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kidou\Desktop\"/>
    </mc:Choice>
  </mc:AlternateContent>
  <xr:revisionPtr revIDLastSave="0" documentId="13_ncr:1_{D39C5E07-40B9-4E90-8046-043E93DEA2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兼容性报表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S15" i="1"/>
  <c r="S17" i="1"/>
  <c r="S19" i="1"/>
  <c r="S21" i="1"/>
  <c r="S23" i="1"/>
  <c r="S25" i="1"/>
  <c r="S27" i="1"/>
  <c r="S11" i="1"/>
  <c r="R13" i="1"/>
  <c r="R15" i="1"/>
  <c r="R17" i="1"/>
  <c r="R19" i="1"/>
  <c r="R21" i="1"/>
  <c r="R23" i="1"/>
  <c r="R25" i="1"/>
  <c r="R27" i="1"/>
  <c r="R11" i="1"/>
  <c r="M10" i="1" l="1"/>
  <c r="M12" i="1"/>
  <c r="M14" i="1"/>
  <c r="M16" i="1"/>
  <c r="M18" i="1"/>
  <c r="M20" i="1"/>
  <c r="M22" i="1"/>
  <c r="M24" i="1"/>
  <c r="M26" i="1"/>
  <c r="M28" i="1"/>
  <c r="M8" i="1"/>
  <c r="K10" i="1"/>
  <c r="K12" i="1"/>
  <c r="K14" i="1"/>
  <c r="K16" i="1"/>
  <c r="K18" i="1"/>
  <c r="K20" i="1"/>
  <c r="K22" i="1"/>
  <c r="K24" i="1"/>
  <c r="K26" i="1"/>
  <c r="K28" i="1"/>
  <c r="K8" i="1"/>
  <c r="D40" i="1" l="1"/>
  <c r="F10" i="1"/>
  <c r="H37" i="1"/>
  <c r="F12" i="1" l="1"/>
  <c r="F14" i="1" s="1"/>
  <c r="F16" i="1" s="1"/>
  <c r="F18" i="1" s="1"/>
  <c r="F20" i="1" s="1"/>
  <c r="F22" i="1" s="1"/>
  <c r="F24" i="1" s="1"/>
  <c r="F26" i="1" s="1"/>
  <c r="F28" i="1" s="1"/>
  <c r="F30" i="1" s="1"/>
  <c r="D39" i="1" s="1"/>
  <c r="D37" i="1" s="1"/>
  <c r="J8" i="1"/>
  <c r="I8" i="1"/>
  <c r="Q27" i="1"/>
  <c r="Q9" i="1"/>
  <c r="Q11" i="1"/>
  <c r="Q13" i="1"/>
  <c r="Q15" i="1"/>
  <c r="Q17" i="1"/>
  <c r="Q19" i="1"/>
  <c r="Q21" i="1"/>
  <c r="Q23" i="1"/>
  <c r="Q25" i="1"/>
  <c r="Q29" i="1"/>
  <c r="Q7" i="1"/>
  <c r="C37" i="1" l="1"/>
  <c r="D11" i="1" l="1"/>
  <c r="E11" i="1" s="1"/>
  <c r="D13" i="1"/>
  <c r="E13" i="1" s="1"/>
  <c r="D15" i="1"/>
  <c r="E15" i="1" s="1"/>
  <c r="D17" i="1"/>
  <c r="E17" i="1" s="1"/>
  <c r="D19" i="1"/>
  <c r="E19" i="1" s="1"/>
  <c r="D21" i="1"/>
  <c r="E21" i="1" s="1"/>
  <c r="D23" i="1"/>
  <c r="E23" i="1" s="1"/>
  <c r="D25" i="1"/>
  <c r="E25" i="1" s="1"/>
  <c r="D27" i="1"/>
  <c r="E27" i="1" s="1"/>
  <c r="D29" i="1"/>
  <c r="E29" i="1" s="1"/>
  <c r="D9" i="1"/>
  <c r="E9" i="1" l="1"/>
  <c r="G10" i="1" s="1"/>
  <c r="G12" i="1" l="1"/>
  <c r="G14" i="1" s="1"/>
  <c r="G16" i="1" s="1"/>
  <c r="G18" i="1" s="1"/>
  <c r="G20" i="1" s="1"/>
  <c r="I10" i="1"/>
  <c r="J10" i="1"/>
  <c r="I12" i="1"/>
  <c r="J12" i="1" l="1"/>
  <c r="G22" i="1"/>
  <c r="G24" i="1" s="1"/>
  <c r="G26" i="1" s="1"/>
  <c r="G28" i="1" s="1"/>
  <c r="G30" i="1" s="1"/>
  <c r="J14" i="1"/>
  <c r="I14" i="1"/>
  <c r="J16" i="1" l="1"/>
  <c r="I16" i="1"/>
  <c r="J18" i="1" l="1"/>
  <c r="I18" i="1"/>
  <c r="J20" i="1" l="1"/>
  <c r="I20" i="1"/>
  <c r="J22" i="1" l="1"/>
  <c r="I22" i="1"/>
  <c r="I24" i="1" l="1"/>
  <c r="J24" i="1"/>
  <c r="J26" i="1" l="1"/>
  <c r="I26" i="1"/>
  <c r="I28" i="1" l="1"/>
  <c r="J28" i="1"/>
  <c r="J37" i="1" l="1"/>
  <c r="H39" i="1" s="1"/>
  <c r="I37" i="1"/>
  <c r="H38" i="1" s="1"/>
  <c r="L8" i="1" l="1"/>
  <c r="L10" i="1"/>
  <c r="O11" i="1" s="1"/>
  <c r="H40" i="1"/>
  <c r="L38" i="1" s="1"/>
  <c r="L12" i="1"/>
  <c r="L14" i="1"/>
  <c r="L16" i="1"/>
  <c r="L18" i="1"/>
  <c r="L20" i="1"/>
  <c r="L22" i="1"/>
  <c r="L24" i="1"/>
  <c r="L26" i="1"/>
  <c r="L28" i="1"/>
  <c r="N8" i="1"/>
  <c r="N10" i="1"/>
  <c r="P11" i="1" s="1"/>
  <c r="N12" i="1"/>
  <c r="N14" i="1"/>
  <c r="N16" i="1"/>
  <c r="N18" i="1"/>
  <c r="N20" i="1"/>
  <c r="N22" i="1"/>
  <c r="N24" i="1"/>
  <c r="N26" i="1"/>
  <c r="N28" i="1"/>
  <c r="P13" i="1" l="1"/>
  <c r="P15" i="1" s="1"/>
  <c r="P17" i="1" s="1"/>
  <c r="P19" i="1" s="1"/>
  <c r="P21" i="1" s="1"/>
  <c r="P23" i="1" s="1"/>
  <c r="P25" i="1" s="1"/>
  <c r="P27" i="1" s="1"/>
  <c r="O13" i="1"/>
  <c r="O15" i="1" s="1"/>
  <c r="O17" i="1" s="1"/>
  <c r="O19" i="1" s="1"/>
  <c r="O21" i="1" s="1"/>
  <c r="O23" i="1" s="1"/>
  <c r="O25" i="1" s="1"/>
  <c r="O27" i="1" s="1"/>
</calcChain>
</file>

<file path=xl/sharedStrings.xml><?xml version="1.0" encoding="utf-8"?>
<sst xmlns="http://schemas.openxmlformats.org/spreadsheetml/2006/main" count="40" uniqueCount="35">
  <si>
    <t>点号</t>
    <phoneticPr fontId="2" type="noConversion"/>
  </si>
  <si>
    <t>坐标方位角
α</t>
    <phoneticPr fontId="2" type="noConversion"/>
  </si>
  <si>
    <t>距离D
m</t>
    <phoneticPr fontId="2" type="noConversion"/>
  </si>
  <si>
    <t>改正角
° ′ ″</t>
    <phoneticPr fontId="2" type="noConversion"/>
  </si>
  <si>
    <t>增量计算值</t>
    <phoneticPr fontId="2" type="noConversion"/>
  </si>
  <si>
    <t>改正后增量</t>
    <phoneticPr fontId="2" type="noConversion"/>
  </si>
  <si>
    <t>△x
m</t>
    <phoneticPr fontId="2" type="noConversion"/>
  </si>
  <si>
    <t>△y
m</t>
    <phoneticPr fontId="2" type="noConversion"/>
  </si>
  <si>
    <t>坐标值</t>
    <phoneticPr fontId="2" type="noConversion"/>
  </si>
  <si>
    <t>x</t>
    <phoneticPr fontId="2" type="noConversion"/>
  </si>
  <si>
    <t>y</t>
    <phoneticPr fontId="2" type="noConversion"/>
  </si>
  <si>
    <t>∑</t>
    <phoneticPr fontId="2" type="noConversion"/>
  </si>
  <si>
    <t>辅助计算</t>
    <phoneticPr fontId="2" type="noConversion"/>
  </si>
  <si>
    <t>改正数 
″</t>
    <phoneticPr fontId="2" type="noConversion"/>
  </si>
  <si>
    <r>
      <t>f</t>
    </r>
    <r>
      <rPr>
        <sz val="10"/>
        <rFont val="宋体"/>
        <family val="3"/>
        <charset val="134"/>
      </rPr>
      <t>β</t>
    </r>
  </si>
  <si>
    <r>
      <t>f</t>
    </r>
    <r>
      <rPr>
        <sz val="10"/>
        <rFont val="宋体"/>
        <family val="3"/>
        <charset val="134"/>
      </rPr>
      <t>β（容）</t>
    </r>
    <phoneticPr fontId="2" type="noConversion"/>
  </si>
  <si>
    <t>闭合导线坐标计算表.xls 兼容性报表</t>
  </si>
  <si>
    <t>运行时间: 2019/6/12 17:29</t>
  </si>
  <si>
    <t>如果工作簿以早期的文件格式保存或在早期版本的 Microsoft Excel 中打开，将无法使用下列功能。</t>
  </si>
  <si>
    <t>轻微保真损失</t>
  </si>
  <si>
    <t>发生次数</t>
  </si>
  <si>
    <t>版本</t>
  </si>
  <si>
    <t>所选文件格式不支持此工作簿中某些单元格或样式包含的格式。这些格式将被转换为最相近的可用格式。</t>
  </si>
  <si>
    <t>Excel 97-2003</t>
  </si>
  <si>
    <t>f</t>
    <phoneticPr fontId="2" type="noConversion"/>
  </si>
  <si>
    <t>fx</t>
    <phoneticPr fontId="2" type="noConversion"/>
  </si>
  <si>
    <t>fy</t>
    <phoneticPr fontId="2" type="noConversion"/>
  </si>
  <si>
    <t>D</t>
    <phoneticPr fontId="2" type="noConversion"/>
  </si>
  <si>
    <t>闭合导线坐标计算表</t>
    <phoneticPr fontId="2" type="noConversion"/>
  </si>
  <si>
    <t>k</t>
    <phoneticPr fontId="2" type="noConversion"/>
  </si>
  <si>
    <r>
      <t>k</t>
    </r>
    <r>
      <rPr>
        <sz val="10"/>
        <rFont val="宋体"/>
        <family val="3"/>
        <charset val="134"/>
      </rPr>
      <t>容</t>
    </r>
  </si>
  <si>
    <t>E</t>
    <phoneticPr fontId="2" type="noConversion"/>
  </si>
  <si>
    <t>原始方位角</t>
    <phoneticPr fontId="2" type="noConversion"/>
  </si>
  <si>
    <t>观测角（右角）
° ′ ″</t>
    <phoneticPr fontId="2" type="noConversion"/>
  </si>
  <si>
    <t>近似坐标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</si>
</sst>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[h]\°mm\′s\″"/>
    <numFmt numFmtId="177" formatCode="0.000_ "/>
    <numFmt numFmtId="178" formatCode="0.00_);[Red]\(0.00\)"/>
    <numFmt numFmtId="179" formatCode="[s]\″"/>
    <numFmt numFmtId="180" formatCode="0.00_ "/>
    <numFmt numFmtId="181" formatCode="#?????/??????????"/>
    <numFmt numFmtId="182" formatCode="0.00000_ "/>
    <numFmt numFmtId="183" formatCode="0.000000_ "/>
    <numFmt numFmtId="184" formatCode="0.0000_ "/>
  </numFmts>
  <fonts count="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6"/>
      <name val="华文楷体"/>
      <family val="3"/>
      <charset val="134"/>
    </font>
    <font>
      <b/>
      <sz val="14"/>
      <color theme="4"/>
      <name val="隶书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3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177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84" fontId="7" fillId="2" borderId="5" xfId="0" applyNumberFormat="1" applyFont="1" applyFill="1" applyBorder="1" applyAlignment="1">
      <alignment horizontal="center" vertical="center"/>
    </xf>
    <xf numFmtId="184" fontId="7" fillId="2" borderId="6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84" fontId="0" fillId="0" borderId="5" xfId="0" applyNumberFormat="1" applyBorder="1" applyAlignment="1">
      <alignment horizontal="center" vertical="center"/>
    </xf>
    <xf numFmtId="184" fontId="0" fillId="0" borderId="6" xfId="0" applyNumberFormat="1" applyBorder="1" applyAlignment="1">
      <alignment horizontal="center" vertical="center"/>
    </xf>
    <xf numFmtId="184" fontId="1" fillId="0" borderId="5" xfId="0" applyNumberFormat="1" applyFont="1" applyBorder="1" applyAlignment="1">
      <alignment horizontal="center" vertical="center" wrapText="1"/>
    </xf>
    <xf numFmtId="184" fontId="1" fillId="0" borderId="9" xfId="0" applyNumberFormat="1" applyFont="1" applyBorder="1" applyAlignment="1">
      <alignment horizontal="center" vertical="center" wrapText="1"/>
    </xf>
    <xf numFmtId="184" fontId="1" fillId="0" borderId="6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7" fillId="2" borderId="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8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9" fontId="0" fillId="0" borderId="7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83" fontId="0" fillId="0" borderId="7" xfId="0" applyNumberFormat="1" applyBorder="1" applyAlignment="1">
      <alignment horizontal="center" vertical="center"/>
    </xf>
    <xf numFmtId="183" fontId="0" fillId="0" borderId="18" xfId="0" applyNumberFormat="1" applyBorder="1" applyAlignment="1">
      <alignment horizontal="center" vertical="center"/>
    </xf>
    <xf numFmtId="183" fontId="0" fillId="0" borderId="8" xfId="0" applyNumberFormat="1" applyBorder="1" applyAlignment="1">
      <alignment horizontal="center" vertical="center"/>
    </xf>
    <xf numFmtId="183" fontId="5" fillId="0" borderId="7" xfId="0" applyNumberFormat="1" applyFont="1" applyBorder="1" applyAlignment="1">
      <alignment horizontal="center" vertical="center"/>
    </xf>
    <xf numFmtId="183" fontId="5" fillId="0" borderId="18" xfId="0" applyNumberFormat="1" applyFont="1" applyBorder="1" applyAlignment="1">
      <alignment horizontal="center" vertical="center"/>
    </xf>
    <xf numFmtId="183" fontId="5" fillId="0" borderId="8" xfId="0" applyNumberFormat="1" applyFont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7" fillId="0" borderId="5" xfId="0" applyNumberFormat="1" applyFont="1" applyFill="1" applyBorder="1" applyAlignment="1">
      <alignment horizontal="center" vertical="center"/>
    </xf>
    <xf numFmtId="184" fontId="7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2" fontId="7" fillId="2" borderId="1" xfId="0" applyNumberFormat="1" applyFont="1" applyFill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1" fontId="1" fillId="0" borderId="7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7" fontId="7" fillId="0" borderId="5" xfId="0" applyNumberFormat="1" applyFont="1" applyFill="1" applyBorder="1" applyAlignment="1">
      <alignment horizontal="center" vertical="center"/>
    </xf>
    <xf numFmtId="177" fontId="7" fillId="0" borderId="6" xfId="0" applyNumberFormat="1" applyFont="1" applyFill="1" applyBorder="1" applyAlignment="1">
      <alignment horizontal="center" vertical="center"/>
    </xf>
    <xf numFmtId="176" fontId="7" fillId="0" borderId="9" xfId="0" applyNumberFormat="1" applyFont="1" applyFill="1" applyBorder="1" applyAlignment="1">
      <alignment horizontal="center" vertical="center"/>
    </xf>
    <xf numFmtId="177" fontId="0" fillId="3" borderId="5" xfId="0" applyNumberFormat="1" applyFill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7" fontId="7" fillId="2" borderId="5" xfId="0" applyNumberFormat="1" applyFont="1" applyFill="1" applyBorder="1" applyAlignment="1">
      <alignment horizontal="center" vertical="center"/>
    </xf>
    <xf numFmtId="177" fontId="7" fillId="2" borderId="6" xfId="0" applyNumberFormat="1" applyFont="1" applyFill="1" applyBorder="1" applyAlignment="1">
      <alignment horizontal="center" vertical="center"/>
    </xf>
    <xf numFmtId="182" fontId="0" fillId="0" borderId="12" xfId="0" applyNumberFormat="1" applyBorder="1" applyAlignment="1">
      <alignment horizontal="center" vertical="center"/>
    </xf>
    <xf numFmtId="182" fontId="0" fillId="0" borderId="15" xfId="0" applyNumberFormat="1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182" fontId="1" fillId="0" borderId="1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3"/>
  <sheetViews>
    <sheetView tabSelected="1" topLeftCell="E1" zoomScale="85" zoomScaleNormal="85" zoomScaleSheetLayoutView="100" workbookViewId="0">
      <selection activeCell="U18" sqref="U18"/>
    </sheetView>
  </sheetViews>
  <sheetFormatPr defaultColWidth="9" defaultRowHeight="14.25" x14ac:dyDescent="0.15"/>
  <cols>
    <col min="3" max="3" width="18.875" customWidth="1"/>
    <col min="4" max="4" width="12.75" customWidth="1"/>
    <col min="5" max="5" width="17.5" customWidth="1"/>
    <col min="6" max="6" width="20.5" customWidth="1"/>
    <col min="7" max="7" width="20.375" customWidth="1"/>
    <col min="8" max="8" width="13.625" style="31" bestFit="1" customWidth="1"/>
    <col min="9" max="9" width="14.5" customWidth="1"/>
    <col min="10" max="11" width="13.125" customWidth="1"/>
    <col min="12" max="13" width="12.625" customWidth="1"/>
    <col min="14" max="14" width="16.5" customWidth="1"/>
    <col min="15" max="15" width="17.75" bestFit="1" customWidth="1"/>
    <col min="16" max="16" width="19.25" bestFit="1" customWidth="1"/>
    <col min="18" max="19" width="14.5" bestFit="1" customWidth="1"/>
  </cols>
  <sheetData>
    <row r="2" spans="2:19" x14ac:dyDescent="0.15">
      <c r="B2" s="66" t="s">
        <v>28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2:19" ht="29.25" customHeight="1" x14ac:dyDescent="0.15">
      <c r="B3" s="66" t="s">
        <v>0</v>
      </c>
      <c r="C3" s="84" t="s">
        <v>33</v>
      </c>
      <c r="D3" s="84" t="s">
        <v>13</v>
      </c>
      <c r="E3" s="84" t="s">
        <v>3</v>
      </c>
      <c r="F3" s="42" t="s">
        <v>32</v>
      </c>
      <c r="G3" s="84" t="s">
        <v>1</v>
      </c>
      <c r="H3" s="83" t="s">
        <v>2</v>
      </c>
      <c r="I3" s="66" t="s">
        <v>4</v>
      </c>
      <c r="J3" s="56"/>
      <c r="K3" s="39" t="s">
        <v>5</v>
      </c>
      <c r="L3" s="40"/>
      <c r="M3" s="40"/>
      <c r="N3" s="41"/>
      <c r="O3" s="66" t="s">
        <v>8</v>
      </c>
      <c r="P3" s="56"/>
      <c r="Q3" s="66" t="s">
        <v>0</v>
      </c>
      <c r="R3" s="128" t="s">
        <v>34</v>
      </c>
      <c r="S3" s="125"/>
    </row>
    <row r="4" spans="2:19" ht="28.5" x14ac:dyDescent="0.15">
      <c r="B4" s="66"/>
      <c r="C4" s="84"/>
      <c r="D4" s="84"/>
      <c r="E4" s="84"/>
      <c r="F4" s="44"/>
      <c r="G4" s="84"/>
      <c r="H4" s="83"/>
      <c r="I4" s="3" t="s">
        <v>6</v>
      </c>
      <c r="J4" s="3" t="s">
        <v>7</v>
      </c>
      <c r="K4" s="34"/>
      <c r="L4" s="3" t="s">
        <v>6</v>
      </c>
      <c r="M4" s="34"/>
      <c r="N4" s="3" t="s">
        <v>7</v>
      </c>
      <c r="O4" s="3" t="s">
        <v>9</v>
      </c>
      <c r="P4" s="3" t="s">
        <v>10</v>
      </c>
      <c r="Q4" s="56"/>
      <c r="R4" s="126"/>
      <c r="S4" s="127"/>
    </row>
    <row r="5" spans="2:19" x14ac:dyDescent="0.15">
      <c r="B5" s="57"/>
      <c r="C5" s="42"/>
      <c r="D5" s="42"/>
      <c r="E5" s="42"/>
      <c r="F5" s="42"/>
      <c r="G5" s="68"/>
      <c r="H5" s="63"/>
      <c r="I5" s="42"/>
      <c r="J5" s="42"/>
      <c r="K5" s="42"/>
      <c r="L5" s="42"/>
      <c r="M5" s="42"/>
      <c r="N5" s="42"/>
      <c r="O5" s="25"/>
      <c r="P5" s="25"/>
      <c r="Q5" s="26"/>
      <c r="R5" s="70"/>
      <c r="S5" s="70"/>
    </row>
    <row r="6" spans="2:19" x14ac:dyDescent="0.15">
      <c r="B6" s="58"/>
      <c r="C6" s="44"/>
      <c r="D6" s="44"/>
      <c r="E6" s="44"/>
      <c r="F6" s="43"/>
      <c r="G6" s="69"/>
      <c r="H6" s="64"/>
      <c r="I6" s="43"/>
      <c r="J6" s="43"/>
      <c r="K6" s="43"/>
      <c r="L6" s="43"/>
      <c r="M6" s="43"/>
      <c r="N6" s="43"/>
      <c r="O6" s="25"/>
      <c r="P6" s="25"/>
      <c r="Q6" s="26"/>
      <c r="R6" s="70"/>
      <c r="S6" s="70"/>
    </row>
    <row r="7" spans="2:19" ht="14.25" customHeight="1" x14ac:dyDescent="0.15">
      <c r="B7" s="66" t="s">
        <v>31</v>
      </c>
      <c r="C7" s="55"/>
      <c r="D7" s="56"/>
      <c r="E7" s="56"/>
      <c r="F7" s="43"/>
      <c r="G7" s="69"/>
      <c r="H7" s="65"/>
      <c r="I7" s="44"/>
      <c r="J7" s="44"/>
      <c r="K7" s="44"/>
      <c r="L7" s="44"/>
      <c r="M7" s="44"/>
      <c r="N7" s="44"/>
      <c r="O7" s="82"/>
      <c r="P7" s="82"/>
      <c r="Q7" s="66" t="str">
        <f>B7</f>
        <v>E</v>
      </c>
      <c r="R7" s="70"/>
      <c r="S7" s="70"/>
    </row>
    <row r="8" spans="2:19" ht="14.25" customHeight="1" x14ac:dyDescent="0.15">
      <c r="B8" s="66"/>
      <c r="C8" s="55"/>
      <c r="D8" s="56"/>
      <c r="E8" s="56"/>
      <c r="F8" s="67">
        <v>9.340578703703704</v>
      </c>
      <c r="G8" s="67">
        <v>9.340578703703704</v>
      </c>
      <c r="H8" s="61">
        <v>161.18</v>
      </c>
      <c r="I8" s="46">
        <f>H8*COS(RADIANS(G8*24))</f>
        <v>-115.60284911945536</v>
      </c>
      <c r="J8" s="46">
        <f>H8*SIN(RADIANS(G8*24))</f>
        <v>-112.31639985088749</v>
      </c>
      <c r="K8" s="37">
        <f>-$H$38*H8/$H$37</f>
        <v>-3.0619077071003821E-3</v>
      </c>
      <c r="L8" s="48">
        <f>I8+(-$H$38*H8/$H$37)</f>
        <v>-115.60591102716246</v>
      </c>
      <c r="M8" s="37">
        <f>-$H$39*H8/$H$37</f>
        <v>-4.4299403527587279E-3</v>
      </c>
      <c r="N8" s="48">
        <f>J8+(-$H$39*H8/$H$37)</f>
        <v>-112.32082979124026</v>
      </c>
      <c r="O8" s="82"/>
      <c r="P8" s="82"/>
      <c r="Q8" s="66"/>
      <c r="R8" s="70"/>
      <c r="S8" s="70"/>
    </row>
    <row r="9" spans="2:19" ht="14.25" customHeight="1" x14ac:dyDescent="0.15">
      <c r="B9" s="66" t="s">
        <v>27</v>
      </c>
      <c r="C9" s="73">
        <v>8.0248263888888882</v>
      </c>
      <c r="D9" s="54">
        <f>$D$37/12</f>
        <v>-3.8580246912722771E-6</v>
      </c>
      <c r="E9" s="55">
        <f>C9+D9</f>
        <v>8.0248225308641974</v>
      </c>
      <c r="F9" s="60"/>
      <c r="G9" s="60"/>
      <c r="H9" s="62"/>
      <c r="I9" s="47"/>
      <c r="J9" s="47"/>
      <c r="K9" s="38"/>
      <c r="L9" s="49"/>
      <c r="M9" s="38"/>
      <c r="N9" s="49"/>
      <c r="O9" s="107">
        <v>53530.6276</v>
      </c>
      <c r="P9" s="107">
        <v>39485.533300000003</v>
      </c>
      <c r="Q9" s="66" t="str">
        <f>B9</f>
        <v>D</v>
      </c>
      <c r="R9" s="70"/>
      <c r="S9" s="70"/>
    </row>
    <row r="10" spans="2:19" ht="15.6" customHeight="1" x14ac:dyDescent="0.15">
      <c r="B10" s="66"/>
      <c r="C10" s="73"/>
      <c r="D10" s="54"/>
      <c r="E10" s="56"/>
      <c r="F10" s="50">
        <f>IF(F8+180/24-C9&gt;360/24,F8+180/24-C9-360/24,IF(F8+180/24-C9&lt;0,F8+180/24-C9+360/24,F8+180/24-C9))</f>
        <v>8.8157523148148176</v>
      </c>
      <c r="G10" s="50">
        <f>IF(G8+180/24-E9&gt;360/24,G8+180/24-E9-360/24,IF(G8+180/24-E9&lt;0,G8+180/24-E9+360/24,G8+180/24-E9))</f>
        <v>8.8157561728395084</v>
      </c>
      <c r="H10" s="52">
        <v>155.8125</v>
      </c>
      <c r="I10" s="46">
        <f>H10*COS(RADIANS(G10*24))</f>
        <v>-132.74083104443352</v>
      </c>
      <c r="J10" s="46">
        <f>H10*SIN(RADIANS(G10*24))</f>
        <v>-81.592934313475666</v>
      </c>
      <c r="K10" s="37">
        <f t="shared" ref="K10" si="0">-$H$38*H10/$H$37</f>
        <v>-2.9599422671086877E-3</v>
      </c>
      <c r="L10" s="48">
        <f>I10+(-$H$38*H10/$H$37)</f>
        <v>-132.74379098670062</v>
      </c>
      <c r="M10" s="37">
        <f t="shared" ref="M10" si="1">-$H$39*H10/$H$37</f>
        <v>-4.2824176772193771E-3</v>
      </c>
      <c r="N10" s="48">
        <f>J10+(-$H$39*H10/$H$37)</f>
        <v>-81.597216731152884</v>
      </c>
      <c r="O10" s="107"/>
      <c r="P10" s="107"/>
      <c r="Q10" s="66"/>
      <c r="R10" s="70"/>
      <c r="S10" s="70"/>
    </row>
    <row r="11" spans="2:19" ht="17.45" customHeight="1" x14ac:dyDescent="0.15">
      <c r="B11" s="57">
        <v>1</v>
      </c>
      <c r="C11" s="59">
        <v>7.8544675925925924</v>
      </c>
      <c r="D11" s="54">
        <f>$D$37/12</f>
        <v>-3.8580246912722771E-6</v>
      </c>
      <c r="E11" s="55">
        <f t="shared" ref="E11" si="2">C11+D11</f>
        <v>7.8544637345679007</v>
      </c>
      <c r="F11" s="51"/>
      <c r="G11" s="51"/>
      <c r="H11" s="53"/>
      <c r="I11" s="47"/>
      <c r="J11" s="47"/>
      <c r="K11" s="38"/>
      <c r="L11" s="49"/>
      <c r="M11" s="38"/>
      <c r="N11" s="49"/>
      <c r="O11" s="70">
        <f>O9+L10</f>
        <v>53397.883809013299</v>
      </c>
      <c r="P11" s="70">
        <f t="shared" ref="P11:P27" si="3">P9+N10</f>
        <v>39403.936083268847</v>
      </c>
      <c r="Q11" s="66">
        <f t="shared" ref="Q11" si="4">B11</f>
        <v>1</v>
      </c>
      <c r="R11" s="70">
        <f>O9+I10</f>
        <v>53397.886768955563</v>
      </c>
      <c r="S11" s="70">
        <f>P9+J10</f>
        <v>39403.940365686525</v>
      </c>
    </row>
    <row r="12" spans="2:19" ht="17.45" customHeight="1" x14ac:dyDescent="0.15">
      <c r="B12" s="58"/>
      <c r="C12" s="60"/>
      <c r="D12" s="54"/>
      <c r="E12" s="56"/>
      <c r="F12" s="50">
        <f t="shared" ref="F12" si="5">IF(F10+180/24-C11&gt;360/24,F10+180/24-C11-360/24,IF(F10+180/24-C11&lt;0,F10+180/24-C11+360/24,F10+180/24-C11))</f>
        <v>8.4612847222222243</v>
      </c>
      <c r="G12" s="50">
        <f t="shared" ref="G12" si="6">IF(G10+180/24-E11&gt;360/24,G10+180/24-E11-360/24,IF(G10+180/24-E11&lt;0,G10+180/24-E11+360/24,G10+180/24-E11))</f>
        <v>8.4612924382716059</v>
      </c>
      <c r="H12" s="52">
        <v>112.2585</v>
      </c>
      <c r="I12" s="46">
        <f t="shared" ref="I12" si="7">H12*COS(RADIANS(G12*24))</f>
        <v>-103.2800463661121</v>
      </c>
      <c r="J12" s="46">
        <f t="shared" ref="J12" si="8">H12*SIN(RADIANS(G12*24))</f>
        <v>-43.990940486238017</v>
      </c>
      <c r="K12" s="37">
        <f t="shared" ref="K12" si="9">-$H$38*H12/$H$37</f>
        <v>-2.1325546987065905E-3</v>
      </c>
      <c r="L12" s="48">
        <f>I12+(-$H$38*H12/$H$37)</f>
        <v>-103.28217892081081</v>
      </c>
      <c r="M12" s="37">
        <f t="shared" ref="M12" si="10">-$H$39*H12/$H$37</f>
        <v>-3.0853608331689142E-3</v>
      </c>
      <c r="N12" s="48">
        <f>J12+(-$H$39*H12/$H$37)</f>
        <v>-43.994025847071185</v>
      </c>
      <c r="O12" s="70"/>
      <c r="P12" s="70"/>
      <c r="Q12" s="66"/>
      <c r="R12" s="70"/>
      <c r="S12" s="70"/>
    </row>
    <row r="13" spans="2:19" ht="17.45" customHeight="1" x14ac:dyDescent="0.15">
      <c r="B13" s="57">
        <v>2</v>
      </c>
      <c r="C13" s="59">
        <v>7.8583101851851858</v>
      </c>
      <c r="D13" s="54">
        <f>$D$37/12</f>
        <v>-3.8580246912722771E-6</v>
      </c>
      <c r="E13" s="55">
        <f t="shared" ref="E13" si="11">C13+D13</f>
        <v>7.8583063271604949</v>
      </c>
      <c r="F13" s="51"/>
      <c r="G13" s="51"/>
      <c r="H13" s="53"/>
      <c r="I13" s="47"/>
      <c r="J13" s="47"/>
      <c r="K13" s="38"/>
      <c r="L13" s="49"/>
      <c r="M13" s="38"/>
      <c r="N13" s="49"/>
      <c r="O13" s="70">
        <f>O11+L12</f>
        <v>53294.601630092489</v>
      </c>
      <c r="P13" s="70">
        <f t="shared" si="3"/>
        <v>39359.942057421773</v>
      </c>
      <c r="Q13" s="66">
        <f t="shared" ref="Q13" si="12">B13</f>
        <v>2</v>
      </c>
      <c r="R13" s="70">
        <f t="shared" ref="R13:S13" si="13">O11+I12</f>
        <v>53294.603762647188</v>
      </c>
      <c r="S13" s="70">
        <f t="shared" si="13"/>
        <v>39359.945142782606</v>
      </c>
    </row>
    <row r="14" spans="2:19" ht="17.45" customHeight="1" x14ac:dyDescent="0.15">
      <c r="B14" s="58"/>
      <c r="C14" s="60"/>
      <c r="D14" s="54"/>
      <c r="E14" s="56"/>
      <c r="F14" s="50">
        <f t="shared" ref="F14" si="14">IF(F12+180/24-C13&gt;360/24,F12+180/24-C13-360/24,IF(F12+180/24-C13&lt;0,F12+180/24-C13+360/24,F12+180/24-C13))</f>
        <v>8.1029745370370385</v>
      </c>
      <c r="G14" s="50">
        <f t="shared" ref="G14" si="15">IF(G12+180/24-E13&gt;360/24,G12+180/24-E13-360/24,IF(G12+180/24-E13&lt;0,G12+180/24-E13+360/24,G12+180/24-E13))</f>
        <v>8.102986111111111</v>
      </c>
      <c r="H14" s="52">
        <v>158.45849999999999</v>
      </c>
      <c r="I14" s="46">
        <f t="shared" ref="I14" si="16">H14*COS(RADIANS(G14*24))</f>
        <v>-153.43082371772692</v>
      </c>
      <c r="J14" s="46">
        <f t="shared" ref="J14" si="17">H14*SIN(RADIANS(G14*24))</f>
        <v>-39.598971647629959</v>
      </c>
      <c r="K14" s="37">
        <f t="shared" ref="K14" si="18">-$H$38*H14/$H$37</f>
        <v>-3.0102078570887572E-3</v>
      </c>
      <c r="L14" s="48">
        <f>I14+(-$H$38*H14/$H$37)</f>
        <v>-153.43383392558403</v>
      </c>
      <c r="M14" s="37">
        <f t="shared" ref="M14" si="19">-$H$39*H14/$H$37</f>
        <v>-4.3551414777740338E-3</v>
      </c>
      <c r="N14" s="48">
        <f>J14+(-$H$39*H14/$H$37)</f>
        <v>-39.603326789107733</v>
      </c>
      <c r="O14" s="70"/>
      <c r="P14" s="70"/>
      <c r="Q14" s="66"/>
      <c r="R14" s="70"/>
      <c r="S14" s="70"/>
    </row>
    <row r="15" spans="2:19" ht="17.45" customHeight="1" x14ac:dyDescent="0.15">
      <c r="B15" s="57">
        <v>3</v>
      </c>
      <c r="C15" s="59">
        <v>4.4764583333333334</v>
      </c>
      <c r="D15" s="54">
        <f>$D$37/12</f>
        <v>-3.8580246912722771E-6</v>
      </c>
      <c r="E15" s="55">
        <f t="shared" ref="E15" si="20">C15+D15</f>
        <v>4.4764544753086426</v>
      </c>
      <c r="F15" s="51"/>
      <c r="G15" s="51"/>
      <c r="H15" s="53"/>
      <c r="I15" s="47"/>
      <c r="J15" s="47"/>
      <c r="K15" s="38"/>
      <c r="L15" s="49"/>
      <c r="M15" s="38"/>
      <c r="N15" s="49"/>
      <c r="O15" s="70">
        <f>O13+L14</f>
        <v>53141.167796166905</v>
      </c>
      <c r="P15" s="70">
        <f t="shared" si="3"/>
        <v>39320.338730632662</v>
      </c>
      <c r="Q15" s="66">
        <f t="shared" ref="Q15" si="21">B15</f>
        <v>3</v>
      </c>
      <c r="R15" s="70">
        <f t="shared" ref="R15:S15" si="22">O13+I14</f>
        <v>53141.170806374765</v>
      </c>
      <c r="S15" s="70">
        <f t="shared" si="22"/>
        <v>39320.34308577414</v>
      </c>
    </row>
    <row r="16" spans="2:19" ht="17.45" customHeight="1" x14ac:dyDescent="0.15">
      <c r="B16" s="58"/>
      <c r="C16" s="60"/>
      <c r="D16" s="54"/>
      <c r="E16" s="56"/>
      <c r="F16" s="50">
        <f t="shared" ref="F16" si="23">IF(F14+180/24-C15&gt;360/24,F14+180/24-C15-360/24,IF(F14+180/24-C15&lt;0,F14+180/24-C15+360/24,F14+180/24-C15))</f>
        <v>11.126516203703705</v>
      </c>
      <c r="G16" s="50">
        <f t="shared" ref="G16" si="24">IF(G14+180/24-E15&gt;360/24,G14+180/24-E15-360/24,IF(G14+180/24-E15&lt;0,G14+180/24-E15+360/24,G14+180/24-E15))</f>
        <v>11.126531635802468</v>
      </c>
      <c r="H16" s="52">
        <v>90.835999999999999</v>
      </c>
      <c r="I16" s="46">
        <f t="shared" ref="I16" si="25">H16*COS(RADIANS(G16*24))</f>
        <v>-4.6957901523593604</v>
      </c>
      <c r="J16" s="46">
        <f t="shared" ref="J16" si="26">H16*SIN(RADIANS(G16*24))</f>
        <v>-90.714543766945141</v>
      </c>
      <c r="K16" s="37">
        <f t="shared" ref="K16" si="27">-$H$38*H16/$H$37</f>
        <v>-1.7255952877662879E-3</v>
      </c>
      <c r="L16" s="48">
        <f>I16+(-$H$38*H16/$H$37)</f>
        <v>-4.6975157476471265</v>
      </c>
      <c r="M16" s="37">
        <f t="shared" ref="M16" si="28">-$H$39*H16/$H$37</f>
        <v>-2.4965756414145166E-3</v>
      </c>
      <c r="N16" s="48">
        <f>J16+(-$H$39*H16/$H$37)</f>
        <v>-90.717040342586557</v>
      </c>
      <c r="O16" s="70"/>
      <c r="P16" s="70"/>
      <c r="Q16" s="66"/>
      <c r="R16" s="70"/>
      <c r="S16" s="70"/>
    </row>
    <row r="17" spans="2:19" ht="17.45" customHeight="1" x14ac:dyDescent="0.15">
      <c r="B17" s="57">
        <v>4</v>
      </c>
      <c r="C17" s="59">
        <v>3.2738078703703706</v>
      </c>
      <c r="D17" s="54">
        <f>$D$37/12</f>
        <v>-3.8580246912722771E-6</v>
      </c>
      <c r="E17" s="55">
        <f>C17+D17</f>
        <v>3.2738040123456793</v>
      </c>
      <c r="F17" s="51"/>
      <c r="G17" s="51"/>
      <c r="H17" s="53"/>
      <c r="I17" s="47"/>
      <c r="J17" s="47"/>
      <c r="K17" s="38"/>
      <c r="L17" s="49"/>
      <c r="M17" s="38"/>
      <c r="N17" s="49"/>
      <c r="O17" s="70">
        <f>O15+L16</f>
        <v>53136.470280419257</v>
      </c>
      <c r="P17" s="70">
        <f t="shared" si="3"/>
        <v>39229.621690290078</v>
      </c>
      <c r="Q17" s="66">
        <f t="shared" ref="Q17" si="29">B17</f>
        <v>4</v>
      </c>
      <c r="R17" s="70">
        <f t="shared" ref="R17:S17" si="30">O15+I16</f>
        <v>53136.472006014548</v>
      </c>
      <c r="S17" s="70">
        <f t="shared" si="30"/>
        <v>39229.624186865716</v>
      </c>
    </row>
    <row r="18" spans="2:19" ht="17.45" customHeight="1" x14ac:dyDescent="0.15">
      <c r="B18" s="58"/>
      <c r="C18" s="60"/>
      <c r="D18" s="54"/>
      <c r="E18" s="56"/>
      <c r="F18" s="50">
        <f t="shared" ref="F18" si="31">IF(F16+180/24-C17&gt;360/24,F16+180/24-C17-360/24,IF(F16+180/24-C17&lt;0,F16+180/24-C17+360/24,F16+180/24-C17))</f>
        <v>0.35270833333333407</v>
      </c>
      <c r="G18" s="50">
        <f t="shared" ref="G18" si="32">IF(G16+180/24-E17&gt;360/24,G16+180/24-E17-360/24,IF(G16+180/24-E17&lt;0,G16+180/24-E17+360/24,G16+180/24-E17))</f>
        <v>0.35272762345678998</v>
      </c>
      <c r="H18" s="52">
        <v>262.84750000000003</v>
      </c>
      <c r="I18" s="46">
        <f t="shared" ref="I18" si="33">H18*COS(RADIANS(G18*24))</f>
        <v>259.98371891721501</v>
      </c>
      <c r="J18" s="46">
        <f t="shared" ref="J18" si="34">H18*SIN(RADIANS(G18*24))</f>
        <v>38.694626942568298</v>
      </c>
      <c r="K18" s="37">
        <f t="shared" ref="K18" si="35">-$H$38*H18/$H$37</f>
        <v>-4.9932670681354244E-3</v>
      </c>
      <c r="L18" s="48">
        <f>I18+(-$H$38*H18/$H$37)</f>
        <v>259.97872565014688</v>
      </c>
      <c r="M18" s="37">
        <f t="shared" ref="M18" si="36">-$H$39*H18/$H$37</f>
        <v>-7.2242135927022564E-3</v>
      </c>
      <c r="N18" s="48">
        <f>J18+(-$H$39*H18/$H$37)</f>
        <v>38.687402728975599</v>
      </c>
      <c r="O18" s="70"/>
      <c r="P18" s="70"/>
      <c r="Q18" s="66"/>
      <c r="R18" s="70"/>
      <c r="S18" s="70"/>
    </row>
    <row r="19" spans="2:19" ht="17.45" customHeight="1" x14ac:dyDescent="0.15">
      <c r="B19" s="57">
        <v>5</v>
      </c>
      <c r="C19" s="59">
        <v>6.8599074074074071</v>
      </c>
      <c r="D19" s="54">
        <f>$D$37/12</f>
        <v>-3.8580246912722771E-6</v>
      </c>
      <c r="E19" s="55">
        <f>C19+D19</f>
        <v>6.8599035493827163</v>
      </c>
      <c r="F19" s="51"/>
      <c r="G19" s="51"/>
      <c r="H19" s="53"/>
      <c r="I19" s="47"/>
      <c r="J19" s="47"/>
      <c r="K19" s="38"/>
      <c r="L19" s="49"/>
      <c r="M19" s="38"/>
      <c r="N19" s="49"/>
      <c r="O19" s="70">
        <f>O17+L18</f>
        <v>53396.449006069401</v>
      </c>
      <c r="P19" s="70">
        <f t="shared" si="3"/>
        <v>39268.309093019052</v>
      </c>
      <c r="Q19" s="66">
        <f t="shared" ref="Q19" si="37">B19</f>
        <v>5</v>
      </c>
      <c r="R19" s="70">
        <f t="shared" ref="R19:S19" si="38">O17+I18</f>
        <v>53396.453999336474</v>
      </c>
      <c r="S19" s="70">
        <f t="shared" si="38"/>
        <v>39268.316317232646</v>
      </c>
    </row>
    <row r="20" spans="2:19" ht="17.45" customHeight="1" x14ac:dyDescent="0.15">
      <c r="B20" s="58"/>
      <c r="C20" s="60"/>
      <c r="D20" s="54"/>
      <c r="E20" s="56"/>
      <c r="F20" s="50">
        <f t="shared" ref="F20" si="39">IF(F18+180/24-C19&gt;360/24,F18+180/24-C19-360/24,IF(F18+180/24-C19&lt;0,F18+180/24-C19+360/24,F18+180/24-C19))</f>
        <v>0.99280092592592695</v>
      </c>
      <c r="G20" s="50">
        <f t="shared" ref="G20" si="40">IF(G18+180/24-E19&gt;360/24,G18+180/24-E19-360/24,IF(G18+180/24-E19&lt;0,G18+180/24-E19+360/24,G18+180/24-E19))</f>
        <v>0.99282407407407369</v>
      </c>
      <c r="H20" s="52">
        <v>150.56200000000001</v>
      </c>
      <c r="I20" s="46">
        <f t="shared" ref="I20" si="41">H20*COS(RADIANS(G20*24))</f>
        <v>137.72868472814582</v>
      </c>
      <c r="J20" s="46">
        <f t="shared" ref="J20" si="42">H20*SIN(RADIANS(G20*24))</f>
        <v>60.825366805758108</v>
      </c>
      <c r="K20" s="37">
        <f t="shared" ref="K20" si="43">-$H$38*H20/$H$37</f>
        <v>-2.8601994552453639E-3</v>
      </c>
      <c r="L20" s="48">
        <f>I20+(-$H$38*H20/$H$37)</f>
        <v>137.72582452869057</v>
      </c>
      <c r="M20" s="37">
        <f t="shared" ref="M20" si="44">-$H$39*H20/$H$37</f>
        <v>-4.1381106799358459E-3</v>
      </c>
      <c r="N20" s="48">
        <f>J20+(-$H$39*H20/$H$37)</f>
        <v>60.821228695078169</v>
      </c>
      <c r="O20" s="70"/>
      <c r="P20" s="70"/>
      <c r="Q20" s="66"/>
      <c r="R20" s="70"/>
      <c r="S20" s="70"/>
    </row>
    <row r="21" spans="2:19" ht="17.45" customHeight="1" x14ac:dyDescent="0.15">
      <c r="B21" s="57">
        <v>6</v>
      </c>
      <c r="C21" s="59">
        <v>7.3111111111111109</v>
      </c>
      <c r="D21" s="54">
        <f>$D$37/12</f>
        <v>-3.8580246912722771E-6</v>
      </c>
      <c r="E21" s="55">
        <f>C21+D21</f>
        <v>7.3111072530864192</v>
      </c>
      <c r="F21" s="51"/>
      <c r="G21" s="51"/>
      <c r="H21" s="53"/>
      <c r="I21" s="47"/>
      <c r="J21" s="47"/>
      <c r="K21" s="38"/>
      <c r="L21" s="49"/>
      <c r="M21" s="38"/>
      <c r="N21" s="49"/>
      <c r="O21" s="70">
        <f>O19+L20</f>
        <v>53534.174830598095</v>
      </c>
      <c r="P21" s="70">
        <f t="shared" si="3"/>
        <v>39329.130321714132</v>
      </c>
      <c r="Q21" s="66">
        <f t="shared" ref="Q21" si="45">B21</f>
        <v>6</v>
      </c>
      <c r="R21" s="70">
        <f t="shared" ref="R21:S21" si="46">O19+I20</f>
        <v>53534.177690797544</v>
      </c>
      <c r="S21" s="70">
        <f t="shared" si="46"/>
        <v>39329.134459824811</v>
      </c>
    </row>
    <row r="22" spans="2:19" ht="17.45" customHeight="1" x14ac:dyDescent="0.15">
      <c r="B22" s="58"/>
      <c r="C22" s="60"/>
      <c r="D22" s="54"/>
      <c r="E22" s="56"/>
      <c r="F22" s="50">
        <f t="shared" ref="F22" si="47">IF(F20+180/24-C21&gt;360/24,F20+180/24-C21-360/24,IF(F20+180/24-C21&lt;0,F20+180/24-C21+360/24,F20+180/24-C21))</f>
        <v>1.1816898148148161</v>
      </c>
      <c r="G22" s="50">
        <f>IF(G20+180/24-E21&gt;360/24,G20+180/24-E21-360/24,IF(G20+180/24-E21&lt;0,G20+180/24-E21+360/24,G20+180/24-E21))</f>
        <v>1.1817168209876545</v>
      </c>
      <c r="H22" s="52">
        <v>91.458500000000001</v>
      </c>
      <c r="I22" s="46">
        <f t="shared" ref="I22" si="48">H22*COS(RADIANS(G22*24))</f>
        <v>80.480775327698339</v>
      </c>
      <c r="J22" s="46">
        <f t="shared" ref="J22" si="49">H22*SIN(RADIANS(G22*24))</f>
        <v>43.445391296460237</v>
      </c>
      <c r="K22" s="37">
        <f t="shared" ref="K22" si="50">-$H$38*H22/$H$37</f>
        <v>-1.7374208092185153E-3</v>
      </c>
      <c r="L22" s="48">
        <f>I22+(-$H$38*H22/$H$37)</f>
        <v>80.479037906889118</v>
      </c>
      <c r="M22" s="37">
        <f t="shared" ref="M22" si="51">-$H$39*H22/$H$37</f>
        <v>-2.5136846988012412E-3</v>
      </c>
      <c r="N22" s="48">
        <f>J22+(-$H$39*H22/$H$37)</f>
        <v>43.442877611761432</v>
      </c>
      <c r="O22" s="70"/>
      <c r="P22" s="70"/>
      <c r="Q22" s="66"/>
      <c r="R22" s="70"/>
      <c r="S22" s="70"/>
    </row>
    <row r="23" spans="2:19" ht="17.45" customHeight="1" x14ac:dyDescent="0.15">
      <c r="B23" s="57">
        <v>7</v>
      </c>
      <c r="C23" s="59">
        <v>6.8166319444444445</v>
      </c>
      <c r="D23" s="54">
        <f>$D$37/12</f>
        <v>-3.8580246912722771E-6</v>
      </c>
      <c r="E23" s="55">
        <f t="shared" ref="E23" si="52">C23+D23</f>
        <v>6.8166280864197528</v>
      </c>
      <c r="F23" s="51"/>
      <c r="G23" s="51"/>
      <c r="H23" s="53"/>
      <c r="I23" s="47"/>
      <c r="J23" s="47"/>
      <c r="K23" s="38"/>
      <c r="L23" s="49"/>
      <c r="M23" s="38"/>
      <c r="N23" s="49"/>
      <c r="O23" s="70">
        <f>O21+L22</f>
        <v>53614.653868504982</v>
      </c>
      <c r="P23" s="70">
        <f t="shared" si="3"/>
        <v>39372.573199325896</v>
      </c>
      <c r="Q23" s="66">
        <f t="shared" ref="Q23" si="53">B23</f>
        <v>7</v>
      </c>
      <c r="R23" s="70">
        <f t="shared" ref="R23:S23" si="54">O21+I22</f>
        <v>53614.655605925793</v>
      </c>
      <c r="S23" s="70">
        <f t="shared" si="54"/>
        <v>39372.575713010592</v>
      </c>
    </row>
    <row r="24" spans="2:19" ht="17.45" customHeight="1" x14ac:dyDescent="0.15">
      <c r="B24" s="58"/>
      <c r="C24" s="60"/>
      <c r="D24" s="54"/>
      <c r="E24" s="56"/>
      <c r="F24" s="50">
        <f t="shared" ref="F24" si="55">IF(F22+180/24-C23&gt;360/24,F22+180/24-C23-360/24,IF(F22+180/24-C23&lt;0,F22+180/24-C23+360/24,F22+180/24-C23))</f>
        <v>1.8650578703703724</v>
      </c>
      <c r="G24" s="50">
        <f>IF(G22+180/24-E23&gt;360/24,G22+180/24-E23-360/24,IF(G22+180/24-E23&lt;0,G22+180/24-E23+360/24,G22+180/24-E23))</f>
        <v>1.8650887345679017</v>
      </c>
      <c r="H24" s="52">
        <v>143.66200000000001</v>
      </c>
      <c r="I24" s="46">
        <f t="shared" ref="I24" si="56">H24*COS(RADIANS(G24*24))</f>
        <v>102.00523757441178</v>
      </c>
      <c r="J24" s="46">
        <f t="shared" ref="J24" si="57">H24*SIN(RADIANS(G24*24))</f>
        <v>101.16176032171352</v>
      </c>
      <c r="K24" s="37">
        <f t="shared" ref="K24" si="58">-$H$38*H24/$H$37</f>
        <v>-2.7291213861363388E-3</v>
      </c>
      <c r="L24" s="48">
        <f>I24+(-$H$38*H24/$H$37)</f>
        <v>102.00250845302564</v>
      </c>
      <c r="M24" s="37">
        <f t="shared" ref="M24" si="59">-$H$39*H24/$H$37</f>
        <v>-3.9484681161311846E-3</v>
      </c>
      <c r="N24" s="48">
        <f>J24+(-$H$39*H24/$H$37)</f>
        <v>101.15781185359738</v>
      </c>
      <c r="O24" s="70"/>
      <c r="P24" s="70"/>
      <c r="Q24" s="66"/>
      <c r="R24" s="70"/>
      <c r="S24" s="70"/>
    </row>
    <row r="25" spans="2:19" ht="15.6" customHeight="1" x14ac:dyDescent="0.15">
      <c r="B25" s="66">
        <v>8</v>
      </c>
      <c r="C25" s="73">
        <v>6.0391087962962962</v>
      </c>
      <c r="D25" s="54">
        <f>$D$37/12</f>
        <v>-3.8580246912722771E-6</v>
      </c>
      <c r="E25" s="55">
        <f t="shared" ref="E25" si="60">C25+D25</f>
        <v>6.0391049382716044</v>
      </c>
      <c r="F25" s="51"/>
      <c r="G25" s="51"/>
      <c r="H25" s="53"/>
      <c r="I25" s="47"/>
      <c r="J25" s="47"/>
      <c r="K25" s="38"/>
      <c r="L25" s="49"/>
      <c r="M25" s="38"/>
      <c r="N25" s="49"/>
      <c r="O25" s="70">
        <f>O23+L24</f>
        <v>53716.65637695801</v>
      </c>
      <c r="P25" s="70">
        <f t="shared" si="3"/>
        <v>39473.731011179494</v>
      </c>
      <c r="Q25" s="66">
        <f t="shared" ref="Q25:Q27" si="61">B25</f>
        <v>8</v>
      </c>
      <c r="R25" s="70">
        <f t="shared" ref="R25:S25" si="62">O23+I24</f>
        <v>53716.659106079394</v>
      </c>
      <c r="S25" s="70">
        <f t="shared" si="62"/>
        <v>39473.734959647612</v>
      </c>
    </row>
    <row r="26" spans="2:19" ht="15.6" customHeight="1" x14ac:dyDescent="0.15">
      <c r="B26" s="66"/>
      <c r="C26" s="73"/>
      <c r="D26" s="54"/>
      <c r="E26" s="56"/>
      <c r="F26" s="50">
        <f t="shared" ref="F26" si="63">IF(F24+180/24-C25&gt;360/24,F24+180/24-C25-360/24,IF(F24+180/24-C25&lt;0,F24+180/24-C25+360/24,F24+180/24-C25))</f>
        <v>3.3259490740740754</v>
      </c>
      <c r="G26" s="50">
        <f>IF(G24+180/24-E25&gt;360/24,G24+180/24-E25-360/24,IF(G24+180/24-E25&lt;0,G24+180/24-E25+360/24,G24+180/24-E25))</f>
        <v>3.3259837962962973</v>
      </c>
      <c r="H26" s="52">
        <v>66.206000000000003</v>
      </c>
      <c r="I26" s="46">
        <f t="shared" ref="I26" si="64">H26*COS(RADIANS(G26*24))</f>
        <v>11.697219574738391</v>
      </c>
      <c r="J26" s="46">
        <f t="shared" ref="J26" si="65">H26*SIN(RADIANS(G26*24))</f>
        <v>65.164480280443868</v>
      </c>
      <c r="K26" s="37">
        <f t="shared" ref="K26" si="66">-$H$38*H26/$H$37</f>
        <v>-1.2577035715118992E-3</v>
      </c>
      <c r="L26" s="48">
        <f>I26+(-$H$38*H26/$H$37)</f>
        <v>11.69596187116688</v>
      </c>
      <c r="M26" s="37">
        <f t="shared" ref="M26" si="67">-$H$39*H26/$H$37</f>
        <v>-1.8196341419204883E-3</v>
      </c>
      <c r="N26" s="48">
        <f>J26+(-$H$39*H26/$H$37)</f>
        <v>65.162660646301944</v>
      </c>
      <c r="O26" s="70"/>
      <c r="P26" s="70"/>
      <c r="Q26" s="66"/>
      <c r="R26" s="70"/>
      <c r="S26" s="70"/>
    </row>
    <row r="27" spans="2:19" ht="15.6" customHeight="1" x14ac:dyDescent="0.15">
      <c r="B27" s="57">
        <v>9</v>
      </c>
      <c r="C27" s="59">
        <v>4.812662037037037</v>
      </c>
      <c r="D27" s="54">
        <f>$D$37/12</f>
        <v>-3.8580246912722771E-6</v>
      </c>
      <c r="E27" s="55">
        <f>C27+D27</f>
        <v>4.8126581790123453</v>
      </c>
      <c r="F27" s="51"/>
      <c r="G27" s="51"/>
      <c r="H27" s="53"/>
      <c r="I27" s="47"/>
      <c r="J27" s="47"/>
      <c r="K27" s="38"/>
      <c r="L27" s="49"/>
      <c r="M27" s="38"/>
      <c r="N27" s="49"/>
      <c r="O27" s="70">
        <f>O25+L26</f>
        <v>53728.35233882918</v>
      </c>
      <c r="P27" s="70">
        <f t="shared" si="3"/>
        <v>39538.893671825797</v>
      </c>
      <c r="Q27" s="57">
        <f t="shared" si="61"/>
        <v>9</v>
      </c>
      <c r="R27" s="70">
        <f t="shared" ref="R27:S27" si="68">O25+I26</f>
        <v>53728.353596532746</v>
      </c>
      <c r="S27" s="70">
        <f t="shared" si="68"/>
        <v>39538.895491459938</v>
      </c>
    </row>
    <row r="28" spans="2:19" ht="15.6" customHeight="1" x14ac:dyDescent="0.15">
      <c r="B28" s="58"/>
      <c r="C28" s="60"/>
      <c r="D28" s="54"/>
      <c r="E28" s="56"/>
      <c r="F28" s="50">
        <f t="shared" ref="F28" si="69">IF(F26+180/24-C27&gt;360/24,F26+180/24-C27-360/24,IF(F26+180/24-C27&lt;0,F26+180/24-C27+360/24,F26+180/24-C27))</f>
        <v>6.0132870370370375</v>
      </c>
      <c r="G28" s="50">
        <f t="shared" ref="G28" si="70">IF(G26+180/24-E27&gt;360/24,G26+180/24-E27-360/24,IF(G26+180/24-E27&lt;0,G26+180/24-E27+360/24,G26+180/24-E27))</f>
        <v>6.013325617283952</v>
      </c>
      <c r="H28" s="52">
        <v>101.093</v>
      </c>
      <c r="I28" s="46">
        <f t="shared" ref="I28" si="71">H28*COS(RADIANS(G28*24))</f>
        <v>-82.116356475782496</v>
      </c>
      <c r="J28" s="46">
        <f t="shared" ref="J28" si="72">H28*SIN(RADIANS(G28*24))</f>
        <v>58.963536597987535</v>
      </c>
      <c r="K28" s="37">
        <f t="shared" ref="K28" si="73">-$H$38*H28/$H$37</f>
        <v>-1.9204456870200951E-3</v>
      </c>
      <c r="L28" s="48">
        <f>I28+(-$H$38*H28/$H$37)</f>
        <v>-82.118276921469516</v>
      </c>
      <c r="M28" s="37">
        <f t="shared" ref="M28" si="74">-$H$39*H28/$H$37</f>
        <v>-2.7784834351745756E-3</v>
      </c>
      <c r="N28" s="48">
        <f>J28+(-$H$39*H28/$H$37)</f>
        <v>58.960758114552362</v>
      </c>
      <c r="O28" s="70"/>
      <c r="P28" s="70"/>
      <c r="Q28" s="58"/>
      <c r="R28" s="70"/>
      <c r="S28" s="70"/>
    </row>
    <row r="29" spans="2:19" ht="17.45" customHeight="1" x14ac:dyDescent="0.15">
      <c r="B29" s="66" t="s">
        <v>31</v>
      </c>
      <c r="C29" s="73">
        <v>4.1727546296296296</v>
      </c>
      <c r="D29" s="54">
        <f t="shared" ref="D29" si="75">$D$37/12</f>
        <v>-3.8580246912722771E-6</v>
      </c>
      <c r="E29" s="55">
        <f t="shared" ref="E29" si="76">C29+D29</f>
        <v>4.1727507716049388</v>
      </c>
      <c r="F29" s="51"/>
      <c r="G29" s="51"/>
      <c r="H29" s="53"/>
      <c r="I29" s="47"/>
      <c r="J29" s="47"/>
      <c r="K29" s="38"/>
      <c r="L29" s="49"/>
      <c r="M29" s="38"/>
      <c r="N29" s="49"/>
      <c r="O29" s="93">
        <v>53646.231</v>
      </c>
      <c r="P29" s="93">
        <v>39597.85</v>
      </c>
      <c r="Q29" s="66" t="str">
        <f t="shared" ref="Q29" si="77">B29</f>
        <v>E</v>
      </c>
    </row>
    <row r="30" spans="2:19" ht="14.25" customHeight="1" x14ac:dyDescent="0.15">
      <c r="B30" s="66"/>
      <c r="C30" s="73"/>
      <c r="D30" s="54"/>
      <c r="E30" s="56"/>
      <c r="F30" s="50">
        <f t="shared" ref="F30" si="78">IF(F28+180/24-C29&gt;360/24,F28+180/24-C29-360/24,IF(F28+180/24-C29&lt;0,F28+180/24-C29+360/24,F28+180/24-C29))</f>
        <v>9.3405324074074088</v>
      </c>
      <c r="G30" s="50">
        <f t="shared" ref="G30" si="79">IF(G28+180/24-E29&gt;360/24,G28+180/24-E29-360/24,IF(G28+180/24-E29&lt;0,G28+180/24-E29+360/24,G28+180/24-E29))</f>
        <v>9.3405748456790132</v>
      </c>
      <c r="H30" s="52">
        <v>161.18</v>
      </c>
      <c r="I30" s="46"/>
      <c r="J30" s="46"/>
      <c r="K30" s="46"/>
      <c r="L30" s="48"/>
      <c r="M30" s="48"/>
      <c r="N30" s="48"/>
      <c r="O30" s="93"/>
      <c r="P30" s="93"/>
      <c r="Q30" s="66"/>
    </row>
    <row r="31" spans="2:19" ht="15" customHeight="1" x14ac:dyDescent="0.15">
      <c r="B31" s="66"/>
      <c r="C31" s="71"/>
      <c r="D31" s="54"/>
      <c r="E31" s="55"/>
      <c r="F31" s="51"/>
      <c r="G31" s="51"/>
      <c r="H31" s="53"/>
      <c r="I31" s="47"/>
      <c r="J31" s="47"/>
      <c r="K31" s="47"/>
      <c r="L31" s="49"/>
      <c r="M31" s="49"/>
      <c r="N31" s="49"/>
      <c r="O31" s="93">
        <v>0</v>
      </c>
      <c r="P31" s="93">
        <v>0</v>
      </c>
      <c r="Q31" s="66"/>
    </row>
    <row r="32" spans="2:19" ht="14.25" customHeight="1" x14ac:dyDescent="0.15">
      <c r="B32" s="66"/>
      <c r="C32" s="72"/>
      <c r="D32" s="54"/>
      <c r="E32" s="56"/>
      <c r="F32" s="68"/>
      <c r="G32" s="55"/>
      <c r="H32" s="104"/>
      <c r="I32" s="92"/>
      <c r="J32" s="92"/>
      <c r="K32" s="46"/>
      <c r="L32" s="82"/>
      <c r="M32" s="48"/>
      <c r="N32" s="82"/>
      <c r="O32" s="93"/>
      <c r="P32" s="93"/>
      <c r="Q32" s="66"/>
    </row>
    <row r="33" spans="2:17" ht="14.25" customHeight="1" x14ac:dyDescent="0.15">
      <c r="B33" s="66"/>
      <c r="C33" s="88"/>
      <c r="D33" s="54"/>
      <c r="E33" s="55"/>
      <c r="F33" s="106"/>
      <c r="G33" s="55"/>
      <c r="H33" s="105"/>
      <c r="I33" s="92"/>
      <c r="J33" s="92"/>
      <c r="K33" s="47"/>
      <c r="L33" s="82"/>
      <c r="M33" s="49"/>
      <c r="N33" s="82"/>
      <c r="O33" s="101"/>
      <c r="P33" s="101"/>
      <c r="Q33" s="66"/>
    </row>
    <row r="34" spans="2:17" x14ac:dyDescent="0.15">
      <c r="B34" s="66"/>
      <c r="C34" s="88"/>
      <c r="D34" s="54"/>
      <c r="E34" s="56"/>
      <c r="F34" s="68"/>
      <c r="G34" s="88"/>
      <c r="H34" s="103"/>
      <c r="I34" s="56"/>
      <c r="J34" s="56"/>
      <c r="K34" s="68"/>
      <c r="L34" s="56"/>
      <c r="M34" s="68"/>
      <c r="N34" s="56"/>
      <c r="O34" s="101"/>
      <c r="P34" s="101"/>
      <c r="Q34" s="66"/>
    </row>
    <row r="35" spans="2:17" x14ac:dyDescent="0.15">
      <c r="B35" s="66"/>
      <c r="C35" s="55"/>
      <c r="D35" s="56"/>
      <c r="E35" s="55"/>
      <c r="F35" s="69"/>
      <c r="G35" s="88"/>
      <c r="H35" s="103"/>
      <c r="I35" s="56"/>
      <c r="J35" s="56"/>
      <c r="K35" s="69"/>
      <c r="L35" s="56"/>
      <c r="M35" s="69"/>
      <c r="N35" s="56"/>
      <c r="O35" s="82"/>
      <c r="P35" s="82"/>
      <c r="Q35" s="66"/>
    </row>
    <row r="36" spans="2:17" x14ac:dyDescent="0.15">
      <c r="B36" s="66"/>
      <c r="C36" s="55"/>
      <c r="D36" s="56"/>
      <c r="E36" s="55"/>
      <c r="F36" s="106"/>
      <c r="G36" s="88"/>
      <c r="H36" s="103"/>
      <c r="I36" s="56"/>
      <c r="J36" s="56"/>
      <c r="K36" s="106"/>
      <c r="L36" s="56"/>
      <c r="M36" s="106"/>
      <c r="N36" s="56"/>
      <c r="O36" s="82"/>
      <c r="P36" s="82"/>
      <c r="Q36" s="66"/>
    </row>
    <row r="37" spans="2:17" ht="22.5" customHeight="1" x14ac:dyDescent="0.15">
      <c r="B37" s="1" t="s">
        <v>11</v>
      </c>
      <c r="C37" s="6">
        <f>SUM(C9:C30)</f>
        <v>67.50004629629629</v>
      </c>
      <c r="D37" s="16">
        <f>D39</f>
        <v>-4.6296296295267325E-5</v>
      </c>
      <c r="E37" s="2"/>
      <c r="F37" s="27"/>
      <c r="G37" s="4"/>
      <c r="H37" s="30">
        <f>SUM(H10:H33)</f>
        <v>1494.3744999999999</v>
      </c>
      <c r="I37" s="15">
        <f>SUM(I10:I29)</f>
        <v>115.631788365795</v>
      </c>
      <c r="J37" s="15">
        <f>SUM(J10:J33)</f>
        <v>112.35777203064276</v>
      </c>
      <c r="K37" s="33"/>
      <c r="L37" s="2"/>
      <c r="M37" s="32"/>
      <c r="N37" s="2"/>
      <c r="O37" s="2"/>
      <c r="P37" s="2"/>
      <c r="Q37" s="1" t="s">
        <v>11</v>
      </c>
    </row>
    <row r="38" spans="2:17" ht="19.5" customHeight="1" x14ac:dyDescent="0.15">
      <c r="B38" s="57" t="s">
        <v>12</v>
      </c>
      <c r="C38" s="6"/>
      <c r="D38" s="89"/>
      <c r="E38" s="90"/>
      <c r="F38" s="28"/>
      <c r="G38" s="17" t="s">
        <v>25</v>
      </c>
      <c r="H38" s="94">
        <f>I37-(O29-O9)</f>
        <v>2.8388365795038339E-2</v>
      </c>
      <c r="I38" s="90"/>
      <c r="J38" s="5" t="s">
        <v>29</v>
      </c>
      <c r="K38" s="36"/>
      <c r="L38" s="95">
        <f>H40/H37</f>
        <v>3.3410673418108854E-5</v>
      </c>
      <c r="M38" s="96"/>
      <c r="N38" s="97"/>
      <c r="O38" s="74"/>
      <c r="P38" s="75"/>
      <c r="Q38" s="76"/>
    </row>
    <row r="39" spans="2:17" ht="21.75" x14ac:dyDescent="0.15">
      <c r="B39" s="87"/>
      <c r="C39" s="5" t="s">
        <v>14</v>
      </c>
      <c r="D39" s="85">
        <f>F30-F8</f>
        <v>-4.6296296295267325E-5</v>
      </c>
      <c r="E39" s="86"/>
      <c r="F39" s="29"/>
      <c r="G39" s="17" t="s">
        <v>26</v>
      </c>
      <c r="H39" s="94">
        <f>J37-(P29-P9)</f>
        <v>4.1072030647001156E-2</v>
      </c>
      <c r="I39" s="90"/>
      <c r="J39" s="5" t="s">
        <v>30</v>
      </c>
      <c r="K39" s="36"/>
      <c r="L39" s="98">
        <v>6.666666666666667E-5</v>
      </c>
      <c r="M39" s="99"/>
      <c r="N39" s="100"/>
      <c r="O39" s="45"/>
      <c r="P39" s="77"/>
      <c r="Q39" s="78"/>
    </row>
    <row r="40" spans="2:17" ht="20.25" x14ac:dyDescent="0.15">
      <c r="B40" s="87"/>
      <c r="C40" s="5" t="s">
        <v>15</v>
      </c>
      <c r="D40" s="85">
        <f>10/3600/24*SQRT(11)</f>
        <v>3.8386860999483794E-4</v>
      </c>
      <c r="E40" s="86"/>
      <c r="F40" s="29"/>
      <c r="G40" s="5" t="s">
        <v>24</v>
      </c>
      <c r="H40" s="56">
        <f>SQRT(POWER(H38,2)+POWER(H39,2))</f>
        <v>4.9928058383849706E-2</v>
      </c>
      <c r="I40" s="56"/>
      <c r="J40" s="2"/>
      <c r="K40" s="35"/>
      <c r="L40" s="91"/>
      <c r="M40" s="102"/>
      <c r="N40" s="90"/>
      <c r="O40" s="45"/>
      <c r="P40" s="77"/>
      <c r="Q40" s="78"/>
    </row>
    <row r="41" spans="2:17" x14ac:dyDescent="0.15">
      <c r="B41" s="87"/>
      <c r="C41" s="18"/>
      <c r="D41" s="91"/>
      <c r="E41" s="90"/>
      <c r="F41" s="28"/>
      <c r="G41" s="2"/>
      <c r="H41" s="30"/>
      <c r="I41" s="2"/>
      <c r="J41" s="2"/>
      <c r="K41" s="32"/>
      <c r="L41" s="2"/>
      <c r="M41" s="32"/>
      <c r="N41" s="2"/>
      <c r="O41" s="45"/>
      <c r="P41" s="77"/>
      <c r="Q41" s="78"/>
    </row>
    <row r="42" spans="2:17" x14ac:dyDescent="0.15">
      <c r="B42" s="87"/>
      <c r="C42" s="2"/>
      <c r="D42" s="2"/>
      <c r="E42" s="2"/>
      <c r="F42" s="27"/>
      <c r="G42" s="2"/>
      <c r="H42" s="30"/>
      <c r="I42" s="2"/>
      <c r="J42" s="2"/>
      <c r="K42" s="32"/>
      <c r="L42" s="2"/>
      <c r="M42" s="32"/>
      <c r="N42" s="2"/>
      <c r="O42" s="45"/>
      <c r="P42" s="77"/>
      <c r="Q42" s="78"/>
    </row>
    <row r="43" spans="2:17" x14ac:dyDescent="0.15">
      <c r="B43" s="58"/>
      <c r="C43" s="2"/>
      <c r="D43" s="2"/>
      <c r="E43" s="2"/>
      <c r="F43" s="27"/>
      <c r="G43" s="2"/>
      <c r="H43" s="30"/>
      <c r="I43" s="2"/>
      <c r="J43" s="2"/>
      <c r="K43" s="32"/>
      <c r="L43" s="2"/>
      <c r="M43" s="32"/>
      <c r="N43" s="2"/>
      <c r="O43" s="79"/>
      <c r="P43" s="80"/>
      <c r="Q43" s="81"/>
    </row>
  </sheetData>
  <mergeCells count="293">
    <mergeCell ref="R21:R22"/>
    <mergeCell ref="S21:S22"/>
    <mergeCell ref="R23:R24"/>
    <mergeCell ref="S23:S24"/>
    <mergeCell ref="R25:R26"/>
    <mergeCell ref="S25:S26"/>
    <mergeCell ref="R27:R28"/>
    <mergeCell ref="S27:S28"/>
    <mergeCell ref="R5:R6"/>
    <mergeCell ref="S5:S6"/>
    <mergeCell ref="R7:R8"/>
    <mergeCell ref="S7:S8"/>
    <mergeCell ref="R3:S4"/>
    <mergeCell ref="R11:R12"/>
    <mergeCell ref="S11:S12"/>
    <mergeCell ref="R13:R14"/>
    <mergeCell ref="S13:S14"/>
    <mergeCell ref="R15:R16"/>
    <mergeCell ref="S15:S16"/>
    <mergeCell ref="R17:R18"/>
    <mergeCell ref="S17:S18"/>
    <mergeCell ref="R19:R20"/>
    <mergeCell ref="S19:S20"/>
    <mergeCell ref="F32:F33"/>
    <mergeCell ref="F34:F36"/>
    <mergeCell ref="F3:F4"/>
    <mergeCell ref="F5:F7"/>
    <mergeCell ref="O31:O32"/>
    <mergeCell ref="Q35:Q36"/>
    <mergeCell ref="Q33:Q34"/>
    <mergeCell ref="Q31:Q32"/>
    <mergeCell ref="L34:L36"/>
    <mergeCell ref="N34:N36"/>
    <mergeCell ref="H30:H31"/>
    <mergeCell ref="I30:I31"/>
    <mergeCell ref="O29:O30"/>
    <mergeCell ref="Q7:Q8"/>
    <mergeCell ref="Q9:Q10"/>
    <mergeCell ref="Q25:Q26"/>
    <mergeCell ref="Q29:Q30"/>
    <mergeCell ref="O7:O8"/>
    <mergeCell ref="P7:P8"/>
    <mergeCell ref="O9:O10"/>
    <mergeCell ref="P9:P10"/>
    <mergeCell ref="O25:O26"/>
    <mergeCell ref="H38:I38"/>
    <mergeCell ref="H39:I39"/>
    <mergeCell ref="H40:I40"/>
    <mergeCell ref="L38:N38"/>
    <mergeCell ref="L39:N39"/>
    <mergeCell ref="O33:O34"/>
    <mergeCell ref="P33:P34"/>
    <mergeCell ref="O35:O36"/>
    <mergeCell ref="P35:P36"/>
    <mergeCell ref="L40:N40"/>
    <mergeCell ref="H34:H36"/>
    <mergeCell ref="I34:I36"/>
    <mergeCell ref="H32:H33"/>
    <mergeCell ref="I32:I33"/>
    <mergeCell ref="P31:P32"/>
    <mergeCell ref="L32:L33"/>
    <mergeCell ref="N30:N31"/>
    <mergeCell ref="K30:K31"/>
    <mergeCell ref="M30:M31"/>
    <mergeCell ref="K32:K33"/>
    <mergeCell ref="M32:M33"/>
    <mergeCell ref="K34:K36"/>
    <mergeCell ref="M34:M36"/>
    <mergeCell ref="L30:L31"/>
    <mergeCell ref="P25:P26"/>
    <mergeCell ref="P29:P30"/>
    <mergeCell ref="Q21:Q22"/>
    <mergeCell ref="Q23:Q24"/>
    <mergeCell ref="O15:O16"/>
    <mergeCell ref="O17:O18"/>
    <mergeCell ref="O19:O20"/>
    <mergeCell ref="O21:O22"/>
    <mergeCell ref="O23:O24"/>
    <mergeCell ref="P17:P18"/>
    <mergeCell ref="P19:P20"/>
    <mergeCell ref="P23:P24"/>
    <mergeCell ref="O27:O28"/>
    <mergeCell ref="P27:P28"/>
    <mergeCell ref="Q27:Q28"/>
    <mergeCell ref="B25:B26"/>
    <mergeCell ref="C25:C26"/>
    <mergeCell ref="D25:D26"/>
    <mergeCell ref="E25:E26"/>
    <mergeCell ref="G32:G33"/>
    <mergeCell ref="J34:J36"/>
    <mergeCell ref="J30:J31"/>
    <mergeCell ref="B27:B28"/>
    <mergeCell ref="C27:C28"/>
    <mergeCell ref="D27:D28"/>
    <mergeCell ref="E27:E28"/>
    <mergeCell ref="D29:D30"/>
    <mergeCell ref="E29:E30"/>
    <mergeCell ref="D31:D32"/>
    <mergeCell ref="E31:E32"/>
    <mergeCell ref="J32:J33"/>
    <mergeCell ref="B35:B36"/>
    <mergeCell ref="C35:C36"/>
    <mergeCell ref="D35:D36"/>
    <mergeCell ref="E35:E36"/>
    <mergeCell ref="G34:G36"/>
    <mergeCell ref="F24:F25"/>
    <mergeCell ref="F26:F27"/>
    <mergeCell ref="F28:F29"/>
    <mergeCell ref="D40:E40"/>
    <mergeCell ref="B38:B43"/>
    <mergeCell ref="B33:B34"/>
    <mergeCell ref="C33:C34"/>
    <mergeCell ref="D33:D34"/>
    <mergeCell ref="D39:E39"/>
    <mergeCell ref="D38:E38"/>
    <mergeCell ref="D41:E41"/>
    <mergeCell ref="E33:E34"/>
    <mergeCell ref="B31:B32"/>
    <mergeCell ref="C31:C32"/>
    <mergeCell ref="B29:B30"/>
    <mergeCell ref="C29:C30"/>
    <mergeCell ref="O38:Q43"/>
    <mergeCell ref="N32:N33"/>
    <mergeCell ref="H3:H4"/>
    <mergeCell ref="Q3:Q4"/>
    <mergeCell ref="B2:Q2"/>
    <mergeCell ref="B7:B8"/>
    <mergeCell ref="C7:C8"/>
    <mergeCell ref="D7:D8"/>
    <mergeCell ref="E7:E8"/>
    <mergeCell ref="G8:G9"/>
    <mergeCell ref="B3:B4"/>
    <mergeCell ref="C3:C4"/>
    <mergeCell ref="D3:D4"/>
    <mergeCell ref="E3:E4"/>
    <mergeCell ref="G3:G4"/>
    <mergeCell ref="B9:B10"/>
    <mergeCell ref="C9:C10"/>
    <mergeCell ref="D9:D10"/>
    <mergeCell ref="E9:E10"/>
    <mergeCell ref="I3:J3"/>
    <mergeCell ref="O3:P3"/>
    <mergeCell ref="G30:G31"/>
    <mergeCell ref="F30:F31"/>
    <mergeCell ref="Q17:Q18"/>
    <mergeCell ref="Q19:Q20"/>
    <mergeCell ref="N10:N11"/>
    <mergeCell ref="O11:O12"/>
    <mergeCell ref="P11:P12"/>
    <mergeCell ref="H12:H13"/>
    <mergeCell ref="H14:H15"/>
    <mergeCell ref="H16:H17"/>
    <mergeCell ref="H18:H19"/>
    <mergeCell ref="H20:H21"/>
    <mergeCell ref="J12:J13"/>
    <mergeCell ref="L12:L13"/>
    <mergeCell ref="N12:N13"/>
    <mergeCell ref="O13:O14"/>
    <mergeCell ref="P13:P14"/>
    <mergeCell ref="P15:P16"/>
    <mergeCell ref="I10:I11"/>
    <mergeCell ref="J10:J11"/>
    <mergeCell ref="L10:L11"/>
    <mergeCell ref="P21:P22"/>
    <mergeCell ref="Q11:Q12"/>
    <mergeCell ref="E5:E6"/>
    <mergeCell ref="H8:H9"/>
    <mergeCell ref="H5:H7"/>
    <mergeCell ref="B11:B12"/>
    <mergeCell ref="B13:B14"/>
    <mergeCell ref="B15:B16"/>
    <mergeCell ref="H10:H11"/>
    <mergeCell ref="D15:D16"/>
    <mergeCell ref="Q13:Q14"/>
    <mergeCell ref="Q15:Q16"/>
    <mergeCell ref="F8:F9"/>
    <mergeCell ref="F10:F11"/>
    <mergeCell ref="F12:F13"/>
    <mergeCell ref="F14:F15"/>
    <mergeCell ref="F16:F17"/>
    <mergeCell ref="G5:G7"/>
    <mergeCell ref="B5:B6"/>
    <mergeCell ref="C5:C6"/>
    <mergeCell ref="D5:D6"/>
    <mergeCell ref="J14:J15"/>
    <mergeCell ref="J16:J17"/>
    <mergeCell ref="L14:L15"/>
    <mergeCell ref="N14:N15"/>
    <mergeCell ref="N16:N17"/>
    <mergeCell ref="B21:B22"/>
    <mergeCell ref="B23:B24"/>
    <mergeCell ref="C11:C12"/>
    <mergeCell ref="C13:C14"/>
    <mergeCell ref="C15:C16"/>
    <mergeCell ref="C17:C18"/>
    <mergeCell ref="C19:C20"/>
    <mergeCell ref="C21:C22"/>
    <mergeCell ref="C23:C24"/>
    <mergeCell ref="B17:B18"/>
    <mergeCell ref="B19:B20"/>
    <mergeCell ref="D23:D24"/>
    <mergeCell ref="E15:E16"/>
    <mergeCell ref="E17:E18"/>
    <mergeCell ref="E19:E20"/>
    <mergeCell ref="E21:E22"/>
    <mergeCell ref="E23:E24"/>
    <mergeCell ref="G12:G13"/>
    <mergeCell ref="G14:G15"/>
    <mergeCell ref="G16:G17"/>
    <mergeCell ref="G18:G19"/>
    <mergeCell ref="G20:G21"/>
    <mergeCell ref="G22:G23"/>
    <mergeCell ref="G24:G25"/>
    <mergeCell ref="D11:D12"/>
    <mergeCell ref="E11:E12"/>
    <mergeCell ref="D13:D14"/>
    <mergeCell ref="E13:E14"/>
    <mergeCell ref="G10:G11"/>
    <mergeCell ref="D17:D18"/>
    <mergeCell ref="D19:D20"/>
    <mergeCell ref="D21:D22"/>
    <mergeCell ref="F20:F21"/>
    <mergeCell ref="F18:F19"/>
    <mergeCell ref="F22:F23"/>
    <mergeCell ref="H22:H23"/>
    <mergeCell ref="H24:H25"/>
    <mergeCell ref="I12:I13"/>
    <mergeCell ref="I14:I15"/>
    <mergeCell ref="I16:I17"/>
    <mergeCell ref="I18:I19"/>
    <mergeCell ref="I20:I21"/>
    <mergeCell ref="I22:I23"/>
    <mergeCell ref="I24:I25"/>
    <mergeCell ref="J18:J19"/>
    <mergeCell ref="L18:L19"/>
    <mergeCell ref="N18:N19"/>
    <mergeCell ref="J20:J21"/>
    <mergeCell ref="L20:L21"/>
    <mergeCell ref="N20:N21"/>
    <mergeCell ref="J22:J23"/>
    <mergeCell ref="J24:J25"/>
    <mergeCell ref="L22:L23"/>
    <mergeCell ref="N22:N23"/>
    <mergeCell ref="L24:L25"/>
    <mergeCell ref="N24:N25"/>
    <mergeCell ref="K24:K25"/>
    <mergeCell ref="M24:M25"/>
    <mergeCell ref="G26:G27"/>
    <mergeCell ref="H26:H27"/>
    <mergeCell ref="I26:I27"/>
    <mergeCell ref="J26:J27"/>
    <mergeCell ref="L26:L27"/>
    <mergeCell ref="N26:N27"/>
    <mergeCell ref="G28:G29"/>
    <mergeCell ref="H28:H29"/>
    <mergeCell ref="I28:I29"/>
    <mergeCell ref="J28:J29"/>
    <mergeCell ref="L28:L29"/>
    <mergeCell ref="N28:N29"/>
    <mergeCell ref="K26:K27"/>
    <mergeCell ref="K28:K29"/>
    <mergeCell ref="M26:M27"/>
    <mergeCell ref="M28:M29"/>
    <mergeCell ref="R9:R10"/>
    <mergeCell ref="S9:S10"/>
    <mergeCell ref="N5:N7"/>
    <mergeCell ref="L5:L7"/>
    <mergeCell ref="J5:J7"/>
    <mergeCell ref="I5:I7"/>
    <mergeCell ref="I8:I9"/>
    <mergeCell ref="J8:J9"/>
    <mergeCell ref="L8:L9"/>
    <mergeCell ref="N8:N9"/>
    <mergeCell ref="K3:N3"/>
    <mergeCell ref="K5:K7"/>
    <mergeCell ref="K8:K9"/>
    <mergeCell ref="M5:M7"/>
    <mergeCell ref="M8:M9"/>
    <mergeCell ref="M10:M11"/>
    <mergeCell ref="K10:K11"/>
    <mergeCell ref="K12:K13"/>
    <mergeCell ref="M12:M13"/>
    <mergeCell ref="K14:K15"/>
    <mergeCell ref="M14:M15"/>
    <mergeCell ref="K16:K17"/>
    <mergeCell ref="M16:M17"/>
    <mergeCell ref="K18:K19"/>
    <mergeCell ref="M18:M19"/>
    <mergeCell ref="K20:K21"/>
    <mergeCell ref="M20:M21"/>
    <mergeCell ref="K22:K23"/>
    <mergeCell ref="M22:M23"/>
    <mergeCell ref="L16:L17"/>
  </mergeCells>
  <phoneticPr fontId="2" type="noConversion"/>
  <pageMargins left="0.75" right="0.75" top="1" bottom="1" header="0.51180555555555551" footer="0.51180555555555551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7"/>
  <sheetViews>
    <sheetView zoomScaleSheetLayoutView="100" workbookViewId="0">
      <selection activeCell="B2" sqref="B2:N2"/>
    </sheetView>
  </sheetViews>
  <sheetFormatPr defaultColWidth="9" defaultRowHeight="14.25" x14ac:dyDescent="0.15"/>
  <sheetData>
    <row r="2" spans="2:14" x14ac:dyDescent="0.15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14" ht="14.25" customHeight="1" x14ac:dyDescent="0.15">
      <c r="B3" s="57"/>
      <c r="C3" s="42"/>
      <c r="D3" s="42"/>
      <c r="E3" s="42"/>
      <c r="F3" s="42"/>
      <c r="G3" s="42"/>
      <c r="H3" s="39"/>
      <c r="I3" s="41"/>
      <c r="J3" s="39"/>
      <c r="K3" s="41"/>
      <c r="L3" s="39"/>
      <c r="M3" s="41"/>
      <c r="N3" s="57"/>
    </row>
    <row r="4" spans="2:14" x14ac:dyDescent="0.15">
      <c r="B4" s="58"/>
      <c r="C4" s="44"/>
      <c r="D4" s="44"/>
      <c r="E4" s="44"/>
      <c r="F4" s="44"/>
      <c r="G4" s="44"/>
      <c r="H4" s="20"/>
      <c r="I4" s="20"/>
      <c r="J4" s="20"/>
      <c r="K4" s="20"/>
      <c r="L4" s="20"/>
      <c r="M4" s="20"/>
      <c r="N4" s="58"/>
    </row>
    <row r="5" spans="2:14" x14ac:dyDescent="0.15">
      <c r="B5" s="57"/>
      <c r="C5" s="50"/>
      <c r="D5" s="68"/>
      <c r="E5" s="68"/>
      <c r="G5" s="68"/>
      <c r="H5" s="68"/>
      <c r="I5" s="68"/>
      <c r="J5" s="68"/>
      <c r="K5" s="68"/>
      <c r="L5" s="48"/>
      <c r="M5" s="48"/>
      <c r="N5" s="57"/>
    </row>
    <row r="6" spans="2:14" ht="14.25" customHeight="1" x14ac:dyDescent="0.15">
      <c r="B6" s="58"/>
      <c r="C6" s="51"/>
      <c r="D6" s="106"/>
      <c r="E6" s="106"/>
      <c r="F6" s="59"/>
      <c r="G6" s="69"/>
      <c r="H6" s="69"/>
      <c r="I6" s="69"/>
      <c r="J6" s="69"/>
      <c r="K6" s="69"/>
      <c r="L6" s="49"/>
      <c r="M6" s="49"/>
      <c r="N6" s="58"/>
    </row>
    <row r="7" spans="2:14" ht="14.25" customHeight="1" x14ac:dyDescent="0.15">
      <c r="B7" s="57"/>
      <c r="C7" s="59"/>
      <c r="D7" s="114"/>
      <c r="E7" s="50"/>
      <c r="F7" s="60"/>
      <c r="G7" s="106"/>
      <c r="H7" s="106"/>
      <c r="I7" s="106"/>
      <c r="J7" s="106"/>
      <c r="K7" s="106"/>
      <c r="L7" s="123"/>
      <c r="M7" s="123"/>
      <c r="N7" s="57"/>
    </row>
    <row r="8" spans="2:14" ht="14.25" customHeight="1" x14ac:dyDescent="0.15">
      <c r="B8" s="58"/>
      <c r="C8" s="60"/>
      <c r="D8" s="115"/>
      <c r="E8" s="51"/>
      <c r="F8" s="50"/>
      <c r="G8" s="123"/>
      <c r="H8" s="46"/>
      <c r="I8" s="46"/>
      <c r="J8" s="48"/>
      <c r="K8" s="48"/>
      <c r="L8" s="124"/>
      <c r="M8" s="124"/>
      <c r="N8" s="58"/>
    </row>
    <row r="9" spans="2:14" ht="14.25" customHeight="1" x14ac:dyDescent="0.15">
      <c r="B9" s="57"/>
      <c r="C9" s="59"/>
      <c r="D9" s="114"/>
      <c r="E9" s="50"/>
      <c r="F9" s="51"/>
      <c r="G9" s="124"/>
      <c r="H9" s="47"/>
      <c r="I9" s="47"/>
      <c r="J9" s="49"/>
      <c r="K9" s="49"/>
      <c r="L9" s="48"/>
      <c r="M9" s="48"/>
      <c r="N9" s="57"/>
    </row>
    <row r="10" spans="2:14" ht="14.25" customHeight="1" x14ac:dyDescent="0.15">
      <c r="B10" s="58"/>
      <c r="C10" s="60"/>
      <c r="D10" s="115"/>
      <c r="E10" s="51"/>
      <c r="F10" s="50"/>
      <c r="G10" s="123"/>
      <c r="H10" s="46"/>
      <c r="I10" s="46"/>
      <c r="J10" s="48"/>
      <c r="K10" s="48"/>
      <c r="L10" s="49"/>
      <c r="M10" s="49"/>
      <c r="N10" s="58"/>
    </row>
    <row r="11" spans="2:14" ht="14.25" customHeight="1" x14ac:dyDescent="0.15">
      <c r="B11" s="57"/>
      <c r="C11" s="59"/>
      <c r="D11" s="114"/>
      <c r="E11" s="50"/>
      <c r="F11" s="51"/>
      <c r="G11" s="124"/>
      <c r="H11" s="47"/>
      <c r="I11" s="47"/>
      <c r="J11" s="49"/>
      <c r="K11" s="49"/>
      <c r="L11" s="48"/>
      <c r="M11" s="48"/>
      <c r="N11" s="57"/>
    </row>
    <row r="12" spans="2:14" ht="14.25" customHeight="1" x14ac:dyDescent="0.15">
      <c r="B12" s="58"/>
      <c r="C12" s="60"/>
      <c r="D12" s="115"/>
      <c r="E12" s="51"/>
      <c r="F12" s="50"/>
      <c r="G12" s="123"/>
      <c r="H12" s="46"/>
      <c r="I12" s="46"/>
      <c r="J12" s="48"/>
      <c r="K12" s="48"/>
      <c r="L12" s="49"/>
      <c r="M12" s="49"/>
      <c r="N12" s="58"/>
    </row>
    <row r="13" spans="2:14" ht="14.25" customHeight="1" x14ac:dyDescent="0.15">
      <c r="B13" s="57"/>
      <c r="C13" s="59"/>
      <c r="D13" s="114"/>
      <c r="E13" s="50"/>
      <c r="F13" s="51"/>
      <c r="G13" s="124"/>
      <c r="H13" s="47"/>
      <c r="I13" s="47"/>
      <c r="J13" s="49"/>
      <c r="K13" s="49"/>
      <c r="L13" s="48"/>
      <c r="M13" s="48"/>
      <c r="N13" s="57"/>
    </row>
    <row r="14" spans="2:14" ht="14.25" customHeight="1" x14ac:dyDescent="0.15">
      <c r="B14" s="58"/>
      <c r="C14" s="60"/>
      <c r="D14" s="115"/>
      <c r="E14" s="51"/>
      <c r="F14" s="121"/>
      <c r="G14" s="123"/>
      <c r="H14" s="46"/>
      <c r="I14" s="46"/>
      <c r="J14" s="48"/>
      <c r="K14" s="48"/>
      <c r="L14" s="49"/>
      <c r="M14" s="49"/>
      <c r="N14" s="58"/>
    </row>
    <row r="15" spans="2:14" ht="14.25" customHeight="1" x14ac:dyDescent="0.15">
      <c r="B15" s="57"/>
      <c r="C15" s="71"/>
      <c r="D15" s="114"/>
      <c r="E15" s="50"/>
      <c r="F15" s="122"/>
      <c r="G15" s="124"/>
      <c r="H15" s="47"/>
      <c r="I15" s="47"/>
      <c r="J15" s="49"/>
      <c r="K15" s="49"/>
      <c r="L15" s="119"/>
      <c r="M15" s="119"/>
      <c r="N15" s="57"/>
    </row>
    <row r="16" spans="2:14" ht="14.25" customHeight="1" x14ac:dyDescent="0.15">
      <c r="B16" s="58"/>
      <c r="C16" s="72"/>
      <c r="D16" s="115"/>
      <c r="E16" s="51"/>
      <c r="F16" s="50"/>
      <c r="G16" s="116"/>
      <c r="H16" s="46"/>
      <c r="I16" s="46"/>
      <c r="J16" s="48"/>
      <c r="K16" s="48"/>
      <c r="L16" s="120"/>
      <c r="M16" s="120"/>
      <c r="N16" s="58"/>
    </row>
    <row r="17" spans="2:14" ht="14.25" customHeight="1" x14ac:dyDescent="0.15">
      <c r="B17" s="57"/>
      <c r="C17" s="71"/>
      <c r="D17" s="114"/>
      <c r="E17" s="50"/>
      <c r="F17" s="51"/>
      <c r="G17" s="117"/>
      <c r="H17" s="47"/>
      <c r="I17" s="47"/>
      <c r="J17" s="49"/>
      <c r="K17" s="49"/>
      <c r="L17" s="116"/>
      <c r="M17" s="116"/>
      <c r="N17" s="57"/>
    </row>
    <row r="18" spans="2:14" ht="14.25" customHeight="1" x14ac:dyDescent="0.15">
      <c r="B18" s="58"/>
      <c r="C18" s="72"/>
      <c r="D18" s="115"/>
      <c r="E18" s="51"/>
      <c r="F18" s="71"/>
      <c r="G18" s="68"/>
      <c r="H18" s="68"/>
      <c r="I18" s="68"/>
      <c r="J18" s="68"/>
      <c r="K18" s="68"/>
      <c r="L18" s="117"/>
      <c r="M18" s="117"/>
      <c r="N18" s="58"/>
    </row>
    <row r="19" spans="2:14" ht="14.25" customHeight="1" x14ac:dyDescent="0.15">
      <c r="B19" s="57"/>
      <c r="C19" s="50"/>
      <c r="D19" s="68"/>
      <c r="E19" s="50"/>
      <c r="F19" s="118"/>
      <c r="G19" s="69"/>
      <c r="H19" s="69"/>
      <c r="I19" s="69"/>
      <c r="J19" s="69"/>
      <c r="K19" s="69"/>
      <c r="L19" s="48"/>
      <c r="M19" s="48"/>
      <c r="N19" s="57"/>
    </row>
    <row r="20" spans="2:14" ht="14.25" customHeight="1" x14ac:dyDescent="0.15">
      <c r="B20" s="58"/>
      <c r="C20" s="51"/>
      <c r="D20" s="106"/>
      <c r="E20" s="51"/>
      <c r="F20" s="72"/>
      <c r="G20" s="106"/>
      <c r="H20" s="106"/>
      <c r="I20" s="106"/>
      <c r="J20" s="106"/>
      <c r="K20" s="106"/>
      <c r="L20" s="49"/>
      <c r="M20" s="49"/>
      <c r="N20" s="58"/>
    </row>
    <row r="21" spans="2:14" x14ac:dyDescent="0.15">
      <c r="B21" s="21"/>
      <c r="C21" s="23"/>
      <c r="D21" s="24"/>
      <c r="E21" s="22"/>
      <c r="F21" s="23"/>
      <c r="G21" s="19"/>
      <c r="H21" s="19"/>
      <c r="I21" s="19"/>
      <c r="J21" s="22"/>
      <c r="K21" s="22"/>
      <c r="L21" s="22"/>
      <c r="M21" s="22"/>
      <c r="N21" s="21"/>
    </row>
    <row r="22" spans="2:14" ht="21.75" x14ac:dyDescent="0.15">
      <c r="B22" s="57"/>
      <c r="C22" s="6"/>
      <c r="D22" s="89"/>
      <c r="E22" s="108"/>
      <c r="F22" s="17"/>
      <c r="G22" s="94"/>
      <c r="H22" s="109"/>
      <c r="I22" s="5"/>
      <c r="J22" s="110"/>
      <c r="K22" s="111"/>
      <c r="L22" s="74"/>
      <c r="M22" s="75"/>
      <c r="N22" s="76"/>
    </row>
    <row r="23" spans="2:14" ht="21.75" x14ac:dyDescent="0.15">
      <c r="B23" s="87"/>
      <c r="C23" s="5"/>
      <c r="D23" s="85"/>
      <c r="E23" s="86"/>
      <c r="F23" s="17"/>
      <c r="G23" s="94"/>
      <c r="H23" s="109"/>
      <c r="I23" s="5"/>
      <c r="J23" s="112"/>
      <c r="K23" s="113"/>
      <c r="L23" s="45"/>
      <c r="M23" s="77"/>
      <c r="N23" s="78"/>
    </row>
    <row r="24" spans="2:14" ht="20.25" x14ac:dyDescent="0.15">
      <c r="B24" s="87"/>
      <c r="C24" s="5"/>
      <c r="D24" s="85"/>
      <c r="E24" s="86"/>
      <c r="F24" s="5"/>
      <c r="G24" s="91"/>
      <c r="H24" s="90"/>
      <c r="I24" s="22"/>
      <c r="J24" s="91"/>
      <c r="K24" s="90"/>
      <c r="L24" s="45"/>
      <c r="M24" s="77"/>
      <c r="N24" s="78"/>
    </row>
    <row r="25" spans="2:14" x14ac:dyDescent="0.15">
      <c r="B25" s="87"/>
      <c r="C25" s="21"/>
      <c r="D25" s="91"/>
      <c r="E25" s="90"/>
      <c r="F25" s="22"/>
      <c r="G25" s="22"/>
      <c r="H25" s="22"/>
      <c r="I25" s="22"/>
      <c r="J25" s="22"/>
      <c r="K25" s="22"/>
      <c r="L25" s="45"/>
      <c r="M25" s="77"/>
      <c r="N25" s="78"/>
    </row>
    <row r="26" spans="2:14" x14ac:dyDescent="0.15">
      <c r="B26" s="87"/>
      <c r="C26" s="22"/>
      <c r="D26" s="22"/>
      <c r="E26" s="22"/>
      <c r="F26" s="22"/>
      <c r="G26" s="22"/>
      <c r="H26" s="22"/>
      <c r="I26" s="22"/>
      <c r="J26" s="22"/>
      <c r="K26" s="22"/>
      <c r="L26" s="45"/>
      <c r="M26" s="77"/>
      <c r="N26" s="78"/>
    </row>
    <row r="27" spans="2:14" x14ac:dyDescent="0.15">
      <c r="B27" s="58"/>
      <c r="C27" s="22"/>
      <c r="D27" s="22"/>
      <c r="E27" s="22"/>
      <c r="F27" s="22"/>
      <c r="G27" s="22"/>
      <c r="H27" s="22"/>
      <c r="I27" s="22"/>
      <c r="J27" s="22"/>
      <c r="K27" s="22"/>
      <c r="L27" s="79"/>
      <c r="M27" s="80"/>
      <c r="N27" s="81"/>
    </row>
  </sheetData>
  <mergeCells count="121">
    <mergeCell ref="B2:N2"/>
    <mergeCell ref="B3:B4"/>
    <mergeCell ref="C3:C4"/>
    <mergeCell ref="D3:D4"/>
    <mergeCell ref="E3:E4"/>
    <mergeCell ref="F3:F4"/>
    <mergeCell ref="G3:G4"/>
    <mergeCell ref="H3:I3"/>
    <mergeCell ref="J3:K3"/>
    <mergeCell ref="L3:M3"/>
    <mergeCell ref="N3:N4"/>
    <mergeCell ref="B5:B6"/>
    <mergeCell ref="C5:C6"/>
    <mergeCell ref="D5:D6"/>
    <mergeCell ref="E5:E6"/>
    <mergeCell ref="G5:G7"/>
    <mergeCell ref="H5:H7"/>
    <mergeCell ref="I5:I7"/>
    <mergeCell ref="J5:J7"/>
    <mergeCell ref="K5:K7"/>
    <mergeCell ref="L5:L6"/>
    <mergeCell ref="M5:M6"/>
    <mergeCell ref="N5:N6"/>
    <mergeCell ref="F6:F7"/>
    <mergeCell ref="B7:B8"/>
    <mergeCell ref="C7:C8"/>
    <mergeCell ref="D7:D8"/>
    <mergeCell ref="E7:E8"/>
    <mergeCell ref="L7:L8"/>
    <mergeCell ref="M7:M8"/>
    <mergeCell ref="N7:N8"/>
    <mergeCell ref="F8:F9"/>
    <mergeCell ref="G8:G9"/>
    <mergeCell ref="H8:H9"/>
    <mergeCell ref="I8:I9"/>
    <mergeCell ref="J8:J9"/>
    <mergeCell ref="K8:K9"/>
    <mergeCell ref="N9:N10"/>
    <mergeCell ref="J10:J11"/>
    <mergeCell ref="K10:K11"/>
    <mergeCell ref="B11:B12"/>
    <mergeCell ref="C11:C12"/>
    <mergeCell ref="D11:D12"/>
    <mergeCell ref="E11:E12"/>
    <mergeCell ref="B9:B10"/>
    <mergeCell ref="C9:C10"/>
    <mergeCell ref="D9:D10"/>
    <mergeCell ref="E9:E10"/>
    <mergeCell ref="L9:L10"/>
    <mergeCell ref="M9:M10"/>
    <mergeCell ref="F10:F11"/>
    <mergeCell ref="G10:G11"/>
    <mergeCell ref="H10:H11"/>
    <mergeCell ref="I10:I11"/>
    <mergeCell ref="N11:N12"/>
    <mergeCell ref="F12:F13"/>
    <mergeCell ref="G12:G13"/>
    <mergeCell ref="H12:H13"/>
    <mergeCell ref="I12:I13"/>
    <mergeCell ref="J12:J13"/>
    <mergeCell ref="K12:K13"/>
    <mergeCell ref="N13:N14"/>
    <mergeCell ref="J14:J15"/>
    <mergeCell ref="K14:K15"/>
    <mergeCell ref="N15:N16"/>
    <mergeCell ref="L11:L12"/>
    <mergeCell ref="M11:M12"/>
    <mergeCell ref="B15:B16"/>
    <mergeCell ref="C15:C16"/>
    <mergeCell ref="D15:D16"/>
    <mergeCell ref="E15:E16"/>
    <mergeCell ref="L15:L16"/>
    <mergeCell ref="M15:M16"/>
    <mergeCell ref="B13:B14"/>
    <mergeCell ref="C13:C14"/>
    <mergeCell ref="D13:D14"/>
    <mergeCell ref="E13:E14"/>
    <mergeCell ref="L13:L14"/>
    <mergeCell ref="M13:M14"/>
    <mergeCell ref="F14:F15"/>
    <mergeCell ref="G14:G15"/>
    <mergeCell ref="H14:H15"/>
    <mergeCell ref="I14:I15"/>
    <mergeCell ref="F16:F17"/>
    <mergeCell ref="G16:G17"/>
    <mergeCell ref="H16:H17"/>
    <mergeCell ref="I16:I17"/>
    <mergeCell ref="J16:J17"/>
    <mergeCell ref="K16:K17"/>
    <mergeCell ref="N17:N18"/>
    <mergeCell ref="J18:J20"/>
    <mergeCell ref="K18:K20"/>
    <mergeCell ref="B17:B18"/>
    <mergeCell ref="C17:C18"/>
    <mergeCell ref="D17:D18"/>
    <mergeCell ref="E17:E18"/>
    <mergeCell ref="L17:L18"/>
    <mergeCell ref="M17:M18"/>
    <mergeCell ref="F18:F20"/>
    <mergeCell ref="G18:G20"/>
    <mergeCell ref="H18:H20"/>
    <mergeCell ref="I18:I20"/>
    <mergeCell ref="G24:H24"/>
    <mergeCell ref="J24:K24"/>
    <mergeCell ref="D25:E25"/>
    <mergeCell ref="N19:N20"/>
    <mergeCell ref="B22:B27"/>
    <mergeCell ref="D22:E22"/>
    <mergeCell ref="G22:H22"/>
    <mergeCell ref="J22:K22"/>
    <mergeCell ref="L22:N27"/>
    <mergeCell ref="D23:E23"/>
    <mergeCell ref="G23:H23"/>
    <mergeCell ref="J23:K23"/>
    <mergeCell ref="D24:E24"/>
    <mergeCell ref="B19:B20"/>
    <mergeCell ref="C19:C20"/>
    <mergeCell ref="D19:D20"/>
    <mergeCell ref="E19:E20"/>
    <mergeCell ref="L19:L20"/>
    <mergeCell ref="M19:M20"/>
  </mergeCells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4.25" x14ac:dyDescent="0.15"/>
  <sheetData/>
  <phoneticPr fontId="2" type="noConversion"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0"/>
  <sheetViews>
    <sheetView showGridLines="0" workbookViewId="0"/>
  </sheetViews>
  <sheetFormatPr defaultRowHeight="14.25" x14ac:dyDescent="0.15"/>
  <cols>
    <col min="1" max="1" width="1" customWidth="1"/>
    <col min="2" max="2" width="56.375" customWidth="1"/>
    <col min="3" max="3" width="1.375" customWidth="1"/>
    <col min="4" max="4" width="4.875" customWidth="1"/>
    <col min="5" max="6" width="14" customWidth="1"/>
  </cols>
  <sheetData>
    <row r="1" spans="2:6" x14ac:dyDescent="0.15">
      <c r="B1" s="7" t="s">
        <v>16</v>
      </c>
      <c r="C1" s="7"/>
      <c r="D1" s="11"/>
      <c r="E1" s="11"/>
      <c r="F1" s="11"/>
    </row>
    <row r="2" spans="2:6" x14ac:dyDescent="0.15">
      <c r="B2" s="7" t="s">
        <v>17</v>
      </c>
      <c r="C2" s="7"/>
      <c r="D2" s="11"/>
      <c r="E2" s="11"/>
      <c r="F2" s="11"/>
    </row>
    <row r="3" spans="2:6" x14ac:dyDescent="0.15">
      <c r="B3" s="8"/>
      <c r="C3" s="8"/>
      <c r="D3" s="12"/>
      <c r="E3" s="12"/>
      <c r="F3" s="12"/>
    </row>
    <row r="4" spans="2:6" ht="28.5" x14ac:dyDescent="0.15">
      <c r="B4" s="8" t="s">
        <v>18</v>
      </c>
      <c r="C4" s="8"/>
      <c r="D4" s="12"/>
      <c r="E4" s="12"/>
      <c r="F4" s="12"/>
    </row>
    <row r="5" spans="2:6" x14ac:dyDescent="0.15">
      <c r="B5" s="8"/>
      <c r="C5" s="8"/>
      <c r="D5" s="12"/>
      <c r="E5" s="12"/>
      <c r="F5" s="12"/>
    </row>
    <row r="6" spans="2:6" x14ac:dyDescent="0.15">
      <c r="B6" s="7" t="s">
        <v>19</v>
      </c>
      <c r="C6" s="7"/>
      <c r="D6" s="11"/>
      <c r="E6" s="11" t="s">
        <v>20</v>
      </c>
      <c r="F6" s="11" t="s">
        <v>21</v>
      </c>
    </row>
    <row r="7" spans="2:6" ht="15" thickBot="1" x14ac:dyDescent="0.2">
      <c r="B7" s="8"/>
      <c r="C7" s="8"/>
      <c r="D7" s="12"/>
      <c r="E7" s="12"/>
      <c r="F7" s="12"/>
    </row>
    <row r="8" spans="2:6" ht="29.25" thickBot="1" x14ac:dyDescent="0.2">
      <c r="B8" s="9" t="s">
        <v>22</v>
      </c>
      <c r="C8" s="10"/>
      <c r="D8" s="13"/>
      <c r="E8" s="13">
        <v>6</v>
      </c>
      <c r="F8" s="14" t="s">
        <v>23</v>
      </c>
    </row>
    <row r="9" spans="2:6" x14ac:dyDescent="0.15">
      <c r="B9" s="8"/>
      <c r="C9" s="8"/>
      <c r="D9" s="12"/>
      <c r="E9" s="12"/>
      <c r="F9" s="12"/>
    </row>
    <row r="10" spans="2:6" x14ac:dyDescent="0.15">
      <c r="B10" s="8"/>
      <c r="C10" s="8"/>
      <c r="D10" s="12"/>
      <c r="E10" s="12"/>
      <c r="F10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兼容性报表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Akidou</dc:creator>
  <cp:lastModifiedBy>Akidou</cp:lastModifiedBy>
  <dcterms:created xsi:type="dcterms:W3CDTF">2019-06-11T12:06:25Z</dcterms:created>
  <dcterms:modified xsi:type="dcterms:W3CDTF">2020-07-05T08:44:27Z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