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shixi\实习\测量平差\"/>
    </mc:Choice>
  </mc:AlternateContent>
  <xr:revisionPtr revIDLastSave="0" documentId="13_ncr:1_{5156CF9A-11E0-440A-9F23-B70D6CFE28D4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Sheet1" sheetId="1" r:id="rId1"/>
    <sheet name="Sheet2" sheetId="2" r:id="rId2"/>
    <sheet name="Sheet3" sheetId="3" r:id="rId3"/>
    <sheet name="兼容性报表" sheetId="4" r:id="rId4"/>
  </sheets>
  <calcPr calcId="181029"/>
</workbook>
</file>

<file path=xl/calcChain.xml><?xml version="1.0" encoding="utf-8"?>
<calcChain xmlns="http://schemas.openxmlformats.org/spreadsheetml/2006/main">
  <c r="F10" i="1" l="1"/>
  <c r="F12" i="1" s="1"/>
  <c r="F14" i="1" s="1"/>
  <c r="F16" i="1" s="1"/>
  <c r="F18" i="1" s="1"/>
  <c r="F20" i="1" s="1"/>
  <c r="F22" i="1" s="1"/>
  <c r="F24" i="1" s="1"/>
  <c r="F26" i="1" s="1"/>
  <c r="F28" i="1" s="1"/>
  <c r="F30" i="1" s="1"/>
  <c r="C55" i="1"/>
  <c r="D58" i="1"/>
  <c r="Q41" i="1"/>
  <c r="Q47" i="1"/>
  <c r="Q45" i="1"/>
  <c r="Q43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F32" i="1" l="1"/>
  <c r="F34" i="1" s="1"/>
  <c r="F36" i="1" s="1"/>
  <c r="F38" i="1" s="1"/>
  <c r="F40" i="1" s="1"/>
  <c r="F42" i="1" s="1"/>
  <c r="F44" i="1" s="1"/>
  <c r="H55" i="1"/>
  <c r="F46" i="1" l="1"/>
  <c r="F48" i="1" s="1"/>
  <c r="D57" i="1" s="1"/>
  <c r="J8" i="1"/>
  <c r="I8" i="1"/>
  <c r="S9" i="1"/>
  <c r="R9" i="1"/>
  <c r="Q9" i="1"/>
  <c r="Q7" i="1"/>
  <c r="D55" i="1" l="1"/>
  <c r="D33" i="1" l="1"/>
  <c r="E33" i="1" s="1"/>
  <c r="D43" i="1"/>
  <c r="E43" i="1" s="1"/>
  <c r="D23" i="1"/>
  <c r="E23" i="1" s="1"/>
  <c r="D27" i="1"/>
  <c r="E27" i="1" s="1"/>
  <c r="D11" i="1"/>
  <c r="E11" i="1" s="1"/>
  <c r="D35" i="1"/>
  <c r="E35" i="1" s="1"/>
  <c r="D13" i="1"/>
  <c r="E13" i="1" s="1"/>
  <c r="D37" i="1"/>
  <c r="E37" i="1" s="1"/>
  <c r="D41" i="1"/>
  <c r="E41" i="1" s="1"/>
  <c r="D21" i="1"/>
  <c r="E21" i="1" s="1"/>
  <c r="D47" i="1"/>
  <c r="E47" i="1" s="1"/>
  <c r="D25" i="1"/>
  <c r="E25" i="1" s="1"/>
  <c r="D31" i="1"/>
  <c r="E31" i="1" s="1"/>
  <c r="D15" i="1"/>
  <c r="E15" i="1" s="1"/>
  <c r="D39" i="1"/>
  <c r="E39" i="1" s="1"/>
  <c r="D17" i="1"/>
  <c r="E17" i="1" s="1"/>
  <c r="D45" i="1"/>
  <c r="E45" i="1" s="1"/>
  <c r="D9" i="1"/>
  <c r="E9" i="1" s="1"/>
  <c r="G10" i="1" s="1"/>
  <c r="D19" i="1"/>
  <c r="E19" i="1" s="1"/>
  <c r="D29" i="1"/>
  <c r="E29" i="1" s="1"/>
  <c r="G12" i="1" l="1"/>
  <c r="J10" i="1"/>
  <c r="I10" i="1"/>
  <c r="G14" i="1" l="1"/>
  <c r="I12" i="1"/>
  <c r="J12" i="1"/>
  <c r="G16" i="1" l="1"/>
  <c r="I14" i="1"/>
  <c r="J14" i="1"/>
  <c r="G18" i="1" l="1"/>
  <c r="I16" i="1"/>
  <c r="J16" i="1"/>
  <c r="G20" i="1" l="1"/>
  <c r="I18" i="1"/>
  <c r="J18" i="1"/>
  <c r="G22" i="1" l="1"/>
  <c r="I20" i="1"/>
  <c r="J20" i="1"/>
  <c r="G24" i="1" l="1"/>
  <c r="J22" i="1"/>
  <c r="I22" i="1"/>
  <c r="G26" i="1" l="1"/>
  <c r="G28" i="1" s="1"/>
  <c r="G30" i="1" s="1"/>
  <c r="G32" i="1" s="1"/>
  <c r="G34" i="1" s="1"/>
  <c r="G36" i="1" s="1"/>
  <c r="J24" i="1"/>
  <c r="I24" i="1"/>
  <c r="G38" i="1" l="1"/>
  <c r="G40" i="1" s="1"/>
  <c r="G42" i="1" s="1"/>
  <c r="G44" i="1" s="1"/>
  <c r="G46" i="1"/>
  <c r="G48" i="1" s="1"/>
  <c r="J36" i="1"/>
  <c r="I36" i="1"/>
  <c r="J26" i="1"/>
  <c r="I26" i="1"/>
  <c r="I46" i="1" l="1"/>
  <c r="J46" i="1"/>
  <c r="J55" i="1" l="1"/>
  <c r="H57" i="1" s="1"/>
  <c r="N46" i="1" s="1"/>
  <c r="I55" i="1"/>
  <c r="H56" i="1" s="1"/>
  <c r="M36" i="1" l="1"/>
  <c r="M46" i="1"/>
  <c r="N36" i="1"/>
  <c r="K36" i="1"/>
  <c r="K46" i="1"/>
  <c r="L36" i="1"/>
  <c r="L46" i="1"/>
  <c r="K16" i="1"/>
  <c r="K18" i="1"/>
  <c r="K20" i="1"/>
  <c r="K22" i="1"/>
  <c r="K24" i="1"/>
  <c r="K26" i="1"/>
  <c r="K8" i="1"/>
  <c r="K10" i="1"/>
  <c r="K12" i="1"/>
  <c r="K14" i="1"/>
  <c r="M16" i="1"/>
  <c r="M18" i="1"/>
  <c r="M22" i="1"/>
  <c r="M24" i="1"/>
  <c r="M26" i="1"/>
  <c r="M20" i="1"/>
  <c r="M8" i="1"/>
  <c r="M10" i="1"/>
  <c r="M12" i="1"/>
  <c r="M14" i="1"/>
  <c r="N8" i="1"/>
  <c r="N10" i="1"/>
  <c r="P11" i="1" s="1"/>
  <c r="N12" i="1"/>
  <c r="N14" i="1"/>
  <c r="N16" i="1"/>
  <c r="N18" i="1"/>
  <c r="N20" i="1"/>
  <c r="N22" i="1"/>
  <c r="N24" i="1"/>
  <c r="N26" i="1"/>
  <c r="L8" i="1"/>
  <c r="L10" i="1"/>
  <c r="O11" i="1" s="1"/>
  <c r="H58" i="1"/>
  <c r="L56" i="1" s="1"/>
  <c r="L12" i="1"/>
  <c r="L14" i="1"/>
  <c r="L16" i="1"/>
  <c r="L18" i="1"/>
  <c r="L20" i="1"/>
  <c r="L22" i="1"/>
  <c r="L24" i="1"/>
  <c r="L26" i="1"/>
  <c r="O13" i="1" l="1"/>
  <c r="O15" i="1" s="1"/>
  <c r="O17" i="1" s="1"/>
  <c r="O19" i="1" s="1"/>
  <c r="O21" i="1" s="1"/>
  <c r="O23" i="1" s="1"/>
  <c r="O25" i="1" s="1"/>
  <c r="O35" i="1" s="1"/>
  <c r="O45" i="1" s="1"/>
  <c r="P13" i="1"/>
  <c r="P15" i="1" s="1"/>
  <c r="P17" i="1" s="1"/>
  <c r="P19" i="1" s="1"/>
  <c r="P21" i="1" s="1"/>
  <c r="P23" i="1" s="1"/>
  <c r="P25" i="1" s="1"/>
  <c r="P35" i="1" s="1"/>
  <c r="P45" i="1" s="1"/>
</calcChain>
</file>

<file path=xl/sharedStrings.xml><?xml version="1.0" encoding="utf-8"?>
<sst xmlns="http://schemas.openxmlformats.org/spreadsheetml/2006/main" count="56" uniqueCount="51">
  <si>
    <t>点号</t>
    <phoneticPr fontId="2" type="noConversion"/>
  </si>
  <si>
    <t>坐标方位角
α</t>
    <phoneticPr fontId="2" type="noConversion"/>
  </si>
  <si>
    <t>距离D
m</t>
    <phoneticPr fontId="2" type="noConversion"/>
  </si>
  <si>
    <t>改正角
° ′ ″</t>
    <phoneticPr fontId="2" type="noConversion"/>
  </si>
  <si>
    <t>增量计算值</t>
    <phoneticPr fontId="2" type="noConversion"/>
  </si>
  <si>
    <t>改正后增量</t>
    <phoneticPr fontId="2" type="noConversion"/>
  </si>
  <si>
    <t>△x
m</t>
    <phoneticPr fontId="2" type="noConversion"/>
  </si>
  <si>
    <t>△y
m</t>
    <phoneticPr fontId="2" type="noConversion"/>
  </si>
  <si>
    <t>坐标值</t>
    <phoneticPr fontId="2" type="noConversion"/>
  </si>
  <si>
    <t>x</t>
    <phoneticPr fontId="2" type="noConversion"/>
  </si>
  <si>
    <t>y</t>
    <phoneticPr fontId="2" type="noConversion"/>
  </si>
  <si>
    <t>∑</t>
    <phoneticPr fontId="2" type="noConversion"/>
  </si>
  <si>
    <t>辅助计算</t>
    <phoneticPr fontId="2" type="noConversion"/>
  </si>
  <si>
    <t>改正数 
″</t>
    <phoneticPr fontId="2" type="noConversion"/>
  </si>
  <si>
    <r>
      <t>f</t>
    </r>
    <r>
      <rPr>
        <sz val="10"/>
        <rFont val="宋体"/>
        <family val="3"/>
        <charset val="134"/>
      </rPr>
      <t>β</t>
    </r>
  </si>
  <si>
    <r>
      <t>f</t>
    </r>
    <r>
      <rPr>
        <sz val="10"/>
        <rFont val="宋体"/>
        <family val="3"/>
        <charset val="134"/>
      </rPr>
      <t>β（容）</t>
    </r>
    <phoneticPr fontId="2" type="noConversion"/>
  </si>
  <si>
    <t>闭合导线坐标计算表.xls 兼容性报表</t>
  </si>
  <si>
    <t>运行时间: 2019/6/12 17:29</t>
  </si>
  <si>
    <t>如果工作簿以早期的文件格式保存或在早期版本的 Microsoft Excel 中打开，将无法使用下列功能。</t>
  </si>
  <si>
    <t>轻微保真损失</t>
  </si>
  <si>
    <t>发生次数</t>
  </si>
  <si>
    <t>版本</t>
  </si>
  <si>
    <t>所选文件格式不支持此工作簿中某些单元格或样式包含的格式。这些格式将被转换为最相近的可用格式。</t>
  </si>
  <si>
    <t>Excel 97-2003</t>
  </si>
  <si>
    <t>f</t>
    <phoneticPr fontId="2" type="noConversion"/>
  </si>
  <si>
    <t>fx</t>
    <phoneticPr fontId="2" type="noConversion"/>
  </si>
  <si>
    <t>fy</t>
    <phoneticPr fontId="2" type="noConversion"/>
  </si>
  <si>
    <t>闭合导线坐标计算表</t>
    <phoneticPr fontId="2" type="noConversion"/>
  </si>
  <si>
    <t>k</t>
    <phoneticPr fontId="2" type="noConversion"/>
  </si>
  <si>
    <r>
      <t>k</t>
    </r>
    <r>
      <rPr>
        <sz val="10"/>
        <rFont val="宋体"/>
        <family val="3"/>
        <charset val="134"/>
      </rPr>
      <t>容</t>
    </r>
  </si>
  <si>
    <t>观测角（左角）
° ′ ″</t>
    <phoneticPr fontId="2" type="noConversion"/>
  </si>
  <si>
    <t>C-1-0</t>
    <phoneticPr fontId="2" type="noConversion"/>
  </si>
  <si>
    <t>C-1-1</t>
    <phoneticPr fontId="2" type="noConversion"/>
  </si>
  <si>
    <t>C-1-2</t>
    <phoneticPr fontId="2" type="noConversion"/>
  </si>
  <si>
    <t>C-1-3</t>
    <phoneticPr fontId="2" type="noConversion"/>
  </si>
  <si>
    <t>C-1-4</t>
    <phoneticPr fontId="2" type="noConversion"/>
  </si>
  <si>
    <t>C-1-5</t>
    <phoneticPr fontId="2" type="noConversion"/>
  </si>
  <si>
    <t>C-1-6</t>
    <phoneticPr fontId="2" type="noConversion"/>
  </si>
  <si>
    <t>C-1-7</t>
    <phoneticPr fontId="2" type="noConversion"/>
  </si>
  <si>
    <t>C-1-8</t>
    <phoneticPr fontId="2" type="noConversion"/>
  </si>
  <si>
    <t>C-1-9</t>
    <phoneticPr fontId="2" type="noConversion"/>
  </si>
  <si>
    <t>C-1-10</t>
    <phoneticPr fontId="2" type="noConversion"/>
  </si>
  <si>
    <t>C-1-11</t>
    <phoneticPr fontId="2" type="noConversion"/>
  </si>
  <si>
    <t>C-1-12</t>
    <phoneticPr fontId="2" type="noConversion"/>
  </si>
  <si>
    <t>C-1-13</t>
    <phoneticPr fontId="2" type="noConversion"/>
  </si>
  <si>
    <t>C-1-15</t>
    <phoneticPr fontId="2" type="noConversion"/>
  </si>
  <si>
    <t>C-1-18</t>
    <phoneticPr fontId="2" type="noConversion"/>
  </si>
  <si>
    <t>C-1-17</t>
    <phoneticPr fontId="2" type="noConversion"/>
  </si>
  <si>
    <t>C-1-19</t>
    <phoneticPr fontId="2" type="noConversion"/>
  </si>
  <si>
    <t>K</t>
    <phoneticPr fontId="2" type="noConversion"/>
  </si>
  <si>
    <t>C-1-20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</si>
</sst>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[h]\°mm\′s\″"/>
    <numFmt numFmtId="177" formatCode="0.000_ "/>
    <numFmt numFmtId="178" formatCode="0.00_);[Red]\(0.00\)"/>
    <numFmt numFmtId="179" formatCode="[s]\″"/>
    <numFmt numFmtId="180" formatCode="0.00_ "/>
    <numFmt numFmtId="181" formatCode="#?????/??????????"/>
    <numFmt numFmtId="182" formatCode="0.00000_ "/>
    <numFmt numFmtId="183" formatCode="0.000000_ "/>
  </numFmts>
  <fonts count="8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6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6"/>
      <name val="华文楷体"/>
      <family val="3"/>
      <charset val="134"/>
    </font>
    <font>
      <b/>
      <sz val="14"/>
      <color theme="4"/>
      <name val="隶书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5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3" xfId="0" applyNumberFormat="1" applyBorder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3" xfId="0" applyNumberFormat="1" applyBorder="1" applyAlignment="1">
      <alignment horizontal="center" vertical="top" wrapText="1"/>
    </xf>
    <xf numFmtId="0" fontId="0" fillId="0" borderId="4" xfId="0" applyNumberFormat="1" applyBorder="1" applyAlignment="1">
      <alignment horizontal="center" vertical="top" wrapText="1"/>
    </xf>
    <xf numFmtId="177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7" fillId="2" borderId="5" xfId="0" applyNumberFormat="1" applyFont="1" applyFill="1" applyBorder="1" applyAlignment="1">
      <alignment horizontal="center" vertical="center"/>
    </xf>
    <xf numFmtId="177" fontId="7" fillId="2" borderId="6" xfId="0" applyNumberFormat="1" applyFont="1" applyFill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80" fontId="0" fillId="0" borderId="6" xfId="0" applyNumberFormat="1" applyBorder="1" applyAlignment="1">
      <alignment horizontal="center" vertical="center"/>
    </xf>
    <xf numFmtId="182" fontId="0" fillId="3" borderId="1" xfId="0" applyNumberFormat="1" applyFill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83" fontId="0" fillId="0" borderId="7" xfId="0" applyNumberFormat="1" applyBorder="1" applyAlignment="1">
      <alignment horizontal="center" vertical="center"/>
    </xf>
    <xf numFmtId="183" fontId="0" fillId="0" borderId="18" xfId="0" applyNumberFormat="1" applyBorder="1" applyAlignment="1">
      <alignment horizontal="center" vertical="center"/>
    </xf>
    <xf numFmtId="183" fontId="0" fillId="0" borderId="8" xfId="0" applyNumberFormat="1" applyBorder="1" applyAlignment="1">
      <alignment horizontal="center" vertical="center"/>
    </xf>
    <xf numFmtId="183" fontId="5" fillId="0" borderId="7" xfId="0" applyNumberFormat="1" applyFont="1" applyBorder="1" applyAlignment="1">
      <alignment horizontal="center" vertical="center"/>
    </xf>
    <xf numFmtId="183" fontId="5" fillId="0" borderId="18" xfId="0" applyNumberFormat="1" applyFont="1" applyBorder="1" applyAlignment="1">
      <alignment horizontal="center" vertical="center"/>
    </xf>
    <xf numFmtId="183" fontId="5" fillId="0" borderId="8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7" fontId="7" fillId="0" borderId="5" xfId="0" applyNumberFormat="1" applyFont="1" applyFill="1" applyBorder="1" applyAlignment="1">
      <alignment horizontal="center" vertical="center"/>
    </xf>
    <xf numFmtId="177" fontId="7" fillId="0" borderId="6" xfId="0" applyNumberFormat="1" applyFon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7" fillId="2" borderId="5" xfId="0" applyNumberFormat="1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176" fontId="7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7" fillId="2" borderId="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82" fontId="7" fillId="2" borderId="1" xfId="0" applyNumberFormat="1" applyFont="1" applyFill="1" applyBorder="1" applyAlignment="1">
      <alignment horizontal="center" vertical="center"/>
    </xf>
    <xf numFmtId="182" fontId="0" fillId="0" borderId="5" xfId="0" applyNumberFormat="1" applyBorder="1" applyAlignment="1">
      <alignment horizontal="center" vertical="center"/>
    </xf>
    <xf numFmtId="182" fontId="0" fillId="0" borderId="6" xfId="0" applyNumberFormat="1" applyBorder="1" applyAlignment="1">
      <alignment horizontal="center" vertical="center"/>
    </xf>
    <xf numFmtId="182" fontId="0" fillId="0" borderId="13" xfId="0" applyNumberFormat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177" fontId="0" fillId="3" borderId="5" xfId="0" applyNumberFormat="1" applyFill="1" applyBorder="1" applyAlignment="1">
      <alignment horizontal="center" vertical="center"/>
    </xf>
    <xf numFmtId="177" fontId="0" fillId="3" borderId="6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6" fontId="0" fillId="3" borderId="6" xfId="0" applyNumberFormat="1" applyFill="1" applyBorder="1" applyAlignment="1">
      <alignment horizontal="center" vertical="center"/>
    </xf>
    <xf numFmtId="176" fontId="7" fillId="0" borderId="9" xfId="0" applyNumberFormat="1" applyFont="1" applyFill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81" fontId="0" fillId="0" borderId="7" xfId="0" applyNumberFormat="1" applyBorder="1" applyAlignment="1">
      <alignment horizontal="center" vertical="center"/>
    </xf>
    <xf numFmtId="181" fontId="0" fillId="0" borderId="8" xfId="0" applyNumberFormat="1" applyBorder="1" applyAlignment="1">
      <alignment horizontal="center" vertical="center"/>
    </xf>
    <xf numFmtId="181" fontId="1" fillId="0" borderId="7" xfId="0" applyNumberFormat="1" applyFont="1" applyBorder="1" applyAlignment="1">
      <alignment horizontal="center" vertical="center"/>
    </xf>
    <xf numFmtId="181" fontId="1" fillId="0" borderId="8" xfId="0" applyNumberFormat="1" applyFont="1" applyBorder="1" applyAlignment="1">
      <alignment horizontal="center" vertical="center"/>
    </xf>
    <xf numFmtId="177" fontId="7" fillId="2" borderId="9" xfId="0" applyNumberFormat="1" applyFont="1" applyFill="1" applyBorder="1" applyAlignment="1">
      <alignment horizontal="center" vertical="center"/>
    </xf>
    <xf numFmtId="180" fontId="0" fillId="0" borderId="9" xfId="0" applyNumberFormat="1" applyBorder="1" applyAlignment="1">
      <alignment horizontal="center" vertical="center"/>
    </xf>
    <xf numFmtId="182" fontId="0" fillId="0" borderId="9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61"/>
  <sheetViews>
    <sheetView tabSelected="1" topLeftCell="A8" zoomScale="85" zoomScaleNormal="85" zoomScaleSheetLayoutView="100" workbookViewId="0">
      <selection activeCell="C19" sqref="C19:C20"/>
    </sheetView>
  </sheetViews>
  <sheetFormatPr defaultColWidth="9" defaultRowHeight="14.25" x14ac:dyDescent="0.15"/>
  <cols>
    <col min="3" max="3" width="18.875" customWidth="1"/>
    <col min="4" max="4" width="12.75" customWidth="1"/>
    <col min="5" max="5" width="17.5" customWidth="1"/>
    <col min="6" max="6" width="20.625" customWidth="1"/>
    <col min="7" max="7" width="20.375" customWidth="1"/>
    <col min="8" max="8" width="13" bestFit="1" customWidth="1"/>
    <col min="9" max="9" width="14.5" customWidth="1"/>
    <col min="10" max="11" width="13.125" customWidth="1"/>
    <col min="12" max="13" width="12.625" customWidth="1"/>
    <col min="14" max="14" width="16.5" customWidth="1"/>
    <col min="15" max="15" width="17.75" bestFit="1" customWidth="1"/>
    <col min="16" max="16" width="19.25" bestFit="1" customWidth="1"/>
    <col min="18" max="19" width="13.5" bestFit="1" customWidth="1"/>
  </cols>
  <sheetData>
    <row r="2" spans="2:19" x14ac:dyDescent="0.15">
      <c r="B2" s="41" t="s">
        <v>27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2:19" ht="29.25" customHeight="1" x14ac:dyDescent="0.15">
      <c r="B3" s="41" t="s">
        <v>0</v>
      </c>
      <c r="C3" s="91" t="s">
        <v>30</v>
      </c>
      <c r="D3" s="91" t="s">
        <v>13</v>
      </c>
      <c r="E3" s="91" t="s">
        <v>3</v>
      </c>
      <c r="F3" s="30"/>
      <c r="G3" s="91" t="s">
        <v>1</v>
      </c>
      <c r="H3" s="91" t="s">
        <v>2</v>
      </c>
      <c r="I3" s="41" t="s">
        <v>4</v>
      </c>
      <c r="J3" s="42"/>
      <c r="K3" s="102" t="s">
        <v>5</v>
      </c>
      <c r="L3" s="103"/>
      <c r="M3" s="103"/>
      <c r="N3" s="104"/>
      <c r="O3" s="41" t="s">
        <v>8</v>
      </c>
      <c r="P3" s="42"/>
      <c r="Q3" s="41" t="s">
        <v>0</v>
      </c>
    </row>
    <row r="4" spans="2:19" ht="28.5" x14ac:dyDescent="0.15">
      <c r="B4" s="41"/>
      <c r="C4" s="91"/>
      <c r="D4" s="91"/>
      <c r="E4" s="91"/>
      <c r="F4" s="30"/>
      <c r="G4" s="91"/>
      <c r="H4" s="91"/>
      <c r="I4" s="3" t="s">
        <v>6</v>
      </c>
      <c r="J4" s="3" t="s">
        <v>7</v>
      </c>
      <c r="K4" s="32"/>
      <c r="L4" s="3" t="s">
        <v>6</v>
      </c>
      <c r="M4" s="32"/>
      <c r="N4" s="3" t="s">
        <v>7</v>
      </c>
      <c r="O4" s="3" t="s">
        <v>9</v>
      </c>
      <c r="P4" s="3" t="s">
        <v>10</v>
      </c>
      <c r="Q4" s="42"/>
    </row>
    <row r="5" spans="2:19" x14ac:dyDescent="0.15">
      <c r="B5" s="50"/>
      <c r="C5" s="93"/>
      <c r="D5" s="93"/>
      <c r="E5" s="93"/>
      <c r="F5" s="93"/>
      <c r="G5" s="37"/>
      <c r="H5" s="93"/>
      <c r="I5" s="93"/>
      <c r="J5" s="93"/>
      <c r="K5" s="93"/>
      <c r="L5" s="93"/>
      <c r="M5" s="93"/>
      <c r="N5" s="93"/>
      <c r="O5" s="25"/>
      <c r="P5" s="25"/>
      <c r="Q5" s="26"/>
    </row>
    <row r="6" spans="2:19" x14ac:dyDescent="0.15">
      <c r="B6" s="51"/>
      <c r="C6" s="94"/>
      <c r="D6" s="94"/>
      <c r="E6" s="94"/>
      <c r="F6" s="95"/>
      <c r="G6" s="39"/>
      <c r="H6" s="95"/>
      <c r="I6" s="95"/>
      <c r="J6" s="95"/>
      <c r="K6" s="95"/>
      <c r="L6" s="95"/>
      <c r="M6" s="95"/>
      <c r="N6" s="95"/>
      <c r="O6" s="25"/>
      <c r="P6" s="25"/>
      <c r="Q6" s="26"/>
    </row>
    <row r="7" spans="2:19" ht="14.25" customHeight="1" x14ac:dyDescent="0.15">
      <c r="B7" s="41" t="s">
        <v>31</v>
      </c>
      <c r="C7" s="80"/>
      <c r="D7" s="42"/>
      <c r="E7" s="42"/>
      <c r="F7" s="95"/>
      <c r="G7" s="39"/>
      <c r="H7" s="94"/>
      <c r="I7" s="94"/>
      <c r="J7" s="94"/>
      <c r="K7" s="94"/>
      <c r="L7" s="94"/>
      <c r="M7" s="94"/>
      <c r="N7" s="94"/>
      <c r="O7" s="60"/>
      <c r="P7" s="60"/>
      <c r="Q7" s="41" t="str">
        <f>B7</f>
        <v>C-1-0</v>
      </c>
    </row>
    <row r="8" spans="2:19" ht="14.25" customHeight="1" x14ac:dyDescent="0.15">
      <c r="B8" s="41"/>
      <c r="C8" s="80"/>
      <c r="D8" s="42"/>
      <c r="E8" s="42"/>
      <c r="F8" s="92">
        <v>3.75</v>
      </c>
      <c r="G8" s="92">
        <v>9.340578703703704</v>
      </c>
      <c r="H8" s="37">
        <v>161.18</v>
      </c>
      <c r="I8" s="45">
        <f>H8*COS(RADIANS(G8*24))</f>
        <v>-115.60284911945536</v>
      </c>
      <c r="J8" s="45">
        <f>H8*SIN(RADIANS(G8*24))</f>
        <v>-112.31639985088749</v>
      </c>
      <c r="K8" s="97">
        <f>-$H$56*H8/$H$55</f>
        <v>-2.859723760731895</v>
      </c>
      <c r="L8" s="48">
        <f>I8+(-$H$56*H8/$H$55)</f>
        <v>-118.46257288018725</v>
      </c>
      <c r="M8" s="97">
        <f>-$H$57*H8/$H$55</f>
        <v>-29.65859608199742</v>
      </c>
      <c r="N8" s="48">
        <f>J8+(-$H$57*H8/$H$55)</f>
        <v>-141.97499593288492</v>
      </c>
      <c r="O8" s="60"/>
      <c r="P8" s="60"/>
      <c r="Q8" s="41"/>
    </row>
    <row r="9" spans="2:19" ht="14.25" customHeight="1" x14ac:dyDescent="0.15">
      <c r="B9" s="50" t="s">
        <v>49</v>
      </c>
      <c r="C9" s="81">
        <v>7.1350925925925921</v>
      </c>
      <c r="D9" s="79">
        <f>$D$55/19</f>
        <v>-0.56030945419103317</v>
      </c>
      <c r="E9" s="80">
        <f>C9+D9</f>
        <v>6.5747831384015587</v>
      </c>
      <c r="F9" s="82"/>
      <c r="G9" s="82"/>
      <c r="H9" s="38"/>
      <c r="I9" s="46"/>
      <c r="J9" s="46"/>
      <c r="K9" s="98"/>
      <c r="L9" s="49"/>
      <c r="M9" s="98"/>
      <c r="N9" s="49"/>
      <c r="O9" s="96">
        <v>53530.6276</v>
      </c>
      <c r="P9" s="96">
        <v>39485.533300000003</v>
      </c>
      <c r="Q9" s="41" t="str">
        <f>B9</f>
        <v>K</v>
      </c>
      <c r="R9" s="99">
        <f>O9-O47</f>
        <v>-115.60339999999997</v>
      </c>
      <c r="S9" s="100">
        <f>P9-P47</f>
        <v>-112.31669999999576</v>
      </c>
    </row>
    <row r="10" spans="2:19" ht="15.6" customHeight="1" x14ac:dyDescent="0.15">
      <c r="B10" s="51"/>
      <c r="C10" s="82"/>
      <c r="D10" s="79"/>
      <c r="E10" s="42"/>
      <c r="F10" s="35">
        <f>IF(F8-180/24+C9&gt;360/24,F8-180/24+C9-360/24,IF(F8-180/24+C9&lt;0,F8-180/24+C9+360/24,F8-180/24+C9))</f>
        <v>3.3850925925925921</v>
      </c>
      <c r="G10" s="35">
        <f>IF(G8-180/24+E9&gt;360/24,G8-180/24+E9-360/24,IF(G8-180/24+E9&lt;0,G8-180/24+E9+360/24,G8-180/24+E9))</f>
        <v>8.4153618421052627</v>
      </c>
      <c r="H10" s="43">
        <v>155.8125</v>
      </c>
      <c r="I10" s="45">
        <f t="shared" ref="I10" si="0">H10*COS(RADIANS(G10*24))</f>
        <v>-144.49871479895074</v>
      </c>
      <c r="J10" s="45">
        <f t="shared" ref="J10" si="1">H10*SIN(RADIANS(G10*24))</f>
        <v>-58.289420804306253</v>
      </c>
      <c r="K10" s="97">
        <f>-$H$56*H10/$H$55</f>
        <v>-2.7644913045603574</v>
      </c>
      <c r="L10" s="48">
        <f>I10+(-$H$56*H10/$H$55)</f>
        <v>-147.2632061035111</v>
      </c>
      <c r="M10" s="97">
        <f>-$H$57*H10/$H$55</f>
        <v>-28.670926926580361</v>
      </c>
      <c r="N10" s="48">
        <f>J10+(-$H$57*H10/$H$55)</f>
        <v>-86.96034773088661</v>
      </c>
      <c r="O10" s="96"/>
      <c r="P10" s="96"/>
      <c r="Q10" s="41"/>
      <c r="R10" s="69"/>
      <c r="S10" s="101"/>
    </row>
    <row r="11" spans="2:19" ht="17.45" customHeight="1" x14ac:dyDescent="0.15">
      <c r="B11" s="50" t="s">
        <v>45</v>
      </c>
      <c r="C11" s="81">
        <v>7.3090393518518519</v>
      </c>
      <c r="D11" s="79">
        <f t="shared" ref="D11" si="2">$D$55/19</f>
        <v>-0.56030945419103317</v>
      </c>
      <c r="E11" s="80">
        <f t="shared" ref="E11" si="3">C11+D11</f>
        <v>6.7487298976608185</v>
      </c>
      <c r="F11" s="36"/>
      <c r="G11" s="36"/>
      <c r="H11" s="44"/>
      <c r="I11" s="46"/>
      <c r="J11" s="46"/>
      <c r="K11" s="98"/>
      <c r="L11" s="49"/>
      <c r="M11" s="98"/>
      <c r="N11" s="49"/>
      <c r="O11" s="77">
        <f>O9+L10</f>
        <v>53383.364393896489</v>
      </c>
      <c r="P11" s="77">
        <f>P9+N10</f>
        <v>39398.572952269118</v>
      </c>
      <c r="Q11" s="50" t="str">
        <f t="shared" ref="Q11" si="4">B11</f>
        <v>C-1-15</v>
      </c>
    </row>
    <row r="12" spans="2:19" ht="17.45" customHeight="1" x14ac:dyDescent="0.15">
      <c r="B12" s="51"/>
      <c r="C12" s="82"/>
      <c r="D12" s="79"/>
      <c r="E12" s="42"/>
      <c r="F12" s="35">
        <f t="shared" ref="F12" si="5">IF(F10-180/24+C11&gt;360/24,F10-180/24+C11-360/24,IF(F10-180/24+C11&lt;0,F10-180/24+C11+360/24,F10-180/24+C11))</f>
        <v>3.194131944444444</v>
      </c>
      <c r="G12" s="35">
        <f t="shared" ref="G12" si="6">IF(G10-180/24+E11&gt;360/24,G10-180/24+E11-360/24,IF(G10-180/24+E11&lt;0,G10-180/24+E11+360/24,G10-180/24+E11))</f>
        <v>7.6640917397660813</v>
      </c>
      <c r="H12" s="43">
        <v>112.2585</v>
      </c>
      <c r="I12" s="45">
        <f t="shared" ref="I12" si="7">H12*COS(RADIANS(G12*24))</f>
        <v>-111.99342491644674</v>
      </c>
      <c r="J12" s="45">
        <f t="shared" ref="J12" si="8">H12*SIN(RADIANS(G12*24))</f>
        <v>-7.709967427570982</v>
      </c>
      <c r="K12" s="97">
        <f>-$H$56*H12/$H$55</f>
        <v>-1.9917378073838032</v>
      </c>
      <c r="L12" s="48">
        <f>I12+(-$H$56*H12/$H$55)</f>
        <v>-113.98516272383054</v>
      </c>
      <c r="M12" s="97">
        <f>-$H$57*H12/$H$55</f>
        <v>-20.656592060248833</v>
      </c>
      <c r="N12" s="48">
        <f>J12+(-$H$57*H12/$H$55)</f>
        <v>-28.366559487819814</v>
      </c>
      <c r="O12" s="77"/>
      <c r="P12" s="77"/>
      <c r="Q12" s="51"/>
    </row>
    <row r="13" spans="2:19" ht="17.45" customHeight="1" x14ac:dyDescent="0.15">
      <c r="B13" s="50" t="s">
        <v>32</v>
      </c>
      <c r="C13" s="81">
        <v>3.7246990740740742</v>
      </c>
      <c r="D13" s="79">
        <f t="shared" ref="D13" si="9">$D$55/19</f>
        <v>-0.56030945419103317</v>
      </c>
      <c r="E13" s="80">
        <f t="shared" ref="E13" si="10">C13+D13</f>
        <v>3.1643896198830408</v>
      </c>
      <c r="F13" s="36"/>
      <c r="G13" s="36"/>
      <c r="H13" s="44"/>
      <c r="I13" s="46"/>
      <c r="J13" s="46"/>
      <c r="K13" s="98"/>
      <c r="L13" s="49"/>
      <c r="M13" s="98"/>
      <c r="N13" s="49"/>
      <c r="O13" s="77">
        <f>O11+L12</f>
        <v>53269.379231172657</v>
      </c>
      <c r="P13" s="77">
        <f>P11+N12</f>
        <v>39370.2063927813</v>
      </c>
      <c r="Q13" s="50" t="str">
        <f t="shared" ref="Q13" si="11">B13</f>
        <v>C-1-1</v>
      </c>
    </row>
    <row r="14" spans="2:19" ht="17.45" customHeight="1" x14ac:dyDescent="0.15">
      <c r="B14" s="51"/>
      <c r="C14" s="82"/>
      <c r="D14" s="79"/>
      <c r="E14" s="42"/>
      <c r="F14" s="35">
        <f t="shared" ref="F14" si="12">IF(F12-180/24+C13&gt;360/24,F12-180/24+C13-360/24,IF(F12-180/24+C13&lt;0,F12-180/24+C13+360/24,F12-180/24+C13))</f>
        <v>14.418831018518517</v>
      </c>
      <c r="G14" s="35">
        <f t="shared" ref="G14" si="13">IF(G12-180/24+E13&gt;360/24,G12-180/24+E13-360/24,IF(G12-180/24+E13&lt;0,G12-180/24+E13+360/24,G12-180/24+E13))</f>
        <v>3.3284813596491221</v>
      </c>
      <c r="H14" s="43">
        <v>158.45849999999999</v>
      </c>
      <c r="I14" s="45">
        <f t="shared" ref="I14" si="14">H14*COS(RADIANS(G14*24))</f>
        <v>27.833129526783559</v>
      </c>
      <c r="J14" s="45">
        <f t="shared" ref="J14" si="15">H14*SIN(RADIANS(G14*24))</f>
        <v>155.9949137728384</v>
      </c>
      <c r="K14" s="97">
        <f>-$H$56*H14/$H$55</f>
        <v>-2.8114377561728188</v>
      </c>
      <c r="L14" s="48">
        <f>I14+(-$H$56*H14/$H$55)</f>
        <v>25.02169177061074</v>
      </c>
      <c r="M14" s="97">
        <f>-$H$57*H14/$H$55</f>
        <v>-29.157815158575428</v>
      </c>
      <c r="N14" s="48">
        <f>J14+(-$H$57*H14/$H$55)</f>
        <v>126.83709861426297</v>
      </c>
      <c r="O14" s="77"/>
      <c r="P14" s="77"/>
      <c r="Q14" s="51"/>
    </row>
    <row r="15" spans="2:19" ht="17.45" customHeight="1" x14ac:dyDescent="0.15">
      <c r="B15" s="50" t="s">
        <v>33</v>
      </c>
      <c r="C15" s="81">
        <v>7.2977951388888895</v>
      </c>
      <c r="D15" s="79">
        <f t="shared" ref="D15" si="16">$D$55/19</f>
        <v>-0.56030945419103317</v>
      </c>
      <c r="E15" s="80">
        <f t="shared" ref="E15" si="17">C15+D15</f>
        <v>6.7374856846978561</v>
      </c>
      <c r="F15" s="36"/>
      <c r="G15" s="36"/>
      <c r="H15" s="44"/>
      <c r="I15" s="46"/>
      <c r="J15" s="46"/>
      <c r="K15" s="98"/>
      <c r="L15" s="49"/>
      <c r="M15" s="98"/>
      <c r="N15" s="49"/>
      <c r="O15" s="77">
        <f>O13+L14</f>
        <v>53294.40092294327</v>
      </c>
      <c r="P15" s="77">
        <f>P13+N14</f>
        <v>39497.043491395561</v>
      </c>
      <c r="Q15" s="50" t="str">
        <f t="shared" ref="Q15" si="18">B15</f>
        <v>C-1-2</v>
      </c>
    </row>
    <row r="16" spans="2:19" ht="17.45" customHeight="1" x14ac:dyDescent="0.15">
      <c r="B16" s="51"/>
      <c r="C16" s="82"/>
      <c r="D16" s="79"/>
      <c r="E16" s="42"/>
      <c r="F16" s="35">
        <f t="shared" ref="F16" si="19">IF(F14-180/24+C15&gt;360/24,F14-180/24+C15-360/24,IF(F14-180/24+C15&lt;0,F14-180/24+C15+360/24,F14-180/24+C15))</f>
        <v>14.216626157407408</v>
      </c>
      <c r="G16" s="35">
        <f t="shared" ref="G16" si="20">IF(G14-180/24+E15&gt;360/24,G14-180/24+E15-360/24,IF(G14-180/24+E15&lt;0,G14-180/24+E15+360/24,G14-180/24+E15))</f>
        <v>2.5659670443469782</v>
      </c>
      <c r="H16" s="43">
        <v>152.2413</v>
      </c>
      <c r="I16" s="45">
        <f t="shared" ref="I16" si="21">H16*COS(RADIANS(G16*24))</f>
        <v>72.44889065956572</v>
      </c>
      <c r="J16" s="45">
        <f t="shared" ref="J16" si="22">H16*SIN(RADIANS(G16*24))</f>
        <v>133.89761636372879</v>
      </c>
      <c r="K16" s="97">
        <f>-$H$56*H16/$H$55</f>
        <v>-2.7011295630643546</v>
      </c>
      <c r="L16" s="48">
        <f>I16+(-$H$56*H16/$H$55)</f>
        <v>69.747761096501364</v>
      </c>
      <c r="M16" s="97">
        <f>-$H$57*H16/$H$55</f>
        <v>-28.013793421629195</v>
      </c>
      <c r="N16" s="48">
        <f>J16+(-$H$57*H16/$H$55)</f>
        <v>105.88382294209958</v>
      </c>
      <c r="O16" s="77"/>
      <c r="P16" s="77"/>
      <c r="Q16" s="51"/>
    </row>
    <row r="17" spans="2:17" ht="17.45" customHeight="1" x14ac:dyDescent="0.15">
      <c r="B17" s="50" t="s">
        <v>34</v>
      </c>
      <c r="C17" s="81">
        <v>11.331927083333333</v>
      </c>
      <c r="D17" s="79">
        <f t="shared" ref="D17" si="23">$D$55/19</f>
        <v>-0.56030945419103317</v>
      </c>
      <c r="E17" s="80">
        <f t="shared" ref="E17" si="24">C17+D17</f>
        <v>10.7716176291423</v>
      </c>
      <c r="F17" s="36"/>
      <c r="G17" s="36"/>
      <c r="H17" s="44"/>
      <c r="I17" s="46"/>
      <c r="J17" s="46"/>
      <c r="K17" s="98"/>
      <c r="L17" s="49"/>
      <c r="M17" s="98"/>
      <c r="N17" s="49"/>
      <c r="O17" s="77">
        <f>O15+L16</f>
        <v>53364.14868403977</v>
      </c>
      <c r="P17" s="77">
        <f>P15+N16</f>
        <v>39602.927314337663</v>
      </c>
      <c r="Q17" s="50" t="str">
        <f t="shared" ref="Q17" si="25">B17</f>
        <v>C-1-3</v>
      </c>
    </row>
    <row r="18" spans="2:17" ht="17.45" customHeight="1" x14ac:dyDescent="0.15">
      <c r="B18" s="51"/>
      <c r="C18" s="82"/>
      <c r="D18" s="79"/>
      <c r="E18" s="42"/>
      <c r="F18" s="35">
        <f t="shared" ref="F18" si="26">IF(F16-180/24+C17&gt;360/24,F16-180/24+C17-360/24,IF(F16-180/24+C17&lt;0,F16-180/24+C17+360/24,F16-180/24+C17))</f>
        <v>3.0485532407407412</v>
      </c>
      <c r="G18" s="35">
        <f t="shared" ref="G18" si="27">IF(G16-180/24+E17&gt;360/24,G16-180/24+E17-360/24,IF(G16-180/24+E17&lt;0,G16-180/24+E17+360/24,G16-180/24+E17))</f>
        <v>5.8375846734892782</v>
      </c>
      <c r="H18" s="43">
        <v>91.939499999999995</v>
      </c>
      <c r="I18" s="45">
        <f t="shared" ref="I18" si="28">H18*COS(RADIANS(G18*24))</f>
        <v>-70.534872137543459</v>
      </c>
      <c r="J18" s="45">
        <f t="shared" ref="J18" si="29">H18*SIN(RADIANS(G18*24))</f>
        <v>58.972056711551069</v>
      </c>
      <c r="K18" s="97">
        <f>-$H$56*H18/$H$55</f>
        <v>-1.6312295117248421</v>
      </c>
      <c r="L18" s="48">
        <f>I18+(-$H$56*H18/$H$55)</f>
        <v>-72.166101649268299</v>
      </c>
      <c r="M18" s="97">
        <f>-$H$57*H18/$H$55</f>
        <v>-16.917709979406883</v>
      </c>
      <c r="N18" s="48">
        <f>J18+(-$H$57*H18/$H$55)</f>
        <v>42.054346732144182</v>
      </c>
      <c r="O18" s="77"/>
      <c r="P18" s="77"/>
      <c r="Q18" s="51"/>
    </row>
    <row r="19" spans="2:17" ht="17.45" customHeight="1" x14ac:dyDescent="0.15">
      <c r="B19" s="50" t="s">
        <v>35</v>
      </c>
      <c r="C19" s="81">
        <v>5.3333217592592588</v>
      </c>
      <c r="D19" s="79">
        <f t="shared" ref="D19" si="30">$D$55/19</f>
        <v>-0.56030945419103317</v>
      </c>
      <c r="E19" s="80">
        <f t="shared" ref="E19" si="31">C19+D19</f>
        <v>4.7730123050682254</v>
      </c>
      <c r="F19" s="36"/>
      <c r="G19" s="36"/>
      <c r="H19" s="44"/>
      <c r="I19" s="46"/>
      <c r="J19" s="46"/>
      <c r="K19" s="98"/>
      <c r="L19" s="49"/>
      <c r="M19" s="98"/>
      <c r="N19" s="49"/>
      <c r="O19" s="77">
        <f>O17+L18</f>
        <v>53291.982582390505</v>
      </c>
      <c r="P19" s="77">
        <f>P17+N18</f>
        <v>39644.981661069811</v>
      </c>
      <c r="Q19" s="50" t="str">
        <f t="shared" ref="Q19" si="32">B19</f>
        <v>C-1-4</v>
      </c>
    </row>
    <row r="20" spans="2:17" ht="17.45" customHeight="1" x14ac:dyDescent="0.15">
      <c r="B20" s="51"/>
      <c r="C20" s="82"/>
      <c r="D20" s="79"/>
      <c r="E20" s="42"/>
      <c r="F20" s="35">
        <f t="shared" ref="F20" si="33">IF(F18-180/24+C19&gt;360/24,F18-180/24+C19-360/24,IF(F18-180/24+C19&lt;0,F18-180/24+C19+360/24,F18-180/24+C19))</f>
        <v>0.88187499999999996</v>
      </c>
      <c r="G20" s="35">
        <f t="shared" ref="G20" si="34">IF(G18-180/24+E19&gt;360/24,G18-180/24+E19-360/24,IF(G18-180/24+E19&lt;0,G18-180/24+E19+360/24,G18-180/24+E19))</f>
        <v>3.1105969785575036</v>
      </c>
      <c r="H20" s="43">
        <v>80.376000000000005</v>
      </c>
      <c r="I20" s="45">
        <f t="shared" ref="I20" si="35">H20*COS(RADIANS(G20*24))</f>
        <v>21.270853275865782</v>
      </c>
      <c r="J20" s="45">
        <f t="shared" ref="J20" si="36">H20*SIN(RADIANS(G20*24))</f>
        <v>77.510335936032362</v>
      </c>
      <c r="K20" s="97">
        <f>-$H$56*H20/$H$55</f>
        <v>-1.4260650018152798</v>
      </c>
      <c r="L20" s="48">
        <f>I20+(-$H$56*H20/$H$55)</f>
        <v>19.844788274050501</v>
      </c>
      <c r="M20" s="97">
        <f>-$H$57*H20/$H$55</f>
        <v>-14.789920081192609</v>
      </c>
      <c r="N20" s="48">
        <f>J20+(-$H$57*H20/$H$55)</f>
        <v>62.720415854839757</v>
      </c>
      <c r="O20" s="77"/>
      <c r="P20" s="77"/>
      <c r="Q20" s="51"/>
    </row>
    <row r="21" spans="2:17" ht="17.45" customHeight="1" x14ac:dyDescent="0.15">
      <c r="B21" s="50" t="s">
        <v>36</v>
      </c>
      <c r="C21" s="81">
        <v>5.087893518518519</v>
      </c>
      <c r="D21" s="79">
        <f t="shared" ref="D21" si="37">$D$55/19</f>
        <v>-0.56030945419103317</v>
      </c>
      <c r="E21" s="80">
        <f t="shared" ref="E21" si="38">C21+D21</f>
        <v>4.5275840643274856</v>
      </c>
      <c r="F21" s="36"/>
      <c r="G21" s="36"/>
      <c r="H21" s="44"/>
      <c r="I21" s="46"/>
      <c r="J21" s="46"/>
      <c r="K21" s="98"/>
      <c r="L21" s="49"/>
      <c r="M21" s="98"/>
      <c r="N21" s="49"/>
      <c r="O21" s="77">
        <f>O19+L20</f>
        <v>53311.827370664556</v>
      </c>
      <c r="P21" s="77">
        <f>P19+N20</f>
        <v>39707.702076924652</v>
      </c>
      <c r="Q21" s="50" t="str">
        <f t="shared" ref="Q21" si="39">B21</f>
        <v>C-1-5</v>
      </c>
    </row>
    <row r="22" spans="2:17" ht="17.45" customHeight="1" x14ac:dyDescent="0.15">
      <c r="B22" s="51"/>
      <c r="C22" s="82"/>
      <c r="D22" s="79"/>
      <c r="E22" s="42"/>
      <c r="F22" s="35">
        <f t="shared" ref="F22" si="40">IF(F20-180/24+C21&gt;360/24,F20-180/24+C21-360/24,IF(F20-180/24+C21&lt;0,F20-180/24+C21+360/24,F20-180/24+C21))</f>
        <v>13.469768518518519</v>
      </c>
      <c r="G22" s="35">
        <f t="shared" ref="G22:G48" si="41">IF(G20-180/24+E21&gt;360/24,G20-180/24+E21-360/24,IF(G20-180/24+E21&lt;0,G20-180/24+E21+360/24,G20-180/24+E21))</f>
        <v>0.13818104288498922</v>
      </c>
      <c r="H22" s="43">
        <v>144.91849999999999</v>
      </c>
      <c r="I22" s="45">
        <f t="shared" ref="I22" si="42">H22*COS(RADIANS(G22*24))</f>
        <v>144.67581287705312</v>
      </c>
      <c r="J22" s="45">
        <f t="shared" ref="J22" si="43">H22*SIN(RADIANS(G22*24))</f>
        <v>8.3833651127641797</v>
      </c>
      <c r="K22" s="97">
        <f>-$H$56*H22/$H$55</f>
        <v>-2.571205346938982</v>
      </c>
      <c r="L22" s="48">
        <f>I22+(-$H$56*H22/$H$55)</f>
        <v>142.10460753011412</v>
      </c>
      <c r="M22" s="97">
        <f>-$H$57*H22/$H$55</f>
        <v>-26.66633115962863</v>
      </c>
      <c r="N22" s="48">
        <f>J22+(-$H$57*H22/$H$55)</f>
        <v>-18.282966046864452</v>
      </c>
      <c r="O22" s="77"/>
      <c r="P22" s="77"/>
      <c r="Q22" s="51"/>
    </row>
    <row r="23" spans="2:17" ht="17.45" customHeight="1" x14ac:dyDescent="0.15">
      <c r="B23" s="50" t="s">
        <v>37</v>
      </c>
      <c r="C23" s="81">
        <v>5.9709027777777779</v>
      </c>
      <c r="D23" s="79">
        <f t="shared" ref="D23" si="44">$D$55/19</f>
        <v>-0.56030945419103317</v>
      </c>
      <c r="E23" s="80">
        <f t="shared" ref="E23" si="45">C23+D23</f>
        <v>5.4105933235867445</v>
      </c>
      <c r="F23" s="36"/>
      <c r="G23" s="36"/>
      <c r="H23" s="44"/>
      <c r="I23" s="46"/>
      <c r="J23" s="46"/>
      <c r="K23" s="98"/>
      <c r="L23" s="49"/>
      <c r="M23" s="98"/>
      <c r="N23" s="49"/>
      <c r="O23" s="77">
        <f>O21+L22</f>
        <v>53453.931978194669</v>
      </c>
      <c r="P23" s="77">
        <f>P21+N22</f>
        <v>39689.419110877789</v>
      </c>
      <c r="Q23" s="50" t="str">
        <f t="shared" ref="Q23" si="46">B23</f>
        <v>C-1-6</v>
      </c>
    </row>
    <row r="24" spans="2:17" ht="17.45" customHeight="1" x14ac:dyDescent="0.15">
      <c r="B24" s="51"/>
      <c r="C24" s="82"/>
      <c r="D24" s="79"/>
      <c r="E24" s="42"/>
      <c r="F24" s="35">
        <f t="shared" ref="F24" si="47">IF(F22-180/24+C23&gt;360/24,F22-180/24+C23-360/24,IF(F22-180/24+C23&lt;0,F22-180/24+C23+360/24,F22-180/24+C23))</f>
        <v>11.940671296296298</v>
      </c>
      <c r="G24" s="35">
        <f t="shared" si="41"/>
        <v>13.048774366471733</v>
      </c>
      <c r="H24" s="43">
        <v>114.38200000000001</v>
      </c>
      <c r="I24" s="45">
        <f t="shared" ref="I24" si="48">H24*COS(RADIANS(G24*24))</f>
        <v>78.257049657441073</v>
      </c>
      <c r="J24" s="45">
        <f t="shared" ref="J24" si="49">H24*SIN(RADIANS(G24*24))</f>
        <v>-83.421077090342123</v>
      </c>
      <c r="K24" s="97">
        <f>-$H$56*H24/$H$55</f>
        <v>-2.0294138429087707</v>
      </c>
      <c r="L24" s="48">
        <f>I24+(-$H$56*H24/$H$55)</f>
        <v>76.227635814532306</v>
      </c>
      <c r="M24" s="97">
        <f>-$H$57*H24/$H$55</f>
        <v>-21.047335507203304</v>
      </c>
      <c r="N24" s="48">
        <f>J24+(-$H$57*H24/$H$55)</f>
        <v>-104.46841259754542</v>
      </c>
      <c r="O24" s="77"/>
      <c r="P24" s="77"/>
      <c r="Q24" s="51"/>
    </row>
    <row r="25" spans="2:17" ht="15.6" customHeight="1" x14ac:dyDescent="0.15">
      <c r="B25" s="50" t="s">
        <v>38</v>
      </c>
      <c r="C25" s="81">
        <v>9.9395949074074075</v>
      </c>
      <c r="D25" s="79">
        <f t="shared" ref="D25" si="50">$D$55/19</f>
        <v>-0.56030945419103317</v>
      </c>
      <c r="E25" s="80">
        <f t="shared" ref="E25:E43" si="51">C25+D25</f>
        <v>9.3792854532163741</v>
      </c>
      <c r="F25" s="36"/>
      <c r="G25" s="36"/>
      <c r="H25" s="44"/>
      <c r="I25" s="46"/>
      <c r="J25" s="46"/>
      <c r="K25" s="98"/>
      <c r="L25" s="49"/>
      <c r="M25" s="98"/>
      <c r="N25" s="49"/>
      <c r="O25" s="77">
        <f>O23+L24</f>
        <v>53530.159614009201</v>
      </c>
      <c r="P25" s="77">
        <f>P23+N24</f>
        <v>39584.950698280241</v>
      </c>
      <c r="Q25" s="50" t="str">
        <f t="shared" ref="Q25" si="52">B25</f>
        <v>C-1-7</v>
      </c>
    </row>
    <row r="26" spans="2:17" ht="15.6" customHeight="1" x14ac:dyDescent="0.15">
      <c r="B26" s="51"/>
      <c r="C26" s="82"/>
      <c r="D26" s="79"/>
      <c r="E26" s="42"/>
      <c r="F26" s="35">
        <f t="shared" ref="F26:F44" si="53">IF(F24-180/24+C25&gt;360/24,F24-180/24+C25-360/24,IF(F24-180/24+C25&lt;0,F24-180/24+C25+360/24,F24-180/24+C25))</f>
        <v>14.380266203703705</v>
      </c>
      <c r="G26" s="80">
        <f t="shared" si="41"/>
        <v>14.928059819688107</v>
      </c>
      <c r="H26" s="84">
        <v>85.308000000000007</v>
      </c>
      <c r="I26" s="65">
        <f t="shared" ref="I26" si="54">H26*COS(RADIANS(G26*24))</f>
        <v>85.269270029806023</v>
      </c>
      <c r="J26" s="65">
        <f t="shared" ref="J26" si="55">H26*SIN(RADIANS(G26*24))</f>
        <v>-2.5703020414002999</v>
      </c>
      <c r="K26" s="77">
        <f>-$H$56*H26/$H$55</f>
        <v>-1.5135706327119776</v>
      </c>
      <c r="L26" s="60">
        <f>I26+(-$H$56*H26/$H$55)</f>
        <v>83.755699397094048</v>
      </c>
      <c r="M26" s="77">
        <f>-$H$57*H26/$H$55</f>
        <v>-15.697453248312668</v>
      </c>
      <c r="N26" s="60">
        <f>J26+(-$H$57*H26/$H$55)</f>
        <v>-18.267755289712966</v>
      </c>
      <c r="O26" s="77"/>
      <c r="P26" s="77"/>
      <c r="Q26" s="51"/>
    </row>
    <row r="27" spans="2:17" ht="15.6" customHeight="1" x14ac:dyDescent="0.15">
      <c r="B27" s="50" t="s">
        <v>39</v>
      </c>
      <c r="C27" s="81">
        <v>4.5364120370370369</v>
      </c>
      <c r="D27" s="79">
        <f t="shared" ref="D27" si="56">$D$55/19</f>
        <v>-0.56030945419103317</v>
      </c>
      <c r="E27" s="80">
        <f t="shared" si="51"/>
        <v>3.9761025828460035</v>
      </c>
      <c r="F27" s="36"/>
      <c r="G27" s="80"/>
      <c r="H27" s="84"/>
      <c r="I27" s="65"/>
      <c r="J27" s="65"/>
      <c r="K27" s="77"/>
      <c r="L27" s="60"/>
      <c r="M27" s="77"/>
      <c r="N27" s="60"/>
      <c r="O27" s="97"/>
      <c r="P27" s="97"/>
      <c r="Q27" s="50" t="str">
        <f t="shared" ref="Q27" si="57">B27</f>
        <v>C-1-8</v>
      </c>
    </row>
    <row r="28" spans="2:17" ht="15.6" customHeight="1" x14ac:dyDescent="0.15">
      <c r="B28" s="51"/>
      <c r="C28" s="82"/>
      <c r="D28" s="79"/>
      <c r="E28" s="42"/>
      <c r="F28" s="35">
        <f t="shared" si="53"/>
        <v>11.416678240740742</v>
      </c>
      <c r="G28" s="35">
        <f t="shared" si="41"/>
        <v>11.40416240253411</v>
      </c>
      <c r="H28" s="84"/>
      <c r="I28" s="65"/>
      <c r="J28" s="65"/>
      <c r="K28" s="77"/>
      <c r="L28" s="60"/>
      <c r="M28" s="77"/>
      <c r="N28" s="60"/>
      <c r="O28" s="98"/>
      <c r="P28" s="98"/>
      <c r="Q28" s="51"/>
    </row>
    <row r="29" spans="2:17" ht="15.6" customHeight="1" x14ac:dyDescent="0.15">
      <c r="B29" s="50" t="s">
        <v>40</v>
      </c>
      <c r="C29" s="81">
        <v>4.3064120370370373</v>
      </c>
      <c r="D29" s="79">
        <f t="shared" ref="D29" si="58">$D$55/19</f>
        <v>-0.56030945419103317</v>
      </c>
      <c r="E29" s="80">
        <f t="shared" si="51"/>
        <v>3.7461025828460039</v>
      </c>
      <c r="F29" s="36"/>
      <c r="G29" s="36"/>
      <c r="H29" s="84"/>
      <c r="I29" s="65"/>
      <c r="J29" s="65"/>
      <c r="K29" s="77"/>
      <c r="L29" s="60"/>
      <c r="M29" s="77"/>
      <c r="N29" s="60"/>
      <c r="O29" s="97"/>
      <c r="P29" s="97"/>
      <c r="Q29" s="50" t="str">
        <f t="shared" ref="Q29" si="59">B29</f>
        <v>C-1-9</v>
      </c>
    </row>
    <row r="30" spans="2:17" ht="15.6" customHeight="1" x14ac:dyDescent="0.15">
      <c r="B30" s="51"/>
      <c r="C30" s="82"/>
      <c r="D30" s="79"/>
      <c r="E30" s="42"/>
      <c r="F30" s="35">
        <f>IF(F28-180/24+C29&gt;360/24,F28-180/24+C29-360/24,IF(F28-180/24+C29&lt;0,F28-180/24+C29+360/24,F28-180/24+C29))</f>
        <v>8.2230902777777786</v>
      </c>
      <c r="G30" s="35">
        <f t="shared" si="41"/>
        <v>7.6502649853801143</v>
      </c>
      <c r="H30" s="84"/>
      <c r="I30" s="65"/>
      <c r="J30" s="65"/>
      <c r="K30" s="77"/>
      <c r="L30" s="60"/>
      <c r="M30" s="77"/>
      <c r="N30" s="60"/>
      <c r="O30" s="98"/>
      <c r="P30" s="98"/>
      <c r="Q30" s="51"/>
    </row>
    <row r="31" spans="2:17" ht="15.6" customHeight="1" x14ac:dyDescent="0.15">
      <c r="B31" s="50" t="s">
        <v>41</v>
      </c>
      <c r="C31" s="81">
        <v>3.6931481481481483</v>
      </c>
      <c r="D31" s="79">
        <f t="shared" ref="D31" si="60">$D$55/19</f>
        <v>-0.56030945419103317</v>
      </c>
      <c r="E31" s="80">
        <f t="shared" si="51"/>
        <v>3.1328386939571153</v>
      </c>
      <c r="F31" s="36"/>
      <c r="G31" s="36"/>
      <c r="H31" s="84"/>
      <c r="I31" s="65"/>
      <c r="J31" s="65"/>
      <c r="K31" s="77"/>
      <c r="L31" s="60"/>
      <c r="M31" s="77"/>
      <c r="N31" s="60"/>
      <c r="O31" s="97"/>
      <c r="P31" s="97"/>
      <c r="Q31" s="50" t="str">
        <f t="shared" ref="Q31" si="61">B31</f>
        <v>C-1-10</v>
      </c>
    </row>
    <row r="32" spans="2:17" ht="15.6" customHeight="1" x14ac:dyDescent="0.15">
      <c r="B32" s="51"/>
      <c r="C32" s="82"/>
      <c r="D32" s="79"/>
      <c r="E32" s="42"/>
      <c r="F32" s="35">
        <f t="shared" si="53"/>
        <v>4.4162384259259273</v>
      </c>
      <c r="G32" s="35">
        <f t="shared" si="41"/>
        <v>3.2831036793372297</v>
      </c>
      <c r="H32" s="84"/>
      <c r="I32" s="65"/>
      <c r="J32" s="65"/>
      <c r="K32" s="77"/>
      <c r="L32" s="60"/>
      <c r="M32" s="77"/>
      <c r="N32" s="60"/>
      <c r="O32" s="98"/>
      <c r="P32" s="98"/>
      <c r="Q32" s="51"/>
    </row>
    <row r="33" spans="2:17" ht="15.6" customHeight="1" x14ac:dyDescent="0.15">
      <c r="B33" s="50" t="s">
        <v>42</v>
      </c>
      <c r="C33" s="81">
        <v>10.647962962962962</v>
      </c>
      <c r="D33" s="79">
        <f t="shared" ref="D33" si="62">$D$55/19</f>
        <v>-0.56030945419103317</v>
      </c>
      <c r="E33" s="80">
        <f t="shared" si="51"/>
        <v>10.087653508771929</v>
      </c>
      <c r="F33" s="36"/>
      <c r="G33" s="36"/>
      <c r="H33" s="84"/>
      <c r="I33" s="65"/>
      <c r="J33" s="65"/>
      <c r="K33" s="77"/>
      <c r="L33" s="60"/>
      <c r="M33" s="77"/>
      <c r="N33" s="60"/>
      <c r="O33" s="97"/>
      <c r="P33" s="97"/>
      <c r="Q33" s="50" t="str">
        <f t="shared" ref="Q33" si="63">B33</f>
        <v>C-1-11</v>
      </c>
    </row>
    <row r="34" spans="2:17" ht="15.6" customHeight="1" x14ac:dyDescent="0.15">
      <c r="B34" s="51"/>
      <c r="C34" s="82"/>
      <c r="D34" s="79"/>
      <c r="E34" s="42"/>
      <c r="F34" s="35">
        <f t="shared" si="53"/>
        <v>7.5642013888888897</v>
      </c>
      <c r="G34" s="35">
        <f t="shared" si="41"/>
        <v>5.8707571881091587</v>
      </c>
      <c r="H34" s="84"/>
      <c r="I34" s="65"/>
      <c r="J34" s="65"/>
      <c r="K34" s="77"/>
      <c r="L34" s="60"/>
      <c r="M34" s="77"/>
      <c r="N34" s="60"/>
      <c r="O34" s="98"/>
      <c r="P34" s="98"/>
      <c r="Q34" s="51"/>
    </row>
    <row r="35" spans="2:17" ht="15.6" customHeight="1" x14ac:dyDescent="0.15">
      <c r="B35" s="50" t="s">
        <v>43</v>
      </c>
      <c r="C35" s="81">
        <v>6.93400462962963</v>
      </c>
      <c r="D35" s="79">
        <f t="shared" ref="D35" si="64">$D$55/19</f>
        <v>-0.56030945419103317</v>
      </c>
      <c r="E35" s="80">
        <f t="shared" si="51"/>
        <v>6.3736951754385966</v>
      </c>
      <c r="F35" s="36"/>
      <c r="G35" s="36"/>
      <c r="H35" s="84"/>
      <c r="I35" s="65"/>
      <c r="J35" s="65"/>
      <c r="K35" s="77"/>
      <c r="L35" s="60"/>
      <c r="M35" s="77"/>
      <c r="N35" s="60"/>
      <c r="O35" s="97">
        <f>O25+L26</f>
        <v>53613.915313406294</v>
      </c>
      <c r="P35" s="97">
        <f>P25+N26</f>
        <v>39566.682942990526</v>
      </c>
      <c r="Q35" s="50" t="str">
        <f t="shared" ref="Q35" si="65">B35</f>
        <v>C-1-12</v>
      </c>
    </row>
    <row r="36" spans="2:17" ht="15.6" customHeight="1" x14ac:dyDescent="0.15">
      <c r="B36" s="51"/>
      <c r="C36" s="82"/>
      <c r="D36" s="79"/>
      <c r="E36" s="42"/>
      <c r="F36" s="35">
        <f t="shared" si="53"/>
        <v>6.9982060185185198</v>
      </c>
      <c r="G36" s="35">
        <f t="shared" si="41"/>
        <v>4.7444523635477553</v>
      </c>
      <c r="H36" s="43">
        <v>86.810500000000005</v>
      </c>
      <c r="I36" s="45">
        <f t="shared" ref="I36" si="66">H36*COS(RADIANS(G36*24))</f>
        <v>-35.124627351276125</v>
      </c>
      <c r="J36" s="45">
        <f t="shared" ref="J36" si="67">H36*SIN(RADIANS(G36*24))</f>
        <v>79.387174428140383</v>
      </c>
      <c r="K36" s="97">
        <f>-$H$56*H36/$H$55</f>
        <v>-1.5402286234707545</v>
      </c>
      <c r="L36" s="48">
        <f>I36+(-$H$56*H36/$H$55)</f>
        <v>-36.664855974746878</v>
      </c>
      <c r="M36" s="97">
        <f>-$H$57*H36/$H$55</f>
        <v>-15.973927008166255</v>
      </c>
      <c r="N36" s="48">
        <f>J36+(-$H$57*H36/$H$55)</f>
        <v>63.413247419974127</v>
      </c>
      <c r="O36" s="98"/>
      <c r="P36" s="98"/>
      <c r="Q36" s="51"/>
    </row>
    <row r="37" spans="2:17" ht="15.6" customHeight="1" x14ac:dyDescent="0.15">
      <c r="B37" s="50" t="s">
        <v>44</v>
      </c>
      <c r="C37" s="81">
        <v>12.449502314814815</v>
      </c>
      <c r="D37" s="79">
        <f t="shared" ref="D37" si="68">$D$55/19</f>
        <v>-0.56030945419103317</v>
      </c>
      <c r="E37" s="80">
        <f t="shared" si="51"/>
        <v>11.889192860623782</v>
      </c>
      <c r="F37" s="36"/>
      <c r="G37" s="36"/>
      <c r="H37" s="118"/>
      <c r="I37" s="119"/>
      <c r="J37" s="119"/>
      <c r="K37" s="120"/>
      <c r="L37" s="121"/>
      <c r="M37" s="120"/>
      <c r="N37" s="121"/>
      <c r="O37" s="77"/>
      <c r="P37" s="77"/>
      <c r="Q37" s="50" t="str">
        <f t="shared" ref="Q37" si="69">B37</f>
        <v>C-1-13</v>
      </c>
    </row>
    <row r="38" spans="2:17" ht="15.6" customHeight="1" x14ac:dyDescent="0.15">
      <c r="B38" s="51"/>
      <c r="C38" s="82"/>
      <c r="D38" s="79"/>
      <c r="E38" s="42"/>
      <c r="F38" s="35">
        <f t="shared" si="53"/>
        <v>11.947708333333335</v>
      </c>
      <c r="G38" s="35">
        <f t="shared" si="41"/>
        <v>9.1336452241715378</v>
      </c>
      <c r="H38" s="84"/>
      <c r="I38" s="65"/>
      <c r="J38" s="65"/>
      <c r="K38" s="77"/>
      <c r="L38" s="60"/>
      <c r="M38" s="77"/>
      <c r="N38" s="60"/>
      <c r="O38" s="77"/>
      <c r="P38" s="77"/>
      <c r="Q38" s="51"/>
    </row>
    <row r="39" spans="2:17" ht="15.6" customHeight="1" x14ac:dyDescent="0.15">
      <c r="B39" s="50" t="s">
        <v>47</v>
      </c>
      <c r="C39" s="81">
        <v>2.8917013888888889</v>
      </c>
      <c r="D39" s="79">
        <f t="shared" ref="D39" si="70">$D$55/19</f>
        <v>-0.56030945419103317</v>
      </c>
      <c r="E39" s="80">
        <f t="shared" si="51"/>
        <v>2.331391934697856</v>
      </c>
      <c r="F39" s="36"/>
      <c r="G39" s="36"/>
      <c r="H39" s="84"/>
      <c r="I39" s="65"/>
      <c r="J39" s="65"/>
      <c r="K39" s="77"/>
      <c r="L39" s="60"/>
      <c r="M39" s="77"/>
      <c r="N39" s="60"/>
      <c r="O39" s="77"/>
      <c r="P39" s="77"/>
      <c r="Q39" s="50" t="str">
        <f t="shared" ref="Q39:Q41" si="71">B39</f>
        <v>C-1-17</v>
      </c>
    </row>
    <row r="40" spans="2:17" ht="15.6" customHeight="1" x14ac:dyDescent="0.15">
      <c r="B40" s="51"/>
      <c r="C40" s="82"/>
      <c r="D40" s="79"/>
      <c r="E40" s="42"/>
      <c r="F40" s="35">
        <f t="shared" si="53"/>
        <v>7.3394097222222232</v>
      </c>
      <c r="G40" s="35">
        <f t="shared" si="41"/>
        <v>3.9650371588693938</v>
      </c>
      <c r="H40" s="43"/>
      <c r="I40" s="45"/>
      <c r="J40" s="45"/>
      <c r="K40" s="97"/>
      <c r="L40" s="48"/>
      <c r="M40" s="97"/>
      <c r="N40" s="48"/>
      <c r="O40" s="77"/>
      <c r="P40" s="77"/>
      <c r="Q40" s="51"/>
    </row>
    <row r="41" spans="2:17" ht="15.6" customHeight="1" x14ac:dyDescent="0.15">
      <c r="B41" s="50" t="s">
        <v>46</v>
      </c>
      <c r="C41" s="81">
        <v>3.5708333333333333</v>
      </c>
      <c r="D41" s="79">
        <f t="shared" ref="D41" si="72">$D$55/19</f>
        <v>-0.56030945419103317</v>
      </c>
      <c r="E41" s="80">
        <f t="shared" si="51"/>
        <v>3.0105238791423004</v>
      </c>
      <c r="F41" s="36"/>
      <c r="G41" s="36"/>
      <c r="H41" s="44"/>
      <c r="I41" s="46"/>
      <c r="J41" s="46"/>
      <c r="K41" s="98"/>
      <c r="L41" s="49"/>
      <c r="M41" s="98"/>
      <c r="N41" s="49"/>
      <c r="O41" s="97"/>
      <c r="P41" s="97"/>
      <c r="Q41" s="50" t="str">
        <f t="shared" si="71"/>
        <v>C-1-18</v>
      </c>
    </row>
    <row r="42" spans="2:17" ht="15.6" customHeight="1" x14ac:dyDescent="0.15">
      <c r="B42" s="51"/>
      <c r="C42" s="82"/>
      <c r="D42" s="79"/>
      <c r="E42" s="42"/>
      <c r="F42" s="35">
        <f t="shared" si="53"/>
        <v>3.4102430555555565</v>
      </c>
      <c r="G42" s="35">
        <f t="shared" si="41"/>
        <v>14.475561038011694</v>
      </c>
      <c r="H42" s="43"/>
      <c r="I42" s="45"/>
      <c r="J42" s="45"/>
      <c r="K42" s="97"/>
      <c r="L42" s="48"/>
      <c r="M42" s="97"/>
      <c r="N42" s="48"/>
      <c r="O42" s="98"/>
      <c r="P42" s="98"/>
      <c r="Q42" s="51"/>
    </row>
    <row r="43" spans="2:17" ht="15.6" customHeight="1" x14ac:dyDescent="0.15">
      <c r="B43" s="50" t="s">
        <v>48</v>
      </c>
      <c r="C43" s="81">
        <v>11.644386574074074</v>
      </c>
      <c r="D43" s="79">
        <f t="shared" ref="D43" si="73">$D$55/19</f>
        <v>-0.56030945419103317</v>
      </c>
      <c r="E43" s="80">
        <f t="shared" si="51"/>
        <v>11.084077119883041</v>
      </c>
      <c r="F43" s="36"/>
      <c r="G43" s="36"/>
      <c r="H43" s="44"/>
      <c r="I43" s="46"/>
      <c r="J43" s="46"/>
      <c r="K43" s="98"/>
      <c r="L43" s="49"/>
      <c r="M43" s="98"/>
      <c r="N43" s="49"/>
      <c r="O43" s="77"/>
      <c r="P43" s="77"/>
      <c r="Q43" s="50" t="str">
        <f>B43</f>
        <v>C-1-19</v>
      </c>
    </row>
    <row r="44" spans="2:17" ht="15.6" customHeight="1" x14ac:dyDescent="0.15">
      <c r="B44" s="51"/>
      <c r="C44" s="82"/>
      <c r="D44" s="79"/>
      <c r="E44" s="42"/>
      <c r="F44" s="35">
        <f t="shared" si="53"/>
        <v>7.5546296296296305</v>
      </c>
      <c r="G44" s="35">
        <f t="shared" si="41"/>
        <v>3.0596381578947351</v>
      </c>
      <c r="H44" s="84"/>
      <c r="I44" s="65"/>
      <c r="J44" s="65"/>
      <c r="K44" s="77"/>
      <c r="L44" s="60"/>
      <c r="M44" s="77"/>
      <c r="N44" s="60"/>
      <c r="O44" s="77"/>
      <c r="P44" s="77"/>
      <c r="Q44" s="51"/>
    </row>
    <row r="45" spans="2:17" ht="15.6" customHeight="1" x14ac:dyDescent="0.15">
      <c r="B45" s="50" t="s">
        <v>50</v>
      </c>
      <c r="C45" s="81">
        <v>3.672974537037037</v>
      </c>
      <c r="D45" s="79">
        <f t="shared" ref="D45" si="74">$D$55/19</f>
        <v>-0.56030945419103317</v>
      </c>
      <c r="E45" s="35">
        <f t="shared" ref="E45" si="75">C45+D45</f>
        <v>3.1126650828460036</v>
      </c>
      <c r="F45" s="36"/>
      <c r="G45" s="36"/>
      <c r="H45" s="84"/>
      <c r="I45" s="65"/>
      <c r="J45" s="65"/>
      <c r="K45" s="77"/>
      <c r="L45" s="60"/>
      <c r="M45" s="77"/>
      <c r="N45" s="60"/>
      <c r="O45" s="97">
        <f>O35+L36</f>
        <v>53577.250457431546</v>
      </c>
      <c r="P45" s="97">
        <f>P35+N36</f>
        <v>39630.096190410499</v>
      </c>
      <c r="Q45" s="50" t="str">
        <f t="shared" ref="Q45" si="76">B45</f>
        <v>C-1-20</v>
      </c>
    </row>
    <row r="46" spans="2:17" ht="14.25" customHeight="1" x14ac:dyDescent="0.15">
      <c r="B46" s="51"/>
      <c r="C46" s="82"/>
      <c r="D46" s="79"/>
      <c r="E46" s="36"/>
      <c r="F46" s="35">
        <f>IF(F36-180/24+C45&gt;360/24,F36-180/24+C45-360/24,IF(F36-180/24+C45&lt;0,F36-180/24+C45+360/24,F36-180/24+C45))</f>
        <v>3.1711805555555568</v>
      </c>
      <c r="G46" s="35">
        <f>IF(G36-180/24+E45&gt;360/24,G36-180/24+E45-360/24,IF(G36-180/24+E45&lt;0,G36-180/24+E45+360/24,G36-180/24+E45))</f>
        <v>0.35711744639375897</v>
      </c>
      <c r="H46" s="43">
        <v>73.978999999999999</v>
      </c>
      <c r="I46" s="45">
        <f t="shared" ref="I46" si="77">H46*COS(RADIANS(G46*24))</f>
        <v>73.152833050212905</v>
      </c>
      <c r="J46" s="45">
        <f t="shared" ref="J46" si="78">H46*SIN(RADIANS(G46*24))</f>
        <v>11.025219169144748</v>
      </c>
      <c r="K46" s="97">
        <f t="shared" ref="K46" si="79">-$H$56*H46/$H$55</f>
        <v>-1.3125667210273289</v>
      </c>
      <c r="L46" s="48">
        <f t="shared" ref="L46" si="80">I46+(-$H$56*H46/$H$55)</f>
        <v>71.840266329185582</v>
      </c>
      <c r="M46" s="97">
        <f t="shared" ref="M46" si="81">-$H$57*H46/$H$55</f>
        <v>-13.612813497642927</v>
      </c>
      <c r="N46" s="48">
        <f t="shared" ref="N46" si="82">J46+(-$H$57*H46/$H$55)</f>
        <v>-2.5875943284981791</v>
      </c>
      <c r="O46" s="98"/>
      <c r="P46" s="98"/>
      <c r="Q46" s="51"/>
    </row>
    <row r="47" spans="2:17" x14ac:dyDescent="0.15">
      <c r="B47" s="41" t="s">
        <v>32</v>
      </c>
      <c r="C47" s="78">
        <v>3.7246990740740742</v>
      </c>
      <c r="D47" s="79">
        <f t="shared" ref="D47" si="83">$D$55/19</f>
        <v>-0.56030945419103317</v>
      </c>
      <c r="E47" s="80">
        <f t="shared" ref="E47" si="84">C47+D47</f>
        <v>3.1643896198830408</v>
      </c>
      <c r="F47" s="36"/>
      <c r="G47" s="36"/>
      <c r="H47" s="44"/>
      <c r="I47" s="46"/>
      <c r="J47" s="46"/>
      <c r="K47" s="98"/>
      <c r="L47" s="49"/>
      <c r="M47" s="98"/>
      <c r="N47" s="49"/>
      <c r="O47" s="47">
        <v>53646.231</v>
      </c>
      <c r="P47" s="47">
        <v>39597.85</v>
      </c>
      <c r="Q47" s="50" t="str">
        <f t="shared" ref="Q47" si="85">B47</f>
        <v>C-1-1</v>
      </c>
    </row>
    <row r="48" spans="2:17" ht="14.25" customHeight="1" x14ac:dyDescent="0.15">
      <c r="B48" s="41"/>
      <c r="C48" s="78"/>
      <c r="D48" s="79"/>
      <c r="E48" s="42"/>
      <c r="F48" s="35">
        <f>IF(F46-180/24+C47&gt;360/24,F46-180/24+C47-360/24,IF(F46-180/24+C47&lt;0,F46-180/24+C47+360/24,F46-180/24+C47))</f>
        <v>14.395879629629631</v>
      </c>
      <c r="G48" s="35">
        <f>IF(G46-180/24+E47&gt;360/24,G46-180/24+E47-360/24,IF(G46-180/24+E47&lt;0,G46-180/24+E47+360/24,G46-180/24+E47))</f>
        <v>11.021507066276801</v>
      </c>
      <c r="H48" s="43">
        <v>161.18</v>
      </c>
      <c r="I48" s="45"/>
      <c r="J48" s="45"/>
      <c r="K48" s="45"/>
      <c r="L48" s="48"/>
      <c r="M48" s="48"/>
      <c r="N48" s="48"/>
      <c r="O48" s="47"/>
      <c r="P48" s="47"/>
      <c r="Q48" s="51"/>
    </row>
    <row r="49" spans="2:17" ht="15" customHeight="1" x14ac:dyDescent="0.15">
      <c r="B49" s="41"/>
      <c r="C49" s="89"/>
      <c r="D49" s="79"/>
      <c r="E49" s="80"/>
      <c r="F49" s="36"/>
      <c r="G49" s="36"/>
      <c r="H49" s="44"/>
      <c r="I49" s="46"/>
      <c r="J49" s="46"/>
      <c r="K49" s="46"/>
      <c r="L49" s="49"/>
      <c r="M49" s="49"/>
      <c r="N49" s="49"/>
      <c r="O49" s="40"/>
      <c r="P49" s="40"/>
      <c r="Q49" s="41"/>
    </row>
    <row r="50" spans="2:17" ht="14.25" customHeight="1" x14ac:dyDescent="0.15">
      <c r="B50" s="41"/>
      <c r="C50" s="90"/>
      <c r="D50" s="79"/>
      <c r="E50" s="42"/>
      <c r="F50" s="37"/>
      <c r="G50" s="80"/>
      <c r="H50" s="63"/>
      <c r="I50" s="65"/>
      <c r="J50" s="65"/>
      <c r="K50" s="45"/>
      <c r="L50" s="60"/>
      <c r="M50" s="48"/>
      <c r="N50" s="48"/>
      <c r="O50" s="40"/>
      <c r="P50" s="40"/>
      <c r="Q50" s="41"/>
    </row>
    <row r="51" spans="2:17" ht="14.25" customHeight="1" x14ac:dyDescent="0.15">
      <c r="B51" s="41"/>
      <c r="C51" s="83"/>
      <c r="D51" s="79"/>
      <c r="E51" s="80"/>
      <c r="F51" s="38"/>
      <c r="G51" s="80"/>
      <c r="H51" s="64"/>
      <c r="I51" s="65"/>
      <c r="J51" s="65"/>
      <c r="K51" s="46"/>
      <c r="L51" s="60"/>
      <c r="M51" s="49"/>
      <c r="N51" s="49"/>
      <c r="O51" s="40"/>
      <c r="P51" s="40"/>
      <c r="Q51" s="41"/>
    </row>
    <row r="52" spans="2:17" x14ac:dyDescent="0.15">
      <c r="B52" s="41"/>
      <c r="C52" s="83"/>
      <c r="D52" s="79"/>
      <c r="E52" s="42"/>
      <c r="F52" s="37"/>
      <c r="G52" s="83"/>
      <c r="H52" s="42"/>
      <c r="I52" s="42"/>
      <c r="J52" s="42"/>
      <c r="K52" s="37"/>
      <c r="L52" s="42"/>
      <c r="M52" s="37"/>
      <c r="N52" s="37"/>
      <c r="O52" s="40"/>
      <c r="P52" s="40"/>
      <c r="Q52" s="41"/>
    </row>
    <row r="53" spans="2:17" x14ac:dyDescent="0.15">
      <c r="B53" s="41"/>
      <c r="C53" s="80"/>
      <c r="D53" s="42"/>
      <c r="E53" s="80"/>
      <c r="F53" s="39"/>
      <c r="G53" s="83"/>
      <c r="H53" s="42"/>
      <c r="I53" s="42"/>
      <c r="J53" s="42"/>
      <c r="K53" s="39"/>
      <c r="L53" s="42"/>
      <c r="M53" s="39"/>
      <c r="N53" s="39"/>
      <c r="O53" s="60"/>
      <c r="P53" s="60"/>
      <c r="Q53" s="41"/>
    </row>
    <row r="54" spans="2:17" x14ac:dyDescent="0.15">
      <c r="B54" s="41"/>
      <c r="C54" s="80"/>
      <c r="D54" s="42"/>
      <c r="E54" s="80"/>
      <c r="F54" s="38"/>
      <c r="G54" s="83"/>
      <c r="H54" s="42"/>
      <c r="I54" s="42"/>
      <c r="J54" s="42"/>
      <c r="K54" s="38"/>
      <c r="L54" s="42"/>
      <c r="M54" s="38"/>
      <c r="N54" s="38"/>
      <c r="O54" s="60"/>
      <c r="P54" s="60"/>
      <c r="Q54" s="41"/>
    </row>
    <row r="55" spans="2:17" ht="22.5" customHeight="1" x14ac:dyDescent="0.15">
      <c r="B55" s="1" t="s">
        <v>11</v>
      </c>
      <c r="C55" s="6">
        <f>SUM(C9:C46)</f>
        <v>127.47760416666668</v>
      </c>
      <c r="D55" s="16">
        <f>-D57</f>
        <v>-10.645879629629631</v>
      </c>
      <c r="E55" s="2"/>
      <c r="F55" s="27"/>
      <c r="G55" s="4"/>
      <c r="H55" s="15">
        <f>SUM(H10:H49)</f>
        <v>1417.6643000000001</v>
      </c>
      <c r="I55" s="15">
        <f>SUM(I10:I47)</f>
        <v>140.75619987251113</v>
      </c>
      <c r="J55" s="15">
        <f>SUM(J10:J51)</f>
        <v>373.1799141305803</v>
      </c>
      <c r="K55" s="34"/>
      <c r="L55" s="2"/>
      <c r="M55" s="31"/>
      <c r="N55" s="2"/>
      <c r="O55" s="2"/>
      <c r="P55" s="2"/>
      <c r="Q55" s="1" t="s">
        <v>11</v>
      </c>
    </row>
    <row r="56" spans="2:17" ht="19.5" customHeight="1" x14ac:dyDescent="0.15">
      <c r="B56" s="50" t="s">
        <v>12</v>
      </c>
      <c r="C56" s="6"/>
      <c r="D56" s="88"/>
      <c r="E56" s="53"/>
      <c r="F56" s="28"/>
      <c r="G56" s="17" t="s">
        <v>25</v>
      </c>
      <c r="H56" s="52">
        <f>I55-(O47-O9)</f>
        <v>25.152799872511167</v>
      </c>
      <c r="I56" s="53"/>
      <c r="J56" s="75" t="s">
        <v>28</v>
      </c>
      <c r="K56" s="76"/>
      <c r="L56" s="54">
        <f>H58/H55</f>
        <v>0.18486255379711128</v>
      </c>
      <c r="M56" s="55"/>
      <c r="N56" s="56"/>
      <c r="O56" s="66"/>
      <c r="P56" s="67"/>
      <c r="Q56" s="68"/>
    </row>
    <row r="57" spans="2:17" ht="21.75" x14ac:dyDescent="0.15">
      <c r="B57" s="87"/>
      <c r="C57" s="5" t="s">
        <v>14</v>
      </c>
      <c r="D57" s="85">
        <f>F48-F8</f>
        <v>10.645879629629631</v>
      </c>
      <c r="E57" s="86"/>
      <c r="F57" s="29"/>
      <c r="G57" s="17" t="s">
        <v>26</v>
      </c>
      <c r="H57" s="52">
        <f>J55-(P47-P9)</f>
        <v>260.86321413058454</v>
      </c>
      <c r="I57" s="53"/>
      <c r="J57" s="75" t="s">
        <v>29</v>
      </c>
      <c r="K57" s="76"/>
      <c r="L57" s="57">
        <v>6.666666666666667E-5</v>
      </c>
      <c r="M57" s="58"/>
      <c r="N57" s="59"/>
      <c r="O57" s="69"/>
      <c r="P57" s="70"/>
      <c r="Q57" s="71"/>
    </row>
    <row r="58" spans="2:17" ht="20.25" x14ac:dyDescent="0.15">
      <c r="B58" s="87"/>
      <c r="C58" s="5" t="s">
        <v>15</v>
      </c>
      <c r="D58" s="85">
        <f>40/3600/24*SQRT(19)</f>
        <v>2.0180087701577197E-3</v>
      </c>
      <c r="E58" s="86"/>
      <c r="F58" s="29"/>
      <c r="G58" s="5" t="s">
        <v>24</v>
      </c>
      <c r="H58" s="42">
        <f>SQRT(POWER(H56,2)+POWER(H57,2))</f>
        <v>262.07304292499413</v>
      </c>
      <c r="I58" s="42"/>
      <c r="J58" s="2"/>
      <c r="K58" s="33"/>
      <c r="L58" s="61"/>
      <c r="M58" s="62"/>
      <c r="N58" s="53"/>
      <c r="O58" s="69"/>
      <c r="P58" s="70"/>
      <c r="Q58" s="71"/>
    </row>
    <row r="59" spans="2:17" x14ac:dyDescent="0.15">
      <c r="B59" s="87"/>
      <c r="C59" s="18"/>
      <c r="D59" s="61"/>
      <c r="E59" s="53"/>
      <c r="F59" s="28"/>
      <c r="G59" s="2"/>
      <c r="H59" s="2"/>
      <c r="I59" s="2"/>
      <c r="J59" s="2"/>
      <c r="K59" s="31"/>
      <c r="L59" s="2"/>
      <c r="M59" s="31"/>
      <c r="N59" s="2"/>
      <c r="O59" s="69"/>
      <c r="P59" s="70"/>
      <c r="Q59" s="71"/>
    </row>
    <row r="60" spans="2:17" x14ac:dyDescent="0.15">
      <c r="B60" s="87"/>
      <c r="C60" s="2"/>
      <c r="D60" s="2"/>
      <c r="E60" s="2"/>
      <c r="F60" s="27"/>
      <c r="G60" s="2"/>
      <c r="H60" s="2"/>
      <c r="I60" s="2"/>
      <c r="J60" s="2"/>
      <c r="K60" s="31"/>
      <c r="L60" s="2"/>
      <c r="M60" s="31"/>
      <c r="N60" s="2"/>
      <c r="O60" s="69"/>
      <c r="P60" s="70"/>
      <c r="Q60" s="71"/>
    </row>
    <row r="61" spans="2:17" x14ac:dyDescent="0.15">
      <c r="B61" s="51"/>
      <c r="C61" s="2"/>
      <c r="D61" s="2"/>
      <c r="E61" s="2"/>
      <c r="F61" s="27"/>
      <c r="G61" s="2"/>
      <c r="H61" s="2"/>
      <c r="I61" s="2"/>
      <c r="J61" s="2"/>
      <c r="K61" s="31"/>
      <c r="L61" s="2"/>
      <c r="M61" s="31"/>
      <c r="N61" s="2"/>
      <c r="O61" s="72"/>
      <c r="P61" s="73"/>
      <c r="Q61" s="74"/>
    </row>
  </sheetData>
  <mergeCells count="415">
    <mergeCell ref="I42:I43"/>
    <mergeCell ref="J42:J43"/>
    <mergeCell ref="K42:K43"/>
    <mergeCell ref="L42:L43"/>
    <mergeCell ref="M42:M43"/>
    <mergeCell ref="N42:N43"/>
    <mergeCell ref="C41:C42"/>
    <mergeCell ref="B41:B42"/>
    <mergeCell ref="D41:D42"/>
    <mergeCell ref="E41:E42"/>
    <mergeCell ref="Q37:Q38"/>
    <mergeCell ref="Q39:Q40"/>
    <mergeCell ref="Q43:Q44"/>
    <mergeCell ref="F5:F7"/>
    <mergeCell ref="F40:F41"/>
    <mergeCell ref="G40:G41"/>
    <mergeCell ref="H40:H41"/>
    <mergeCell ref="I40:I41"/>
    <mergeCell ref="J40:J41"/>
    <mergeCell ref="K40:K41"/>
    <mergeCell ref="L40:L41"/>
    <mergeCell ref="M40:M41"/>
    <mergeCell ref="N40:N41"/>
    <mergeCell ref="O41:O42"/>
    <mergeCell ref="P41:P42"/>
    <mergeCell ref="Q41:Q42"/>
    <mergeCell ref="F42:F43"/>
    <mergeCell ref="G42:G43"/>
    <mergeCell ref="H42:H43"/>
    <mergeCell ref="N38:N39"/>
    <mergeCell ref="N44:N45"/>
    <mergeCell ref="O37:O38"/>
    <mergeCell ref="P37:P38"/>
    <mergeCell ref="O39:O40"/>
    <mergeCell ref="P39:P40"/>
    <mergeCell ref="O43:O44"/>
    <mergeCell ref="P43:P44"/>
    <mergeCell ref="K38:K39"/>
    <mergeCell ref="K44:K45"/>
    <mergeCell ref="L38:L39"/>
    <mergeCell ref="L44:L45"/>
    <mergeCell ref="M38:M39"/>
    <mergeCell ref="M44:M45"/>
    <mergeCell ref="N32:N33"/>
    <mergeCell ref="N34:N35"/>
    <mergeCell ref="B37:B38"/>
    <mergeCell ref="B39:B40"/>
    <mergeCell ref="C37:C38"/>
    <mergeCell ref="C39:C40"/>
    <mergeCell ref="D37:D38"/>
    <mergeCell ref="D39:D40"/>
    <mergeCell ref="E37:E38"/>
    <mergeCell ref="E39:E40"/>
    <mergeCell ref="F36:F37"/>
    <mergeCell ref="G36:G37"/>
    <mergeCell ref="H36:H37"/>
    <mergeCell ref="I36:I37"/>
    <mergeCell ref="J36:J37"/>
    <mergeCell ref="K36:K37"/>
    <mergeCell ref="L36:L37"/>
    <mergeCell ref="M36:M37"/>
    <mergeCell ref="N36:N37"/>
    <mergeCell ref="F38:F39"/>
    <mergeCell ref="G38:G39"/>
    <mergeCell ref="H38:H39"/>
    <mergeCell ref="F32:F33"/>
    <mergeCell ref="F34:F35"/>
    <mergeCell ref="G32:G33"/>
    <mergeCell ref="G34:G35"/>
    <mergeCell ref="H32:H33"/>
    <mergeCell ref="H34:H35"/>
    <mergeCell ref="I32:I33"/>
    <mergeCell ref="I34:I35"/>
    <mergeCell ref="J32:J33"/>
    <mergeCell ref="J34:J35"/>
    <mergeCell ref="Q27:Q28"/>
    <mergeCell ref="Q29:Q30"/>
    <mergeCell ref="Q31:Q32"/>
    <mergeCell ref="O31:O32"/>
    <mergeCell ref="P31:P32"/>
    <mergeCell ref="O33:O34"/>
    <mergeCell ref="P33:P34"/>
    <mergeCell ref="Q33:Q34"/>
    <mergeCell ref="F28:F29"/>
    <mergeCell ref="G28:G29"/>
    <mergeCell ref="H28:H29"/>
    <mergeCell ref="I28:I29"/>
    <mergeCell ref="J28:J29"/>
    <mergeCell ref="K28:K29"/>
    <mergeCell ref="L28:L29"/>
    <mergeCell ref="M28:M29"/>
    <mergeCell ref="N28:N29"/>
    <mergeCell ref="F30:F31"/>
    <mergeCell ref="G30:G31"/>
    <mergeCell ref="H30:H31"/>
    <mergeCell ref="I30:I31"/>
    <mergeCell ref="J30:J31"/>
    <mergeCell ref="K30:K31"/>
    <mergeCell ref="L30:L31"/>
    <mergeCell ref="F26:F27"/>
    <mergeCell ref="G26:G27"/>
    <mergeCell ref="H26:H27"/>
    <mergeCell ref="I26:I27"/>
    <mergeCell ref="J26:J27"/>
    <mergeCell ref="K26:K27"/>
    <mergeCell ref="L26:L27"/>
    <mergeCell ref="M26:M27"/>
    <mergeCell ref="N26:N27"/>
    <mergeCell ref="K46:K47"/>
    <mergeCell ref="Q45:Q46"/>
    <mergeCell ref="C45:C46"/>
    <mergeCell ref="B45:B46"/>
    <mergeCell ref="E45:E46"/>
    <mergeCell ref="D45:D46"/>
    <mergeCell ref="B43:B44"/>
    <mergeCell ref="C43:C44"/>
    <mergeCell ref="D43:D44"/>
    <mergeCell ref="E43:E44"/>
    <mergeCell ref="F44:F45"/>
    <mergeCell ref="G44:G45"/>
    <mergeCell ref="H44:H45"/>
    <mergeCell ref="I38:I39"/>
    <mergeCell ref="I44:I45"/>
    <mergeCell ref="J38:J39"/>
    <mergeCell ref="J44:J45"/>
    <mergeCell ref="E27:E28"/>
    <mergeCell ref="E29:E30"/>
    <mergeCell ref="E31:E32"/>
    <mergeCell ref="B33:B34"/>
    <mergeCell ref="C33:C34"/>
    <mergeCell ref="D33:D34"/>
    <mergeCell ref="E33:E34"/>
    <mergeCell ref="B29:B30"/>
    <mergeCell ref="B27:B28"/>
    <mergeCell ref="B31:B32"/>
    <mergeCell ref="C27:C28"/>
    <mergeCell ref="C29:C30"/>
    <mergeCell ref="C31:C32"/>
    <mergeCell ref="D27:D28"/>
    <mergeCell ref="D29:D30"/>
    <mergeCell ref="D31:D32"/>
    <mergeCell ref="K50:K51"/>
    <mergeCell ref="M50:M51"/>
    <mergeCell ref="K52:K54"/>
    <mergeCell ref="M52:M54"/>
    <mergeCell ref="K3:N3"/>
    <mergeCell ref="K5:K7"/>
    <mergeCell ref="M5:M7"/>
    <mergeCell ref="K8:K9"/>
    <mergeCell ref="K10:K11"/>
    <mergeCell ref="K12:K13"/>
    <mergeCell ref="K14:K15"/>
    <mergeCell ref="K16:K17"/>
    <mergeCell ref="K18:K19"/>
    <mergeCell ref="M8:M9"/>
    <mergeCell ref="M10:M11"/>
    <mergeCell ref="M12:M13"/>
    <mergeCell ref="M14:M15"/>
    <mergeCell ref="M16:M17"/>
    <mergeCell ref="M18:M19"/>
    <mergeCell ref="N30:N31"/>
    <mergeCell ref="Q25:Q26"/>
    <mergeCell ref="R9:R10"/>
    <mergeCell ref="S9:S10"/>
    <mergeCell ref="N5:N7"/>
    <mergeCell ref="L5:L7"/>
    <mergeCell ref="J5:J7"/>
    <mergeCell ref="I5:I7"/>
    <mergeCell ref="I8:I9"/>
    <mergeCell ref="J8:J9"/>
    <mergeCell ref="L8:L9"/>
    <mergeCell ref="N8:N9"/>
    <mergeCell ref="K20:K21"/>
    <mergeCell ref="M20:M21"/>
    <mergeCell ref="M22:M23"/>
    <mergeCell ref="K22:K23"/>
    <mergeCell ref="K24:K25"/>
    <mergeCell ref="M24:M25"/>
    <mergeCell ref="O27:O28"/>
    <mergeCell ref="P45:P46"/>
    <mergeCell ref="M46:M47"/>
    <mergeCell ref="I24:I25"/>
    <mergeCell ref="P23:P24"/>
    <mergeCell ref="O25:O26"/>
    <mergeCell ref="P25:P26"/>
    <mergeCell ref="P47:P48"/>
    <mergeCell ref="O45:O46"/>
    <mergeCell ref="O35:O36"/>
    <mergeCell ref="P35:P36"/>
    <mergeCell ref="K48:K49"/>
    <mergeCell ref="M48:M49"/>
    <mergeCell ref="P27:P28"/>
    <mergeCell ref="O29:O30"/>
    <mergeCell ref="P29:P30"/>
    <mergeCell ref="M30:M31"/>
    <mergeCell ref="K32:K33"/>
    <mergeCell ref="K34:K35"/>
    <mergeCell ref="L32:L33"/>
    <mergeCell ref="L34:L35"/>
    <mergeCell ref="M32:M33"/>
    <mergeCell ref="M34:M35"/>
    <mergeCell ref="L16:L17"/>
    <mergeCell ref="J18:J19"/>
    <mergeCell ref="L18:L19"/>
    <mergeCell ref="N18:N19"/>
    <mergeCell ref="H24:H25"/>
    <mergeCell ref="J24:J25"/>
    <mergeCell ref="L22:L23"/>
    <mergeCell ref="L24:L25"/>
    <mergeCell ref="N24:N25"/>
    <mergeCell ref="B5:B6"/>
    <mergeCell ref="C5:C6"/>
    <mergeCell ref="D5:D6"/>
    <mergeCell ref="G18:G19"/>
    <mergeCell ref="G20:G21"/>
    <mergeCell ref="G22:G23"/>
    <mergeCell ref="G24:G25"/>
    <mergeCell ref="D11:D12"/>
    <mergeCell ref="E11:E12"/>
    <mergeCell ref="D13:D14"/>
    <mergeCell ref="E13:E14"/>
    <mergeCell ref="G10:G11"/>
    <mergeCell ref="D17:D18"/>
    <mergeCell ref="D19:D20"/>
    <mergeCell ref="D21:D22"/>
    <mergeCell ref="F18:F19"/>
    <mergeCell ref="J14:J15"/>
    <mergeCell ref="J16:J17"/>
    <mergeCell ref="L14:L15"/>
    <mergeCell ref="N14:N15"/>
    <mergeCell ref="F20:F21"/>
    <mergeCell ref="F22:F23"/>
    <mergeCell ref="D23:D24"/>
    <mergeCell ref="E15:E16"/>
    <mergeCell ref="E17:E18"/>
    <mergeCell ref="E19:E20"/>
    <mergeCell ref="E21:E22"/>
    <mergeCell ref="E23:E24"/>
    <mergeCell ref="B21:B22"/>
    <mergeCell ref="B23:B24"/>
    <mergeCell ref="D15:D16"/>
    <mergeCell ref="C11:C12"/>
    <mergeCell ref="C13:C14"/>
    <mergeCell ref="C15:C16"/>
    <mergeCell ref="C17:C18"/>
    <mergeCell ref="C19:C20"/>
    <mergeCell ref="C21:C22"/>
    <mergeCell ref="C23:C24"/>
    <mergeCell ref="B17:B18"/>
    <mergeCell ref="B19:B20"/>
    <mergeCell ref="B11:B12"/>
    <mergeCell ref="B13:B14"/>
    <mergeCell ref="B15:B16"/>
    <mergeCell ref="Q13:Q14"/>
    <mergeCell ref="Q15:Q16"/>
    <mergeCell ref="F8:F9"/>
    <mergeCell ref="F10:F11"/>
    <mergeCell ref="F12:F13"/>
    <mergeCell ref="F14:F15"/>
    <mergeCell ref="F16:F17"/>
    <mergeCell ref="Q7:Q8"/>
    <mergeCell ref="G12:G13"/>
    <mergeCell ref="G14:G15"/>
    <mergeCell ref="G16:G17"/>
    <mergeCell ref="I12:I13"/>
    <mergeCell ref="I14:I15"/>
    <mergeCell ref="I16:I17"/>
    <mergeCell ref="N10:N11"/>
    <mergeCell ref="O11:O12"/>
    <mergeCell ref="P11:P12"/>
    <mergeCell ref="H12:H13"/>
    <mergeCell ref="H14:H15"/>
    <mergeCell ref="H16:H17"/>
    <mergeCell ref="P7:P8"/>
    <mergeCell ref="Q11:Q12"/>
    <mergeCell ref="Q9:Q10"/>
    <mergeCell ref="N16:N17"/>
    <mergeCell ref="H18:H19"/>
    <mergeCell ref="H20:H21"/>
    <mergeCell ref="J12:J13"/>
    <mergeCell ref="L12:L13"/>
    <mergeCell ref="N12:N13"/>
    <mergeCell ref="O13:O14"/>
    <mergeCell ref="P13:P14"/>
    <mergeCell ref="P15:P16"/>
    <mergeCell ref="I10:I11"/>
    <mergeCell ref="J10:J11"/>
    <mergeCell ref="L10:L11"/>
    <mergeCell ref="P21:P22"/>
    <mergeCell ref="H22:H23"/>
    <mergeCell ref="N22:N23"/>
    <mergeCell ref="H10:H11"/>
    <mergeCell ref="I18:I19"/>
    <mergeCell ref="I20:I21"/>
    <mergeCell ref="I22:I23"/>
    <mergeCell ref="O9:O10"/>
    <mergeCell ref="P9:P10"/>
    <mergeCell ref="J20:J21"/>
    <mergeCell ref="L20:L21"/>
    <mergeCell ref="N20:N21"/>
    <mergeCell ref="J22:J23"/>
    <mergeCell ref="H3:H4"/>
    <mergeCell ref="Q3:Q4"/>
    <mergeCell ref="B2:Q2"/>
    <mergeCell ref="B7:B8"/>
    <mergeCell ref="C7:C8"/>
    <mergeCell ref="D7:D8"/>
    <mergeCell ref="E7:E8"/>
    <mergeCell ref="G8:G9"/>
    <mergeCell ref="B3:B4"/>
    <mergeCell ref="C3:C4"/>
    <mergeCell ref="D3:D4"/>
    <mergeCell ref="E3:E4"/>
    <mergeCell ref="G3:G4"/>
    <mergeCell ref="B9:B10"/>
    <mergeCell ref="C9:C10"/>
    <mergeCell ref="D9:D10"/>
    <mergeCell ref="E9:E10"/>
    <mergeCell ref="I3:J3"/>
    <mergeCell ref="O3:P3"/>
    <mergeCell ref="E5:E6"/>
    <mergeCell ref="H8:H9"/>
    <mergeCell ref="H5:H7"/>
    <mergeCell ref="G5:G7"/>
    <mergeCell ref="O7:O8"/>
    <mergeCell ref="D58:E58"/>
    <mergeCell ref="B56:B61"/>
    <mergeCell ref="B51:B52"/>
    <mergeCell ref="C51:C52"/>
    <mergeCell ref="D51:D52"/>
    <mergeCell ref="D57:E57"/>
    <mergeCell ref="D56:E56"/>
    <mergeCell ref="D59:E59"/>
    <mergeCell ref="E51:E52"/>
    <mergeCell ref="B49:B50"/>
    <mergeCell ref="C49:C50"/>
    <mergeCell ref="B47:B48"/>
    <mergeCell ref="C47:C48"/>
    <mergeCell ref="B25:B26"/>
    <mergeCell ref="C25:C26"/>
    <mergeCell ref="D25:D26"/>
    <mergeCell ref="E25:E26"/>
    <mergeCell ref="G50:G51"/>
    <mergeCell ref="J52:J54"/>
    <mergeCell ref="J48:J49"/>
    <mergeCell ref="B35:B36"/>
    <mergeCell ref="C35:C36"/>
    <mergeCell ref="D35:D36"/>
    <mergeCell ref="E35:E36"/>
    <mergeCell ref="D47:D48"/>
    <mergeCell ref="E47:E48"/>
    <mergeCell ref="D49:D50"/>
    <mergeCell ref="E49:E50"/>
    <mergeCell ref="J50:J51"/>
    <mergeCell ref="B53:B54"/>
    <mergeCell ref="C53:C54"/>
    <mergeCell ref="D53:D54"/>
    <mergeCell ref="E53:E54"/>
    <mergeCell ref="G52:G54"/>
    <mergeCell ref="H46:H47"/>
    <mergeCell ref="I46:I47"/>
    <mergeCell ref="F24:F25"/>
    <mergeCell ref="Q21:Q22"/>
    <mergeCell ref="Q23:Q24"/>
    <mergeCell ref="O15:O16"/>
    <mergeCell ref="O17:O18"/>
    <mergeCell ref="O19:O20"/>
    <mergeCell ref="O21:O22"/>
    <mergeCell ref="O23:O24"/>
    <mergeCell ref="P17:P18"/>
    <mergeCell ref="P19:P20"/>
    <mergeCell ref="Q17:Q18"/>
    <mergeCell ref="Q19:Q20"/>
    <mergeCell ref="Q35:Q36"/>
    <mergeCell ref="H56:I56"/>
    <mergeCell ref="H57:I57"/>
    <mergeCell ref="H58:I58"/>
    <mergeCell ref="L56:N56"/>
    <mergeCell ref="L57:N57"/>
    <mergeCell ref="O51:O52"/>
    <mergeCell ref="P51:P52"/>
    <mergeCell ref="O53:O54"/>
    <mergeCell ref="P53:P54"/>
    <mergeCell ref="L58:N58"/>
    <mergeCell ref="H52:H54"/>
    <mergeCell ref="I52:I54"/>
    <mergeCell ref="H50:H51"/>
    <mergeCell ref="I50:I51"/>
    <mergeCell ref="P49:P50"/>
    <mergeCell ref="L50:L51"/>
    <mergeCell ref="L48:L49"/>
    <mergeCell ref="N48:N49"/>
    <mergeCell ref="O56:Q61"/>
    <mergeCell ref="N50:N51"/>
    <mergeCell ref="Q47:Q48"/>
    <mergeCell ref="J56:K56"/>
    <mergeCell ref="J57:K57"/>
    <mergeCell ref="F46:F47"/>
    <mergeCell ref="F48:F49"/>
    <mergeCell ref="F50:F51"/>
    <mergeCell ref="F52:F54"/>
    <mergeCell ref="O49:O50"/>
    <mergeCell ref="Q53:Q54"/>
    <mergeCell ref="Q51:Q52"/>
    <mergeCell ref="Q49:Q50"/>
    <mergeCell ref="L52:L54"/>
    <mergeCell ref="N52:N54"/>
    <mergeCell ref="H48:H49"/>
    <mergeCell ref="I48:I49"/>
    <mergeCell ref="O47:O48"/>
    <mergeCell ref="J46:J47"/>
    <mergeCell ref="L46:L47"/>
    <mergeCell ref="N46:N47"/>
    <mergeCell ref="G46:G47"/>
    <mergeCell ref="G48:G49"/>
  </mergeCells>
  <phoneticPr fontId="2" type="noConversion"/>
  <pageMargins left="0.75" right="0.75" top="1" bottom="1" header="0.51180555555555551" footer="0.51180555555555551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7"/>
  <sheetViews>
    <sheetView zoomScaleSheetLayoutView="100" workbookViewId="0">
      <selection activeCell="B2" sqref="B2:N2"/>
    </sheetView>
  </sheetViews>
  <sheetFormatPr defaultColWidth="9" defaultRowHeight="14.25" x14ac:dyDescent="0.15"/>
  <sheetData>
    <row r="2" spans="2:14" x14ac:dyDescent="0.15"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4"/>
    </row>
    <row r="3" spans="2:14" ht="14.25" customHeight="1" x14ac:dyDescent="0.15">
      <c r="B3" s="50"/>
      <c r="C3" s="93"/>
      <c r="D3" s="93"/>
      <c r="E3" s="93"/>
      <c r="F3" s="93"/>
      <c r="G3" s="93"/>
      <c r="H3" s="102"/>
      <c r="I3" s="104"/>
      <c r="J3" s="102"/>
      <c r="K3" s="104"/>
      <c r="L3" s="102"/>
      <c r="M3" s="104"/>
      <c r="N3" s="50"/>
    </row>
    <row r="4" spans="2:14" x14ac:dyDescent="0.15">
      <c r="B4" s="51"/>
      <c r="C4" s="94"/>
      <c r="D4" s="94"/>
      <c r="E4" s="94"/>
      <c r="F4" s="94"/>
      <c r="G4" s="94"/>
      <c r="H4" s="20"/>
      <c r="I4" s="20"/>
      <c r="J4" s="20"/>
      <c r="K4" s="20"/>
      <c r="L4" s="20"/>
      <c r="M4" s="20"/>
      <c r="N4" s="51"/>
    </row>
    <row r="5" spans="2:14" x14ac:dyDescent="0.15">
      <c r="B5" s="50"/>
      <c r="C5" s="35"/>
      <c r="D5" s="37"/>
      <c r="E5" s="37"/>
      <c r="G5" s="37"/>
      <c r="H5" s="37"/>
      <c r="I5" s="37"/>
      <c r="J5" s="37"/>
      <c r="K5" s="37"/>
      <c r="L5" s="48"/>
      <c r="M5" s="48"/>
      <c r="N5" s="50"/>
    </row>
    <row r="6" spans="2:14" ht="14.25" customHeight="1" x14ac:dyDescent="0.15">
      <c r="B6" s="51"/>
      <c r="C6" s="36"/>
      <c r="D6" s="38"/>
      <c r="E6" s="38"/>
      <c r="F6" s="81"/>
      <c r="G6" s="39"/>
      <c r="H6" s="39"/>
      <c r="I6" s="39"/>
      <c r="J6" s="39"/>
      <c r="K6" s="39"/>
      <c r="L6" s="49"/>
      <c r="M6" s="49"/>
      <c r="N6" s="51"/>
    </row>
    <row r="7" spans="2:14" ht="14.25" customHeight="1" x14ac:dyDescent="0.15">
      <c r="B7" s="50"/>
      <c r="C7" s="81"/>
      <c r="D7" s="105"/>
      <c r="E7" s="35"/>
      <c r="F7" s="82"/>
      <c r="G7" s="38"/>
      <c r="H7" s="38"/>
      <c r="I7" s="38"/>
      <c r="J7" s="38"/>
      <c r="K7" s="38"/>
      <c r="L7" s="43"/>
      <c r="M7" s="43"/>
      <c r="N7" s="50"/>
    </row>
    <row r="8" spans="2:14" ht="14.25" customHeight="1" x14ac:dyDescent="0.15">
      <c r="B8" s="51"/>
      <c r="C8" s="82"/>
      <c r="D8" s="106"/>
      <c r="E8" s="36"/>
      <c r="F8" s="35"/>
      <c r="G8" s="43"/>
      <c r="H8" s="45"/>
      <c r="I8" s="45"/>
      <c r="J8" s="48"/>
      <c r="K8" s="48"/>
      <c r="L8" s="44"/>
      <c r="M8" s="44"/>
      <c r="N8" s="51"/>
    </row>
    <row r="9" spans="2:14" ht="14.25" customHeight="1" x14ac:dyDescent="0.15">
      <c r="B9" s="50"/>
      <c r="C9" s="81"/>
      <c r="D9" s="105"/>
      <c r="E9" s="35"/>
      <c r="F9" s="36"/>
      <c r="G9" s="44"/>
      <c r="H9" s="46"/>
      <c r="I9" s="46"/>
      <c r="J9" s="49"/>
      <c r="K9" s="49"/>
      <c r="L9" s="48"/>
      <c r="M9" s="48"/>
      <c r="N9" s="50"/>
    </row>
    <row r="10" spans="2:14" ht="14.25" customHeight="1" x14ac:dyDescent="0.15">
      <c r="B10" s="51"/>
      <c r="C10" s="82"/>
      <c r="D10" s="106"/>
      <c r="E10" s="36"/>
      <c r="F10" s="35"/>
      <c r="G10" s="43"/>
      <c r="H10" s="45"/>
      <c r="I10" s="45"/>
      <c r="J10" s="48"/>
      <c r="K10" s="48"/>
      <c r="L10" s="49"/>
      <c r="M10" s="49"/>
      <c r="N10" s="51"/>
    </row>
    <row r="11" spans="2:14" ht="14.25" customHeight="1" x14ac:dyDescent="0.15">
      <c r="B11" s="50"/>
      <c r="C11" s="81"/>
      <c r="D11" s="105"/>
      <c r="E11" s="35"/>
      <c r="F11" s="36"/>
      <c r="G11" s="44"/>
      <c r="H11" s="46"/>
      <c r="I11" s="46"/>
      <c r="J11" s="49"/>
      <c r="K11" s="49"/>
      <c r="L11" s="48"/>
      <c r="M11" s="48"/>
      <c r="N11" s="50"/>
    </row>
    <row r="12" spans="2:14" ht="14.25" customHeight="1" x14ac:dyDescent="0.15">
      <c r="B12" s="51"/>
      <c r="C12" s="82"/>
      <c r="D12" s="106"/>
      <c r="E12" s="36"/>
      <c r="F12" s="35"/>
      <c r="G12" s="43"/>
      <c r="H12" s="45"/>
      <c r="I12" s="45"/>
      <c r="J12" s="48"/>
      <c r="K12" s="48"/>
      <c r="L12" s="49"/>
      <c r="M12" s="49"/>
      <c r="N12" s="51"/>
    </row>
    <row r="13" spans="2:14" ht="14.25" customHeight="1" x14ac:dyDescent="0.15">
      <c r="B13" s="50"/>
      <c r="C13" s="81"/>
      <c r="D13" s="105"/>
      <c r="E13" s="35"/>
      <c r="F13" s="36"/>
      <c r="G13" s="44"/>
      <c r="H13" s="46"/>
      <c r="I13" s="46"/>
      <c r="J13" s="49"/>
      <c r="K13" s="49"/>
      <c r="L13" s="48"/>
      <c r="M13" s="48"/>
      <c r="N13" s="50"/>
    </row>
    <row r="14" spans="2:14" ht="14.25" customHeight="1" x14ac:dyDescent="0.15">
      <c r="B14" s="51"/>
      <c r="C14" s="82"/>
      <c r="D14" s="106"/>
      <c r="E14" s="36"/>
      <c r="F14" s="109"/>
      <c r="G14" s="43"/>
      <c r="H14" s="45"/>
      <c r="I14" s="45"/>
      <c r="J14" s="48"/>
      <c r="K14" s="48"/>
      <c r="L14" s="49"/>
      <c r="M14" s="49"/>
      <c r="N14" s="51"/>
    </row>
    <row r="15" spans="2:14" ht="14.25" customHeight="1" x14ac:dyDescent="0.15">
      <c r="B15" s="50"/>
      <c r="C15" s="89"/>
      <c r="D15" s="105"/>
      <c r="E15" s="35"/>
      <c r="F15" s="110"/>
      <c r="G15" s="44"/>
      <c r="H15" s="46"/>
      <c r="I15" s="46"/>
      <c r="J15" s="49"/>
      <c r="K15" s="49"/>
      <c r="L15" s="107"/>
      <c r="M15" s="107"/>
      <c r="N15" s="50"/>
    </row>
    <row r="16" spans="2:14" ht="14.25" customHeight="1" x14ac:dyDescent="0.15">
      <c r="B16" s="51"/>
      <c r="C16" s="90"/>
      <c r="D16" s="106"/>
      <c r="E16" s="36"/>
      <c r="F16" s="35"/>
      <c r="G16" s="63"/>
      <c r="H16" s="45"/>
      <c r="I16" s="45"/>
      <c r="J16" s="48"/>
      <c r="K16" s="48"/>
      <c r="L16" s="108"/>
      <c r="M16" s="108"/>
      <c r="N16" s="51"/>
    </row>
    <row r="17" spans="2:14" ht="14.25" customHeight="1" x14ac:dyDescent="0.15">
      <c r="B17" s="50"/>
      <c r="C17" s="89"/>
      <c r="D17" s="105"/>
      <c r="E17" s="35"/>
      <c r="F17" s="36"/>
      <c r="G17" s="64"/>
      <c r="H17" s="46"/>
      <c r="I17" s="46"/>
      <c r="J17" s="49"/>
      <c r="K17" s="49"/>
      <c r="L17" s="63"/>
      <c r="M17" s="63"/>
      <c r="N17" s="50"/>
    </row>
    <row r="18" spans="2:14" ht="14.25" customHeight="1" x14ac:dyDescent="0.15">
      <c r="B18" s="51"/>
      <c r="C18" s="90"/>
      <c r="D18" s="106"/>
      <c r="E18" s="36"/>
      <c r="F18" s="89"/>
      <c r="G18" s="37"/>
      <c r="H18" s="37"/>
      <c r="I18" s="37"/>
      <c r="J18" s="37"/>
      <c r="K18" s="37"/>
      <c r="L18" s="64"/>
      <c r="M18" s="64"/>
      <c r="N18" s="51"/>
    </row>
    <row r="19" spans="2:14" ht="14.25" customHeight="1" x14ac:dyDescent="0.15">
      <c r="B19" s="50"/>
      <c r="C19" s="35"/>
      <c r="D19" s="37"/>
      <c r="E19" s="35"/>
      <c r="F19" s="111"/>
      <c r="G19" s="39"/>
      <c r="H19" s="39"/>
      <c r="I19" s="39"/>
      <c r="J19" s="39"/>
      <c r="K19" s="39"/>
      <c r="L19" s="48"/>
      <c r="M19" s="48"/>
      <c r="N19" s="50"/>
    </row>
    <row r="20" spans="2:14" ht="14.25" customHeight="1" x14ac:dyDescent="0.15">
      <c r="B20" s="51"/>
      <c r="C20" s="36"/>
      <c r="D20" s="38"/>
      <c r="E20" s="36"/>
      <c r="F20" s="90"/>
      <c r="G20" s="38"/>
      <c r="H20" s="38"/>
      <c r="I20" s="38"/>
      <c r="J20" s="38"/>
      <c r="K20" s="38"/>
      <c r="L20" s="49"/>
      <c r="M20" s="49"/>
      <c r="N20" s="51"/>
    </row>
    <row r="21" spans="2:14" x14ac:dyDescent="0.15">
      <c r="B21" s="21"/>
      <c r="C21" s="23"/>
      <c r="D21" s="24"/>
      <c r="E21" s="22"/>
      <c r="F21" s="23"/>
      <c r="G21" s="19"/>
      <c r="H21" s="19"/>
      <c r="I21" s="19"/>
      <c r="J21" s="22"/>
      <c r="K21" s="22"/>
      <c r="L21" s="22"/>
      <c r="M21" s="22"/>
      <c r="N21" s="21"/>
    </row>
    <row r="22" spans="2:14" ht="21.75" x14ac:dyDescent="0.15">
      <c r="B22" s="50"/>
      <c r="C22" s="6"/>
      <c r="D22" s="88"/>
      <c r="E22" s="112"/>
      <c r="F22" s="17"/>
      <c r="G22" s="52"/>
      <c r="H22" s="113"/>
      <c r="I22" s="5"/>
      <c r="J22" s="114"/>
      <c r="K22" s="115"/>
      <c r="L22" s="66"/>
      <c r="M22" s="67"/>
      <c r="N22" s="68"/>
    </row>
    <row r="23" spans="2:14" ht="21.75" x14ac:dyDescent="0.15">
      <c r="B23" s="87"/>
      <c r="C23" s="5"/>
      <c r="D23" s="85"/>
      <c r="E23" s="86"/>
      <c r="F23" s="17"/>
      <c r="G23" s="52"/>
      <c r="H23" s="113"/>
      <c r="I23" s="5"/>
      <c r="J23" s="116"/>
      <c r="K23" s="117"/>
      <c r="L23" s="69"/>
      <c r="M23" s="70"/>
      <c r="N23" s="71"/>
    </row>
    <row r="24" spans="2:14" ht="20.25" x14ac:dyDescent="0.15">
      <c r="B24" s="87"/>
      <c r="C24" s="5"/>
      <c r="D24" s="85"/>
      <c r="E24" s="86"/>
      <c r="F24" s="5"/>
      <c r="G24" s="61"/>
      <c r="H24" s="53"/>
      <c r="I24" s="22"/>
      <c r="J24" s="61"/>
      <c r="K24" s="53"/>
      <c r="L24" s="69"/>
      <c r="M24" s="70"/>
      <c r="N24" s="71"/>
    </row>
    <row r="25" spans="2:14" x14ac:dyDescent="0.15">
      <c r="B25" s="87"/>
      <c r="C25" s="21"/>
      <c r="D25" s="61"/>
      <c r="E25" s="53"/>
      <c r="F25" s="22"/>
      <c r="G25" s="22"/>
      <c r="H25" s="22"/>
      <c r="I25" s="22"/>
      <c r="J25" s="22"/>
      <c r="K25" s="22"/>
      <c r="L25" s="69"/>
      <c r="M25" s="70"/>
      <c r="N25" s="71"/>
    </row>
    <row r="26" spans="2:14" x14ac:dyDescent="0.15">
      <c r="B26" s="87"/>
      <c r="C26" s="22"/>
      <c r="D26" s="22"/>
      <c r="E26" s="22"/>
      <c r="F26" s="22"/>
      <c r="G26" s="22"/>
      <c r="H26" s="22"/>
      <c r="I26" s="22"/>
      <c r="J26" s="22"/>
      <c r="K26" s="22"/>
      <c r="L26" s="69"/>
      <c r="M26" s="70"/>
      <c r="N26" s="71"/>
    </row>
    <row r="27" spans="2:14" x14ac:dyDescent="0.15">
      <c r="B27" s="51"/>
      <c r="C27" s="22"/>
      <c r="D27" s="22"/>
      <c r="E27" s="22"/>
      <c r="F27" s="22"/>
      <c r="G27" s="22"/>
      <c r="H27" s="22"/>
      <c r="I27" s="22"/>
      <c r="J27" s="22"/>
      <c r="K27" s="22"/>
      <c r="L27" s="72"/>
      <c r="M27" s="73"/>
      <c r="N27" s="74"/>
    </row>
  </sheetData>
  <mergeCells count="121">
    <mergeCell ref="G24:H24"/>
    <mergeCell ref="J24:K24"/>
    <mergeCell ref="D25:E25"/>
    <mergeCell ref="N19:N20"/>
    <mergeCell ref="B22:B27"/>
    <mergeCell ref="D22:E22"/>
    <mergeCell ref="G22:H22"/>
    <mergeCell ref="J22:K22"/>
    <mergeCell ref="L22:N27"/>
    <mergeCell ref="D23:E23"/>
    <mergeCell ref="G23:H23"/>
    <mergeCell ref="J23:K23"/>
    <mergeCell ref="D24:E24"/>
    <mergeCell ref="B19:B20"/>
    <mergeCell ref="C19:C20"/>
    <mergeCell ref="D19:D20"/>
    <mergeCell ref="E19:E20"/>
    <mergeCell ref="L19:L20"/>
    <mergeCell ref="M19:M20"/>
    <mergeCell ref="N17:N18"/>
    <mergeCell ref="J18:J20"/>
    <mergeCell ref="K18:K20"/>
    <mergeCell ref="B17:B18"/>
    <mergeCell ref="C17:C18"/>
    <mergeCell ref="D17:D18"/>
    <mergeCell ref="E17:E18"/>
    <mergeCell ref="L17:L18"/>
    <mergeCell ref="M17:M18"/>
    <mergeCell ref="F18:F20"/>
    <mergeCell ref="G18:G20"/>
    <mergeCell ref="H18:H20"/>
    <mergeCell ref="I18:I20"/>
    <mergeCell ref="B15:B16"/>
    <mergeCell ref="C15:C16"/>
    <mergeCell ref="D15:D16"/>
    <mergeCell ref="E15:E16"/>
    <mergeCell ref="L15:L16"/>
    <mergeCell ref="M15:M16"/>
    <mergeCell ref="B13:B14"/>
    <mergeCell ref="C13:C14"/>
    <mergeCell ref="D13:D14"/>
    <mergeCell ref="E13:E14"/>
    <mergeCell ref="L13:L14"/>
    <mergeCell ref="M13:M14"/>
    <mergeCell ref="F14:F15"/>
    <mergeCell ref="G14:G15"/>
    <mergeCell ref="H14:H15"/>
    <mergeCell ref="I14:I15"/>
    <mergeCell ref="F16:F17"/>
    <mergeCell ref="G16:G17"/>
    <mergeCell ref="H16:H17"/>
    <mergeCell ref="I16:I17"/>
    <mergeCell ref="J16:J17"/>
    <mergeCell ref="K16:K17"/>
    <mergeCell ref="N11:N12"/>
    <mergeCell ref="F12:F13"/>
    <mergeCell ref="G12:G13"/>
    <mergeCell ref="H12:H13"/>
    <mergeCell ref="I12:I13"/>
    <mergeCell ref="J12:J13"/>
    <mergeCell ref="K12:K13"/>
    <mergeCell ref="N13:N14"/>
    <mergeCell ref="J14:J15"/>
    <mergeCell ref="K14:K15"/>
    <mergeCell ref="N15:N16"/>
    <mergeCell ref="L11:L12"/>
    <mergeCell ref="M11:M12"/>
    <mergeCell ref="B9:B10"/>
    <mergeCell ref="C9:C10"/>
    <mergeCell ref="D9:D10"/>
    <mergeCell ref="E9:E10"/>
    <mergeCell ref="L9:L10"/>
    <mergeCell ref="M9:M10"/>
    <mergeCell ref="F10:F11"/>
    <mergeCell ref="G10:G11"/>
    <mergeCell ref="H10:H11"/>
    <mergeCell ref="I10:I11"/>
    <mergeCell ref="L5:L6"/>
    <mergeCell ref="M5:M6"/>
    <mergeCell ref="N5:N6"/>
    <mergeCell ref="F6:F7"/>
    <mergeCell ref="B7:B8"/>
    <mergeCell ref="C7:C8"/>
    <mergeCell ref="D7:D8"/>
    <mergeCell ref="E7:E8"/>
    <mergeCell ref="L7:L8"/>
    <mergeCell ref="M7:M8"/>
    <mergeCell ref="N7:N8"/>
    <mergeCell ref="F8:F9"/>
    <mergeCell ref="G8:G9"/>
    <mergeCell ref="H8:H9"/>
    <mergeCell ref="I8:I9"/>
    <mergeCell ref="J8:J9"/>
    <mergeCell ref="K8:K9"/>
    <mergeCell ref="N9:N10"/>
    <mergeCell ref="J10:J11"/>
    <mergeCell ref="K10:K11"/>
    <mergeCell ref="B11:B12"/>
    <mergeCell ref="C11:C12"/>
    <mergeCell ref="D11:D12"/>
    <mergeCell ref="E11:E12"/>
    <mergeCell ref="B5:B6"/>
    <mergeCell ref="C5:C6"/>
    <mergeCell ref="D5:D6"/>
    <mergeCell ref="E5:E6"/>
    <mergeCell ref="G5:G7"/>
    <mergeCell ref="H5:H7"/>
    <mergeCell ref="I5:I7"/>
    <mergeCell ref="J5:J7"/>
    <mergeCell ref="K5:K7"/>
    <mergeCell ref="B2:N2"/>
    <mergeCell ref="B3:B4"/>
    <mergeCell ref="C3:C4"/>
    <mergeCell ref="D3:D4"/>
    <mergeCell ref="E3:E4"/>
    <mergeCell ref="F3:F4"/>
    <mergeCell ref="G3:G4"/>
    <mergeCell ref="H3:I3"/>
    <mergeCell ref="J3:K3"/>
    <mergeCell ref="L3:M3"/>
    <mergeCell ref="N3:N4"/>
  </mergeCells>
  <phoneticPr fontId="2" type="noConversion"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0"/>
  <sheetViews>
    <sheetView showGridLines="0" workbookViewId="0"/>
  </sheetViews>
  <sheetFormatPr defaultRowHeight="14.25" x14ac:dyDescent="0.15"/>
  <cols>
    <col min="1" max="1" width="1" customWidth="1"/>
    <col min="2" max="2" width="56.375" customWidth="1"/>
    <col min="3" max="3" width="1.375" customWidth="1"/>
    <col min="4" max="4" width="4.875" customWidth="1"/>
    <col min="5" max="6" width="14" customWidth="1"/>
  </cols>
  <sheetData>
    <row r="1" spans="2:6" x14ac:dyDescent="0.15">
      <c r="B1" s="7" t="s">
        <v>16</v>
      </c>
      <c r="C1" s="7"/>
      <c r="D1" s="11"/>
      <c r="E1" s="11"/>
      <c r="F1" s="11"/>
    </row>
    <row r="2" spans="2:6" x14ac:dyDescent="0.15">
      <c r="B2" s="7" t="s">
        <v>17</v>
      </c>
      <c r="C2" s="7"/>
      <c r="D2" s="11"/>
      <c r="E2" s="11"/>
      <c r="F2" s="11"/>
    </row>
    <row r="3" spans="2:6" x14ac:dyDescent="0.15">
      <c r="B3" s="8"/>
      <c r="C3" s="8"/>
      <c r="D3" s="12"/>
      <c r="E3" s="12"/>
      <c r="F3" s="12"/>
    </row>
    <row r="4" spans="2:6" ht="28.5" x14ac:dyDescent="0.15">
      <c r="B4" s="8" t="s">
        <v>18</v>
      </c>
      <c r="C4" s="8"/>
      <c r="D4" s="12"/>
      <c r="E4" s="12"/>
      <c r="F4" s="12"/>
    </row>
    <row r="5" spans="2:6" x14ac:dyDescent="0.15">
      <c r="B5" s="8"/>
      <c r="C5" s="8"/>
      <c r="D5" s="12"/>
      <c r="E5" s="12"/>
      <c r="F5" s="12"/>
    </row>
    <row r="6" spans="2:6" x14ac:dyDescent="0.15">
      <c r="B6" s="7" t="s">
        <v>19</v>
      </c>
      <c r="C6" s="7"/>
      <c r="D6" s="11"/>
      <c r="E6" s="11" t="s">
        <v>20</v>
      </c>
      <c r="F6" s="11" t="s">
        <v>21</v>
      </c>
    </row>
    <row r="7" spans="2:6" ht="15" thickBot="1" x14ac:dyDescent="0.2">
      <c r="B7" s="8"/>
      <c r="C7" s="8"/>
      <c r="D7" s="12"/>
      <c r="E7" s="12"/>
      <c r="F7" s="12"/>
    </row>
    <row r="8" spans="2:6" ht="29.25" thickBot="1" x14ac:dyDescent="0.2">
      <c r="B8" s="9" t="s">
        <v>22</v>
      </c>
      <c r="C8" s="10"/>
      <c r="D8" s="13"/>
      <c r="E8" s="13">
        <v>6</v>
      </c>
      <c r="F8" s="14" t="s">
        <v>23</v>
      </c>
    </row>
    <row r="9" spans="2:6" x14ac:dyDescent="0.15">
      <c r="B9" s="8"/>
      <c r="C9" s="8"/>
      <c r="D9" s="12"/>
      <c r="E9" s="12"/>
      <c r="F9" s="12"/>
    </row>
    <row r="10" spans="2:6" x14ac:dyDescent="0.15">
      <c r="B10" s="8"/>
      <c r="C10" s="8"/>
      <c r="D10" s="12"/>
      <c r="E10" s="12"/>
      <c r="F10" s="1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兼容性报表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Akidou</dc:creator>
  <cp:lastModifiedBy>Akidou</cp:lastModifiedBy>
  <dcterms:created xsi:type="dcterms:W3CDTF">2019-06-11T12:06:25Z</dcterms:created>
  <dcterms:modified xsi:type="dcterms:W3CDTF">2021-01-06T00:15:48Z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2052-8.1.0.2424</vt:lpwstr>
  </property>
</Properties>
</file>