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defaultThemeVersion="124226"/>
  <xr:revisionPtr revIDLastSave="0" documentId="13_ncr:1_{461AF738-DDB9-4717-BFDB-4506CCBC62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" i="1" l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9" i="1"/>
  <c r="AC10" i="1" l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9" i="1"/>
  <c r="AA17" i="1"/>
  <c r="W10" i="1"/>
  <c r="AB10" i="1" s="1"/>
  <c r="W11" i="1"/>
  <c r="AB11" i="1" s="1"/>
  <c r="W12" i="1"/>
  <c r="AB12" i="1" s="1"/>
  <c r="W13" i="1"/>
  <c r="W14" i="1"/>
  <c r="W15" i="1"/>
  <c r="W16" i="1"/>
  <c r="W17" i="1"/>
  <c r="W18" i="1"/>
  <c r="W19" i="1"/>
  <c r="W20" i="1"/>
  <c r="W21" i="1"/>
  <c r="AA21" i="1" s="1"/>
  <c r="W22" i="1"/>
  <c r="W23" i="1"/>
  <c r="W24" i="1"/>
  <c r="AB24" i="1" s="1"/>
  <c r="W9" i="1"/>
  <c r="Y10" i="1"/>
  <c r="AA10" i="1" s="1"/>
  <c r="Y17" i="1"/>
  <c r="X9" i="1"/>
  <c r="Z9" i="1" s="1"/>
  <c r="X18" i="1"/>
  <c r="Z18" i="1" s="1"/>
  <c r="X19" i="1"/>
  <c r="Z19" i="1" s="1"/>
  <c r="AB19" i="1" s="1"/>
  <c r="X20" i="1"/>
  <c r="Y20" i="1" s="1"/>
  <c r="AA20" i="1" s="1"/>
  <c r="X21" i="1"/>
  <c r="Y21" i="1" s="1"/>
  <c r="X22" i="1"/>
  <c r="Z22" i="1" s="1"/>
  <c r="AB22" i="1" s="1"/>
  <c r="X23" i="1"/>
  <c r="Y23" i="1" s="1"/>
  <c r="X24" i="1"/>
  <c r="Z24" i="1" s="1"/>
  <c r="X17" i="1"/>
  <c r="Z17" i="1" s="1"/>
  <c r="AB17" i="1" s="1"/>
  <c r="X10" i="1"/>
  <c r="Z10" i="1" s="1"/>
  <c r="X11" i="1"/>
  <c r="Z11" i="1" s="1"/>
  <c r="X12" i="1"/>
  <c r="Z12" i="1" s="1"/>
  <c r="X13" i="1"/>
  <c r="Z13" i="1" s="1"/>
  <c r="X14" i="1"/>
  <c r="Y14" i="1" s="1"/>
  <c r="X15" i="1"/>
  <c r="Y15" i="1" s="1"/>
  <c r="AA15" i="1" s="1"/>
  <c r="X16" i="1"/>
  <c r="Y16" i="1" s="1"/>
  <c r="AA16" i="1" s="1"/>
  <c r="AB18" i="1" l="1"/>
  <c r="Z23" i="1"/>
  <c r="AB23" i="1" s="1"/>
  <c r="AB13" i="1"/>
  <c r="AB9" i="1"/>
  <c r="Y9" i="1"/>
  <c r="AA14" i="1"/>
  <c r="Y24" i="1"/>
  <c r="AA9" i="1"/>
  <c r="AA24" i="1"/>
  <c r="AA12" i="1"/>
  <c r="Y13" i="1"/>
  <c r="AA13" i="1" s="1"/>
  <c r="AA23" i="1"/>
  <c r="Z21" i="1"/>
  <c r="AB21" i="1" s="1"/>
  <c r="Z20" i="1"/>
  <c r="AB20" i="1" s="1"/>
  <c r="Y12" i="1"/>
  <c r="Z16" i="1"/>
  <c r="AB16" i="1" s="1"/>
  <c r="Y11" i="1"/>
  <c r="AA11" i="1" s="1"/>
  <c r="Z15" i="1"/>
  <c r="AB15" i="1" s="1"/>
  <c r="Y22" i="1"/>
  <c r="AA22" i="1" s="1"/>
  <c r="Z14" i="1"/>
  <c r="AB14" i="1" s="1"/>
  <c r="Y19" i="1"/>
  <c r="AA19" i="1" s="1"/>
  <c r="Y18" i="1"/>
  <c r="AA18" i="1" s="1"/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10" i="1"/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</calcChain>
</file>

<file path=xl/sharedStrings.xml><?xml version="1.0" encoding="utf-8"?>
<sst xmlns="http://schemas.openxmlformats.org/spreadsheetml/2006/main" count="65" uniqueCount="51">
  <si>
    <t>vD</t>
  </si>
  <si>
    <t>v1</t>
  </si>
  <si>
    <t>v2</t>
  </si>
  <si>
    <t>v3,1</t>
  </si>
  <si>
    <t>v4</t>
  </si>
  <si>
    <t>v5</t>
  </si>
  <si>
    <t>v6</t>
  </si>
  <si>
    <t>v7</t>
  </si>
  <si>
    <t>v8</t>
  </si>
  <si>
    <t>v9</t>
  </si>
  <si>
    <t>vE,1</t>
  </si>
  <si>
    <t>v3,2</t>
  </si>
  <si>
    <t>v10</t>
  </si>
  <si>
    <t>v11</t>
  </si>
  <si>
    <t>v12</t>
  </si>
  <si>
    <t>v13</t>
  </si>
  <si>
    <t>v14</t>
  </si>
  <si>
    <t>v15</t>
  </si>
  <si>
    <t>v16</t>
  </si>
  <si>
    <t>vE,2</t>
  </si>
  <si>
    <t>v3</t>
  </si>
  <si>
    <t>v17</t>
  </si>
  <si>
    <t>v18</t>
  </si>
  <si>
    <t>v19</t>
  </si>
  <si>
    <t>角度平差</t>
    <phoneticPr fontId="1" type="noConversion"/>
  </si>
  <si>
    <t>边长平差</t>
    <phoneticPr fontId="1" type="noConversion"/>
  </si>
  <si>
    <t>标号</t>
    <phoneticPr fontId="1" type="noConversion"/>
  </si>
  <si>
    <t>观测值</t>
    <phoneticPr fontId="1" type="noConversion"/>
  </si>
  <si>
    <t>改正数v</t>
    <phoneticPr fontId="1" type="noConversion"/>
  </si>
  <si>
    <t>改正值</t>
    <phoneticPr fontId="1" type="noConversion"/>
  </si>
  <si>
    <t>点号</t>
  </si>
  <si>
    <t>D</t>
  </si>
  <si>
    <t>E</t>
  </si>
  <si>
    <t>X0</t>
  </si>
  <si>
    <t>Y0</t>
  </si>
  <si>
    <t>xi</t>
    <phoneticPr fontId="1" type="noConversion"/>
  </si>
  <si>
    <t>yi</t>
    <phoneticPr fontId="1" type="noConversion"/>
  </si>
  <si>
    <t>改正X</t>
    <phoneticPr fontId="1" type="noConversion"/>
  </si>
  <si>
    <t>改正Y</t>
    <phoneticPr fontId="1" type="noConversion"/>
  </si>
  <si>
    <t>点号</t>
    <phoneticPr fontId="1" type="noConversion"/>
  </si>
  <si>
    <t>Qxx</t>
    <phoneticPr fontId="1" type="noConversion"/>
  </si>
  <si>
    <t>Qyy</t>
    <phoneticPr fontId="1" type="noConversion"/>
  </si>
  <si>
    <t>d</t>
    <phoneticPr fontId="1" type="noConversion"/>
  </si>
  <si>
    <t>K</t>
    <phoneticPr fontId="1" type="noConversion"/>
  </si>
  <si>
    <t>Qxy</t>
    <phoneticPr fontId="1" type="noConversion"/>
  </si>
  <si>
    <t>E</t>
    <phoneticPr fontId="1" type="noConversion"/>
  </si>
  <si>
    <t>F</t>
    <phoneticPr fontId="1" type="noConversion"/>
  </si>
  <si>
    <t>QEE</t>
    <phoneticPr fontId="1" type="noConversion"/>
  </si>
  <si>
    <t>QFF</t>
    <phoneticPr fontId="1" type="noConversion"/>
  </si>
  <si>
    <t>y</t>
    <phoneticPr fontId="1" type="noConversion"/>
  </si>
  <si>
    <t>tan2y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</si>
</sst>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\°mm\′ss\″"/>
    <numFmt numFmtId="177" formatCode="0.0000_ "/>
    <numFmt numFmtId="178" formatCode="0.000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3" borderId="0" xfId="0" applyFill="1">
      <alignment vertical="center"/>
    </xf>
    <xf numFmtId="178" fontId="0" fillId="5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8" fontId="0" fillId="8" borderId="2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D41"/>
  <sheetViews>
    <sheetView tabSelected="1" topLeftCell="I1" workbookViewId="0">
      <selection activeCell="AD24" sqref="AD9:AD24"/>
    </sheetView>
  </sheetViews>
  <sheetFormatPr defaultRowHeight="13.5" x14ac:dyDescent="0.15"/>
  <cols>
    <col min="5" max="5" width="13.5" customWidth="1"/>
    <col min="6" max="6" width="10.625" customWidth="1"/>
    <col min="7" max="7" width="15.625" bestFit="1" customWidth="1"/>
    <col min="14" max="15" width="10.5" bestFit="1" customWidth="1"/>
    <col min="16" max="17" width="13" customWidth="1"/>
    <col min="20" max="20" width="12" customWidth="1"/>
    <col min="21" max="22" width="11.5" customWidth="1"/>
    <col min="27" max="27" width="11.125" customWidth="1"/>
    <col min="28" max="28" width="10.25" customWidth="1"/>
    <col min="30" max="30" width="15.625" bestFit="1" customWidth="1"/>
  </cols>
  <sheetData>
    <row r="3" spans="3:30" x14ac:dyDescent="0.15">
      <c r="C3" s="1"/>
      <c r="D3" s="3" t="s">
        <v>26</v>
      </c>
      <c r="E3" s="3" t="s">
        <v>27</v>
      </c>
      <c r="F3" s="3" t="s">
        <v>28</v>
      </c>
      <c r="G3" s="3" t="s">
        <v>29</v>
      </c>
      <c r="I3" s="10">
        <v>-1.703780580069E-3</v>
      </c>
    </row>
    <row r="4" spans="3:30" ht="15" x14ac:dyDescent="0.15">
      <c r="C4" s="14" t="s">
        <v>24</v>
      </c>
      <c r="D4" s="5" t="s">
        <v>0</v>
      </c>
      <c r="E4" s="2">
        <v>6.9751736111111109</v>
      </c>
      <c r="F4" s="6">
        <v>5.4299999999999999E-3</v>
      </c>
      <c r="G4" s="2">
        <f>E4+F4/24/100</f>
        <v>6.9751758736111107</v>
      </c>
      <c r="I4">
        <v>4.6981485946918098E-3</v>
      </c>
    </row>
    <row r="5" spans="3:30" ht="15" x14ac:dyDescent="0.15">
      <c r="C5" s="14"/>
      <c r="D5" s="5" t="s">
        <v>1</v>
      </c>
      <c r="E5" s="2">
        <v>7.1455324074074076</v>
      </c>
      <c r="F5" s="6">
        <v>4.2199999999999998E-3</v>
      </c>
      <c r="G5" s="2">
        <f t="shared" ref="G5:G23" si="0">E5+F5/24/100</f>
        <v>7.1455341657407407</v>
      </c>
      <c r="I5" s="10">
        <v>2.2317029877262401E-3</v>
      </c>
    </row>
    <row r="6" spans="3:30" ht="15" x14ac:dyDescent="0.15">
      <c r="C6" s="14"/>
      <c r="D6" s="5" t="s">
        <v>2</v>
      </c>
      <c r="E6" s="2">
        <v>7.1416898148148142</v>
      </c>
      <c r="F6" s="6">
        <v>5.5599999999999998E-3</v>
      </c>
      <c r="G6" s="2">
        <f t="shared" si="0"/>
        <v>7.1416921314814807</v>
      </c>
      <c r="I6">
        <v>8.8989454744352E-4</v>
      </c>
    </row>
    <row r="7" spans="3:30" ht="15" customHeight="1" x14ac:dyDescent="0.15">
      <c r="C7" s="14"/>
      <c r="D7" s="5" t="s">
        <v>3</v>
      </c>
      <c r="E7" s="2">
        <v>4.4764583333333334</v>
      </c>
      <c r="F7" s="6">
        <v>4.15E-3</v>
      </c>
      <c r="G7" s="2">
        <f t="shared" si="0"/>
        <v>4.4764600625000002</v>
      </c>
      <c r="I7" s="10">
        <v>8.25755484836929E-3</v>
      </c>
    </row>
    <row r="8" spans="3:30" ht="15" x14ac:dyDescent="0.15">
      <c r="C8" s="14"/>
      <c r="D8" s="5" t="s">
        <v>4</v>
      </c>
      <c r="E8" s="2">
        <v>3.2738078703703706</v>
      </c>
      <c r="F8" s="6">
        <v>1.728E-2</v>
      </c>
      <c r="G8" s="2">
        <f t="shared" si="0"/>
        <v>3.2738150703703708</v>
      </c>
      <c r="I8">
        <v>-3.2901070507488798E-4</v>
      </c>
      <c r="K8" s="3" t="s">
        <v>30</v>
      </c>
      <c r="L8" s="3" t="s">
        <v>33</v>
      </c>
      <c r="M8" s="3" t="s">
        <v>34</v>
      </c>
      <c r="N8" s="3" t="s">
        <v>35</v>
      </c>
      <c r="O8" s="3" t="s">
        <v>36</v>
      </c>
      <c r="P8" s="13" t="s">
        <v>37</v>
      </c>
      <c r="Q8" s="13" t="s">
        <v>38</v>
      </c>
      <c r="S8" s="4" t="s">
        <v>39</v>
      </c>
      <c r="T8" s="4" t="s">
        <v>40</v>
      </c>
      <c r="U8" s="4" t="s">
        <v>41</v>
      </c>
      <c r="V8" s="4" t="s">
        <v>44</v>
      </c>
      <c r="W8" s="9" t="s">
        <v>42</v>
      </c>
      <c r="X8" s="9" t="s">
        <v>43</v>
      </c>
      <c r="Y8" s="9" t="s">
        <v>47</v>
      </c>
      <c r="Z8" s="9" t="s">
        <v>48</v>
      </c>
      <c r="AA8" s="9" t="s">
        <v>45</v>
      </c>
      <c r="AB8" s="9" t="s">
        <v>46</v>
      </c>
      <c r="AC8" s="19" t="s">
        <v>50</v>
      </c>
      <c r="AD8" s="19" t="s">
        <v>49</v>
      </c>
    </row>
    <row r="9" spans="3:30" ht="15" x14ac:dyDescent="0.15">
      <c r="C9" s="14"/>
      <c r="D9" s="5" t="s">
        <v>5</v>
      </c>
      <c r="E9" s="2">
        <v>6.859907407407408</v>
      </c>
      <c r="F9" s="6">
        <v>-4.0430000000000001E-2</v>
      </c>
      <c r="G9" s="2">
        <f t="shared" si="0"/>
        <v>6.8598905615740744</v>
      </c>
      <c r="I9" s="10">
        <v>-1.6100982428802101E-2</v>
      </c>
      <c r="K9" s="3" t="s">
        <v>31</v>
      </c>
      <c r="L9" s="13">
        <v>53530.6276</v>
      </c>
      <c r="M9" s="13">
        <v>39485.533300000003</v>
      </c>
      <c r="N9" s="1"/>
      <c r="O9" s="1"/>
      <c r="P9" s="3"/>
      <c r="Q9" s="3"/>
      <c r="S9" s="4">
        <v>1</v>
      </c>
      <c r="T9" s="15">
        <v>0.25243427968369803</v>
      </c>
      <c r="U9" s="15">
        <v>0.307719117759154</v>
      </c>
      <c r="V9" s="18">
        <v>-5.8856469894286801E-3</v>
      </c>
      <c r="W9" s="9">
        <f>0.3375*SQRT(POWER(T9,2)+POWER(U9,2))</f>
        <v>0.13432929118201054</v>
      </c>
      <c r="X9" s="9">
        <f>SQRT(4*POWER(V9,2)+POWER(T9-U9,2))</f>
        <v>5.6524124787262923E-2</v>
      </c>
      <c r="Y9" s="9">
        <f>0.5*(T9+U9+X9)</f>
        <v>0.30833876111505748</v>
      </c>
      <c r="Z9" s="9">
        <f>0.5*(T9+U9-X9)</f>
        <v>0.25181463632779461</v>
      </c>
      <c r="AA9" s="9">
        <f>10*W9*SQRT(Y9)</f>
        <v>0.74590717489441771</v>
      </c>
      <c r="AB9" s="9">
        <f>10*W9*SQRT(Z9)</f>
        <v>0.67407963667179394</v>
      </c>
      <c r="AC9">
        <f>2*V9/(T9-U9)</f>
        <v>0.21292083668204309</v>
      </c>
      <c r="AD9" s="20">
        <f>(ATAN(AC9)*180/PI()+90/24)/2</f>
        <v>7.88498386307392</v>
      </c>
    </row>
    <row r="10" spans="3:30" ht="15" x14ac:dyDescent="0.15">
      <c r="C10" s="14"/>
      <c r="D10" s="5" t="s">
        <v>6</v>
      </c>
      <c r="E10" s="2">
        <v>7.3111111111111109</v>
      </c>
      <c r="F10" s="6">
        <v>2.0539999999999999E-2</v>
      </c>
      <c r="G10" s="2">
        <f t="shared" si="0"/>
        <v>7.3111196694444445</v>
      </c>
      <c r="I10">
        <v>-7.6587380281495296E-3</v>
      </c>
      <c r="K10" s="3">
        <v>1</v>
      </c>
      <c r="L10" s="3">
        <v>53397.886599999998</v>
      </c>
      <c r="M10" s="3">
        <v>39403.940600000002</v>
      </c>
      <c r="N10" s="11">
        <v>-1.703780580069E-3</v>
      </c>
      <c r="O10" s="12">
        <v>4.6981485946918098E-3</v>
      </c>
      <c r="P10" s="11">
        <f>L10+N10</f>
        <v>53397.884896219417</v>
      </c>
      <c r="Q10" s="12">
        <f>M10+O10</f>
        <v>39403.945298148596</v>
      </c>
      <c r="S10" s="4">
        <v>2</v>
      </c>
      <c r="T10" s="15">
        <v>1.34125370380925</v>
      </c>
      <c r="U10" s="15">
        <v>0.25031385001213402</v>
      </c>
      <c r="V10" s="18">
        <v>-5.8856469894286801E-3</v>
      </c>
      <c r="W10" s="9">
        <f t="shared" ref="W10:W24" si="1">0.3375*SQRT(POWER(T10,2)+POWER(U10,2))</f>
        <v>0.4604888540599677</v>
      </c>
      <c r="X10" s="9">
        <f>SQRT(4*POWER(V10,2)+POWER(T10-U10,2))</f>
        <v>1.0910033583655045</v>
      </c>
      <c r="Y10" s="9">
        <f t="shared" ref="Y10:Y24" si="2">0.5*(T10+U10+X10)</f>
        <v>1.3412854560934444</v>
      </c>
      <c r="Z10" s="9">
        <f t="shared" ref="Z10:Z24" si="3">0.5*(T10+U10-X10)</f>
        <v>0.25028209772793975</v>
      </c>
      <c r="AA10" s="9">
        <f t="shared" ref="AA10:AA24" si="4">10*W10*SQRT(Y10)</f>
        <v>5.3331000408862019</v>
      </c>
      <c r="AB10" s="9">
        <f t="shared" ref="AB10:AB24" si="5">10*W10*SQRT(Z10)</f>
        <v>2.3037429326481478</v>
      </c>
      <c r="AC10">
        <f t="shared" ref="AC10:AC24" si="6">2*V10/(T10-U10)</f>
        <v>-1.0790048541985422E-2</v>
      </c>
      <c r="AD10" s="20">
        <f t="shared" ref="AD10:AD24" si="7">(ATAN(AC10)*180/PI()+90/24)/2</f>
        <v>1.565899874204987</v>
      </c>
    </row>
    <row r="11" spans="3:30" ht="15" x14ac:dyDescent="0.15">
      <c r="C11" s="14"/>
      <c r="D11" s="5" t="s">
        <v>7</v>
      </c>
      <c r="E11" s="2">
        <v>6.8166319444444445</v>
      </c>
      <c r="F11" s="6">
        <v>1.4239999999999999E-2</v>
      </c>
      <c r="G11" s="2">
        <f t="shared" si="0"/>
        <v>6.8166378777777776</v>
      </c>
      <c r="I11" s="10">
        <v>-1.23362588986725E-2</v>
      </c>
      <c r="K11" s="3">
        <v>2</v>
      </c>
      <c r="L11" s="3">
        <v>53294.604500000001</v>
      </c>
      <c r="M11" s="3">
        <v>39359.951800000003</v>
      </c>
      <c r="N11" s="11">
        <v>2.2317029877262401E-3</v>
      </c>
      <c r="O11" s="12">
        <v>8.8989454744352E-4</v>
      </c>
      <c r="P11" s="11">
        <f t="shared" ref="P11:P25" si="8">L11+N11</f>
        <v>53294.606731702988</v>
      </c>
      <c r="Q11" s="12">
        <f t="shared" ref="Q11:Q25" si="9">M11+O11</f>
        <v>39359.952689894548</v>
      </c>
      <c r="S11" s="4">
        <v>3</v>
      </c>
      <c r="T11" s="15">
        <v>0.254260272185662</v>
      </c>
      <c r="U11" s="15">
        <v>0.89030919663096397</v>
      </c>
      <c r="V11" s="18">
        <v>-5.8856469894286801E-3</v>
      </c>
      <c r="W11" s="9">
        <f t="shared" si="1"/>
        <v>0.31249269739698271</v>
      </c>
      <c r="X11" s="9">
        <f>SQRT(4*POWER(V11,2)+POWER(T11-U11,2))</f>
        <v>0.63615784020159827</v>
      </c>
      <c r="Y11" s="9">
        <f t="shared" si="2"/>
        <v>0.89036365450911203</v>
      </c>
      <c r="Z11" s="9">
        <f t="shared" si="3"/>
        <v>0.25420581430751382</v>
      </c>
      <c r="AA11" s="9">
        <f t="shared" si="4"/>
        <v>2.9486524371387532</v>
      </c>
      <c r="AB11" s="9">
        <f t="shared" si="5"/>
        <v>1.5755515332553496</v>
      </c>
      <c r="AC11">
        <f t="shared" si="6"/>
        <v>1.8506900218600481E-2</v>
      </c>
      <c r="AD11" s="20">
        <f t="shared" si="7"/>
        <v>2.4051231193888096</v>
      </c>
    </row>
    <row r="12" spans="3:30" ht="15" x14ac:dyDescent="0.15">
      <c r="C12" s="14"/>
      <c r="D12" s="5" t="s">
        <v>8</v>
      </c>
      <c r="E12" s="2">
        <v>6.0391087962962962</v>
      </c>
      <c r="F12" s="6">
        <v>-2.3120000000000002E-2</v>
      </c>
      <c r="G12" s="2">
        <f t="shared" si="0"/>
        <v>6.0390991629629625</v>
      </c>
      <c r="I12">
        <v>8.5304012269245999E-2</v>
      </c>
      <c r="K12" s="3">
        <v>3</v>
      </c>
      <c r="L12" s="3">
        <v>53141.172100000003</v>
      </c>
      <c r="M12" s="3">
        <v>39320.354800000001</v>
      </c>
      <c r="N12" s="11">
        <v>8.25755484836929E-3</v>
      </c>
      <c r="O12" s="12">
        <v>-3.2901070507488798E-4</v>
      </c>
      <c r="P12" s="11">
        <f t="shared" si="8"/>
        <v>53141.180357554855</v>
      </c>
      <c r="Q12" s="12">
        <f t="shared" si="9"/>
        <v>39320.354470989296</v>
      </c>
      <c r="S12" s="4">
        <v>4</v>
      </c>
      <c r="T12" s="15">
        <v>1.5864584210016699</v>
      </c>
      <c r="U12" s="15">
        <v>0.82673218077348898</v>
      </c>
      <c r="V12" s="18">
        <v>-5.8856469894286801E-3</v>
      </c>
      <c r="W12" s="9">
        <f t="shared" si="1"/>
        <v>0.60377008900248452</v>
      </c>
      <c r="X12" s="9">
        <f>SQRT(4*POWER(V12,2)+POWER(T12-U12,2))</f>
        <v>0.7598174277108839</v>
      </c>
      <c r="Y12" s="9">
        <f t="shared" si="2"/>
        <v>1.5865040147430214</v>
      </c>
      <c r="Z12" s="9">
        <f t="shared" si="3"/>
        <v>0.82668658703213738</v>
      </c>
      <c r="AA12" s="9">
        <f t="shared" si="4"/>
        <v>7.6048767827042187</v>
      </c>
      <c r="AB12" s="9">
        <f t="shared" si="5"/>
        <v>5.4896169257286633</v>
      </c>
      <c r="AC12">
        <f t="shared" si="6"/>
        <v>-1.5494125851598723E-2</v>
      </c>
      <c r="AD12" s="20">
        <f t="shared" si="7"/>
        <v>1.4311615055863811</v>
      </c>
    </row>
    <row r="13" spans="3:30" ht="15" x14ac:dyDescent="0.15">
      <c r="C13" s="14"/>
      <c r="D13" s="5" t="s">
        <v>9</v>
      </c>
      <c r="E13" s="2">
        <v>4.812662037037037</v>
      </c>
      <c r="F13" s="6">
        <v>-1.8239999999999999E-2</v>
      </c>
      <c r="G13" s="2">
        <f t="shared" si="0"/>
        <v>4.812654437037037</v>
      </c>
      <c r="I13" s="10">
        <v>5.1958119292548802E-2</v>
      </c>
      <c r="K13" s="3">
        <v>4</v>
      </c>
      <c r="L13" s="3">
        <v>53136.472000000002</v>
      </c>
      <c r="M13" s="3">
        <v>39229.624199999998</v>
      </c>
      <c r="N13" s="11">
        <v>-1.6100982428802101E-2</v>
      </c>
      <c r="O13" s="12">
        <v>-7.6587380281495296E-3</v>
      </c>
      <c r="P13" s="11">
        <f t="shared" si="8"/>
        <v>53136.455899017572</v>
      </c>
      <c r="Q13" s="12">
        <f t="shared" si="9"/>
        <v>39229.616541261967</v>
      </c>
      <c r="S13" s="4">
        <v>5</v>
      </c>
      <c r="T13" s="15">
        <v>0.52765058282584099</v>
      </c>
      <c r="U13" s="15">
        <v>1.2023660053602701</v>
      </c>
      <c r="V13" s="18">
        <v>-5.8856469894286801E-3</v>
      </c>
      <c r="W13" s="9">
        <f t="shared" si="1"/>
        <v>0.44315422667816001</v>
      </c>
      <c r="X13" s="9">
        <f>SQRT(4*POWER(V13,2)+POWER(T13-U13,2))</f>
        <v>0.67481809754018141</v>
      </c>
      <c r="Y13" s="9">
        <f t="shared" si="2"/>
        <v>1.2024173428631462</v>
      </c>
      <c r="Z13" s="9">
        <f t="shared" si="3"/>
        <v>0.52759924532296476</v>
      </c>
      <c r="AA13" s="9">
        <f t="shared" si="4"/>
        <v>4.8593984590865871</v>
      </c>
      <c r="AB13" s="9">
        <f t="shared" si="5"/>
        <v>3.2188962480575829</v>
      </c>
      <c r="AC13">
        <f t="shared" si="6"/>
        <v>1.7446309341264093E-2</v>
      </c>
      <c r="AD13" s="20">
        <f t="shared" si="7"/>
        <v>2.3747492472710503</v>
      </c>
    </row>
    <row r="14" spans="3:30" ht="15" x14ac:dyDescent="0.15">
      <c r="C14" s="14"/>
      <c r="D14" s="5" t="s">
        <v>10</v>
      </c>
      <c r="E14" s="2">
        <v>4.1727546296296296</v>
      </c>
      <c r="F14" s="6">
        <v>0.28087000000000001</v>
      </c>
      <c r="G14" s="2">
        <f t="shared" si="0"/>
        <v>4.1728716587962964</v>
      </c>
      <c r="I14">
        <v>-5.4510864894400303E-2</v>
      </c>
      <c r="K14" s="3">
        <v>5</v>
      </c>
      <c r="L14" s="3">
        <v>53396.453999999998</v>
      </c>
      <c r="M14" s="3">
        <v>39268.316299999999</v>
      </c>
      <c r="N14" s="11">
        <v>-1.23362588986725E-2</v>
      </c>
      <c r="O14" s="12">
        <v>8.5304012269245999E-2</v>
      </c>
      <c r="P14" s="11">
        <f t="shared" si="8"/>
        <v>53396.441663741098</v>
      </c>
      <c r="Q14" s="12">
        <f t="shared" si="9"/>
        <v>39268.401604012266</v>
      </c>
      <c r="S14" s="4">
        <v>6</v>
      </c>
      <c r="T14" s="15">
        <v>0.18772769755798599</v>
      </c>
      <c r="U14" s="15">
        <v>1.64820901953564</v>
      </c>
      <c r="V14" s="18">
        <v>-5.8856469894286801E-3</v>
      </c>
      <c r="W14" s="9">
        <f t="shared" si="1"/>
        <v>0.55986709744242869</v>
      </c>
      <c r="X14" s="9">
        <f>SQRT(4*POWER(V14,2)+POWER(T14-U14,2))</f>
        <v>1.4605287587745517</v>
      </c>
      <c r="Y14" s="9">
        <f t="shared" si="2"/>
        <v>1.6482327379340889</v>
      </c>
      <c r="Z14" s="9">
        <f t="shared" si="3"/>
        <v>0.18770397915953718</v>
      </c>
      <c r="AA14" s="9">
        <f t="shared" si="4"/>
        <v>7.1877706895887243</v>
      </c>
      <c r="AB14" s="9">
        <f t="shared" si="5"/>
        <v>2.4256139692931131</v>
      </c>
      <c r="AC14">
        <f t="shared" si="6"/>
        <v>8.0598730033176452E-3</v>
      </c>
      <c r="AD14" s="20">
        <f t="shared" si="7"/>
        <v>2.1058933536071112</v>
      </c>
    </row>
    <row r="15" spans="3:30" ht="15" x14ac:dyDescent="0.15">
      <c r="C15" s="14"/>
      <c r="D15" s="5" t="s">
        <v>11</v>
      </c>
      <c r="E15" s="2">
        <v>4.1179398148148145</v>
      </c>
      <c r="F15" s="6">
        <v>-6.7000000000000002E-4</v>
      </c>
      <c r="G15" s="2">
        <f t="shared" si="0"/>
        <v>4.1179395356481479</v>
      </c>
      <c r="I15" s="10">
        <v>9.4651528464329698E-3</v>
      </c>
      <c r="K15" s="3">
        <v>6</v>
      </c>
      <c r="L15" s="3">
        <v>53534.1777</v>
      </c>
      <c r="M15" s="3">
        <v>39329.1345</v>
      </c>
      <c r="N15" s="11">
        <v>5.1958119292548802E-2</v>
      </c>
      <c r="O15" s="12">
        <v>-5.4510864894400303E-2</v>
      </c>
      <c r="P15" s="11">
        <f t="shared" si="8"/>
        <v>53534.229658119293</v>
      </c>
      <c r="Q15" s="12">
        <f t="shared" si="9"/>
        <v>39329.079989135105</v>
      </c>
      <c r="S15" s="4">
        <v>7</v>
      </c>
      <c r="T15" s="15">
        <v>2.08141761828495</v>
      </c>
      <c r="U15" s="15">
        <v>0.70789820631772504</v>
      </c>
      <c r="V15" s="18">
        <v>-5.8856469894286801E-3</v>
      </c>
      <c r="W15" s="9">
        <f t="shared" si="1"/>
        <v>0.74199504889527212</v>
      </c>
      <c r="X15" s="9">
        <f>SQRT(4*POWER(V15,2)+POWER(T15-U15,2))</f>
        <v>1.3735698520325526</v>
      </c>
      <c r="Y15" s="9">
        <f t="shared" si="2"/>
        <v>2.081442838317614</v>
      </c>
      <c r="Z15" s="9">
        <f t="shared" si="3"/>
        <v>0.70787298628506135</v>
      </c>
      <c r="AA15" s="9">
        <f t="shared" si="4"/>
        <v>10.70491570079545</v>
      </c>
      <c r="AB15" s="9">
        <f t="shared" si="5"/>
        <v>6.242789294734524</v>
      </c>
      <c r="AC15">
        <f t="shared" si="6"/>
        <v>-8.5701693593088057E-3</v>
      </c>
      <c r="AD15" s="20">
        <f t="shared" si="7"/>
        <v>1.6294887436360299</v>
      </c>
    </row>
    <row r="16" spans="3:30" ht="15" x14ac:dyDescent="0.15">
      <c r="C16" s="14"/>
      <c r="D16" s="5" t="s">
        <v>12</v>
      </c>
      <c r="E16" s="2">
        <v>4.0358796296296298</v>
      </c>
      <c r="F16" s="6">
        <v>-1.617E-2</v>
      </c>
      <c r="G16" s="2">
        <f t="shared" si="0"/>
        <v>4.0358728921296301</v>
      </c>
      <c r="I16">
        <v>4.0037298815352299E-2</v>
      </c>
      <c r="K16" s="3">
        <v>7</v>
      </c>
      <c r="L16" s="3">
        <v>53614.655599999998</v>
      </c>
      <c r="M16" s="3">
        <v>39372.575700000001</v>
      </c>
      <c r="N16" s="11">
        <v>9.4651528464329698E-3</v>
      </c>
      <c r="O16" s="12">
        <v>4.0037298815352299E-2</v>
      </c>
      <c r="P16" s="11">
        <f t="shared" si="8"/>
        <v>53614.665065152847</v>
      </c>
      <c r="Q16" s="12">
        <f t="shared" si="9"/>
        <v>39372.615737298816</v>
      </c>
      <c r="S16" s="4">
        <v>8</v>
      </c>
      <c r="T16" s="15">
        <v>0.252232744095578</v>
      </c>
      <c r="U16" s="15">
        <v>2.0673849398517499</v>
      </c>
      <c r="V16" s="18">
        <v>-5.8856469894286801E-3</v>
      </c>
      <c r="W16" s="9">
        <f t="shared" si="1"/>
        <v>0.70291631861689496</v>
      </c>
      <c r="X16" s="9">
        <f>SQRT(4*POWER(V16,2)+POWER(T16-U16,2))</f>
        <v>1.8151903638793339</v>
      </c>
      <c r="Y16" s="9">
        <f t="shared" si="2"/>
        <v>2.0674040239133307</v>
      </c>
      <c r="Z16" s="9">
        <f t="shared" si="3"/>
        <v>0.25221366003399692</v>
      </c>
      <c r="AA16" s="9">
        <f t="shared" si="4"/>
        <v>10.106861269417633</v>
      </c>
      <c r="AB16" s="9">
        <f t="shared" si="5"/>
        <v>3.5301074774188592</v>
      </c>
      <c r="AC16">
        <f t="shared" si="6"/>
        <v>6.4850176235241655E-3</v>
      </c>
      <c r="AD16" s="20">
        <f t="shared" si="7"/>
        <v>2.0607794656305893</v>
      </c>
    </row>
    <row r="17" spans="3:30" ht="15" x14ac:dyDescent="0.15">
      <c r="C17" s="14"/>
      <c r="D17" s="5" t="s">
        <v>13</v>
      </c>
      <c r="E17" s="2">
        <v>7.493125</v>
      </c>
      <c r="F17" s="6">
        <v>-8.4899999999999993E-3</v>
      </c>
      <c r="G17" s="2">
        <f t="shared" si="0"/>
        <v>7.4931214625000004</v>
      </c>
      <c r="I17" s="10">
        <v>-0.127420709923624</v>
      </c>
      <c r="K17" s="3">
        <v>8</v>
      </c>
      <c r="L17" s="3">
        <v>53716.659099999997</v>
      </c>
      <c r="M17" s="3">
        <v>39473.735000000001</v>
      </c>
      <c r="N17" s="11">
        <v>-0.127420709923624</v>
      </c>
      <c r="O17" s="12">
        <v>3.8708371080763901E-2</v>
      </c>
      <c r="P17" s="11">
        <f t="shared" si="8"/>
        <v>53716.53167929007</v>
      </c>
      <c r="Q17" s="12">
        <f t="shared" si="9"/>
        <v>39473.773708371082</v>
      </c>
      <c r="S17" s="4">
        <v>9</v>
      </c>
      <c r="T17" s="15">
        <v>1.22348469769451</v>
      </c>
      <c r="U17" s="15">
        <v>1.4261177246522501</v>
      </c>
      <c r="V17" s="18">
        <v>-5.8856469894286801E-3</v>
      </c>
      <c r="W17" s="9">
        <f t="shared" si="1"/>
        <v>0.63417018486435472</v>
      </c>
      <c r="X17" s="9">
        <f>SQRT(4*POWER(V17,2)+POWER(T17-U17,2))</f>
        <v>0.20297464614082447</v>
      </c>
      <c r="Y17" s="9">
        <f t="shared" si="2"/>
        <v>1.4262885342437923</v>
      </c>
      <c r="Z17" s="9">
        <f t="shared" si="3"/>
        <v>1.2233138881029677</v>
      </c>
      <c r="AA17" s="9">
        <f t="shared" si="4"/>
        <v>7.5737247142328838</v>
      </c>
      <c r="AB17" s="9">
        <f t="shared" si="5"/>
        <v>7.0141455426395529</v>
      </c>
      <c r="AC17">
        <f t="shared" si="6"/>
        <v>5.8091685030754188E-2</v>
      </c>
      <c r="AD17" s="20">
        <f t="shared" si="7"/>
        <v>3.5373359377307492</v>
      </c>
    </row>
    <row r="18" spans="3:30" ht="15" x14ac:dyDescent="0.15">
      <c r="C18" s="14"/>
      <c r="D18" s="5" t="s">
        <v>14</v>
      </c>
      <c r="E18" s="2">
        <v>8.3345370370370375</v>
      </c>
      <c r="F18" s="6">
        <v>1.316E-2</v>
      </c>
      <c r="G18" s="2">
        <f t="shared" si="0"/>
        <v>8.3345425203703716</v>
      </c>
      <c r="I18">
        <v>3.8708371080763901E-2</v>
      </c>
      <c r="K18" s="3">
        <v>9</v>
      </c>
      <c r="L18" s="3">
        <v>53728.353600000002</v>
      </c>
      <c r="M18" s="3">
        <v>39538.895499999999</v>
      </c>
      <c r="N18" s="11">
        <v>-0.13481997287288</v>
      </c>
      <c r="O18" s="12">
        <v>-4.82441980582861E-2</v>
      </c>
      <c r="P18" s="11">
        <f t="shared" si="8"/>
        <v>53728.218780027128</v>
      </c>
      <c r="Q18" s="12">
        <f t="shared" si="9"/>
        <v>39538.847255801942</v>
      </c>
      <c r="S18" s="4">
        <v>10</v>
      </c>
      <c r="T18" s="15">
        <v>2.4570599999999998</v>
      </c>
      <c r="U18" s="15">
        <v>3.5611608394874001</v>
      </c>
      <c r="V18" s="18">
        <v>-5.8856469894286801E-3</v>
      </c>
      <c r="W18" s="9">
        <f t="shared" si="1"/>
        <v>1.4602096680833248</v>
      </c>
      <c r="X18" s="9">
        <f>SQRT(4*POWER(V18,2)+POWER(T18-U18,2))</f>
        <v>1.1041635871186475</v>
      </c>
      <c r="Y18" s="9">
        <f t="shared" si="2"/>
        <v>3.5611922133030238</v>
      </c>
      <c r="Z18" s="9">
        <f t="shared" si="3"/>
        <v>2.4570286261843761</v>
      </c>
      <c r="AA18" s="9">
        <f t="shared" si="4"/>
        <v>27.555793855374105</v>
      </c>
      <c r="AB18" s="9">
        <f t="shared" si="5"/>
        <v>22.88865788157289</v>
      </c>
      <c r="AC18">
        <f t="shared" si="6"/>
        <v>1.0661430150096077E-2</v>
      </c>
      <c r="AD18" s="20">
        <f t="shared" si="7"/>
        <v>2.1804159041269102</v>
      </c>
    </row>
    <row r="19" spans="3:30" ht="15" x14ac:dyDescent="0.15">
      <c r="C19" s="14"/>
      <c r="D19" s="5" t="s">
        <v>15</v>
      </c>
      <c r="E19" s="2">
        <v>6.2254976851851858</v>
      </c>
      <c r="F19" s="6">
        <v>-1.39E-3</v>
      </c>
      <c r="G19" s="2">
        <f t="shared" si="0"/>
        <v>6.2254971060185191</v>
      </c>
      <c r="I19" s="10">
        <v>-0.13481997287288</v>
      </c>
      <c r="K19" s="3">
        <v>10</v>
      </c>
      <c r="L19" s="3">
        <v>53080.950599999996</v>
      </c>
      <c r="M19" s="3">
        <v>39460.188300000002</v>
      </c>
      <c r="N19" s="11">
        <v>1.18188994357329E-2</v>
      </c>
      <c r="O19" s="12">
        <v>-1.0630982453149401E-2</v>
      </c>
      <c r="P19" s="11">
        <f t="shared" si="8"/>
        <v>53080.962418899435</v>
      </c>
      <c r="Q19" s="12">
        <f t="shared" si="9"/>
        <v>39460.177669017547</v>
      </c>
      <c r="S19" s="4">
        <v>11</v>
      </c>
      <c r="T19" s="15">
        <v>1.8905427964483399</v>
      </c>
      <c r="U19" s="15">
        <v>0.36402529800757799</v>
      </c>
      <c r="V19" s="18">
        <v>-5.8856469894286801E-3</v>
      </c>
      <c r="W19" s="9">
        <f t="shared" si="1"/>
        <v>0.649778792402115</v>
      </c>
      <c r="X19" s="9">
        <f>SQRT(4*POWER(V19,2)+POWER(T19-U19,2))</f>
        <v>1.5265628832143727</v>
      </c>
      <c r="Y19" s="9">
        <f t="shared" si="2"/>
        <v>1.8905654888351453</v>
      </c>
      <c r="Z19" s="9">
        <f t="shared" si="3"/>
        <v>0.36400260562077247</v>
      </c>
      <c r="AA19" s="9">
        <f t="shared" si="4"/>
        <v>8.9343177795394997</v>
      </c>
      <c r="AB19" s="9">
        <f t="shared" si="5"/>
        <v>3.9202862459497307</v>
      </c>
      <c r="AC19">
        <f t="shared" si="6"/>
        <v>-7.7112080214481451E-3</v>
      </c>
      <c r="AD19" s="20">
        <f t="shared" si="7"/>
        <v>1.6540945411895254</v>
      </c>
    </row>
    <row r="20" spans="3:30" ht="15" x14ac:dyDescent="0.15">
      <c r="C20" s="14"/>
      <c r="D20" s="5" t="s">
        <v>16</v>
      </c>
      <c r="E20" s="2">
        <v>6.5240046296296299</v>
      </c>
      <c r="F20" s="6">
        <v>-2.0999999999999999E-3</v>
      </c>
      <c r="G20" s="2">
        <f t="shared" si="0"/>
        <v>6.5240037546296303</v>
      </c>
      <c r="I20">
        <v>-4.82441980582861E-2</v>
      </c>
      <c r="K20" s="3">
        <v>11</v>
      </c>
      <c r="L20" s="3">
        <v>53160.440300000002</v>
      </c>
      <c r="M20" s="3">
        <v>39506.391900000002</v>
      </c>
      <c r="N20" s="11">
        <v>-1.5978073727537001E-4</v>
      </c>
      <c r="O20" s="12">
        <v>-4.3752815901785702E-2</v>
      </c>
      <c r="P20" s="11">
        <f t="shared" si="8"/>
        <v>53160.440140219267</v>
      </c>
      <c r="Q20" s="12">
        <f t="shared" si="9"/>
        <v>39506.348147184101</v>
      </c>
      <c r="S20" s="4">
        <v>12</v>
      </c>
      <c r="T20" s="15">
        <v>6.3250419569107796</v>
      </c>
      <c r="U20" s="15">
        <v>7.93407373148285</v>
      </c>
      <c r="V20" s="18">
        <v>-5.8856469894286801E-3</v>
      </c>
      <c r="W20" s="9">
        <f t="shared" si="1"/>
        <v>3.4245139249873597</v>
      </c>
      <c r="X20" s="9">
        <f>SQRT(4*POWER(V20,2)+POWER(T20-U20,2))</f>
        <v>1.6090748319902597</v>
      </c>
      <c r="Y20" s="9">
        <f t="shared" si="2"/>
        <v>7.9340952601919446</v>
      </c>
      <c r="Z20" s="9">
        <f t="shared" si="3"/>
        <v>6.3250204282016851</v>
      </c>
      <c r="AA20" s="9">
        <f t="shared" si="4"/>
        <v>96.460085326942405</v>
      </c>
      <c r="AB20" s="9">
        <f t="shared" si="5"/>
        <v>86.125132440794943</v>
      </c>
      <c r="AC20">
        <f t="shared" si="6"/>
        <v>7.3157622893979153E-3</v>
      </c>
      <c r="AD20" s="20">
        <f t="shared" si="7"/>
        <v>2.084577412717652</v>
      </c>
    </row>
    <row r="21" spans="3:30" ht="15" x14ac:dyDescent="0.15">
      <c r="C21" s="14"/>
      <c r="D21" s="5" t="s">
        <v>17</v>
      </c>
      <c r="E21" s="2">
        <v>6.4928472222222231</v>
      </c>
      <c r="F21" s="6">
        <v>-4.2819999999999997E-2</v>
      </c>
      <c r="G21" s="2">
        <f t="shared" si="0"/>
        <v>6.4928293805555564</v>
      </c>
      <c r="I21" s="10">
        <v>1.18188994357329E-2</v>
      </c>
      <c r="K21" s="3">
        <v>12</v>
      </c>
      <c r="L21" s="3">
        <v>53230.048300000002</v>
      </c>
      <c r="M21" s="3">
        <v>39546.582699999999</v>
      </c>
      <c r="N21" s="11">
        <v>-3.2595584749578597E-2</v>
      </c>
      <c r="O21" s="12">
        <v>-4.1140787110524803E-2</v>
      </c>
      <c r="P21" s="11">
        <f t="shared" si="8"/>
        <v>53230.015704415251</v>
      </c>
      <c r="Q21" s="12">
        <f t="shared" si="9"/>
        <v>39546.541559212892</v>
      </c>
      <c r="S21" s="4">
        <v>13</v>
      </c>
      <c r="T21" s="15">
        <v>2.7609857783752898</v>
      </c>
      <c r="U21" s="15">
        <v>0.21199390418111699</v>
      </c>
      <c r="V21" s="18">
        <v>-5.8856469894286801E-3</v>
      </c>
      <c r="W21" s="9">
        <f t="shared" si="1"/>
        <v>0.93457545937401831</v>
      </c>
      <c r="X21" s="9">
        <f>SQRT(4*POWER(V21,2)+POWER(T21-U21,2))</f>
        <v>2.5490190540813651</v>
      </c>
      <c r="Y21" s="9">
        <f t="shared" si="2"/>
        <v>2.760999368318886</v>
      </c>
      <c r="Z21" s="9">
        <f t="shared" si="3"/>
        <v>0.21198031423752095</v>
      </c>
      <c r="AA21" s="9">
        <f t="shared" si="4"/>
        <v>15.529144335501197</v>
      </c>
      <c r="AB21" s="9">
        <f t="shared" si="5"/>
        <v>4.3029087738772613</v>
      </c>
      <c r="AC21">
        <f t="shared" si="6"/>
        <v>-4.6180194209440887E-3</v>
      </c>
      <c r="AD21" s="20">
        <f t="shared" si="7"/>
        <v>1.7427044291795524</v>
      </c>
    </row>
    <row r="22" spans="3:30" ht="15" x14ac:dyDescent="0.15">
      <c r="C22" s="14"/>
      <c r="D22" s="5" t="s">
        <v>18</v>
      </c>
      <c r="E22" s="2">
        <v>6.8570023148148147</v>
      </c>
      <c r="F22" s="6">
        <v>6.8399999999999997E-3</v>
      </c>
      <c r="G22" s="2">
        <f t="shared" si="0"/>
        <v>6.8570051648148151</v>
      </c>
      <c r="I22">
        <v>-1.0630982453149401E-2</v>
      </c>
      <c r="K22" s="3">
        <v>13</v>
      </c>
      <c r="L22" s="3">
        <v>53323.144899999999</v>
      </c>
      <c r="M22" s="3">
        <v>39657.646000000001</v>
      </c>
      <c r="N22" s="11">
        <v>-8.3732048882635995E-2</v>
      </c>
      <c r="O22" s="12">
        <v>-3.88029986831602E-2</v>
      </c>
      <c r="P22" s="11">
        <f t="shared" si="8"/>
        <v>53323.06116795112</v>
      </c>
      <c r="Q22" s="12">
        <f t="shared" si="9"/>
        <v>39657.607197001314</v>
      </c>
      <c r="S22" s="4">
        <v>14</v>
      </c>
      <c r="T22" s="15">
        <v>2.35796263834728</v>
      </c>
      <c r="U22" s="15">
        <v>1.3192344297190799</v>
      </c>
      <c r="V22" s="18">
        <v>-5.8856469894286801E-3</v>
      </c>
      <c r="W22" s="9">
        <f t="shared" si="1"/>
        <v>0.91189772507033229</v>
      </c>
      <c r="X22" s="9">
        <f>SQRT(4*POWER(V22,2)+POWER(T22-U22,2))</f>
        <v>1.0387949050519483</v>
      </c>
      <c r="Y22" s="9">
        <f t="shared" si="2"/>
        <v>2.3579959865591542</v>
      </c>
      <c r="Z22" s="9">
        <f t="shared" si="3"/>
        <v>1.3192010815072059</v>
      </c>
      <c r="AA22" s="9">
        <f t="shared" si="4"/>
        <v>14.002889543248132</v>
      </c>
      <c r="AB22" s="9">
        <f t="shared" si="5"/>
        <v>10.473736209545024</v>
      </c>
      <c r="AC22">
        <f t="shared" si="6"/>
        <v>-1.1332410038621324E-2</v>
      </c>
      <c r="AD22" s="20">
        <f t="shared" si="7"/>
        <v>1.5503642630161623</v>
      </c>
    </row>
    <row r="23" spans="3:30" ht="15" x14ac:dyDescent="0.15">
      <c r="C23" s="14"/>
      <c r="D23" s="5" t="s">
        <v>19</v>
      </c>
      <c r="E23" s="2">
        <v>3.6566666666666667</v>
      </c>
      <c r="F23" s="6">
        <v>-0.73653000000000002</v>
      </c>
      <c r="G23" s="2">
        <f t="shared" si="0"/>
        <v>3.6563597791666669</v>
      </c>
      <c r="I23" s="10">
        <v>-1.5978073727537001E-4</v>
      </c>
      <c r="K23" s="3">
        <v>14</v>
      </c>
      <c r="L23" s="3">
        <v>53431.005400000002</v>
      </c>
      <c r="M23" s="3">
        <v>39695.721400000002</v>
      </c>
      <c r="N23" s="11">
        <v>-9.4535796907307706E-2</v>
      </c>
      <c r="O23" s="12">
        <v>-0.10363805726191699</v>
      </c>
      <c r="P23" s="11">
        <f t="shared" si="8"/>
        <v>53430.910864203091</v>
      </c>
      <c r="Q23" s="12">
        <f t="shared" si="9"/>
        <v>39695.61776194274</v>
      </c>
      <c r="S23" s="4">
        <v>15</v>
      </c>
      <c r="T23" s="15">
        <v>5.6346046679852799</v>
      </c>
      <c r="U23" s="15">
        <v>0.31543746901596897</v>
      </c>
      <c r="V23" s="18">
        <v>-5.8856469894286801E-3</v>
      </c>
      <c r="W23" s="9">
        <f t="shared" si="1"/>
        <v>1.9046566799892615</v>
      </c>
      <c r="X23" s="9">
        <f>SQRT(4*POWER(V23,2)+POWER(T23-U23,2))</f>
        <v>5.3191802238646657</v>
      </c>
      <c r="Y23" s="9">
        <f t="shared" si="2"/>
        <v>5.6346111804329571</v>
      </c>
      <c r="Z23" s="9">
        <f t="shared" si="3"/>
        <v>0.31543095656829179</v>
      </c>
      <c r="AA23" s="9">
        <f t="shared" si="4"/>
        <v>45.211475483926876</v>
      </c>
      <c r="AB23" s="9">
        <f t="shared" si="5"/>
        <v>10.697169088671826</v>
      </c>
      <c r="AC23">
        <f t="shared" si="6"/>
        <v>-2.2129956699120626E-3</v>
      </c>
      <c r="AD23" s="20">
        <f t="shared" si="7"/>
        <v>1.8116024475098522</v>
      </c>
    </row>
    <row r="24" spans="3:30" ht="15" x14ac:dyDescent="0.15">
      <c r="C24" s="14" t="s">
        <v>25</v>
      </c>
      <c r="D24" s="7" t="s">
        <v>2</v>
      </c>
      <c r="E24" s="8">
        <v>155.8125</v>
      </c>
      <c r="F24" s="6">
        <v>-1.01E-3</v>
      </c>
      <c r="G24" s="9">
        <f>E24+F24</f>
        <v>155.81148999999999</v>
      </c>
      <c r="I24">
        <v>-4.3752815901785702E-2</v>
      </c>
      <c r="K24" s="3">
        <v>15</v>
      </c>
      <c r="L24" s="3">
        <v>53516.107100000001</v>
      </c>
      <c r="M24" s="3">
        <v>39689.800199999998</v>
      </c>
      <c r="N24" s="11">
        <v>-2.7070411593930501E-2</v>
      </c>
      <c r="O24" s="12">
        <v>0.236011933028479</v>
      </c>
      <c r="P24" s="11">
        <f t="shared" si="8"/>
        <v>53516.080029588404</v>
      </c>
      <c r="Q24" s="12">
        <f t="shared" si="9"/>
        <v>39690.036211933024</v>
      </c>
      <c r="S24" s="4">
        <v>16</v>
      </c>
      <c r="T24" s="15">
        <v>0.20160098037020699</v>
      </c>
      <c r="U24" s="15">
        <v>0.45759048441642503</v>
      </c>
      <c r="V24" s="18">
        <v>-5.8856469894286801E-3</v>
      </c>
      <c r="W24" s="9">
        <f t="shared" si="1"/>
        <v>0.16876080192048398</v>
      </c>
      <c r="X24" s="9">
        <f>SQRT(4*POWER(V24,2)+POWER(T24-U24,2))</f>
        <v>0.25626000379256486</v>
      </c>
      <c r="Y24" s="9">
        <f t="shared" si="2"/>
        <v>0.45772573428959845</v>
      </c>
      <c r="Z24" s="9">
        <f t="shared" si="3"/>
        <v>0.20146573049703359</v>
      </c>
      <c r="AA24" s="9">
        <f t="shared" si="4"/>
        <v>1.1417584788713764</v>
      </c>
      <c r="AB24" s="9">
        <f t="shared" si="5"/>
        <v>0.75748174649852906</v>
      </c>
      <c r="AC24">
        <f t="shared" si="6"/>
        <v>4.5983502420208974E-2</v>
      </c>
      <c r="AD24" s="20">
        <f t="shared" si="7"/>
        <v>3.1914029935185217</v>
      </c>
    </row>
    <row r="25" spans="3:30" ht="15" x14ac:dyDescent="0.15">
      <c r="C25" s="14"/>
      <c r="D25" s="7" t="s">
        <v>20</v>
      </c>
      <c r="E25" s="8">
        <v>112.2585</v>
      </c>
      <c r="F25" s="6">
        <v>-2.1299999999999999E-3</v>
      </c>
      <c r="G25" s="9">
        <f t="shared" ref="G25:G41" si="10">E25+F25</f>
        <v>112.25637</v>
      </c>
      <c r="I25" s="10">
        <v>-3.2595584749578597E-2</v>
      </c>
      <c r="K25" s="3">
        <v>16</v>
      </c>
      <c r="L25" s="3">
        <v>53592.645900000003</v>
      </c>
      <c r="M25" s="3">
        <v>39648.841800000002</v>
      </c>
      <c r="N25" s="11">
        <v>0.100625878925601</v>
      </c>
      <c r="O25" s="12">
        <v>0.27740953239292798</v>
      </c>
      <c r="P25" s="11">
        <f t="shared" si="8"/>
        <v>53592.746525878931</v>
      </c>
      <c r="Q25" s="12">
        <f t="shared" si="9"/>
        <v>39649.119209532393</v>
      </c>
      <c r="S25" s="16"/>
      <c r="T25" s="16"/>
      <c r="U25" s="16"/>
      <c r="V25" s="16"/>
      <c r="W25" s="17"/>
      <c r="X25" s="17"/>
      <c r="Y25" s="17"/>
      <c r="Z25" s="17"/>
      <c r="AA25" s="17"/>
      <c r="AB25" s="17"/>
    </row>
    <row r="26" spans="3:30" ht="15" x14ac:dyDescent="0.15">
      <c r="C26" s="14"/>
      <c r="D26" s="7" t="s">
        <v>4</v>
      </c>
      <c r="E26" s="8">
        <v>158.45849999999999</v>
      </c>
      <c r="F26" s="6">
        <v>-5.5300000000000002E-3</v>
      </c>
      <c r="G26" s="9">
        <f t="shared" si="10"/>
        <v>158.45296999999999</v>
      </c>
      <c r="I26">
        <v>-4.1140787110524803E-2</v>
      </c>
      <c r="K26" s="3" t="s">
        <v>32</v>
      </c>
      <c r="L26" s="13">
        <v>53646.231</v>
      </c>
      <c r="M26" s="13">
        <v>39597.85</v>
      </c>
      <c r="N26" s="1"/>
      <c r="O26" s="1"/>
      <c r="P26" s="3"/>
      <c r="Q26" s="3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3:30" ht="15" x14ac:dyDescent="0.15">
      <c r="C27" s="14"/>
      <c r="D27" s="7" t="s">
        <v>5</v>
      </c>
      <c r="E27" s="8">
        <v>90.835999999999999</v>
      </c>
      <c r="F27" s="6">
        <v>8.5800000000000008E-3</v>
      </c>
      <c r="G27" s="9">
        <f t="shared" si="10"/>
        <v>90.844579999999993</v>
      </c>
      <c r="I27" s="10">
        <v>-8.3732048882635995E-2</v>
      </c>
    </row>
    <row r="28" spans="3:30" ht="15" x14ac:dyDescent="0.15">
      <c r="C28" s="14"/>
      <c r="D28" s="7" t="s">
        <v>6</v>
      </c>
      <c r="E28" s="8">
        <v>262.84750000000003</v>
      </c>
      <c r="F28" s="6">
        <v>1.7409999999999998E-2</v>
      </c>
      <c r="G28" s="9">
        <f t="shared" si="10"/>
        <v>262.86491000000001</v>
      </c>
      <c r="I28">
        <v>-3.88029986831602E-2</v>
      </c>
    </row>
    <row r="29" spans="3:30" ht="15" x14ac:dyDescent="0.15">
      <c r="C29" s="14"/>
      <c r="D29" s="7" t="s">
        <v>7</v>
      </c>
      <c r="E29" s="8">
        <v>150.56200000000001</v>
      </c>
      <c r="F29" s="6">
        <v>2.33E-3</v>
      </c>
      <c r="G29" s="9">
        <f t="shared" si="10"/>
        <v>150.56433000000001</v>
      </c>
      <c r="I29" s="10">
        <v>-9.4535796907307706E-2</v>
      </c>
    </row>
    <row r="30" spans="3:30" ht="15" x14ac:dyDescent="0.15">
      <c r="C30" s="14"/>
      <c r="D30" s="7" t="s">
        <v>8</v>
      </c>
      <c r="E30" s="8">
        <v>91.458500000000001</v>
      </c>
      <c r="F30" s="6">
        <v>7.5199999999999998E-3</v>
      </c>
      <c r="G30" s="9">
        <f t="shared" si="10"/>
        <v>91.46602</v>
      </c>
      <c r="I30">
        <v>-0.10363805726191699</v>
      </c>
    </row>
    <row r="31" spans="3:30" ht="15" x14ac:dyDescent="0.15">
      <c r="C31" s="14"/>
      <c r="D31" s="7" t="s">
        <v>9</v>
      </c>
      <c r="E31" s="8">
        <v>143.56200000000001</v>
      </c>
      <c r="F31" s="6">
        <v>-9.8119999999999999E-2</v>
      </c>
      <c r="G31" s="9">
        <f t="shared" si="10"/>
        <v>143.46388000000002</v>
      </c>
      <c r="I31" s="10">
        <v>-2.7070411593930501E-2</v>
      </c>
    </row>
    <row r="32" spans="3:30" ht="15" x14ac:dyDescent="0.15">
      <c r="C32" s="14"/>
      <c r="D32" s="7" t="s">
        <v>12</v>
      </c>
      <c r="E32" s="8">
        <v>66.206000000000003</v>
      </c>
      <c r="F32" s="6">
        <v>-8.6889999999999995E-2</v>
      </c>
      <c r="G32" s="9">
        <f t="shared" si="10"/>
        <v>66.119110000000006</v>
      </c>
      <c r="I32">
        <v>0.236011933028479</v>
      </c>
    </row>
    <row r="33" spans="3:9" ht="15" x14ac:dyDescent="0.15">
      <c r="C33" s="14"/>
      <c r="D33" s="7" t="s">
        <v>13</v>
      </c>
      <c r="E33" s="8">
        <v>101.093</v>
      </c>
      <c r="F33" s="6">
        <v>-8.1379999999999994E-2</v>
      </c>
      <c r="G33" s="9">
        <f t="shared" si="10"/>
        <v>101.01162000000001</v>
      </c>
      <c r="I33" s="10">
        <v>0.100625878925601</v>
      </c>
    </row>
    <row r="34" spans="3:9" ht="15" x14ac:dyDescent="0.15">
      <c r="C34" s="14"/>
      <c r="D34" s="7" t="s">
        <v>14</v>
      </c>
      <c r="E34" s="8">
        <v>152.24100000000001</v>
      </c>
      <c r="F34" s="6">
        <v>-1.0869999999999999E-2</v>
      </c>
      <c r="G34" s="9">
        <f t="shared" si="10"/>
        <v>152.23013</v>
      </c>
      <c r="I34">
        <v>0.27740953239292798</v>
      </c>
    </row>
    <row r="35" spans="3:9" ht="15" x14ac:dyDescent="0.15">
      <c r="C35" s="14"/>
      <c r="D35" s="7" t="s">
        <v>15</v>
      </c>
      <c r="E35" s="8">
        <v>91.94</v>
      </c>
      <c r="F35" s="6">
        <v>-2.7089999999999999E-2</v>
      </c>
      <c r="G35" s="9">
        <f t="shared" si="10"/>
        <v>91.912909999999997</v>
      </c>
    </row>
    <row r="36" spans="3:9" ht="15" x14ac:dyDescent="0.15">
      <c r="C36" s="14"/>
      <c r="D36" s="7" t="s">
        <v>16</v>
      </c>
      <c r="E36" s="8">
        <v>80.376000000000005</v>
      </c>
      <c r="F36" s="6">
        <v>-2.6780000000000002E-2</v>
      </c>
      <c r="G36" s="9">
        <f t="shared" si="10"/>
        <v>80.349220000000003</v>
      </c>
    </row>
    <row r="37" spans="3:9" ht="15" x14ac:dyDescent="0.15">
      <c r="C37" s="14"/>
      <c r="D37" s="7" t="s">
        <v>17</v>
      </c>
      <c r="E37" s="8">
        <v>144.91900000000001</v>
      </c>
      <c r="F37" s="6">
        <v>-3.1060000000000001E-2</v>
      </c>
      <c r="G37" s="9">
        <f t="shared" si="10"/>
        <v>144.88794000000001</v>
      </c>
    </row>
    <row r="38" spans="3:9" ht="15" x14ac:dyDescent="0.15">
      <c r="C38" s="14"/>
      <c r="D38" s="7" t="s">
        <v>18</v>
      </c>
      <c r="E38" s="8">
        <v>114.38200000000001</v>
      </c>
      <c r="F38" s="6">
        <v>-3.177E-2</v>
      </c>
      <c r="G38" s="9">
        <f t="shared" si="10"/>
        <v>114.35023000000001</v>
      </c>
    </row>
    <row r="39" spans="3:9" ht="15" x14ac:dyDescent="0.15">
      <c r="C39" s="14"/>
      <c r="D39" s="7" t="s">
        <v>21</v>
      </c>
      <c r="E39" s="8">
        <v>85.308000000000007</v>
      </c>
      <c r="F39" s="6">
        <v>7.6490000000000002E-2</v>
      </c>
      <c r="G39" s="9">
        <f t="shared" si="10"/>
        <v>85.384490000000014</v>
      </c>
    </row>
    <row r="40" spans="3:9" ht="15" x14ac:dyDescent="0.15">
      <c r="C40" s="14"/>
      <c r="D40" s="7" t="s">
        <v>22</v>
      </c>
      <c r="E40" s="8">
        <v>86.811000000000007</v>
      </c>
      <c r="F40" s="6">
        <v>9.3060000000000004E-2</v>
      </c>
      <c r="G40" s="9">
        <f t="shared" si="10"/>
        <v>86.904060000000001</v>
      </c>
    </row>
    <row r="41" spans="3:9" ht="15" x14ac:dyDescent="0.15">
      <c r="C41" s="14"/>
      <c r="D41" s="7" t="s">
        <v>23</v>
      </c>
      <c r="E41" s="8">
        <v>73.978999999999999</v>
      </c>
      <c r="F41" s="6">
        <v>0.11835</v>
      </c>
      <c r="G41" s="9">
        <f t="shared" si="10"/>
        <v>74.097350000000006</v>
      </c>
    </row>
  </sheetData>
  <mergeCells count="2">
    <mergeCell ref="C4:C23"/>
    <mergeCell ref="C24:C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2020-07-06T14:05:20Z</dcterms:created>
  <dcterms:modified xsi:type="dcterms:W3CDTF">2020-07-07T13:31:08Z</dcterms:modified>
</cp:coreProperties>
</file>