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790" firstSheet="1" activeTab="1"/>
  </bookViews>
  <sheets>
    <sheet name="Holiday" sheetId="2" state="hidden" r:id="rId1"/>
    <sheet name="作業時間" sheetId="4" r:id="rId2"/>
  </sheets>
  <definedNames>
    <definedName name="_xlnm.Print_Area" localSheetId="1">作業時間!$A:$AC</definedName>
    <definedName name="TotalHour">作業時間!$N$40</definedName>
  </definedNames>
  <calcPr calcId="152511"/>
</workbook>
</file>

<file path=xl/calcChain.xml><?xml version="1.0" encoding="utf-8"?>
<calcChain xmlns="http://schemas.openxmlformats.org/spreadsheetml/2006/main">
  <c r="A1" i="2" l="1"/>
  <c r="A2" i="2" s="1"/>
  <c r="B2" i="2" s="1"/>
  <c r="B5" i="2"/>
  <c r="K4" i="4"/>
  <c r="O4" i="4"/>
  <c r="B9" i="4"/>
  <c r="Z9" i="4" s="1"/>
  <c r="L9" i="4"/>
  <c r="N9" i="4" s="1"/>
  <c r="M9" i="4"/>
  <c r="A10" i="4"/>
  <c r="B10" i="4" s="1"/>
  <c r="Z10" i="4" s="1"/>
  <c r="L10" i="4"/>
  <c r="N10" i="4" s="1"/>
  <c r="M10" i="4"/>
  <c r="L11" i="4"/>
  <c r="N11" i="4" s="1"/>
  <c r="M11" i="4"/>
  <c r="L12" i="4"/>
  <c r="M12" i="4"/>
  <c r="L13" i="4"/>
  <c r="M13" i="4"/>
  <c r="L14" i="4"/>
  <c r="N14" i="4" s="1"/>
  <c r="M14" i="4"/>
  <c r="L15" i="4"/>
  <c r="N15" i="4" s="1"/>
  <c r="M15" i="4"/>
  <c r="L16" i="4"/>
  <c r="N16" i="4" s="1"/>
  <c r="M16" i="4"/>
  <c r="L17" i="4"/>
  <c r="N17" i="4" s="1"/>
  <c r="M17" i="4"/>
  <c r="L18" i="4"/>
  <c r="N18" i="4" s="1"/>
  <c r="M18" i="4"/>
  <c r="L19" i="4"/>
  <c r="N19" i="4" s="1"/>
  <c r="O19" i="4" s="1"/>
  <c r="M19" i="4"/>
  <c r="L20" i="4"/>
  <c r="F20" i="4" s="1"/>
  <c r="M20" i="4"/>
  <c r="L21" i="4"/>
  <c r="O21" i="4" s="1"/>
  <c r="M21" i="4"/>
  <c r="L22" i="4"/>
  <c r="O22" i="4" s="1"/>
  <c r="M22" i="4"/>
  <c r="L23" i="4"/>
  <c r="N23" i="4" s="1"/>
  <c r="M23" i="4"/>
  <c r="L24" i="4"/>
  <c r="F24" i="4" s="1"/>
  <c r="M24" i="4"/>
  <c r="L25" i="4"/>
  <c r="F25" i="4" s="1"/>
  <c r="M25" i="4"/>
  <c r="L26" i="4"/>
  <c r="F26" i="4" s="1"/>
  <c r="M26" i="4"/>
  <c r="L27" i="4"/>
  <c r="N27" i="4" s="1"/>
  <c r="M27" i="4"/>
  <c r="L28" i="4"/>
  <c r="F28" i="4" s="1"/>
  <c r="M28" i="4"/>
  <c r="L29" i="4"/>
  <c r="N29" i="4" s="1"/>
  <c r="M29" i="4"/>
  <c r="L30" i="4"/>
  <c r="F30" i="4" s="1"/>
  <c r="M30" i="4"/>
  <c r="L31" i="4"/>
  <c r="F31" i="4" s="1"/>
  <c r="M31" i="4"/>
  <c r="L32" i="4"/>
  <c r="N32" i="4" s="1"/>
  <c r="M32" i="4"/>
  <c r="L33" i="4"/>
  <c r="F33" i="4" s="1"/>
  <c r="M33" i="4"/>
  <c r="L34" i="4"/>
  <c r="F34" i="4" s="1"/>
  <c r="M34" i="4"/>
  <c r="L35" i="4"/>
  <c r="F35" i="4" s="1"/>
  <c r="M35" i="4"/>
  <c r="L36" i="4"/>
  <c r="N36" i="4" s="1"/>
  <c r="M36" i="4"/>
  <c r="L37" i="4"/>
  <c r="N37" i="4" s="1"/>
  <c r="M37" i="4"/>
  <c r="L38" i="4"/>
  <c r="F38" i="4" s="1"/>
  <c r="M38" i="4"/>
  <c r="L39" i="4"/>
  <c r="F39" i="4" s="1"/>
  <c r="M39" i="4"/>
  <c r="E40" i="4"/>
  <c r="X43" i="4"/>
  <c r="X44" i="4"/>
  <c r="X45" i="4"/>
  <c r="X46" i="4"/>
  <c r="X48" i="4"/>
  <c r="F21" i="4"/>
  <c r="O39" i="4"/>
  <c r="O35" i="4"/>
  <c r="O33" i="4"/>
  <c r="O31" i="4"/>
  <c r="O28" i="4"/>
  <c r="O26" i="4"/>
  <c r="O24" i="4"/>
  <c r="F22" i="4"/>
  <c r="N39" i="4"/>
  <c r="O38" i="4"/>
  <c r="N35" i="4"/>
  <c r="O34" i="4"/>
  <c r="N31" i="4"/>
  <c r="O30" i="4"/>
  <c r="N26" i="4"/>
  <c r="O25" i="4"/>
  <c r="N22" i="4"/>
  <c r="N21" i="4"/>
  <c r="A7" i="2"/>
  <c r="B7" i="2" s="1"/>
  <c r="A8" i="2" s="1"/>
  <c r="A32" i="2"/>
  <c r="B32" i="2" s="1"/>
  <c r="F2" i="2"/>
  <c r="G2" i="2" s="1"/>
  <c r="F3" i="2" s="1"/>
  <c r="H3" i="2" s="1"/>
  <c r="F4" i="2"/>
  <c r="G4" i="2" s="1"/>
  <c r="F21" i="2"/>
  <c r="A26" i="2"/>
  <c r="B26" i="2" s="1"/>
  <c r="A27" i="2" s="1"/>
  <c r="D27" i="2" s="1"/>
  <c r="A20" i="2"/>
  <c r="B20" i="2" s="1"/>
  <c r="A21" i="2" s="1"/>
  <c r="A23" i="2"/>
  <c r="B23" i="2" s="1"/>
  <c r="A24" i="2" s="1"/>
  <c r="A13" i="2"/>
  <c r="A14" i="2" s="1"/>
  <c r="A30" i="2"/>
  <c r="B30" i="2" s="1"/>
  <c r="A31" i="2" s="1"/>
  <c r="B31" i="2" s="1"/>
  <c r="A6" i="2"/>
  <c r="B6" i="2" s="1"/>
  <c r="F5" i="2"/>
  <c r="G5" i="2" s="1"/>
  <c r="F6" i="2" s="1"/>
  <c r="A19" i="2"/>
  <c r="B19" i="2" s="1"/>
  <c r="A28" i="2"/>
  <c r="B28" i="2" s="1"/>
  <c r="A29" i="2" s="1"/>
  <c r="B29" i="2" s="1"/>
  <c r="F12" i="2"/>
  <c r="G12" i="2" s="1"/>
  <c r="F10" i="2" s="1"/>
  <c r="I10" i="2" s="1"/>
  <c r="F7" i="2"/>
  <c r="G7" i="2" s="1"/>
  <c r="A22" i="2"/>
  <c r="B22" i="2" s="1"/>
  <c r="C27" i="2"/>
  <c r="B27" i="2"/>
  <c r="A11" i="2" l="1"/>
  <c r="B11" i="2" s="1"/>
  <c r="A12" i="2" s="1"/>
  <c r="F18" i="2"/>
  <c r="F9" i="2"/>
  <c r="F8" i="2" s="1"/>
  <c r="G8" i="2" s="1"/>
  <c r="A33" i="2"/>
  <c r="B33" i="2" s="1"/>
  <c r="A9" i="2"/>
  <c r="B9" i="2" s="1"/>
  <c r="A10" i="2" s="1"/>
  <c r="A25" i="2"/>
  <c r="B25" i="2" s="1"/>
  <c r="C29" i="2"/>
  <c r="A11" i="4"/>
  <c r="O20" i="4"/>
  <c r="O16" i="4"/>
  <c r="N20" i="4"/>
  <c r="F11" i="2"/>
  <c r="G11" i="2" s="1"/>
  <c r="G10" i="2"/>
  <c r="F13" i="2"/>
  <c r="H13" i="2" s="1"/>
  <c r="A3" i="2"/>
  <c r="O15" i="4"/>
  <c r="D8" i="2"/>
  <c r="D12" i="2"/>
  <c r="B12" i="2"/>
  <c r="B14" i="2"/>
  <c r="A17" i="2" s="1"/>
  <c r="D17" i="2" s="1"/>
  <c r="C14" i="2"/>
  <c r="A15" i="2"/>
  <c r="B15" i="2" s="1"/>
  <c r="A18" i="2" s="1"/>
  <c r="B18" i="2" s="1"/>
  <c r="I11" i="2"/>
  <c r="B13" i="2"/>
  <c r="A16" i="2" s="1"/>
  <c r="O9" i="4"/>
  <c r="F9" i="4"/>
  <c r="O18" i="4"/>
  <c r="O17" i="4"/>
  <c r="C24" i="2"/>
  <c r="B24" i="2"/>
  <c r="D24" i="2"/>
  <c r="D31" i="2"/>
  <c r="G6" i="2"/>
  <c r="H6" i="2"/>
  <c r="I6" i="2"/>
  <c r="D21" i="2"/>
  <c r="B21" i="2"/>
  <c r="C12" i="2"/>
  <c r="F14" i="2"/>
  <c r="D29" i="2"/>
  <c r="I3" i="2"/>
  <c r="G3" i="2"/>
  <c r="B8" i="2"/>
  <c r="C8" i="2"/>
  <c r="H10" i="2"/>
  <c r="B10" i="2"/>
  <c r="D10" i="2"/>
  <c r="N38" i="4"/>
  <c r="O37" i="4"/>
  <c r="F37" i="4"/>
  <c r="F36" i="4"/>
  <c r="N34" i="4"/>
  <c r="N33" i="4"/>
  <c r="O32" i="4"/>
  <c r="F32" i="4"/>
  <c r="N30" i="4"/>
  <c r="O29" i="4"/>
  <c r="N28" i="4"/>
  <c r="O27" i="4"/>
  <c r="F27" i="4"/>
  <c r="N25" i="4"/>
  <c r="N24" i="4"/>
  <c r="O23" i="4"/>
  <c r="F23" i="4"/>
  <c r="N13" i="4"/>
  <c r="O13" i="4" s="1"/>
  <c r="N12" i="4"/>
  <c r="O12" i="4" s="1"/>
  <c r="O11" i="4"/>
  <c r="O36" i="4"/>
  <c r="F29" i="4"/>
  <c r="O14" i="4"/>
  <c r="O10" i="4"/>
  <c r="G9" i="2" l="1"/>
  <c r="N40" i="4"/>
  <c r="H11" i="2"/>
  <c r="B17" i="2"/>
  <c r="A12" i="4"/>
  <c r="B11" i="4"/>
  <c r="Z11" i="4" s="1"/>
  <c r="D18" i="2"/>
  <c r="G13" i="2"/>
  <c r="I13" i="2"/>
  <c r="A4" i="2"/>
  <c r="C9" i="4" s="1"/>
  <c r="H9" i="4" s="1"/>
  <c r="G9" i="4" s="1"/>
  <c r="B3" i="2"/>
  <c r="D16" i="2"/>
  <c r="B16" i="2"/>
  <c r="AB40" i="4"/>
  <c r="H14" i="2"/>
  <c r="I14" i="2"/>
  <c r="G14" i="2"/>
  <c r="A13" i="4" l="1"/>
  <c r="B12" i="4"/>
  <c r="Z12" i="4" s="1"/>
  <c r="B4" i="2"/>
  <c r="C11" i="4"/>
  <c r="C10" i="4"/>
  <c r="F14" i="4"/>
  <c r="C12" i="4" l="1"/>
  <c r="H12" i="4" s="1"/>
  <c r="G12" i="4" s="1"/>
  <c r="B13" i="4"/>
  <c r="A14" i="4"/>
  <c r="F10" i="4"/>
  <c r="H10" i="4"/>
  <c r="G10" i="4" s="1"/>
  <c r="F11" i="4"/>
  <c r="H11" i="4"/>
  <c r="G11" i="4" s="1"/>
  <c r="F13" i="4"/>
  <c r="F12" i="4"/>
  <c r="B14" i="4" l="1"/>
  <c r="A15" i="4"/>
  <c r="Z13" i="4"/>
  <c r="C13" i="4"/>
  <c r="H13" i="4" s="1"/>
  <c r="G13" i="4" s="1"/>
  <c r="B15" i="4" l="1"/>
  <c r="A16" i="4"/>
  <c r="Z14" i="4"/>
  <c r="C14" i="4"/>
  <c r="F15" i="4"/>
  <c r="H14" i="4" l="1"/>
  <c r="G14" i="4"/>
  <c r="A17" i="4"/>
  <c r="B16" i="4"/>
  <c r="C15" i="4"/>
  <c r="H15" i="4" s="1"/>
  <c r="G15" i="4" s="1"/>
  <c r="Z15" i="4"/>
  <c r="F16" i="4"/>
  <c r="Z16" i="4" l="1"/>
  <c r="C16" i="4"/>
  <c r="H16" i="4" s="1"/>
  <c r="G16" i="4" s="1"/>
  <c r="A18" i="4"/>
  <c r="B17" i="4"/>
  <c r="F17" i="4"/>
  <c r="C17" i="4" l="1"/>
  <c r="Z17" i="4"/>
  <c r="A19" i="4"/>
  <c r="B18" i="4"/>
  <c r="F18" i="4"/>
  <c r="Z18" i="4" l="1"/>
  <c r="C18" i="4"/>
  <c r="A20" i="4"/>
  <c r="B19" i="4"/>
  <c r="H17" i="4"/>
  <c r="G17" i="4"/>
  <c r="F19" i="4"/>
  <c r="F40" i="4" s="1"/>
  <c r="Z19" i="4" l="1"/>
  <c r="C19" i="4"/>
  <c r="A21" i="4"/>
  <c r="B20" i="4"/>
  <c r="H18" i="4"/>
  <c r="G18" i="4"/>
  <c r="C20" i="4" l="1"/>
  <c r="H20" i="4" s="1"/>
  <c r="G20" i="4" s="1"/>
  <c r="Z20" i="4"/>
  <c r="A22" i="4"/>
  <c r="B21" i="4"/>
  <c r="G19" i="4"/>
  <c r="H19" i="4"/>
  <c r="C21" i="4" l="1"/>
  <c r="Z21" i="4"/>
  <c r="A23" i="4"/>
  <c r="B22" i="4"/>
  <c r="C22" i="4" l="1"/>
  <c r="Z22" i="4"/>
  <c r="B23" i="4"/>
  <c r="A24" i="4"/>
  <c r="H21" i="4"/>
  <c r="G21" i="4"/>
  <c r="H22" i="4" l="1"/>
  <c r="G22" i="4" s="1"/>
  <c r="A25" i="4"/>
  <c r="B24" i="4"/>
  <c r="Z23" i="4"/>
  <c r="C23" i="4"/>
  <c r="H23" i="4" s="1"/>
  <c r="G23" i="4" s="1"/>
  <c r="Z24" i="4" l="1"/>
  <c r="C24" i="4"/>
  <c r="A26" i="4"/>
  <c r="B25" i="4"/>
  <c r="C25" i="4" l="1"/>
  <c r="Z25" i="4"/>
  <c r="A27" i="4"/>
  <c r="B26" i="4"/>
  <c r="H24" i="4"/>
  <c r="G24" i="4" s="1"/>
  <c r="C26" i="4" l="1"/>
  <c r="Z26" i="4"/>
  <c r="B27" i="4"/>
  <c r="A28" i="4"/>
  <c r="H25" i="4"/>
  <c r="G25" i="4"/>
  <c r="A29" i="4" l="1"/>
  <c r="B28" i="4"/>
  <c r="C27" i="4"/>
  <c r="H27" i="4" s="1"/>
  <c r="G27" i="4" s="1"/>
  <c r="Z27" i="4"/>
  <c r="H26" i="4"/>
  <c r="G26" i="4"/>
  <c r="Z28" i="4" l="1"/>
  <c r="C28" i="4"/>
  <c r="B29" i="4"/>
  <c r="A30" i="4"/>
  <c r="H28" i="4" l="1"/>
  <c r="G28" i="4"/>
  <c r="B30" i="4"/>
  <c r="A31" i="4"/>
  <c r="Z29" i="4"/>
  <c r="C29" i="4"/>
  <c r="H29" i="4" s="1"/>
  <c r="G29" i="4" s="1"/>
  <c r="B31" i="4" l="1"/>
  <c r="A32" i="4"/>
  <c r="C30" i="4"/>
  <c r="H30" i="4" s="1"/>
  <c r="G30" i="4" s="1"/>
  <c r="Z30" i="4"/>
  <c r="A33" i="4" l="1"/>
  <c r="B32" i="4"/>
  <c r="C31" i="4"/>
  <c r="Z31" i="4"/>
  <c r="H31" i="4" l="1"/>
  <c r="G31" i="4"/>
  <c r="Z32" i="4"/>
  <c r="C32" i="4"/>
  <c r="A34" i="4"/>
  <c r="B33" i="4"/>
  <c r="H32" i="4" l="1"/>
  <c r="G32" i="4" s="1"/>
  <c r="C33" i="4"/>
  <c r="Z33" i="4"/>
  <c r="B34" i="4"/>
  <c r="A35" i="4"/>
  <c r="G33" i="4" l="1"/>
  <c r="H33" i="4"/>
  <c r="A36" i="4"/>
  <c r="B35" i="4"/>
  <c r="Z34" i="4"/>
  <c r="C34" i="4"/>
  <c r="C35" i="4" l="1"/>
  <c r="Z35" i="4"/>
  <c r="B36" i="4"/>
  <c r="A37" i="4"/>
  <c r="H34" i="4"/>
  <c r="G34" i="4"/>
  <c r="Z36" i="4" l="1"/>
  <c r="C36" i="4"/>
  <c r="H36" i="4" s="1"/>
  <c r="G36" i="4" s="1"/>
  <c r="B37" i="4"/>
  <c r="A38" i="4"/>
  <c r="H35" i="4"/>
  <c r="G35" i="4"/>
  <c r="B38" i="4" l="1"/>
  <c r="A39" i="4"/>
  <c r="B39" i="4" s="1"/>
  <c r="C37" i="4"/>
  <c r="H37" i="4" s="1"/>
  <c r="G37" i="4" s="1"/>
  <c r="Z37" i="4"/>
  <c r="C39" i="4" l="1"/>
  <c r="Z39" i="4"/>
  <c r="C38" i="4"/>
  <c r="Z38" i="4"/>
  <c r="H38" i="4" l="1"/>
  <c r="H40" i="4" s="1"/>
  <c r="H39" i="4"/>
  <c r="G39" i="4" s="1"/>
  <c r="G38" i="4" l="1"/>
  <c r="G40" i="4" s="1"/>
</calcChain>
</file>

<file path=xl/comments1.xml><?xml version="1.0" encoding="utf-8"?>
<comments xmlns="http://schemas.openxmlformats.org/spreadsheetml/2006/main">
  <authors>
    <author>作成者</author>
  </authors>
  <commentList>
    <comment ref="N8" authorId="0" shapeId="0">
      <text>
        <r>
          <rPr>
            <sz val="9"/>
            <rFont val="宋体"/>
            <charset val="134"/>
          </rPr>
          <t xml:space="preserve">左記出社/退社時刻内の休憩時間（平日の昼休みも含む）
</t>
        </r>
      </text>
    </comment>
    <comment ref="A9" authorId="0" shapeId="0">
      <text>
        <r>
          <rPr>
            <sz val="9"/>
            <rFont val="宋体"/>
            <charset val="134"/>
          </rPr>
          <t>ここに月初年月日を書いて下さい。
YYYY/MM/01</t>
        </r>
      </text>
    </comment>
  </commentList>
</comments>
</file>

<file path=xl/sharedStrings.xml><?xml version="1.0" encoding="utf-8"?>
<sst xmlns="http://schemas.openxmlformats.org/spreadsheetml/2006/main" count="139" uniqueCount="68">
  <si>
    <t>祝</t>
  </si>
  <si>
    <t>元旦</t>
  </si>
  <si>
    <t>Hol</t>
  </si>
  <si>
    <t>New year's Day</t>
  </si>
  <si>
    <t>休</t>
  </si>
  <si>
    <t>年始休日</t>
  </si>
  <si>
    <t>Memorial Day</t>
  </si>
  <si>
    <r>
      <t>5</t>
    </r>
    <r>
      <rPr>
        <sz val="10"/>
        <rFont val="ＭＳ Ｐゴシック"/>
        <family val="3"/>
        <charset val="128"/>
      </rPr>
      <t>月最終月曜日</t>
    </r>
  </si>
  <si>
    <t>Independence Day</t>
  </si>
  <si>
    <t>成人の日</t>
  </si>
  <si>
    <t>建国記念日</t>
  </si>
  <si>
    <t>Labor Day</t>
  </si>
  <si>
    <r>
      <t>9</t>
    </r>
    <r>
      <rPr>
        <sz val="10"/>
        <rFont val="ＭＳ Ｐゴシック"/>
        <family val="3"/>
        <charset val="128"/>
      </rPr>
      <t>月第一月曜日</t>
    </r>
  </si>
  <si>
    <r>
      <t>建国記念日</t>
    </r>
    <r>
      <rPr>
        <sz val="10"/>
        <rFont val="MS UI Gothic"/>
        <family val="3"/>
        <charset val="128"/>
      </rPr>
      <t>(</t>
    </r>
    <r>
      <rPr>
        <sz val="10"/>
        <rFont val="ＭＳ Ｐゴシック"/>
        <family val="3"/>
        <charset val="128"/>
      </rPr>
      <t>振替休日</t>
    </r>
    <r>
      <rPr>
        <sz val="10"/>
        <rFont val="MS UI Gothic"/>
        <family val="3"/>
        <charset val="128"/>
      </rPr>
      <t>)</t>
    </r>
  </si>
  <si>
    <t>Thanksgiving</t>
  </si>
  <si>
    <r>
      <t>11</t>
    </r>
    <r>
      <rPr>
        <sz val="10"/>
        <rFont val="ＭＳ Ｐゴシック"/>
        <family val="3"/>
        <charset val="128"/>
      </rPr>
      <t>月第四木、金曜日</t>
    </r>
  </si>
  <si>
    <t>春分の日</t>
  </si>
  <si>
    <r>
      <t>春分の日</t>
    </r>
    <r>
      <rPr>
        <sz val="10"/>
        <rFont val="MS UI Gothic"/>
        <family val="3"/>
        <charset val="128"/>
      </rPr>
      <t>(</t>
    </r>
    <r>
      <rPr>
        <sz val="10"/>
        <rFont val="ＭＳ Ｐゴシック"/>
        <family val="3"/>
        <charset val="128"/>
      </rPr>
      <t>振替休日</t>
    </r>
    <r>
      <rPr>
        <sz val="10"/>
        <rFont val="MS UI Gothic"/>
        <family val="3"/>
        <charset val="128"/>
      </rPr>
      <t>)</t>
    </r>
  </si>
  <si>
    <t>Chrismas</t>
  </si>
  <si>
    <r>
      <t>12/25</t>
    </r>
    <r>
      <rPr>
        <sz val="10"/>
        <rFont val="ＭＳ Ｐゴシック"/>
        <family val="3"/>
        <charset val="128"/>
      </rPr>
      <t>と前後連休に都合が１日</t>
    </r>
  </si>
  <si>
    <t>憲法記念日</t>
  </si>
  <si>
    <t>こどもの日</t>
  </si>
  <si>
    <r>
      <t>こどもの日</t>
    </r>
    <r>
      <rPr>
        <sz val="10"/>
        <rFont val="MS UI Gothic"/>
        <family val="3"/>
        <charset val="128"/>
      </rPr>
      <t>(</t>
    </r>
    <r>
      <rPr>
        <sz val="10"/>
        <rFont val="ＭＳ Ｐゴシック"/>
        <family val="3"/>
        <charset val="128"/>
      </rPr>
      <t>振替休日</t>
    </r>
    <r>
      <rPr>
        <sz val="10"/>
        <rFont val="MS UI Gothic"/>
        <family val="3"/>
        <charset val="128"/>
      </rPr>
      <t>)</t>
    </r>
  </si>
  <si>
    <t>海の日</t>
  </si>
  <si>
    <t>敬老の日</t>
  </si>
  <si>
    <t>秋分の日</t>
  </si>
  <si>
    <r>
      <t>秋分の日</t>
    </r>
    <r>
      <rPr>
        <sz val="10"/>
        <rFont val="MS UI Gothic"/>
        <family val="3"/>
        <charset val="128"/>
      </rPr>
      <t>(</t>
    </r>
    <r>
      <rPr>
        <sz val="10"/>
        <rFont val="ＭＳ Ｐゴシック"/>
        <family val="3"/>
        <charset val="128"/>
      </rPr>
      <t>振替休日</t>
    </r>
    <r>
      <rPr>
        <sz val="10"/>
        <rFont val="MS UI Gothic"/>
        <family val="3"/>
        <charset val="128"/>
      </rPr>
      <t>)</t>
    </r>
  </si>
  <si>
    <t>体育の日</t>
  </si>
  <si>
    <t>文化の日</t>
  </si>
  <si>
    <r>
      <t>文化の日</t>
    </r>
    <r>
      <rPr>
        <sz val="10"/>
        <rFont val="MS UI Gothic"/>
        <family val="3"/>
        <charset val="128"/>
      </rPr>
      <t>(</t>
    </r>
    <r>
      <rPr>
        <sz val="10"/>
        <rFont val="ＭＳ Ｐゴシック"/>
        <family val="3"/>
        <charset val="128"/>
      </rPr>
      <t>振替休日</t>
    </r>
    <r>
      <rPr>
        <sz val="10"/>
        <rFont val="MS UI Gothic"/>
        <family val="3"/>
        <charset val="128"/>
      </rPr>
      <t>)</t>
    </r>
  </si>
  <si>
    <t>勤労感謝の日</t>
  </si>
  <si>
    <r>
      <t>勤労感謝の日</t>
    </r>
    <r>
      <rPr>
        <sz val="10"/>
        <rFont val="MS UI Gothic"/>
        <family val="3"/>
        <charset val="128"/>
      </rPr>
      <t>(</t>
    </r>
    <r>
      <rPr>
        <sz val="10"/>
        <rFont val="ＭＳ Ｐゴシック"/>
        <family val="3"/>
        <charset val="128"/>
      </rPr>
      <t>振替休日</t>
    </r>
    <r>
      <rPr>
        <sz val="10"/>
        <rFont val="MS UI Gothic"/>
        <family val="3"/>
        <charset val="128"/>
      </rPr>
      <t>)</t>
    </r>
  </si>
  <si>
    <t>天皇誕生日</t>
  </si>
  <si>
    <r>
      <t>天皇誕生日</t>
    </r>
    <r>
      <rPr>
        <sz val="10"/>
        <rFont val="MS UI Gothic"/>
        <family val="3"/>
        <charset val="128"/>
      </rPr>
      <t>(</t>
    </r>
    <r>
      <rPr>
        <sz val="10"/>
        <rFont val="ＭＳ Ｐゴシック"/>
        <family val="3"/>
        <charset val="128"/>
      </rPr>
      <t>振替休日</t>
    </r>
    <r>
      <rPr>
        <sz val="10"/>
        <rFont val="MS UI Gothic"/>
        <family val="3"/>
        <charset val="128"/>
      </rPr>
      <t>)</t>
    </r>
  </si>
  <si>
    <t>年末休日</t>
  </si>
  <si>
    <t>年</t>
  </si>
  <si>
    <r>
      <t>月</t>
    </r>
    <r>
      <rPr>
        <b/>
        <sz val="16"/>
        <color indexed="18"/>
        <rFont val="Verdana"/>
        <family val="2"/>
      </rPr>
      <t xml:space="preserve">  </t>
    </r>
    <r>
      <rPr>
        <sz val="18"/>
        <color indexed="18"/>
        <rFont val="ＭＳ ゴシック"/>
        <family val="3"/>
        <charset val="128"/>
      </rPr>
      <t>作業報告書</t>
    </r>
  </si>
  <si>
    <t>Ver. 1.19</t>
  </si>
  <si>
    <t>日付</t>
  </si>
  <si>
    <t>曜日</t>
  </si>
  <si>
    <t>休日</t>
  </si>
  <si>
    <r>
      <t>時間外勤務時間</t>
    </r>
    <r>
      <rPr>
        <sz val="7"/>
        <rFont val="Verdana"/>
        <family val="2"/>
      </rPr>
      <t>(0.25</t>
    </r>
    <r>
      <rPr>
        <sz val="7"/>
        <rFont val="ＭＳ ゴシック"/>
        <family val="3"/>
        <charset val="128"/>
      </rPr>
      <t>時間単位</t>
    </r>
    <r>
      <rPr>
        <sz val="7"/>
        <rFont val="Verdana"/>
        <family val="2"/>
      </rPr>
      <t>)</t>
    </r>
  </si>
  <si>
    <t>開始
時刻</t>
  </si>
  <si>
    <t>～</t>
  </si>
  <si>
    <t>終了
時刻</t>
  </si>
  <si>
    <t>出社時刻</t>
  </si>
  <si>
    <t>退社時刻</t>
  </si>
  <si>
    <t>休憩時間</t>
  </si>
  <si>
    <r>
      <t>就業</t>
    </r>
    <r>
      <rPr>
        <sz val="9"/>
        <rFont val="Verdana"/>
        <family val="2"/>
      </rPr>
      <t xml:space="preserve">     </t>
    </r>
    <r>
      <rPr>
        <sz val="9"/>
        <rFont val="ＭＳ ゴシック"/>
        <family val="3"/>
        <charset val="128"/>
      </rPr>
      <t>時間</t>
    </r>
  </si>
  <si>
    <t>業務内容</t>
  </si>
  <si>
    <t>/</t>
  </si>
  <si>
    <t>合計</t>
  </si>
  <si>
    <t>時間</t>
  </si>
  <si>
    <t>　全休取得</t>
  </si>
  <si>
    <t>回</t>
  </si>
  <si>
    <r>
      <rPr>
        <sz val="11"/>
        <rFont val="ＭＳ Ｐゴシック"/>
        <family val="3"/>
        <charset val="128"/>
      </rPr>
      <t>　</t>
    </r>
    <r>
      <rPr>
        <sz val="11"/>
        <rFont val="Verdana"/>
        <family val="2"/>
      </rPr>
      <t xml:space="preserve">AM </t>
    </r>
    <r>
      <rPr>
        <sz val="11"/>
        <rFont val="ＭＳ Ｐゴシック"/>
        <family val="3"/>
        <charset val="128"/>
      </rPr>
      <t>取得</t>
    </r>
  </si>
  <si>
    <r>
      <rPr>
        <sz val="11"/>
        <rFont val="ＭＳ Ｐゴシック"/>
        <family val="3"/>
        <charset val="128"/>
      </rPr>
      <t>　</t>
    </r>
    <r>
      <rPr>
        <sz val="11"/>
        <rFont val="Verdana"/>
        <family val="2"/>
      </rPr>
      <t xml:space="preserve">PM </t>
    </r>
    <r>
      <rPr>
        <sz val="11"/>
        <rFont val="ＭＳ Ｐゴシック"/>
        <family val="3"/>
        <charset val="128"/>
      </rPr>
      <t>取得</t>
    </r>
  </si>
  <si>
    <t>　その他</t>
  </si>
  <si>
    <t>　欠勤</t>
  </si>
  <si>
    <t>年末休日</t>
    <phoneticPr fontId="61"/>
  </si>
  <si>
    <t>山の日</t>
    <rPh sb="0" eb="1">
      <t>ヤマ</t>
    </rPh>
    <rPh sb="2" eb="3">
      <t>ヒ</t>
    </rPh>
    <phoneticPr fontId="61"/>
  </si>
  <si>
    <r>
      <t>山の日</t>
    </r>
    <r>
      <rPr>
        <sz val="10"/>
        <rFont val="MS UI Gothic"/>
        <family val="3"/>
        <charset val="128"/>
      </rPr>
      <t>(</t>
    </r>
    <r>
      <rPr>
        <sz val="10"/>
        <rFont val="ＭＳ Ｐゴシック"/>
        <family val="3"/>
        <charset val="128"/>
      </rPr>
      <t>振替休日</t>
    </r>
    <r>
      <rPr>
        <sz val="10"/>
        <rFont val="MS UI Gothic"/>
        <family val="3"/>
        <charset val="128"/>
      </rPr>
      <t>)</t>
    </r>
    <rPh sb="0" eb="1">
      <t>ヤマ</t>
    </rPh>
    <phoneticPr fontId="61"/>
  </si>
  <si>
    <t>昭和の日</t>
    <rPh sb="0" eb="2">
      <t>ショウワ</t>
    </rPh>
    <phoneticPr fontId="61"/>
  </si>
  <si>
    <r>
      <t>昭和の日</t>
    </r>
    <r>
      <rPr>
        <sz val="10"/>
        <rFont val="MS UI Gothic"/>
        <family val="3"/>
        <charset val="128"/>
      </rPr>
      <t>(</t>
    </r>
    <r>
      <rPr>
        <sz val="10"/>
        <rFont val="ＭＳ Ｐゴシック"/>
        <family val="3"/>
        <charset val="128"/>
      </rPr>
      <t>振替休日</t>
    </r>
    <r>
      <rPr>
        <sz val="10"/>
        <rFont val="MS UI Gothic"/>
        <family val="3"/>
        <charset val="128"/>
      </rPr>
      <t>)</t>
    </r>
    <rPh sb="0" eb="2">
      <t>ショウワ</t>
    </rPh>
    <phoneticPr fontId="61"/>
  </si>
  <si>
    <t>みどりの日</t>
    <rPh sb="4" eb="5">
      <t>ヒ</t>
    </rPh>
    <phoneticPr fontId="61"/>
  </si>
  <si>
    <r>
      <t>憲法記念日</t>
    </r>
    <r>
      <rPr>
        <sz val="10"/>
        <rFont val="MS UI Gothic"/>
        <family val="3"/>
        <charset val="128"/>
      </rPr>
      <t>(</t>
    </r>
    <r>
      <rPr>
        <sz val="10"/>
        <rFont val="ＭＳ Ｐゴシック"/>
        <family val="3"/>
        <charset val="128"/>
      </rPr>
      <t>振替休日</t>
    </r>
    <r>
      <rPr>
        <sz val="10"/>
        <rFont val="MS UI Gothic"/>
        <family val="3"/>
        <charset val="128"/>
      </rPr>
      <t>)</t>
    </r>
    <rPh sb="0" eb="2">
      <t>ケンポウ</t>
    </rPh>
    <rPh sb="2" eb="5">
      <t>キネンビ</t>
    </rPh>
    <phoneticPr fontId="61"/>
  </si>
  <si>
    <r>
      <t>みどりの日</t>
    </r>
    <r>
      <rPr>
        <sz val="10"/>
        <rFont val="MS UI Gothic"/>
        <family val="3"/>
        <charset val="128"/>
      </rPr>
      <t>(</t>
    </r>
    <r>
      <rPr>
        <sz val="10"/>
        <rFont val="ＭＳ Ｐゴシック"/>
        <family val="3"/>
        <charset val="128"/>
      </rPr>
      <t>振替休日</t>
    </r>
    <r>
      <rPr>
        <sz val="10"/>
        <rFont val="MS UI Gothic"/>
        <family val="3"/>
        <charset val="128"/>
      </rPr>
      <t>)</t>
    </r>
    <phoneticPr fontId="61"/>
  </si>
  <si>
    <t>メールアドレス</t>
    <phoneticPr fontId="6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</si>
</sst>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d"/>
    <numFmt numFmtId="177" formatCode="m/d;@"/>
    <numFmt numFmtId="178" formatCode="0.00_ "/>
    <numFmt numFmtId="179" formatCode="yyyy"/>
    <numFmt numFmtId="180" formatCode="0_);[Red]\(0\)"/>
    <numFmt numFmtId="181" formatCode="mm/dd"/>
    <numFmt numFmtId="182" formatCode="ddd"/>
  </numFmts>
  <fonts count="62">
    <font>
      <sz val="11"/>
      <name val="明朝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name val="System"/>
      <charset val="128"/>
    </font>
    <font>
      <sz val="11"/>
      <color indexed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14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8"/>
      <name val="ＭＳ Ｐ明朝"/>
      <family val="1"/>
      <charset val="128"/>
    </font>
    <font>
      <b/>
      <sz val="11"/>
      <name val="Verdana"/>
      <family val="2"/>
    </font>
    <font>
      <sz val="11"/>
      <name val="Verdana"/>
      <family val="2"/>
    </font>
    <font>
      <sz val="9"/>
      <name val="Verdana"/>
      <family val="2"/>
    </font>
    <font>
      <sz val="9"/>
      <color indexed="10"/>
      <name val="Verdana"/>
      <family val="2"/>
    </font>
    <font>
      <b/>
      <u/>
      <sz val="18"/>
      <color indexed="18"/>
      <name val="ＭＳ Ｐ明朝"/>
      <family val="1"/>
      <charset val="128"/>
    </font>
    <font>
      <b/>
      <sz val="18"/>
      <color indexed="18"/>
      <name val="ＭＳ Ｐ明朝"/>
      <family val="1"/>
      <charset val="128"/>
    </font>
    <font>
      <sz val="11"/>
      <color indexed="10"/>
      <name val="Verdana"/>
      <family val="2"/>
    </font>
    <font>
      <b/>
      <sz val="8"/>
      <name val="ＭＳ Ｐゴシック"/>
      <family val="3"/>
      <charset val="128"/>
    </font>
    <font>
      <b/>
      <sz val="8"/>
      <name val="Verdana"/>
      <family val="2"/>
    </font>
    <font>
      <b/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color indexed="10"/>
      <name val="ＭＳ ゴシック"/>
      <family val="3"/>
      <charset val="128"/>
    </font>
    <font>
      <sz val="7"/>
      <name val="ＭＳ ゴシック"/>
      <family val="3"/>
      <charset val="128"/>
    </font>
    <font>
      <sz val="7"/>
      <name val="Verdana"/>
      <family val="2"/>
    </font>
    <font>
      <sz val="8"/>
      <color indexed="10"/>
      <name val="Verdana"/>
      <family val="2"/>
    </font>
    <font>
      <sz val="8"/>
      <name val="Verdana"/>
      <family val="2"/>
    </font>
    <font>
      <sz val="11"/>
      <name val="ＭＳ Ｐゴシック"/>
      <family val="3"/>
      <charset val="128"/>
    </font>
    <font>
      <sz val="10"/>
      <name val="ＭＳ Ｐ明朝"/>
      <family val="1"/>
      <charset val="128"/>
    </font>
    <font>
      <sz val="16"/>
      <color indexed="18"/>
      <name val="Verdana"/>
      <family val="2"/>
    </font>
    <font>
      <b/>
      <sz val="16"/>
      <color indexed="18"/>
      <name val="ＭＳ ゴシック"/>
      <family val="3"/>
      <charset val="128"/>
    </font>
    <font>
      <b/>
      <sz val="14"/>
      <color indexed="18"/>
      <name val="ＭＳ ゴシック"/>
      <family val="3"/>
      <charset val="128"/>
    </font>
    <font>
      <b/>
      <sz val="11"/>
      <name val="明朝"/>
      <family val="3"/>
      <charset val="128"/>
    </font>
    <font>
      <b/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ゴシック"/>
      <family val="3"/>
      <charset val="128"/>
    </font>
    <font>
      <b/>
      <sz val="9"/>
      <name val="Verdana"/>
      <family val="2"/>
    </font>
    <font>
      <sz val="11"/>
      <name val="ＭＳ Ｐ明朝"/>
      <family val="1"/>
      <charset val="128"/>
    </font>
    <font>
      <sz val="14"/>
      <color indexed="18"/>
      <name val="Verdana"/>
      <family val="2"/>
    </font>
    <font>
      <sz val="11"/>
      <color indexed="18"/>
      <name val="Verdana"/>
      <family val="2"/>
    </font>
    <font>
      <sz val="14"/>
      <name val="Verdana"/>
      <family val="2"/>
    </font>
    <font>
      <sz val="11"/>
      <color indexed="18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MS UI Gothic"/>
      <family val="3"/>
      <charset val="128"/>
    </font>
    <font>
      <sz val="9"/>
      <name val="Arial"/>
      <family val="2"/>
    </font>
    <font>
      <sz val="10"/>
      <color indexed="1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10"/>
      <name val="MS UI Gothic"/>
      <family val="3"/>
      <charset val="128"/>
    </font>
    <font>
      <b/>
      <sz val="16"/>
      <color indexed="18"/>
      <name val="Verdana"/>
      <family val="2"/>
    </font>
    <font>
      <sz val="18"/>
      <color indexed="18"/>
      <name val="ＭＳ ゴシック"/>
      <family val="3"/>
      <charset val="128"/>
    </font>
    <font>
      <sz val="9"/>
      <name val="宋体"/>
      <charset val="134"/>
    </font>
    <font>
      <sz val="11"/>
      <name val="明朝"/>
      <family val="3"/>
      <charset val="128"/>
    </font>
    <font>
      <sz val="6"/>
      <name val="明朝"/>
      <family val="3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5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60" fillId="4" borderId="2" applyNumberFormat="0" applyFon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2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60" fillId="0" borderId="0" applyBorder="0"/>
    <xf numFmtId="0" fontId="12" fillId="0" borderId="0"/>
    <xf numFmtId="0" fontId="4" fillId="16" borderId="0" applyNumberFormat="0" applyBorder="0" applyAlignment="0" applyProtection="0">
      <alignment vertical="center"/>
    </xf>
  </cellStyleXfs>
  <cellXfs count="182">
    <xf numFmtId="0" fontId="0" fillId="0" borderId="0" xfId="0"/>
    <xf numFmtId="0" fontId="19" fillId="0" borderId="0" xfId="41" applyFont="1" applyProtection="1"/>
    <xf numFmtId="0" fontId="20" fillId="0" borderId="0" xfId="41" applyFont="1" applyAlignment="1" applyProtection="1"/>
    <xf numFmtId="0" fontId="21" fillId="0" borderId="0" xfId="41" applyFont="1" applyAlignment="1" applyProtection="1"/>
    <xf numFmtId="0" fontId="22" fillId="0" borderId="0" xfId="41" applyFont="1" applyAlignment="1" applyProtection="1">
      <alignment horizontal="center" vertical="center" wrapText="1"/>
    </xf>
    <xf numFmtId="0" fontId="21" fillId="17" borderId="0" xfId="41" applyFont="1" applyFill="1" applyAlignment="1" applyProtection="1">
      <alignment vertical="center"/>
    </xf>
    <xf numFmtId="0" fontId="21" fillId="2" borderId="0" xfId="41" applyFont="1" applyFill="1" applyAlignment="1" applyProtection="1">
      <alignment vertical="center"/>
    </xf>
    <xf numFmtId="0" fontId="21" fillId="0" borderId="0" xfId="41" applyFont="1" applyAlignment="1" applyProtection="1">
      <alignment vertical="center"/>
    </xf>
    <xf numFmtId="0" fontId="21" fillId="0" borderId="0" xfId="41" applyFont="1" applyBorder="1" applyProtection="1"/>
    <xf numFmtId="0" fontId="22" fillId="0" borderId="0" xfId="41" applyFont="1" applyAlignment="1" applyProtection="1">
      <alignment horizontal="center"/>
    </xf>
    <xf numFmtId="0" fontId="23" fillId="0" borderId="0" xfId="41" applyFont="1" applyAlignment="1" applyProtection="1">
      <alignment horizontal="center"/>
    </xf>
    <xf numFmtId="0" fontId="21" fillId="0" borderId="0" xfId="41" applyFont="1" applyAlignment="1" applyProtection="1">
      <alignment horizontal="right"/>
    </xf>
    <xf numFmtId="0" fontId="21" fillId="0" borderId="0" xfId="41" applyFont="1" applyProtection="1"/>
    <xf numFmtId="0" fontId="22" fillId="0" borderId="0" xfId="41" applyFont="1" applyAlignment="1" applyProtection="1"/>
    <xf numFmtId="0" fontId="23" fillId="0" borderId="0" xfId="41" applyFont="1" applyAlignment="1" applyProtection="1"/>
    <xf numFmtId="0" fontId="26" fillId="0" borderId="0" xfId="41" applyFont="1" applyAlignment="1" applyProtection="1"/>
    <xf numFmtId="0" fontId="30" fillId="3" borderId="10" xfId="41" applyFont="1" applyFill="1" applyBorder="1" applyAlignment="1" applyProtection="1">
      <alignment horizontal="center" vertical="center" wrapText="1"/>
    </xf>
    <xf numFmtId="0" fontId="30" fillId="3" borderId="11" xfId="41" applyFont="1" applyFill="1" applyBorder="1" applyAlignment="1" applyProtection="1">
      <alignment horizontal="center" vertical="center" wrapText="1"/>
    </xf>
    <xf numFmtId="0" fontId="31" fillId="3" borderId="11" xfId="41" applyFont="1" applyFill="1" applyBorder="1" applyAlignment="1" applyProtection="1">
      <alignment horizontal="center" vertical="center" wrapText="1"/>
    </xf>
    <xf numFmtId="0" fontId="32" fillId="3" borderId="12" xfId="41" applyFont="1" applyFill="1" applyBorder="1" applyAlignment="1" applyProtection="1">
      <alignment horizontal="center" vertical="center" wrapText="1"/>
    </xf>
    <xf numFmtId="0" fontId="33" fillId="0" borderId="13" xfId="0" applyFont="1" applyBorder="1" applyAlignment="1" applyProtection="1">
      <alignment horizontal="center" vertical="center" wrapText="1"/>
    </xf>
    <xf numFmtId="0" fontId="33" fillId="0" borderId="14" xfId="0" applyFont="1" applyBorder="1" applyAlignment="1" applyProtection="1">
      <alignment horizontal="center" vertical="center" wrapText="1"/>
    </xf>
    <xf numFmtId="176" fontId="22" fillId="16" borderId="15" xfId="41" applyNumberFormat="1" applyFont="1" applyFill="1" applyBorder="1" applyAlignment="1" applyProtection="1">
      <alignment horizontal="center" vertical="center"/>
      <protection locked="0"/>
    </xf>
    <xf numFmtId="0" fontId="22" fillId="3" borderId="16" xfId="41" applyFont="1" applyFill="1" applyBorder="1" applyAlignment="1" applyProtection="1">
      <alignment horizontal="center" vertical="center"/>
    </xf>
    <xf numFmtId="0" fontId="34" fillId="0" borderId="16" xfId="41" applyFont="1" applyFill="1" applyBorder="1" applyAlignment="1" applyProtection="1">
      <alignment horizontal="left" vertical="center"/>
    </xf>
    <xf numFmtId="2" fontId="35" fillId="0" borderId="16" xfId="0" applyNumberFormat="1" applyFont="1" applyFill="1" applyBorder="1" applyAlignment="1" applyProtection="1">
      <alignment horizontal="right" vertical="center"/>
    </xf>
    <xf numFmtId="176" fontId="22" fillId="2" borderId="17" xfId="41" applyNumberFormat="1" applyFont="1" applyFill="1" applyBorder="1" applyAlignment="1" applyProtection="1">
      <alignment horizontal="center" vertical="center"/>
    </xf>
    <xf numFmtId="0" fontId="22" fillId="3" borderId="18" xfId="41" applyFont="1" applyFill="1" applyBorder="1" applyAlignment="1" applyProtection="1">
      <alignment horizontal="center" vertical="center"/>
    </xf>
    <xf numFmtId="2" fontId="35" fillId="0" borderId="18" xfId="0" applyNumberFormat="1" applyFont="1" applyFill="1" applyBorder="1" applyAlignment="1" applyProtection="1">
      <alignment horizontal="right" vertical="center"/>
    </xf>
    <xf numFmtId="176" fontId="22" fillId="0" borderId="17" xfId="41" applyNumberFormat="1" applyFont="1" applyFill="1" applyBorder="1" applyAlignment="1" applyProtection="1">
      <alignment horizontal="center" vertical="center"/>
    </xf>
    <xf numFmtId="176" fontId="22" fillId="0" borderId="19" xfId="41" applyNumberFormat="1" applyFont="1" applyFill="1" applyBorder="1" applyAlignment="1" applyProtection="1">
      <alignment horizontal="center" vertical="center"/>
    </xf>
    <xf numFmtId="0" fontId="22" fillId="3" borderId="20" xfId="41" applyFont="1" applyFill="1" applyBorder="1" applyAlignment="1" applyProtection="1">
      <alignment horizontal="center" vertical="center"/>
    </xf>
    <xf numFmtId="0" fontId="34" fillId="0" borderId="20" xfId="41" applyFont="1" applyFill="1" applyBorder="1" applyAlignment="1" applyProtection="1">
      <alignment horizontal="left" vertical="center"/>
    </xf>
    <xf numFmtId="2" fontId="35" fillId="0" borderId="21" xfId="0" applyNumberFormat="1" applyFont="1" applyFill="1" applyBorder="1" applyAlignment="1" applyProtection="1">
      <alignment horizontal="right" vertical="center"/>
    </xf>
    <xf numFmtId="178" fontId="35" fillId="0" borderId="22" xfId="41" applyNumberFormat="1" applyFont="1" applyFill="1" applyBorder="1" applyAlignment="1" applyProtection="1">
      <alignment horizontal="right" vertical="center"/>
    </xf>
    <xf numFmtId="178" fontId="35" fillId="0" borderId="23" xfId="41" applyNumberFormat="1" applyFont="1" applyFill="1" applyBorder="1" applyAlignment="1" applyProtection="1">
      <alignment horizontal="right" vertical="center"/>
    </xf>
    <xf numFmtId="178" fontId="35" fillId="0" borderId="24" xfId="41" applyNumberFormat="1" applyFont="1" applyFill="1" applyBorder="1" applyAlignment="1" applyProtection="1">
      <alignment horizontal="right" vertical="center"/>
    </xf>
    <xf numFmtId="0" fontId="30" fillId="0" borderId="0" xfId="41" applyFont="1" applyFill="1" applyBorder="1" applyAlignment="1" applyProtection="1">
      <alignment horizontal="center" vertical="center"/>
    </xf>
    <xf numFmtId="0" fontId="22" fillId="0" borderId="0" xfId="41" applyFont="1" applyFill="1" applyBorder="1" applyAlignment="1" applyProtection="1">
      <alignment horizontal="center" vertical="center"/>
    </xf>
    <xf numFmtId="178" fontId="35" fillId="0" borderId="0" xfId="41" applyNumberFormat="1" applyFont="1" applyFill="1" applyBorder="1" applyAlignment="1" applyProtection="1">
      <alignment horizontal="right" vertical="center"/>
    </xf>
    <xf numFmtId="0" fontId="36" fillId="0" borderId="0" xfId="41" applyFont="1" applyFill="1" applyBorder="1" applyAlignment="1" applyProtection="1">
      <alignment vertical="center"/>
      <protection locked="0"/>
    </xf>
    <xf numFmtId="0" fontId="21" fillId="0" borderId="0" xfId="41" applyFont="1" applyFill="1" applyBorder="1" applyAlignment="1" applyProtection="1">
      <alignment vertical="center"/>
      <protection locked="0"/>
    </xf>
    <xf numFmtId="0" fontId="21" fillId="0" borderId="0" xfId="41" applyFont="1" applyFill="1" applyBorder="1" applyAlignment="1" applyProtection="1">
      <alignment horizontal="right" vertical="center"/>
    </xf>
    <xf numFmtId="0" fontId="21" fillId="0" borderId="0" xfId="41" applyFont="1" applyBorder="1" applyAlignment="1" applyProtection="1"/>
    <xf numFmtId="0" fontId="26" fillId="0" borderId="0" xfId="41" applyFont="1" applyBorder="1" applyProtection="1"/>
    <xf numFmtId="0" fontId="21" fillId="0" borderId="0" xfId="41" applyFont="1" applyBorder="1" applyAlignment="1" applyProtection="1">
      <alignment horizontal="right"/>
    </xf>
    <xf numFmtId="0" fontId="37" fillId="0" borderId="0" xfId="41" applyFont="1" applyBorder="1" applyAlignment="1" applyProtection="1">
      <alignment horizontal="left" vertical="top" wrapText="1"/>
    </xf>
    <xf numFmtId="0" fontId="22" fillId="0" borderId="0" xfId="41" applyFont="1" applyBorder="1" applyAlignment="1" applyProtection="1">
      <alignment horizontal="center"/>
    </xf>
    <xf numFmtId="0" fontId="23" fillId="0" borderId="0" xfId="41" applyFont="1" applyBorder="1" applyAlignment="1" applyProtection="1">
      <alignment horizontal="center"/>
    </xf>
    <xf numFmtId="0" fontId="25" fillId="0" borderId="0" xfId="41" applyFont="1" applyFill="1" applyAlignment="1" applyProtection="1"/>
    <xf numFmtId="179" fontId="38" fillId="0" borderId="0" xfId="41" applyNumberFormat="1" applyFont="1" applyFill="1" applyAlignment="1" applyProtection="1">
      <alignment horizontal="right"/>
    </xf>
    <xf numFmtId="179" fontId="0" fillId="0" borderId="0" xfId="0" applyNumberFormat="1" applyFill="1" applyAlignment="1" applyProtection="1">
      <alignment horizontal="right"/>
    </xf>
    <xf numFmtId="0" fontId="38" fillId="0" borderId="0" xfId="41" applyFont="1" applyAlignment="1" applyProtection="1">
      <alignment horizontal="center"/>
    </xf>
    <xf numFmtId="0" fontId="39" fillId="0" borderId="0" xfId="41" applyFont="1" applyAlignment="1" applyProtection="1">
      <alignment horizontal="center"/>
    </xf>
    <xf numFmtId="180" fontId="38" fillId="0" borderId="0" xfId="41" applyNumberFormat="1" applyFont="1" applyFill="1" applyAlignment="1" applyProtection="1"/>
    <xf numFmtId="0" fontId="40" fillId="0" borderId="0" xfId="41" applyFont="1" applyAlignment="1" applyProtection="1"/>
    <xf numFmtId="0" fontId="20" fillId="0" borderId="0" xfId="41" applyFont="1" applyFill="1" applyBorder="1" applyAlignment="1" applyProtection="1">
      <alignment vertical="center"/>
    </xf>
    <xf numFmtId="0" fontId="42" fillId="0" borderId="25" xfId="41" applyFont="1" applyFill="1" applyBorder="1" applyAlignment="1" applyProtection="1">
      <alignment vertical="center"/>
    </xf>
    <xf numFmtId="0" fontId="30" fillId="3" borderId="12" xfId="41" applyFont="1" applyFill="1" applyBorder="1" applyAlignment="1" applyProtection="1">
      <alignment horizontal="center" vertical="center" wrapText="1" shrinkToFit="1"/>
    </xf>
    <xf numFmtId="0" fontId="43" fillId="3" borderId="13" xfId="41" applyFont="1" applyFill="1" applyBorder="1" applyAlignment="1" applyProtection="1">
      <alignment vertical="center" wrapText="1" shrinkToFit="1"/>
    </xf>
    <xf numFmtId="0" fontId="30" fillId="3" borderId="14" xfId="41" applyFont="1" applyFill="1" applyBorder="1" applyAlignment="1" applyProtection="1">
      <alignment horizontal="center" vertical="center" wrapText="1" shrinkToFit="1"/>
    </xf>
    <xf numFmtId="0" fontId="30" fillId="3" borderId="11" xfId="41" applyFont="1" applyFill="1" applyBorder="1" applyAlignment="1" applyProtection="1">
      <alignment horizontal="center" vertical="center" wrapText="1" shrinkToFit="1"/>
    </xf>
    <xf numFmtId="20" fontId="35" fillId="16" borderId="26" xfId="0" applyNumberFormat="1" applyFont="1" applyFill="1" applyBorder="1" applyAlignment="1" applyProtection="1">
      <alignment horizontal="center" vertical="center"/>
      <protection locked="0"/>
    </xf>
    <xf numFmtId="2" fontId="35" fillId="16" borderId="18" xfId="0" applyNumberFormat="1" applyFont="1" applyFill="1" applyBorder="1" applyAlignment="1" applyProtection="1">
      <alignment horizontal="center" vertical="center"/>
      <protection locked="0"/>
    </xf>
    <xf numFmtId="2" fontId="35" fillId="16" borderId="16" xfId="0" applyNumberFormat="1" applyFont="1" applyFill="1" applyBorder="1" applyAlignment="1" applyProtection="1">
      <alignment horizontal="center" vertical="center"/>
      <protection locked="0"/>
    </xf>
    <xf numFmtId="2" fontId="35" fillId="16" borderId="27" xfId="0" applyNumberFormat="1" applyFont="1" applyFill="1" applyBorder="1" applyAlignment="1" applyProtection="1">
      <alignment vertical="center"/>
      <protection locked="0"/>
    </xf>
    <xf numFmtId="2" fontId="35" fillId="0" borderId="16" xfId="0" applyNumberFormat="1" applyFont="1" applyFill="1" applyBorder="1" applyAlignment="1" applyProtection="1">
      <alignment vertical="center"/>
    </xf>
    <xf numFmtId="20" fontId="35" fillId="16" borderId="28" xfId="0" applyNumberFormat="1" applyFont="1" applyFill="1" applyBorder="1" applyAlignment="1" applyProtection="1">
      <alignment horizontal="center" vertical="center"/>
      <protection locked="0"/>
    </xf>
    <xf numFmtId="20" fontId="35" fillId="0" borderId="29" xfId="0" applyNumberFormat="1" applyFont="1" applyFill="1" applyBorder="1" applyAlignment="1" applyProtection="1">
      <alignment horizontal="center" vertical="center"/>
    </xf>
    <xf numFmtId="20" fontId="35" fillId="16" borderId="27" xfId="0" applyNumberFormat="1" applyFont="1" applyFill="1" applyBorder="1" applyAlignment="1" applyProtection="1">
      <alignment horizontal="center" vertical="center"/>
      <protection locked="0"/>
    </xf>
    <xf numFmtId="20" fontId="35" fillId="16" borderId="30" xfId="0" applyNumberFormat="1" applyFont="1" applyFill="1" applyBorder="1" applyAlignment="1" applyProtection="1">
      <alignment horizontal="center" vertical="center"/>
      <protection locked="0"/>
    </xf>
    <xf numFmtId="20" fontId="35" fillId="0" borderId="31" xfId="0" applyNumberFormat="1" applyFont="1" applyFill="1" applyBorder="1" applyAlignment="1" applyProtection="1">
      <alignment horizontal="center" vertical="center"/>
    </xf>
    <xf numFmtId="20" fontId="35" fillId="16" borderId="32" xfId="0" applyNumberFormat="1" applyFont="1" applyFill="1" applyBorder="1" applyAlignment="1" applyProtection="1">
      <alignment horizontal="center" vertical="center"/>
      <protection locked="0"/>
    </xf>
    <xf numFmtId="2" fontId="35" fillId="16" borderId="21" xfId="0" applyNumberFormat="1" applyFont="1" applyFill="1" applyBorder="1" applyAlignment="1" applyProtection="1">
      <alignment horizontal="center" vertical="center"/>
      <protection locked="0"/>
    </xf>
    <xf numFmtId="2" fontId="35" fillId="16" borderId="20" xfId="0" applyNumberFormat="1" applyFont="1" applyFill="1" applyBorder="1" applyAlignment="1" applyProtection="1">
      <alignment horizontal="center" vertical="center"/>
      <protection locked="0"/>
    </xf>
    <xf numFmtId="2" fontId="35" fillId="16" borderId="32" xfId="0" applyNumberFormat="1" applyFont="1" applyFill="1" applyBorder="1" applyAlignment="1" applyProtection="1">
      <alignment vertical="center"/>
      <protection locked="0"/>
    </xf>
    <xf numFmtId="2" fontId="35" fillId="0" borderId="20" xfId="0" applyNumberFormat="1" applyFont="1" applyFill="1" applyBorder="1" applyAlignment="1" applyProtection="1">
      <alignment vertical="center"/>
    </xf>
    <xf numFmtId="0" fontId="35" fillId="0" borderId="33" xfId="41" applyFont="1" applyFill="1" applyBorder="1" applyAlignment="1" applyProtection="1">
      <alignment vertical="center"/>
    </xf>
    <xf numFmtId="0" fontId="44" fillId="0" borderId="34" xfId="41" applyFont="1" applyFill="1" applyBorder="1" applyAlignment="1" applyProtection="1">
      <alignment vertical="center"/>
    </xf>
    <xf numFmtId="0" fontId="21" fillId="0" borderId="0" xfId="41" applyFont="1" applyBorder="1" applyAlignment="1" applyProtection="1">
      <alignment vertical="center"/>
    </xf>
    <xf numFmtId="0" fontId="46" fillId="0" borderId="0" xfId="41" applyFont="1" applyFill="1" applyBorder="1" applyAlignment="1" applyProtection="1">
      <alignment vertical="center"/>
      <protection locked="0"/>
    </xf>
    <xf numFmtId="0" fontId="19" fillId="0" borderId="0" xfId="41" applyFont="1" applyFill="1" applyAlignment="1" applyProtection="1"/>
    <xf numFmtId="0" fontId="19" fillId="0" borderId="0" xfId="41" applyFont="1" applyAlignment="1" applyProtection="1"/>
    <xf numFmtId="0" fontId="47" fillId="0" borderId="0" xfId="41" applyFont="1" applyAlignment="1" applyProtection="1"/>
    <xf numFmtId="0" fontId="48" fillId="0" borderId="0" xfId="41" applyFont="1" applyAlignment="1" applyProtection="1"/>
    <xf numFmtId="0" fontId="21" fillId="0" borderId="35" xfId="41" applyFont="1" applyBorder="1" applyAlignment="1" applyProtection="1">
      <alignment vertical="center"/>
    </xf>
    <xf numFmtId="0" fontId="21" fillId="0" borderId="36" xfId="41" applyFont="1" applyBorder="1" applyAlignment="1" applyProtection="1">
      <alignment vertical="center"/>
    </xf>
    <xf numFmtId="0" fontId="21" fillId="0" borderId="0" xfId="41" applyFont="1" applyFill="1" applyBorder="1" applyAlignment="1" applyProtection="1">
      <alignment vertical="center"/>
    </xf>
    <xf numFmtId="0" fontId="0" fillId="0" borderId="0" xfId="0" applyBorder="1" applyAlignment="1" applyProtection="1"/>
    <xf numFmtId="0" fontId="21" fillId="0" borderId="37" xfId="41" applyFont="1" applyFill="1" applyBorder="1" applyAlignment="1" applyProtection="1">
      <alignment vertical="center"/>
      <protection locked="0"/>
    </xf>
    <xf numFmtId="0" fontId="21" fillId="0" borderId="0" xfId="41" applyFont="1" applyFill="1" applyBorder="1" applyAlignment="1" applyProtection="1"/>
    <xf numFmtId="0" fontId="36" fillId="0" borderId="37" xfId="41" applyFont="1" applyFill="1" applyBorder="1" applyAlignment="1" applyProtection="1">
      <alignment vertical="center"/>
      <protection locked="0"/>
    </xf>
    <xf numFmtId="0" fontId="46" fillId="0" borderId="37" xfId="41" applyFont="1" applyFill="1" applyBorder="1" applyAlignment="1" applyProtection="1">
      <alignment vertical="center"/>
      <protection locked="0"/>
    </xf>
    <xf numFmtId="0" fontId="36" fillId="3" borderId="38" xfId="0" applyFont="1" applyFill="1" applyBorder="1" applyAlignment="1" applyProtection="1">
      <alignment horizontal="left" vertical="center"/>
      <protection hidden="1"/>
    </xf>
    <xf numFmtId="0" fontId="36" fillId="3" borderId="33" xfId="0" applyFont="1" applyFill="1" applyBorder="1" applyAlignment="1" applyProtection="1">
      <alignment horizontal="left" vertical="center"/>
      <protection hidden="1"/>
    </xf>
    <xf numFmtId="0" fontId="36" fillId="3" borderId="34" xfId="0" applyFont="1" applyFill="1" applyBorder="1" applyAlignment="1" applyProtection="1">
      <alignment horizontal="left" vertical="center"/>
      <protection hidden="1"/>
    </xf>
    <xf numFmtId="0" fontId="49" fillId="0" borderId="38" xfId="0" applyFont="1" applyBorder="1" applyAlignment="1" applyProtection="1">
      <alignment horizontal="right" vertical="center"/>
      <protection hidden="1"/>
    </xf>
    <xf numFmtId="0" fontId="21" fillId="3" borderId="38" xfId="0" applyFont="1" applyFill="1" applyBorder="1" applyAlignment="1" applyProtection="1">
      <alignment horizontal="left" vertical="center"/>
      <protection hidden="1"/>
    </xf>
    <xf numFmtId="0" fontId="21" fillId="3" borderId="33" xfId="0" applyFont="1" applyFill="1" applyBorder="1" applyAlignment="1" applyProtection="1">
      <alignment horizontal="left" vertical="center"/>
      <protection hidden="1"/>
    </xf>
    <xf numFmtId="0" fontId="21" fillId="3" borderId="34" xfId="0" applyFont="1" applyFill="1" applyBorder="1" applyAlignment="1" applyProtection="1">
      <alignment horizontal="left" vertical="center"/>
      <protection hidden="1"/>
    </xf>
    <xf numFmtId="0" fontId="21" fillId="0" borderId="0" xfId="0" applyFont="1"/>
    <xf numFmtId="0" fontId="21" fillId="0" borderId="35" xfId="41" applyFont="1" applyBorder="1" applyAlignment="1" applyProtection="1"/>
    <xf numFmtId="0" fontId="21" fillId="0" borderId="36" xfId="41" applyFont="1" applyBorder="1" applyAlignment="1" applyProtection="1"/>
    <xf numFmtId="0" fontId="21" fillId="0" borderId="39" xfId="41" applyFont="1" applyBorder="1" applyAlignment="1" applyProtection="1"/>
    <xf numFmtId="0" fontId="21" fillId="0" borderId="40" xfId="41" applyFont="1" applyBorder="1" applyAlignment="1" applyProtection="1"/>
    <xf numFmtId="0" fontId="21" fillId="0" borderId="41" xfId="41" applyFont="1" applyBorder="1" applyAlignment="1" applyProtection="1"/>
    <xf numFmtId="0" fontId="21" fillId="0" borderId="42" xfId="41" applyFont="1" applyBorder="1" applyAlignment="1" applyProtection="1"/>
    <xf numFmtId="0" fontId="21" fillId="0" borderId="43" xfId="41" applyFont="1" applyBorder="1" applyAlignment="1" applyProtection="1"/>
    <xf numFmtId="0" fontId="21" fillId="0" borderId="44" xfId="41" applyFont="1" applyBorder="1" applyAlignment="1" applyProtection="1"/>
    <xf numFmtId="0" fontId="48" fillId="0" borderId="0" xfId="41" applyFont="1" applyProtection="1"/>
    <xf numFmtId="0" fontId="50" fillId="0" borderId="0" xfId="41" applyFont="1" applyAlignment="1" applyProtection="1">
      <alignment horizontal="right"/>
    </xf>
    <xf numFmtId="181" fontId="22" fillId="8" borderId="45" xfId="41" applyNumberFormat="1" applyFont="1" applyFill="1" applyBorder="1" applyAlignment="1" applyProtection="1">
      <alignment horizontal="center" vertical="center"/>
      <protection locked="0"/>
    </xf>
    <xf numFmtId="181" fontId="22" fillId="8" borderId="46" xfId="41" applyNumberFormat="1" applyFont="1" applyFill="1" applyBorder="1" applyAlignment="1" applyProtection="1">
      <alignment horizontal="center" vertical="center"/>
      <protection locked="0"/>
    </xf>
    <xf numFmtId="181" fontId="22" fillId="8" borderId="47" xfId="41" applyNumberFormat="1" applyFont="1" applyFill="1" applyBorder="1" applyAlignment="1" applyProtection="1">
      <alignment horizontal="center" vertical="center"/>
      <protection locked="0"/>
    </xf>
    <xf numFmtId="0" fontId="23" fillId="0" borderId="36" xfId="41" applyFont="1" applyFill="1" applyBorder="1" applyAlignment="1" applyProtection="1">
      <alignment vertical="center"/>
    </xf>
    <xf numFmtId="0" fontId="49" fillId="0" borderId="33" xfId="0" applyFont="1" applyBorder="1" applyAlignment="1" applyProtection="1">
      <alignment horizontal="right" vertical="center"/>
      <protection hidden="1"/>
    </xf>
    <xf numFmtId="0" fontId="36" fillId="0" borderId="33" xfId="0" applyFont="1" applyBorder="1" applyAlignment="1" applyProtection="1">
      <alignment horizontal="center" vertical="center"/>
      <protection hidden="1"/>
    </xf>
    <xf numFmtId="0" fontId="21" fillId="0" borderId="33" xfId="0" applyFont="1" applyBorder="1" applyAlignment="1" applyProtection="1">
      <alignment horizontal="center" vertical="center"/>
      <protection hidden="1"/>
    </xf>
    <xf numFmtId="0" fontId="21" fillId="0" borderId="34" xfId="0" applyFont="1" applyBorder="1" applyAlignment="1" applyProtection="1">
      <alignment horizontal="center" vertical="center"/>
      <protection hidden="1"/>
    </xf>
    <xf numFmtId="0" fontId="51" fillId="0" borderId="0" xfId="41" applyFont="1" applyFill="1" applyBorder="1" applyAlignment="1" applyProtection="1">
      <alignment vertical="center"/>
    </xf>
    <xf numFmtId="0" fontId="21" fillId="0" borderId="39" xfId="41" applyFont="1" applyBorder="1" applyProtection="1"/>
    <xf numFmtId="0" fontId="21" fillId="0" borderId="35" xfId="41" applyFont="1" applyBorder="1" applyProtection="1"/>
    <xf numFmtId="0" fontId="21" fillId="0" borderId="36" xfId="41" applyFont="1" applyBorder="1" applyProtection="1"/>
    <xf numFmtId="0" fontId="21" fillId="0" borderId="41" xfId="41" applyFont="1" applyBorder="1" applyProtection="1"/>
    <xf numFmtId="0" fontId="21" fillId="0" borderId="40" xfId="41" applyFont="1" applyBorder="1" applyProtection="1"/>
    <xf numFmtId="0" fontId="21" fillId="0" borderId="44" xfId="41" applyFont="1" applyBorder="1" applyProtection="1"/>
    <xf numFmtId="0" fontId="21" fillId="0" borderId="42" xfId="41" applyFont="1" applyBorder="1" applyProtection="1"/>
    <xf numFmtId="0" fontId="21" fillId="0" borderId="43" xfId="41" applyFont="1" applyBorder="1" applyProtection="1"/>
    <xf numFmtId="0" fontId="52" fillId="0" borderId="0" xfId="42" applyFont="1" applyBorder="1" applyAlignment="1">
      <alignment horizontal="left"/>
    </xf>
    <xf numFmtId="0" fontId="52" fillId="0" borderId="0" xfId="42" applyFont="1" applyBorder="1" applyAlignment="1">
      <alignment horizontal="center"/>
    </xf>
    <xf numFmtId="0" fontId="52" fillId="0" borderId="0" xfId="42" applyFont="1" applyBorder="1"/>
    <xf numFmtId="0" fontId="53" fillId="0" borderId="0" xfId="42" applyFont="1" applyBorder="1"/>
    <xf numFmtId="180" fontId="52" fillId="0" borderId="0" xfId="42" applyNumberFormat="1" applyFont="1" applyBorder="1" applyAlignment="1">
      <alignment horizontal="left"/>
    </xf>
    <xf numFmtId="0" fontId="52" fillId="0" borderId="0" xfId="42" applyNumberFormat="1" applyFont="1" applyBorder="1" applyAlignment="1">
      <alignment horizontal="left"/>
    </xf>
    <xf numFmtId="14" fontId="52" fillId="0" borderId="0" xfId="42" applyNumberFormat="1" applyFont="1" applyBorder="1" applyAlignment="1">
      <alignment horizontal="left"/>
    </xf>
    <xf numFmtId="182" fontId="52" fillId="0" borderId="0" xfId="42" applyNumberFormat="1" applyFont="1" applyFill="1" applyBorder="1" applyAlignment="1">
      <alignment horizontal="center" vertical="center"/>
    </xf>
    <xf numFmtId="0" fontId="54" fillId="0" borderId="0" xfId="42" applyFont="1" applyBorder="1" applyAlignment="1">
      <alignment horizontal="center"/>
    </xf>
    <xf numFmtId="14" fontId="55" fillId="0" borderId="0" xfId="42" applyNumberFormat="1" applyFont="1" applyBorder="1" applyAlignment="1">
      <alignment horizontal="left"/>
    </xf>
    <xf numFmtId="0" fontId="56" fillId="0" borderId="0" xfId="42" applyFont="1" applyBorder="1" applyAlignment="1">
      <alignment horizontal="center"/>
    </xf>
    <xf numFmtId="0" fontId="53" fillId="0" borderId="0" xfId="42" applyNumberFormat="1" applyFont="1" applyBorder="1" applyAlignment="1">
      <alignment horizontal="left"/>
    </xf>
    <xf numFmtId="56" fontId="52" fillId="0" borderId="0" xfId="42" applyNumberFormat="1" applyFont="1" applyBorder="1" applyAlignment="1">
      <alignment horizontal="left"/>
    </xf>
    <xf numFmtId="0" fontId="52" fillId="0" borderId="0" xfId="42" applyNumberFormat="1" applyFont="1" applyBorder="1" applyAlignment="1">
      <alignment horizontal="center"/>
    </xf>
    <xf numFmtId="179" fontId="47" fillId="0" borderId="0" xfId="41" applyNumberFormat="1" applyFont="1" applyFill="1" applyAlignment="1" applyProtection="1">
      <alignment horizontal="right"/>
    </xf>
    <xf numFmtId="0" fontId="42" fillId="0" borderId="53" xfId="41" applyFont="1" applyFill="1" applyBorder="1" applyAlignment="1" applyProtection="1">
      <alignment vertical="center"/>
    </xf>
    <xf numFmtId="0" fontId="42" fillId="0" borderId="33" xfId="41" applyFont="1" applyFill="1" applyBorder="1" applyAlignment="1" applyProtection="1">
      <alignment vertical="center"/>
    </xf>
    <xf numFmtId="0" fontId="30" fillId="0" borderId="36" xfId="41" applyFont="1" applyFill="1" applyBorder="1" applyAlignment="1" applyProtection="1">
      <alignment horizontal="center" vertical="center"/>
    </xf>
    <xf numFmtId="0" fontId="22" fillId="0" borderId="36" xfId="41" applyFont="1" applyFill="1" applyBorder="1" applyAlignment="1" applyProtection="1">
      <alignment horizontal="center" vertical="center"/>
    </xf>
    <xf numFmtId="0" fontId="22" fillId="0" borderId="39" xfId="41" applyFont="1" applyFill="1" applyBorder="1" applyAlignment="1" applyProtection="1">
      <alignment horizontal="center" vertical="center"/>
    </xf>
    <xf numFmtId="0" fontId="44" fillId="0" borderId="48" xfId="41" applyFont="1" applyFill="1" applyBorder="1" applyAlignment="1" applyProtection="1">
      <alignment horizontal="right" vertical="center"/>
    </xf>
    <xf numFmtId="0" fontId="45" fillId="0" borderId="33" xfId="41" applyFont="1" applyFill="1" applyBorder="1" applyAlignment="1" applyProtection="1">
      <alignment horizontal="right" vertical="center"/>
    </xf>
    <xf numFmtId="0" fontId="45" fillId="0" borderId="22" xfId="41" applyFont="1" applyFill="1" applyBorder="1" applyAlignment="1" applyProtection="1">
      <alignment horizontal="right" vertical="center"/>
    </xf>
    <xf numFmtId="178" fontId="45" fillId="0" borderId="33" xfId="41" applyNumberFormat="1" applyFont="1" applyFill="1" applyBorder="1" applyAlignment="1" applyProtection="1">
      <alignment vertical="center"/>
    </xf>
    <xf numFmtId="177" fontId="13" fillId="16" borderId="49" xfId="0" applyNumberFormat="1" applyFont="1" applyFill="1" applyBorder="1" applyAlignment="1" applyProtection="1">
      <alignment horizontal="center" vertical="center" shrinkToFit="1"/>
      <protection locked="0"/>
    </xf>
    <xf numFmtId="177" fontId="13" fillId="16" borderId="26" xfId="0" applyNumberFormat="1" applyFont="1" applyFill="1" applyBorder="1" applyAlignment="1" applyProtection="1">
      <alignment horizontal="center" vertical="center" shrinkToFit="1"/>
      <protection locked="0"/>
    </xf>
    <xf numFmtId="0" fontId="43" fillId="16" borderId="28" xfId="41" applyFont="1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0" borderId="50" xfId="0" applyBorder="1" applyAlignment="1" applyProtection="1">
      <alignment vertical="center"/>
      <protection locked="0"/>
    </xf>
    <xf numFmtId="178" fontId="35" fillId="8" borderId="51" xfId="41" applyNumberFormat="1" applyFont="1" applyFill="1" applyBorder="1" applyAlignment="1" applyProtection="1">
      <alignment horizontal="center" vertical="center"/>
      <protection locked="0"/>
    </xf>
    <xf numFmtId="178" fontId="35" fillId="8" borderId="29" xfId="41" applyNumberFormat="1" applyFont="1" applyFill="1" applyBorder="1" applyAlignment="1" applyProtection="1">
      <alignment horizontal="center" vertical="center"/>
      <protection locked="0"/>
    </xf>
    <xf numFmtId="178" fontId="35" fillId="8" borderId="52" xfId="41" applyNumberFormat="1" applyFont="1" applyFill="1" applyBorder="1" applyAlignment="1" applyProtection="1">
      <alignment horizontal="center" vertical="center"/>
      <protection locked="0"/>
    </xf>
    <xf numFmtId="178" fontId="35" fillId="8" borderId="31" xfId="41" applyNumberFormat="1" applyFont="1" applyFill="1" applyBorder="1" applyAlignment="1" applyProtection="1">
      <alignment horizontal="center" vertical="center"/>
      <protection locked="0"/>
    </xf>
    <xf numFmtId="0" fontId="30" fillId="3" borderId="12" xfId="41" applyFont="1" applyFill="1" applyBorder="1" applyAlignment="1" applyProtection="1">
      <alignment horizontal="center" vertical="center" wrapText="1" shrinkToFit="1"/>
    </xf>
    <xf numFmtId="0" fontId="30" fillId="3" borderId="13" xfId="41" applyFont="1" applyFill="1" applyBorder="1" applyAlignment="1" applyProtection="1">
      <alignment horizontal="center" vertical="center" wrapText="1" shrinkToFit="1"/>
    </xf>
    <xf numFmtId="0" fontId="0" fillId="0" borderId="14" xfId="0" applyBorder="1" applyAlignment="1">
      <alignment horizontal="center" vertical="center" wrapText="1" shrinkToFit="1"/>
    </xf>
    <xf numFmtId="0" fontId="22" fillId="3" borderId="12" xfId="41" applyFont="1" applyFill="1" applyBorder="1" applyAlignment="1" applyProtection="1">
      <alignment horizontal="center" vertical="center" wrapText="1"/>
    </xf>
    <xf numFmtId="0" fontId="22" fillId="3" borderId="13" xfId="41" applyFont="1" applyFill="1" applyBorder="1" applyAlignment="1" applyProtection="1">
      <alignment horizontal="center" vertical="center" wrapText="1"/>
    </xf>
    <xf numFmtId="0" fontId="22" fillId="3" borderId="54" xfId="41" applyFont="1" applyFill="1" applyBorder="1" applyAlignment="1" applyProtection="1">
      <alignment horizontal="center" vertical="center" wrapText="1"/>
    </xf>
    <xf numFmtId="0" fontId="43" fillId="16" borderId="55" xfId="41" applyFont="1" applyFill="1" applyBorder="1" applyAlignment="1" applyProtection="1">
      <alignment vertical="center"/>
      <protection locked="0"/>
    </xf>
    <xf numFmtId="0" fontId="0" fillId="0" borderId="56" xfId="0" applyBorder="1" applyAlignment="1" applyProtection="1">
      <alignment vertical="center"/>
      <protection locked="0"/>
    </xf>
    <xf numFmtId="0" fontId="0" fillId="0" borderId="57" xfId="0" applyBorder="1" applyAlignment="1" applyProtection="1">
      <alignment vertical="center"/>
      <protection locked="0"/>
    </xf>
    <xf numFmtId="178" fontId="35" fillId="8" borderId="58" xfId="41" applyNumberFormat="1" applyFont="1" applyFill="1" applyBorder="1" applyAlignment="1" applyProtection="1">
      <alignment horizontal="center" vertical="center"/>
      <protection locked="0"/>
    </xf>
    <xf numFmtId="178" fontId="35" fillId="8" borderId="56" xfId="41" applyNumberFormat="1" applyFont="1" applyFill="1" applyBorder="1" applyAlignment="1" applyProtection="1">
      <alignment horizontal="center" vertical="center"/>
      <protection locked="0"/>
    </xf>
    <xf numFmtId="0" fontId="24" fillId="0" borderId="0" xfId="41" applyFont="1" applyFill="1" applyAlignment="1" applyProtection="1">
      <protection locked="0"/>
    </xf>
    <xf numFmtId="0" fontId="25" fillId="0" borderId="0" xfId="0" applyFont="1" applyFill="1" applyAlignment="1" applyProtection="1">
      <protection locked="0"/>
    </xf>
    <xf numFmtId="0" fontId="27" fillId="0" borderId="0" xfId="41" applyFont="1" applyFill="1" applyBorder="1" applyAlignment="1" applyProtection="1">
      <alignment vertical="center" wrapText="1"/>
    </xf>
    <xf numFmtId="0" fontId="28" fillId="0" borderId="0" xfId="41" applyFont="1" applyFill="1" applyBorder="1" applyAlignment="1" applyProtection="1">
      <alignment vertical="center" wrapText="1"/>
    </xf>
    <xf numFmtId="0" fontId="29" fillId="0" borderId="0" xfId="41" applyFont="1" applyFill="1" applyBorder="1" applyAlignment="1" applyProtection="1">
      <alignment horizontal="left" vertical="center"/>
      <protection locked="0"/>
    </xf>
    <xf numFmtId="49" fontId="20" fillId="0" borderId="0" xfId="41" applyNumberFormat="1" applyFont="1" applyFill="1" applyBorder="1" applyAlignment="1" applyProtection="1">
      <alignment vertical="center"/>
      <protection locked="0"/>
    </xf>
    <xf numFmtId="0" fontId="41" fillId="0" borderId="0" xfId="0" applyFont="1" applyFill="1" applyBorder="1" applyAlignment="1" applyProtection="1">
      <alignment vertical="center"/>
      <protection locked="0"/>
    </xf>
    <xf numFmtId="49" fontId="35" fillId="16" borderId="38" xfId="0" applyNumberFormat="1" applyFont="1" applyFill="1" applyBorder="1" applyAlignment="1" applyProtection="1">
      <alignment horizontal="left" vertical="center"/>
      <protection locked="0"/>
    </xf>
    <xf numFmtId="49" fontId="35" fillId="16" borderId="33" xfId="0" applyNumberFormat="1" applyFont="1" applyFill="1" applyBorder="1" applyAlignment="1" applyProtection="1">
      <alignment horizontal="left" vertical="center"/>
      <protection locked="0"/>
    </xf>
    <xf numFmtId="49" fontId="35" fillId="16" borderId="34" xfId="0" applyNumberFormat="1" applyFont="1" applyFill="1" applyBorder="1" applyAlignment="1" applyProtection="1">
      <alignment horizontal="left" vertical="center"/>
      <protection locked="0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Ar" xfId="41"/>
    <cellStyle name="標準_Attendance Sheet" xfId="42"/>
    <cellStyle name="良い" xfId="43" builtinId="26" customBuiltin="1"/>
  </cellStyles>
  <dxfs count="5">
    <dxf>
      <border>
        <top style="thin">
          <color indexed="64"/>
        </top>
      </border>
    </dxf>
    <dxf>
      <fill>
        <patternFill patternType="gray0625">
          <fgColor indexed="64"/>
          <bgColor indexed="13"/>
        </patternFill>
      </fill>
    </dxf>
    <dxf>
      <fill>
        <patternFill patternType="gray0625">
          <fgColor indexed="64"/>
          <bgColor indexed="13"/>
        </patternFill>
      </fill>
      <border>
        <top style="thin">
          <color indexed="64"/>
        </top>
      </border>
    </dxf>
    <dxf>
      <font>
        <b val="0"/>
        <condense val="0"/>
        <extend val="0"/>
        <color indexed="56"/>
      </font>
    </dxf>
    <dxf>
      <font>
        <b val="0"/>
        <condense val="0"/>
        <extend val="0"/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  <color rgb="FFCC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D6" sqref="D6"/>
    </sheetView>
  </sheetViews>
  <sheetFormatPr defaultColWidth="9" defaultRowHeight="12.5"/>
  <cols>
    <col min="1" max="1" width="11.54296875" style="128" customWidth="1"/>
    <col min="2" max="3" width="3.08984375" style="129" bestFit="1" customWidth="1"/>
    <col min="4" max="4" width="17.90625" style="128" bestFit="1" customWidth="1"/>
    <col min="5" max="5" width="19.81640625" style="129" bestFit="1" customWidth="1"/>
    <col min="6" max="6" width="11.6328125" style="130" bestFit="1" customWidth="1"/>
    <col min="7" max="7" width="3.08984375" style="130" bestFit="1" customWidth="1"/>
    <col min="8" max="8" width="3.81640625" style="130" customWidth="1"/>
    <col min="9" max="9" width="16" style="131" bestFit="1" customWidth="1"/>
    <col min="10" max="10" width="14.6328125" style="130" bestFit="1" customWidth="1"/>
    <col min="11" max="11" width="24.08984375" style="130" bestFit="1" customWidth="1"/>
    <col min="12" max="16384" width="9" style="130"/>
  </cols>
  <sheetData>
    <row r="1" spans="1:16">
      <c r="A1" s="132">
        <f>YEAR(作業時間!A9)</f>
        <v>2016</v>
      </c>
      <c r="D1" s="132"/>
      <c r="E1" s="133"/>
    </row>
    <row r="2" spans="1:16">
      <c r="A2" s="134">
        <f>DATE(A$1,1,1)</f>
        <v>42370</v>
      </c>
      <c r="B2" s="135" t="str">
        <f t="shared" ref="B2:B33" si="0">IF(A2="","",IF(WEEKDAY(A2)=1,"日",IF(WEEKDAY(A2)=2,"月",IF(WEEKDAY(A2)=3,"火",IF(WEEKDAY(A2)=4,"水",IF(WEEKDAY(A2)=5,"木",IF(WEEKDAY(A2)=6,"金","土")))))))</f>
        <v>金</v>
      </c>
      <c r="C2" s="136" t="s">
        <v>0</v>
      </c>
      <c r="D2" s="137" t="s">
        <v>1</v>
      </c>
      <c r="E2" s="134"/>
      <c r="F2" s="134">
        <f>DATE(A$1,1,1)</f>
        <v>42370</v>
      </c>
      <c r="G2" s="135" t="str">
        <f t="shared" ref="G2:G13" si="1">IF(F2="","",IF(WEEKDAY(F2)=1,"日",IF(WEEKDAY(F2)=2,"月",IF(WEEKDAY(F2)=3,"火",IF(WEEKDAY(F2)=4,"水",IF(WEEKDAY(F2)=5,"木",IF(WEEKDAY(F2)=6,"金","土")))))))</f>
        <v>金</v>
      </c>
      <c r="H2" s="138" t="s">
        <v>2</v>
      </c>
      <c r="I2" s="139" t="s">
        <v>3</v>
      </c>
      <c r="J2" s="133"/>
      <c r="K2" s="140">
        <v>36526</v>
      </c>
      <c r="L2" s="135"/>
      <c r="M2" s="138"/>
      <c r="N2" s="133"/>
      <c r="O2" s="133"/>
      <c r="P2" s="140"/>
    </row>
    <row r="3" spans="1:16">
      <c r="A3" s="134">
        <f>A2+1</f>
        <v>42371</v>
      </c>
      <c r="B3" s="135" t="str">
        <f t="shared" si="0"/>
        <v>土</v>
      </c>
      <c r="C3" s="136" t="s">
        <v>4</v>
      </c>
      <c r="D3" s="137" t="s">
        <v>5</v>
      </c>
      <c r="E3" s="134"/>
      <c r="F3" s="134" t="str">
        <f>IF(G2="日",F2+1,IF(G2="土",F2+2,""))</f>
        <v/>
      </c>
      <c r="G3" s="135" t="str">
        <f t="shared" si="1"/>
        <v/>
      </c>
      <c r="H3" s="138" t="str">
        <f>IF(F3="","","Hol")</f>
        <v/>
      </c>
      <c r="I3" s="139" t="str">
        <f>IF(F3="","",J3&amp;"(振替休日)")</f>
        <v/>
      </c>
      <c r="J3" s="130" t="s">
        <v>3</v>
      </c>
      <c r="K3" s="140"/>
      <c r="L3" s="135"/>
      <c r="M3" s="138"/>
      <c r="N3" s="133"/>
      <c r="P3" s="140"/>
    </row>
    <row r="4" spans="1:16">
      <c r="A4" s="134">
        <f>A3+1</f>
        <v>42372</v>
      </c>
      <c r="B4" s="135" t="str">
        <f t="shared" si="0"/>
        <v>日</v>
      </c>
      <c r="C4" s="136" t="s">
        <v>4</v>
      </c>
      <c r="D4" s="137" t="s">
        <v>5</v>
      </c>
      <c r="E4" s="134"/>
      <c r="F4" s="134">
        <f>DATE(A$1,5,IF(WEEKDAY(DATE(A$1,5,31),1)&lt;2,26-WEEKDAY(DATE(A$1,5,31),1),33-WEEKDAY(DATE(A$1,5,31),1)))</f>
        <v>42520</v>
      </c>
      <c r="G4" s="135" t="str">
        <f t="shared" si="1"/>
        <v>月</v>
      </c>
      <c r="H4" s="138" t="s">
        <v>2</v>
      </c>
      <c r="I4" s="139" t="s">
        <v>6</v>
      </c>
      <c r="J4" s="133"/>
      <c r="K4" s="128" t="s">
        <v>7</v>
      </c>
      <c r="L4" s="135"/>
      <c r="M4" s="138"/>
      <c r="N4" s="133"/>
      <c r="O4" s="133"/>
      <c r="P4" s="128"/>
    </row>
    <row r="5" spans="1:16">
      <c r="A5" s="134"/>
      <c r="B5" s="135" t="str">
        <f t="shared" si="0"/>
        <v/>
      </c>
      <c r="C5" s="136"/>
      <c r="D5" s="137"/>
      <c r="E5" s="134"/>
      <c r="F5" s="134">
        <f>DATE(A$1,7,4)</f>
        <v>42555</v>
      </c>
      <c r="G5" s="135" t="str">
        <f t="shared" si="1"/>
        <v>月</v>
      </c>
      <c r="H5" s="138" t="s">
        <v>2</v>
      </c>
      <c r="I5" s="139" t="s">
        <v>8</v>
      </c>
      <c r="J5" s="133"/>
      <c r="K5" s="140">
        <v>36711</v>
      </c>
      <c r="L5" s="135"/>
      <c r="M5" s="138"/>
      <c r="N5" s="133"/>
      <c r="O5" s="133"/>
      <c r="P5" s="140"/>
    </row>
    <row r="6" spans="1:16">
      <c r="A6" s="134">
        <f>DATE(A$1,1,IF(WEEKDAY(DATE(A$1,1,1),1)&lt;3,10-WEEKDAY(DATE(A$1,1,1),1),17-WEEKDAY(DATE(A$1,1,1),1)))</f>
        <v>42380</v>
      </c>
      <c r="B6" s="135" t="str">
        <f t="shared" si="0"/>
        <v>月</v>
      </c>
      <c r="C6" s="136" t="s">
        <v>0</v>
      </c>
      <c r="D6" s="137" t="s">
        <v>9</v>
      </c>
      <c r="E6" s="134"/>
      <c r="F6" s="134" t="str">
        <f>IF(G5="日",F5+1,IF(G5="土",F5+2,""))</f>
        <v/>
      </c>
      <c r="G6" s="135" t="str">
        <f t="shared" si="1"/>
        <v/>
      </c>
      <c r="H6" s="138" t="str">
        <f t="shared" ref="H6:H11" si="2">IF(F6="","","Hol")</f>
        <v/>
      </c>
      <c r="I6" s="139" t="str">
        <f t="shared" ref="I6:I11" si="3">IF(F6="","",J6&amp;"(振替休日)")</f>
        <v/>
      </c>
      <c r="J6" s="130" t="s">
        <v>8</v>
      </c>
      <c r="K6" s="140"/>
      <c r="L6" s="135"/>
      <c r="M6" s="138"/>
      <c r="N6" s="133"/>
      <c r="P6" s="140"/>
    </row>
    <row r="7" spans="1:16">
      <c r="A7" s="134">
        <f>DATE(A$1,2,11)</f>
        <v>42411</v>
      </c>
      <c r="B7" s="135" t="str">
        <f t="shared" si="0"/>
        <v>木</v>
      </c>
      <c r="C7" s="136" t="s">
        <v>0</v>
      </c>
      <c r="D7" s="137" t="s">
        <v>10</v>
      </c>
      <c r="E7" s="134"/>
      <c r="F7" s="134">
        <f>DATE(A$1,9,IF(WEEKDAY(DATE(A$1,9,1),1)&lt;3,7-WEEKDAY(DATE(A$1,9,1),1),10-WEEKDAY(DATE(A$1,9,1),1)))</f>
        <v>42618</v>
      </c>
      <c r="G7" s="135" t="str">
        <f t="shared" si="1"/>
        <v>月</v>
      </c>
      <c r="H7" s="138" t="s">
        <v>2</v>
      </c>
      <c r="I7" s="139" t="s">
        <v>11</v>
      </c>
      <c r="J7" s="133"/>
      <c r="K7" s="128" t="s">
        <v>12</v>
      </c>
      <c r="L7" s="135"/>
      <c r="M7" s="138"/>
      <c r="N7" s="133"/>
      <c r="O7" s="133"/>
      <c r="P7" s="128"/>
    </row>
    <row r="8" spans="1:16">
      <c r="A8" s="134" t="str">
        <f>IF(B7="日",A7+1,"")</f>
        <v/>
      </c>
      <c r="B8" s="135" t="str">
        <f t="shared" si="0"/>
        <v/>
      </c>
      <c r="C8" s="138" t="str">
        <f>IF(A8="","","休")</f>
        <v/>
      </c>
      <c r="D8" s="134" t="str">
        <f>IF(A8="","",E8)</f>
        <v/>
      </c>
      <c r="E8" s="137" t="s">
        <v>13</v>
      </c>
      <c r="F8" s="134">
        <f>F9-1</f>
        <v>42698</v>
      </c>
      <c r="G8" s="135" t="str">
        <f t="shared" si="1"/>
        <v>木</v>
      </c>
      <c r="H8" s="138" t="s">
        <v>2</v>
      </c>
      <c r="I8" s="139" t="s">
        <v>14</v>
      </c>
      <c r="J8" s="133"/>
      <c r="K8" s="128" t="s">
        <v>15</v>
      </c>
      <c r="L8" s="135"/>
      <c r="M8" s="138"/>
      <c r="N8" s="133"/>
      <c r="O8" s="133"/>
      <c r="P8" s="128"/>
    </row>
    <row r="9" spans="1:16">
      <c r="A9" s="134">
        <f>DATE(A$1,3,IF(MOD(INT(A$1/2),2)=0,20,21))</f>
        <v>42449</v>
      </c>
      <c r="B9" s="135" t="str">
        <f t="shared" si="0"/>
        <v>日</v>
      </c>
      <c r="C9" s="136" t="s">
        <v>0</v>
      </c>
      <c r="D9" s="137" t="s">
        <v>16</v>
      </c>
      <c r="E9" s="134"/>
      <c r="F9" s="134">
        <f>DATE(A$1,11,IF(WEEKDAY(DATE(A$1,11,1),1)&lt;6,28-WEEKDAY(DATE(A$1,11,1),1),31-WEEKDAY(DATE(A$1,11,1),1)))</f>
        <v>42699</v>
      </c>
      <c r="G9" s="135" t="str">
        <f t="shared" si="1"/>
        <v>金</v>
      </c>
      <c r="H9" s="138" t="s">
        <v>2</v>
      </c>
      <c r="I9" s="139" t="s">
        <v>14</v>
      </c>
      <c r="J9" s="133"/>
      <c r="K9" s="128"/>
      <c r="L9" s="135"/>
      <c r="M9" s="138"/>
      <c r="N9" s="133"/>
      <c r="O9" s="133"/>
      <c r="P9" s="128"/>
    </row>
    <row r="10" spans="1:16">
      <c r="A10" s="134">
        <f>IF(B9="日",A9+1,"")</f>
        <v>42450</v>
      </c>
      <c r="B10" s="135" t="str">
        <f t="shared" si="0"/>
        <v>月</v>
      </c>
      <c r="C10" s="136" t="s">
        <v>0</v>
      </c>
      <c r="D10" s="134" t="str">
        <f>IF(A10="","",E10)</f>
        <v>春分の日(振替休日)</v>
      </c>
      <c r="E10" s="137" t="s">
        <v>17</v>
      </c>
      <c r="F10" s="134" t="str">
        <f>IF(G12="土",F12-2,"")</f>
        <v/>
      </c>
      <c r="G10" s="135" t="str">
        <f t="shared" si="1"/>
        <v/>
      </c>
      <c r="H10" s="138" t="str">
        <f t="shared" si="2"/>
        <v/>
      </c>
      <c r="I10" s="139" t="str">
        <f t="shared" si="3"/>
        <v/>
      </c>
      <c r="J10" s="130" t="s">
        <v>18</v>
      </c>
      <c r="K10" s="128"/>
      <c r="L10" s="135"/>
      <c r="M10" s="138"/>
      <c r="N10" s="133"/>
      <c r="P10" s="128"/>
    </row>
    <row r="11" spans="1:16">
      <c r="A11" s="134">
        <f>DATE(A$1,4,29)</f>
        <v>42489</v>
      </c>
      <c r="B11" s="135" t="str">
        <f t="shared" si="0"/>
        <v>金</v>
      </c>
      <c r="C11" s="136" t="s">
        <v>0</v>
      </c>
      <c r="D11" s="137" t="s">
        <v>62</v>
      </c>
      <c r="E11" s="134"/>
      <c r="F11" s="134" t="str">
        <f>IF(2&lt;WEEKDAY(F12),F12-1,"")</f>
        <v/>
      </c>
      <c r="G11" s="135" t="str">
        <f t="shared" si="1"/>
        <v/>
      </c>
      <c r="H11" s="138" t="str">
        <f t="shared" si="2"/>
        <v/>
      </c>
      <c r="I11" s="139" t="str">
        <f t="shared" si="3"/>
        <v/>
      </c>
      <c r="J11" s="130" t="s">
        <v>18</v>
      </c>
      <c r="K11" s="128"/>
      <c r="L11" s="135"/>
      <c r="M11" s="138"/>
      <c r="N11" s="133"/>
      <c r="P11" s="128"/>
    </row>
    <row r="12" spans="1:16">
      <c r="A12" s="134" t="str">
        <f>IF(B11="日",A11+1,"")</f>
        <v/>
      </c>
      <c r="B12" s="135" t="str">
        <f t="shared" si="0"/>
        <v/>
      </c>
      <c r="C12" s="138" t="str">
        <f>IF(A12="","","休")</f>
        <v/>
      </c>
      <c r="D12" s="134" t="str">
        <f>IF(A12="","",E12)</f>
        <v/>
      </c>
      <c r="E12" s="137" t="s">
        <v>63</v>
      </c>
      <c r="F12" s="134">
        <f>DATE(A$1,12,25)</f>
        <v>42729</v>
      </c>
      <c r="G12" s="135" t="str">
        <f t="shared" si="1"/>
        <v>日</v>
      </c>
      <c r="H12" s="138" t="s">
        <v>2</v>
      </c>
      <c r="I12" s="139" t="s">
        <v>18</v>
      </c>
      <c r="J12" s="133"/>
      <c r="K12" s="128" t="s">
        <v>19</v>
      </c>
      <c r="L12" s="135"/>
      <c r="M12" s="138"/>
      <c r="N12" s="133"/>
      <c r="O12" s="133"/>
      <c r="P12" s="128"/>
    </row>
    <row r="13" spans="1:16">
      <c r="A13" s="134">
        <f>DATE(A$1,5,3)</f>
        <v>42493</v>
      </c>
      <c r="B13" s="135" t="str">
        <f t="shared" si="0"/>
        <v>火</v>
      </c>
      <c r="C13" s="136" t="s">
        <v>0</v>
      </c>
      <c r="D13" s="137" t="s">
        <v>20</v>
      </c>
      <c r="E13" s="134"/>
      <c r="F13" s="134">
        <f>IF(3&gt;WEEKDAY(F12),F12+1,"")</f>
        <v>42730</v>
      </c>
      <c r="G13" s="135" t="str">
        <f t="shared" si="1"/>
        <v>月</v>
      </c>
      <c r="H13" s="138" t="str">
        <f>IF(F13="","","Hol")</f>
        <v>Hol</v>
      </c>
      <c r="I13" s="139" t="str">
        <f>IF(F13="","",J13&amp;"(振替休日)")</f>
        <v>Chrismas(振替休日)</v>
      </c>
      <c r="J13" s="130" t="s">
        <v>18</v>
      </c>
      <c r="K13" s="128"/>
      <c r="L13" s="135"/>
      <c r="M13" s="138"/>
      <c r="N13" s="133"/>
      <c r="P13" s="128"/>
    </row>
    <row r="14" spans="1:16">
      <c r="A14" s="134">
        <f>A13+1</f>
        <v>42494</v>
      </c>
      <c r="B14" s="135" t="str">
        <f>IF(A14="","",IF(WEEKDAY(A14)=1,"日",IF(WEEKDAY(A14)=2,"月",IF(WEEKDAY(A14)=3,"火",IF(WEEKDAY(A14)=4,"水",IF(WEEKDAY(A14)=5,"木",IF(WEEKDAY(A14)=6,"金","土")))))))</f>
        <v>水</v>
      </c>
      <c r="C14" s="138" t="str">
        <f>IF(A14="","","休")</f>
        <v>休</v>
      </c>
      <c r="D14" s="134" t="s">
        <v>64</v>
      </c>
      <c r="E14" s="137"/>
      <c r="F14" s="134">
        <f>IF(G12="日",F12+2,"")</f>
        <v>42731</v>
      </c>
      <c r="G14" s="135" t="str">
        <f>IF(F14="","",IF(WEEKDAY(F14)=1,"日",IF(WEEKDAY(F14)=2,"月",IF(WEEKDAY(F14)=3,"火",IF(WEEKDAY(F14)=4,"水",IF(WEEKDAY(F14)=5,"木",IF(WEEKDAY(F14)=6,"金","土")))))))</f>
        <v>火</v>
      </c>
      <c r="H14" s="138" t="str">
        <f>IF(F14="","","Hol")</f>
        <v>Hol</v>
      </c>
      <c r="I14" s="139" t="str">
        <f>IF(F14="","",J14&amp;"(振替休日)")</f>
        <v>Chrismas(振替休日)</v>
      </c>
      <c r="J14" s="130" t="s">
        <v>18</v>
      </c>
      <c r="K14" s="128"/>
      <c r="L14" s="135"/>
      <c r="M14" s="138"/>
      <c r="N14" s="133"/>
      <c r="P14" s="128"/>
    </row>
    <row r="15" spans="1:16">
      <c r="A15" s="134">
        <f>A14+1</f>
        <v>42495</v>
      </c>
      <c r="B15" s="135" t="str">
        <f>IF(A15="","",IF(WEEKDAY(A15)=1,"日",IF(WEEKDAY(A15)=2,"月",IF(WEEKDAY(A15)=3,"火",IF(WEEKDAY(A15)=4,"水",IF(WEEKDAY(A15)=5,"木",IF(WEEKDAY(A15)=6,"金","土")))))))</f>
        <v>木</v>
      </c>
      <c r="C15" s="136" t="s">
        <v>0</v>
      </c>
      <c r="D15" s="137" t="s">
        <v>21</v>
      </c>
      <c r="E15" s="134"/>
      <c r="F15" s="128"/>
      <c r="G15" s="129"/>
      <c r="H15" s="129"/>
      <c r="I15" s="139"/>
      <c r="J15" s="141"/>
      <c r="L15" s="129"/>
      <c r="M15" s="129"/>
      <c r="N15" s="133"/>
      <c r="O15" s="141"/>
    </row>
    <row r="16" spans="1:16">
      <c r="A16" s="134" t="str">
        <f>IF(B13="日",A13+3,"")</f>
        <v/>
      </c>
      <c r="B16" s="135" t="str">
        <f>IF(A16="","",IF(WEEKDAY(A16)=1,"日",IF(WEEKDAY(A16)=2,"月",IF(WEEKDAY(A16)=3,"火",IF(WEEKDAY(A16)=4,"水",IF(WEEKDAY(A16)=5,"木",IF(WEEKDAY(A16)=6,"金","土")))))))</f>
        <v/>
      </c>
      <c r="C16" s="136" t="s">
        <v>0</v>
      </c>
      <c r="D16" s="134" t="str">
        <f>IF(A16="","",E16)</f>
        <v/>
      </c>
      <c r="E16" s="137" t="s">
        <v>65</v>
      </c>
      <c r="F16" s="128"/>
      <c r="G16" s="129"/>
      <c r="H16" s="129"/>
      <c r="I16" s="139"/>
      <c r="J16" s="141"/>
      <c r="L16" s="129"/>
      <c r="M16" s="129"/>
      <c r="N16" s="133"/>
      <c r="O16" s="141"/>
    </row>
    <row r="17" spans="1:15">
      <c r="A17" s="134" t="str">
        <f>IF(B14="日",A14+2,"")</f>
        <v/>
      </c>
      <c r="B17" s="135" t="str">
        <f>IF(A17="","",IF(WEEKDAY(A17)=1,"日",IF(WEEKDAY(A17)=2,"月",IF(WEEKDAY(A17)=3,"火",IF(WEEKDAY(A17)=4,"水",IF(WEEKDAY(A17)=5,"木",IF(WEEKDAY(A17)=6,"金","土")))))))</f>
        <v/>
      </c>
      <c r="C17" s="136" t="s">
        <v>0</v>
      </c>
      <c r="D17" s="134" t="str">
        <f>IF(A17="","",E17)</f>
        <v/>
      </c>
      <c r="E17" s="137" t="s">
        <v>66</v>
      </c>
      <c r="F17" s="128"/>
      <c r="G17" s="129"/>
      <c r="H17" s="129"/>
      <c r="I17" s="139"/>
      <c r="J17" s="141"/>
      <c r="L17" s="129"/>
      <c r="M17" s="129"/>
      <c r="N17" s="133"/>
      <c r="O17" s="141"/>
    </row>
    <row r="18" spans="1:15">
      <c r="A18" s="134" t="str">
        <f>IF(B15="日",A15+1,"")</f>
        <v/>
      </c>
      <c r="B18" s="135" t="str">
        <f t="shared" si="0"/>
        <v/>
      </c>
      <c r="C18" s="136" t="s">
        <v>0</v>
      </c>
      <c r="D18" s="134" t="str">
        <f>IF(A18="","",E18)</f>
        <v/>
      </c>
      <c r="E18" s="137" t="s">
        <v>22</v>
      </c>
      <c r="F18" s="128">
        <f>WEEKDAY(DATE(A$1,7,20),1)</f>
        <v>4</v>
      </c>
      <c r="G18" s="129"/>
      <c r="H18" s="129"/>
      <c r="I18" s="139"/>
      <c r="J18" s="141"/>
      <c r="L18" s="129"/>
      <c r="M18" s="129"/>
      <c r="N18" s="133"/>
      <c r="O18" s="141"/>
    </row>
    <row r="19" spans="1:15">
      <c r="A19" s="134">
        <f>DATE(A$1,7,IF(WEEKDAY(DATE(A$1,7,1),1)&lt;3,17-WEEKDAY(DATE(A$1,7,1),1),24-WEEKDAY(DATE(A$1,7,1),1)))</f>
        <v>42569</v>
      </c>
      <c r="B19" s="135" t="str">
        <f t="shared" si="0"/>
        <v>月</v>
      </c>
      <c r="C19" s="136" t="s">
        <v>0</v>
      </c>
      <c r="D19" s="137" t="s">
        <v>23</v>
      </c>
      <c r="E19" s="134"/>
      <c r="F19" s="128"/>
      <c r="G19" s="129"/>
      <c r="H19" s="129"/>
      <c r="I19" s="139"/>
      <c r="J19" s="141"/>
      <c r="L19" s="129"/>
      <c r="M19" s="129"/>
      <c r="N19" s="133"/>
      <c r="O19" s="141"/>
    </row>
    <row r="20" spans="1:15">
      <c r="A20" s="134">
        <f>DATE(A$1,8,11)</f>
        <v>42593</v>
      </c>
      <c r="B20" s="135" t="str">
        <f>IF(A20="","",IF(WEEKDAY(A20)=1,"日",IF(WEEKDAY(A20)=2,"月",IF(WEEKDAY(A20)=3,"火",IF(WEEKDAY(A20)=4,"水",IF(WEEKDAY(A20)=5,"木",IF(WEEKDAY(A20)=6,"金","土")))))))</f>
        <v>木</v>
      </c>
      <c r="C20" s="136" t="s">
        <v>0</v>
      </c>
      <c r="D20" s="137" t="s">
        <v>60</v>
      </c>
      <c r="E20" s="134"/>
      <c r="F20" s="128"/>
      <c r="G20" s="129"/>
      <c r="H20" s="129"/>
      <c r="I20" s="139"/>
      <c r="J20" s="141"/>
      <c r="L20" s="129"/>
      <c r="M20" s="129"/>
      <c r="N20" s="133"/>
      <c r="O20" s="141"/>
    </row>
    <row r="21" spans="1:15">
      <c r="A21" s="134" t="str">
        <f>IF(B20="日",A20+1,"")</f>
        <v/>
      </c>
      <c r="B21" s="135" t="str">
        <f t="shared" si="0"/>
        <v/>
      </c>
      <c r="C21" s="136" t="s">
        <v>0</v>
      </c>
      <c r="D21" s="134" t="str">
        <f>IF(A21="","",E21)</f>
        <v/>
      </c>
      <c r="E21" s="137" t="s">
        <v>61</v>
      </c>
      <c r="F21" s="128">
        <f>WEEKDAY(DATE(A$1,7,20),1)</f>
        <v>4</v>
      </c>
      <c r="G21" s="129"/>
      <c r="H21" s="129"/>
      <c r="I21" s="139"/>
      <c r="J21" s="141"/>
      <c r="L21" s="129"/>
      <c r="M21" s="129"/>
      <c r="N21" s="133"/>
      <c r="O21" s="141"/>
    </row>
    <row r="22" spans="1:15">
      <c r="A22" s="134">
        <f>DATE(A$1,9,IF(WEEKDAY(DATE(A$1,9,1),1)&lt;3,17-WEEKDAY(DATE(A$1,9,1),1),24-WEEKDAY(DATE(A$1,9,1),1)))</f>
        <v>42632</v>
      </c>
      <c r="B22" s="135" t="str">
        <f t="shared" si="0"/>
        <v>月</v>
      </c>
      <c r="C22" s="136" t="s">
        <v>0</v>
      </c>
      <c r="D22" s="137" t="s">
        <v>24</v>
      </c>
      <c r="E22" s="134"/>
      <c r="F22" s="128"/>
      <c r="G22" s="129"/>
      <c r="H22" s="129"/>
      <c r="I22" s="139"/>
      <c r="J22" s="141"/>
      <c r="L22" s="129"/>
      <c r="M22" s="129"/>
      <c r="N22" s="133"/>
      <c r="O22" s="141"/>
    </row>
    <row r="23" spans="1:15">
      <c r="A23" s="134">
        <f>DATE(A$1,9,INT(23.2488+0.242194*(A1-1980))-INT((A1-1980)/4))</f>
        <v>42635</v>
      </c>
      <c r="B23" s="135" t="str">
        <f t="shared" si="0"/>
        <v>木</v>
      </c>
      <c r="C23" s="136" t="s">
        <v>0</v>
      </c>
      <c r="D23" s="137" t="s">
        <v>25</v>
      </c>
      <c r="E23" s="134"/>
      <c r="F23" s="128"/>
      <c r="G23" s="129"/>
      <c r="H23" s="129"/>
      <c r="I23" s="139"/>
      <c r="J23" s="141"/>
      <c r="L23" s="129"/>
      <c r="M23" s="129"/>
      <c r="N23" s="133"/>
      <c r="O23" s="141"/>
    </row>
    <row r="24" spans="1:15">
      <c r="A24" s="134" t="str">
        <f>IF(B23="日",A23+1,"")</f>
        <v/>
      </c>
      <c r="B24" s="135" t="str">
        <f t="shared" si="0"/>
        <v/>
      </c>
      <c r="C24" s="138" t="str">
        <f>IF(A24="","","休")</f>
        <v/>
      </c>
      <c r="D24" s="134" t="str">
        <f>IF(A24="","",E24)</f>
        <v/>
      </c>
      <c r="E24" s="137" t="s">
        <v>26</v>
      </c>
      <c r="F24" s="128"/>
      <c r="G24" s="129"/>
      <c r="H24" s="129"/>
      <c r="I24" s="139"/>
      <c r="J24" s="141"/>
      <c r="L24" s="129"/>
      <c r="M24" s="129"/>
      <c r="N24" s="133"/>
      <c r="O24" s="141"/>
    </row>
    <row r="25" spans="1:15">
      <c r="A25" s="134">
        <f>DATE(A$1,10,IF(WEEKDAY(DATE(A$1,10,1),1)&lt;3,10-WEEKDAY(DATE(A$1,10,1),1),17-WEEKDAY(DATE(A$1,10,1),1)))</f>
        <v>42653</v>
      </c>
      <c r="B25" s="135" t="str">
        <f t="shared" si="0"/>
        <v>月</v>
      </c>
      <c r="C25" s="136" t="s">
        <v>0</v>
      </c>
      <c r="D25" s="137" t="s">
        <v>27</v>
      </c>
      <c r="E25" s="134"/>
      <c r="F25" s="128"/>
      <c r="G25" s="129"/>
      <c r="H25" s="129"/>
      <c r="I25" s="139"/>
      <c r="J25" s="141"/>
      <c r="L25" s="129"/>
      <c r="M25" s="129"/>
      <c r="N25" s="133"/>
      <c r="O25" s="141"/>
    </row>
    <row r="26" spans="1:15">
      <c r="A26" s="134">
        <f>DATE(A$1,11,3)</f>
        <v>42677</v>
      </c>
      <c r="B26" s="135" t="str">
        <f t="shared" si="0"/>
        <v>木</v>
      </c>
      <c r="C26" s="136" t="s">
        <v>0</v>
      </c>
      <c r="D26" s="137" t="s">
        <v>28</v>
      </c>
      <c r="E26" s="134"/>
      <c r="F26" s="128"/>
      <c r="G26" s="129"/>
      <c r="H26" s="129"/>
      <c r="I26" s="139"/>
      <c r="J26" s="141"/>
      <c r="L26" s="129"/>
      <c r="M26" s="129"/>
      <c r="N26" s="133"/>
      <c r="O26" s="141"/>
    </row>
    <row r="27" spans="1:15">
      <c r="A27" s="134" t="str">
        <f>IF(B26="日",A26+1,"")</f>
        <v/>
      </c>
      <c r="B27" s="135" t="str">
        <f t="shared" si="0"/>
        <v/>
      </c>
      <c r="C27" s="138" t="str">
        <f>IF(A27="","","休")</f>
        <v/>
      </c>
      <c r="D27" s="134" t="str">
        <f>IF(A27="","",E27)</f>
        <v/>
      </c>
      <c r="E27" s="137" t="s">
        <v>29</v>
      </c>
      <c r="F27" s="128"/>
      <c r="G27" s="129"/>
      <c r="H27" s="129"/>
      <c r="I27" s="139"/>
      <c r="J27" s="141"/>
      <c r="L27" s="129"/>
      <c r="M27" s="129"/>
      <c r="N27" s="133"/>
      <c r="O27" s="141"/>
    </row>
    <row r="28" spans="1:15">
      <c r="A28" s="134">
        <f>DATE(A$1,11,23)</f>
        <v>42697</v>
      </c>
      <c r="B28" s="135" t="str">
        <f t="shared" si="0"/>
        <v>水</v>
      </c>
      <c r="C28" s="136" t="s">
        <v>0</v>
      </c>
      <c r="D28" s="137" t="s">
        <v>30</v>
      </c>
      <c r="E28" s="134"/>
      <c r="F28" s="128"/>
      <c r="G28" s="129"/>
      <c r="H28" s="129"/>
      <c r="I28" s="139"/>
      <c r="J28" s="141"/>
      <c r="L28" s="129"/>
      <c r="M28" s="129"/>
      <c r="N28" s="133"/>
      <c r="O28" s="141"/>
    </row>
    <row r="29" spans="1:15">
      <c r="A29" s="134" t="str">
        <f>IF(B28="日",A28+1,"")</f>
        <v/>
      </c>
      <c r="B29" s="135" t="str">
        <f t="shared" si="0"/>
        <v/>
      </c>
      <c r="C29" s="138" t="str">
        <f>IF(A29="","","休")</f>
        <v/>
      </c>
      <c r="D29" s="134" t="str">
        <f>IF(A29="","",E29)</f>
        <v/>
      </c>
      <c r="E29" s="137" t="s">
        <v>31</v>
      </c>
      <c r="F29" s="128"/>
      <c r="G29" s="129"/>
      <c r="H29" s="129"/>
      <c r="I29" s="139"/>
      <c r="J29" s="141"/>
      <c r="L29" s="129"/>
      <c r="M29" s="129"/>
      <c r="N29" s="133"/>
      <c r="O29" s="141"/>
    </row>
    <row r="30" spans="1:15">
      <c r="A30" s="134">
        <f>DATE(A$1,12,23)</f>
        <v>42727</v>
      </c>
      <c r="B30" s="135" t="str">
        <f t="shared" si="0"/>
        <v>金</v>
      </c>
      <c r="C30" s="136" t="s">
        <v>0</v>
      </c>
      <c r="D30" s="137" t="s">
        <v>32</v>
      </c>
      <c r="E30" s="134"/>
      <c r="F30" s="128"/>
      <c r="G30" s="129"/>
      <c r="H30" s="129"/>
      <c r="I30" s="139"/>
      <c r="J30" s="141"/>
      <c r="L30" s="129"/>
      <c r="M30" s="129"/>
      <c r="N30" s="133"/>
      <c r="O30" s="141"/>
    </row>
    <row r="31" spans="1:15">
      <c r="A31" s="134" t="str">
        <f>IF(B30="日",A30+1,"")</f>
        <v/>
      </c>
      <c r="B31" s="135" t="str">
        <f t="shared" si="0"/>
        <v/>
      </c>
      <c r="C31" s="136" t="s">
        <v>0</v>
      </c>
      <c r="D31" s="134" t="str">
        <f>IF(A31="","",E31)</f>
        <v/>
      </c>
      <c r="E31" s="137" t="s">
        <v>33</v>
      </c>
      <c r="F31" s="128"/>
      <c r="G31" s="129"/>
      <c r="H31" s="129"/>
      <c r="I31" s="139"/>
      <c r="J31" s="141"/>
      <c r="L31" s="129"/>
      <c r="M31" s="129"/>
      <c r="N31" s="133"/>
      <c r="O31" s="141"/>
    </row>
    <row r="32" spans="1:15">
      <c r="A32" s="134">
        <f>DATE(A$1,12,30)</f>
        <v>42734</v>
      </c>
      <c r="B32" s="135" t="str">
        <f t="shared" si="0"/>
        <v>金</v>
      </c>
      <c r="C32" s="136" t="s">
        <v>4</v>
      </c>
      <c r="D32" s="137" t="s">
        <v>59</v>
      </c>
      <c r="E32" s="134"/>
      <c r="F32" s="128"/>
      <c r="G32" s="129"/>
      <c r="H32" s="129"/>
      <c r="I32" s="139"/>
      <c r="J32" s="141"/>
      <c r="L32" s="129"/>
      <c r="M32" s="129"/>
      <c r="N32" s="133"/>
      <c r="O32" s="141"/>
    </row>
    <row r="33" spans="1:15">
      <c r="A33" s="134">
        <f>DATE(A$1,12,31)</f>
        <v>42735</v>
      </c>
      <c r="B33" s="135" t="str">
        <f t="shared" si="0"/>
        <v>土</v>
      </c>
      <c r="C33" s="136" t="s">
        <v>4</v>
      </c>
      <c r="D33" s="137" t="s">
        <v>34</v>
      </c>
      <c r="E33" s="134"/>
      <c r="F33" s="128"/>
      <c r="G33" s="129"/>
      <c r="H33" s="129"/>
      <c r="I33" s="139"/>
      <c r="J33" s="141"/>
      <c r="L33" s="129"/>
      <c r="M33" s="129"/>
      <c r="N33" s="133"/>
      <c r="O33" s="141"/>
    </row>
    <row r="34" spans="1:15">
      <c r="F34" s="128"/>
      <c r="G34" s="129"/>
      <c r="H34" s="129"/>
      <c r="I34" s="139"/>
      <c r="J34" s="141"/>
      <c r="L34" s="129"/>
      <c r="M34" s="129"/>
      <c r="N34" s="133"/>
      <c r="O34" s="141"/>
    </row>
    <row r="35" spans="1:15">
      <c r="F35" s="128"/>
      <c r="G35" s="129"/>
      <c r="H35" s="129"/>
      <c r="I35" s="139"/>
      <c r="J35" s="141"/>
      <c r="L35" s="129"/>
      <c r="M35" s="129"/>
      <c r="N35" s="133"/>
      <c r="O35" s="141"/>
    </row>
  </sheetData>
  <phoneticPr fontId="61"/>
  <pageMargins left="0.78680555555555554" right="0.78680555555555554" top="0.98333333333333328" bottom="0.98333333333333328" header="0.51111111111111107" footer="0.51111111111111107"/>
  <pageSetup paperSize="9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 fitToPage="1"/>
  </sheetPr>
  <dimension ref="A1:AJ176"/>
  <sheetViews>
    <sheetView showGridLines="0" tabSelected="1" workbookViewId="0">
      <pane ySplit="8" topLeftCell="A30" activePane="bottomLeft" state="frozen"/>
      <selection activeCell="P32" sqref="P32:Y32"/>
      <selection pane="bottomLeft" activeCell="N40" sqref="N40:O40"/>
    </sheetView>
  </sheetViews>
  <sheetFormatPr defaultColWidth="9" defaultRowHeight="13.5"/>
  <cols>
    <col min="1" max="2" width="3" style="9" customWidth="1"/>
    <col min="3" max="4" width="3" style="10" customWidth="1"/>
    <col min="5" max="8" width="4.36328125" style="11" hidden="1" customWidth="1"/>
    <col min="9" max="9" width="8.6328125" style="12" customWidth="1"/>
    <col min="10" max="10" width="2.08984375" style="12" customWidth="1"/>
    <col min="11" max="11" width="8.6328125" style="12" customWidth="1"/>
    <col min="12" max="12" width="6.81640625" style="12" hidden="1" customWidth="1"/>
    <col min="13" max="13" width="4.36328125" style="12" hidden="1" customWidth="1"/>
    <col min="14" max="14" width="4.08984375" style="3" customWidth="1"/>
    <col min="15" max="16" width="6.6328125" style="3" customWidth="1"/>
    <col min="17" max="17" width="3.81640625" style="3" customWidth="1"/>
    <col min="18" max="22" width="4.6328125" style="3" customWidth="1"/>
    <col min="23" max="23" width="4.1796875" style="3" customWidth="1"/>
    <col min="24" max="24" width="3" style="3" customWidth="1"/>
    <col min="25" max="25" width="6.1796875" style="3" customWidth="1"/>
    <col min="26" max="26" width="6.54296875" style="12" customWidth="1"/>
    <col min="27" max="28" width="4.08984375" style="12" customWidth="1"/>
    <col min="29" max="29" width="5.6328125" style="12" customWidth="1"/>
    <col min="30" max="16384" width="9" style="12"/>
  </cols>
  <sheetData>
    <row r="1" spans="1:31" ht="6.65" customHeight="1">
      <c r="A1" s="13"/>
      <c r="B1" s="13"/>
      <c r="C1" s="14"/>
      <c r="D1" s="14"/>
      <c r="E1" s="14"/>
      <c r="F1" s="14"/>
      <c r="G1" s="14"/>
      <c r="H1" s="14"/>
      <c r="I1" s="3"/>
      <c r="J1" s="11"/>
      <c r="K1" s="11"/>
      <c r="L1" s="11"/>
      <c r="N1" s="12"/>
      <c r="O1" s="12"/>
      <c r="AA1" s="3"/>
    </row>
    <row r="2" spans="1:31" s="1" customFormat="1" ht="21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49"/>
      <c r="Q2" s="81"/>
      <c r="R2" s="81"/>
      <c r="S2" s="81"/>
      <c r="T2" s="82"/>
      <c r="U2" s="82"/>
      <c r="V2" s="82"/>
      <c r="W2" s="82"/>
      <c r="X2" s="82"/>
      <c r="Y2" s="82"/>
      <c r="AA2" s="82"/>
    </row>
    <row r="3" spans="1:31" ht="6.65" customHeight="1">
      <c r="A3" s="13"/>
      <c r="B3" s="13"/>
      <c r="C3" s="14"/>
      <c r="D3" s="14"/>
      <c r="E3" s="14"/>
      <c r="F3" s="14"/>
      <c r="G3" s="14"/>
      <c r="H3" s="14"/>
      <c r="I3" s="3"/>
      <c r="J3" s="11"/>
      <c r="K3" s="11"/>
      <c r="L3" s="11"/>
      <c r="N3" s="12"/>
      <c r="O3" s="12"/>
      <c r="AA3" s="3"/>
    </row>
    <row r="4" spans="1:31" ht="21.5">
      <c r="A4" s="13"/>
      <c r="B4" s="13"/>
      <c r="C4" s="15"/>
      <c r="D4" s="15"/>
      <c r="E4" s="15"/>
      <c r="F4" s="15"/>
      <c r="G4" s="15"/>
      <c r="H4" s="15"/>
      <c r="I4" s="50"/>
      <c r="J4" s="51"/>
      <c r="K4" s="142">
        <f ca="1">IF(DAY(A9)=21,DATE(YEAR(A9)+1,MONTH(NOW()),DAY(NOW())),A9)</f>
        <v>42491</v>
      </c>
      <c r="L4" s="52"/>
      <c r="M4" s="52"/>
      <c r="N4" s="53" t="s">
        <v>35</v>
      </c>
      <c r="O4" s="54">
        <f ca="1">IF(DAY(A9)=21,MONTH(DATE(YEAR(NOW()),MONTH(A9)+1,DAY(NOW()))),MONTH(A9))</f>
        <v>5</v>
      </c>
      <c r="P4" s="55" t="s">
        <v>36</v>
      </c>
      <c r="Q4" s="83"/>
      <c r="R4" s="84"/>
      <c r="S4" s="84"/>
      <c r="T4" s="84"/>
      <c r="U4" s="84"/>
      <c r="V4" s="84"/>
      <c r="W4" s="84"/>
      <c r="X4" s="84"/>
      <c r="Y4" s="84"/>
      <c r="Z4" s="84"/>
      <c r="AB4" s="109"/>
      <c r="AC4" s="110" t="s">
        <v>37</v>
      </c>
      <c r="AD4" s="109"/>
      <c r="AE4" s="109"/>
    </row>
    <row r="5" spans="1:31" ht="6.65" customHeight="1" thickBot="1">
      <c r="A5" s="13"/>
      <c r="B5" s="13"/>
      <c r="C5" s="14"/>
      <c r="D5" s="14"/>
      <c r="E5" s="14"/>
      <c r="F5" s="14"/>
      <c r="G5" s="14"/>
      <c r="H5" s="14"/>
      <c r="I5" s="3"/>
      <c r="J5" s="11"/>
      <c r="K5" s="11"/>
      <c r="L5" s="11"/>
      <c r="N5" s="12"/>
      <c r="O5" s="12"/>
      <c r="AA5" s="3"/>
    </row>
    <row r="6" spans="1:31" s="2" customFormat="1" ht="24.75" customHeight="1" thickBot="1">
      <c r="A6" s="174"/>
      <c r="B6" s="175"/>
      <c r="C6" s="176"/>
      <c r="D6" s="176"/>
      <c r="E6" s="176"/>
      <c r="F6" s="176"/>
      <c r="G6" s="176"/>
      <c r="H6" s="176"/>
      <c r="I6" s="176"/>
      <c r="J6" s="176"/>
      <c r="K6" s="176"/>
      <c r="L6" s="56"/>
      <c r="M6" s="56"/>
      <c r="N6" s="177"/>
      <c r="O6" s="178"/>
      <c r="P6" s="57" t="s">
        <v>67</v>
      </c>
      <c r="Q6" s="143"/>
      <c r="R6" s="144"/>
      <c r="S6" s="179"/>
      <c r="T6" s="180"/>
      <c r="U6" s="180"/>
      <c r="V6" s="180"/>
      <c r="W6" s="180"/>
      <c r="X6" s="180"/>
      <c r="Y6" s="180"/>
      <c r="Z6" s="180"/>
      <c r="AA6" s="180"/>
      <c r="AB6" s="180"/>
      <c r="AC6" s="181"/>
    </row>
    <row r="7" spans="1:31" s="3" customFormat="1" ht="9.65" customHeight="1" thickBot="1">
      <c r="A7" s="9"/>
      <c r="B7" s="9"/>
      <c r="C7" s="10"/>
      <c r="D7" s="10"/>
      <c r="E7" s="11"/>
      <c r="F7" s="11"/>
      <c r="G7" s="11"/>
      <c r="H7" s="11"/>
      <c r="X7" s="43"/>
      <c r="Y7" s="43"/>
      <c r="Z7" s="43"/>
      <c r="AA7" s="43"/>
      <c r="AB7" s="43"/>
    </row>
    <row r="8" spans="1:31" s="4" customFormat="1" ht="41.25" customHeight="1">
      <c r="A8" s="16" t="s">
        <v>38</v>
      </c>
      <c r="B8" s="17" t="s">
        <v>39</v>
      </c>
      <c r="C8" s="18" t="s">
        <v>40</v>
      </c>
      <c r="D8" s="18"/>
      <c r="E8" s="19" t="s">
        <v>41</v>
      </c>
      <c r="F8" s="20"/>
      <c r="G8" s="20"/>
      <c r="H8" s="21"/>
      <c r="I8" s="58" t="s">
        <v>42</v>
      </c>
      <c r="J8" s="59" t="s">
        <v>43</v>
      </c>
      <c r="K8" s="60" t="s">
        <v>44</v>
      </c>
      <c r="L8" s="61" t="s">
        <v>45</v>
      </c>
      <c r="M8" s="61" t="s">
        <v>46</v>
      </c>
      <c r="N8" s="61" t="s">
        <v>47</v>
      </c>
      <c r="O8" s="61" t="s">
        <v>48</v>
      </c>
      <c r="P8" s="161" t="s">
        <v>49</v>
      </c>
      <c r="Q8" s="162"/>
      <c r="R8" s="162"/>
      <c r="S8" s="162"/>
      <c r="T8" s="162"/>
      <c r="U8" s="162"/>
      <c r="V8" s="162"/>
      <c r="W8" s="162"/>
      <c r="X8" s="162"/>
      <c r="Y8" s="163"/>
      <c r="Z8" s="164"/>
      <c r="AA8" s="165"/>
      <c r="AB8" s="165"/>
      <c r="AC8" s="166"/>
    </row>
    <row r="9" spans="1:31" s="5" customFormat="1" ht="16.649999999999999" customHeight="1">
      <c r="A9" s="22">
        <v>42491</v>
      </c>
      <c r="B9" s="23" t="str">
        <f t="shared" ref="B9:B36" si="0">IF(WEEKDAY(A9)=1,"日",IF(WEEKDAY(A9)=2,"月",IF(WEEKDAY(A9)=3,"火",IF(WEEKDAY(A9)=4,"水",IF(WEEKDAY(A9)=5,"木",IF(WEEKDAY(A9)=6,"金",IF(WEEKDAY(A9)=7,"土","")))))))</f>
        <v>日</v>
      </c>
      <c r="C9" s="24" t="str">
        <f>IF(B9="","",IF(AND(1&lt;WEEKDAY(A9),WEEKDAY(A9)&lt;7),IF(ISERROR(VLOOKUP(A9,Holiday!A:E,3,FALSE)),"",VLOOKUP(A9,Holiday!A:E,4,FALSE)),"休"))</f>
        <v>休</v>
      </c>
      <c r="D9" s="152"/>
      <c r="E9" s="153"/>
      <c r="F9" s="25" t="str">
        <f t="shared" ref="F9:F39" si="1">IF(L9="","",IF(C9="",IF(IF(M9&lt;=#REF!,IF(M9&lt;=5,IF(L9&lt;5,M9+5-L9,M9),IF(L9&lt;=5,10-L9,5)),IF(L9&lt;=5,5-L9,0))+IF(M9&lt;=#REF!,IF(L9&gt;=22,L9-22,2),IF(M9&gt;=22,M9-22,0))=0,"",IF(M9&lt;=#REF!,IF(M9&lt;=5,IF(L9&lt;5,M9+5-L9,M9),IF(L9&lt;=5,10-L9,5)),IF(L9&lt;=5,5-L9,0))+IF(M9&lt;=#REF!,IF(L9&gt;=22,L9-22,2),IF(M9&gt;=22,M9-22,0))),""))</f>
        <v/>
      </c>
      <c r="G9" s="25" t="str">
        <f t="shared" ref="G9:G39" si="2">IF(C9="","",IF(L9=0,"",IF(H9="",O9,O9-H9)))</f>
        <v/>
      </c>
      <c r="H9" s="25" t="str">
        <f t="shared" ref="H9:H39" si="3">IF(C9="","",IF(L9="","",IF(IF(M9&lt;=#REF!,IF(M9&lt;=5,IF(L9&lt;5,M9+5-L9,M9),IF(L9&lt;=5,10-L9,5)),IF(L9&lt;=5,5-L9,0))+IF(M9&lt;=#REF!,IF(L9&gt;=22,L9-22,2),IF(M9&gt;=22,M9-22,0))=0,"",IF(M9&lt;=#REF!,IF(M9&lt;=5,IF(L9&lt;5,M9+5-L9,M9),IF(L9&lt;=5,10-L9,5)),IF(L9&lt;=5,5-L9,0))+IF(M9&lt;=#REF!,IF(L9&gt;=22,L9-22,2),IF(M9&gt;=22,M9-22,0)))))</f>
        <v/>
      </c>
      <c r="I9" s="67"/>
      <c r="J9" s="68"/>
      <c r="K9" s="62"/>
      <c r="L9" s="63" t="str">
        <f t="shared" ref="L9:L39" si="4">IF(I9="","",I9*24)</f>
        <v/>
      </c>
      <c r="M9" s="64" t="str">
        <f>IF(K9="","",K9*24)</f>
        <v/>
      </c>
      <c r="N9" s="65" t="str">
        <f t="shared" ref="N9:N39" si="5">IF(L9="","",1)</f>
        <v/>
      </c>
      <c r="O9" s="66" t="str">
        <f>IF(L9="","",IF(M9&lt;=L9,24-L9-N9+M9,M9-L9-N9))</f>
        <v/>
      </c>
      <c r="P9" s="167"/>
      <c r="Q9" s="168"/>
      <c r="R9" s="168"/>
      <c r="S9" s="168"/>
      <c r="T9" s="168"/>
      <c r="U9" s="168"/>
      <c r="V9" s="168"/>
      <c r="W9" s="168"/>
      <c r="X9" s="168"/>
      <c r="Y9" s="169"/>
      <c r="Z9" s="170" t="str">
        <f>IF(B9="",SUM(O4:O9),IF(AND(DAY(A9)&gt;1,WEEKDAY(A9)=1),SUM(O4:O9),""))</f>
        <v/>
      </c>
      <c r="AA9" s="171"/>
      <c r="AB9" s="171"/>
      <c r="AC9" s="111" t="s">
        <v>50</v>
      </c>
    </row>
    <row r="10" spans="1:31" s="5" customFormat="1" ht="16.649999999999999" customHeight="1">
      <c r="A10" s="26">
        <f t="shared" ref="A10:A37" si="6">A9+1</f>
        <v>42492</v>
      </c>
      <c r="B10" s="27" t="str">
        <f t="shared" si="0"/>
        <v>月</v>
      </c>
      <c r="C10" s="24" t="str">
        <f>IF(B10="","",IF(AND(1&lt;WEEKDAY(A10),WEEKDAY(A10)&lt;7),IF(ISERROR(VLOOKUP(A10,Holiday!A:E,3,FALSE)),"",VLOOKUP(A10,Holiday!A:E,4,FALSE)),"休"))</f>
        <v/>
      </c>
      <c r="D10" s="152"/>
      <c r="E10" s="153"/>
      <c r="F10" s="28" t="str">
        <f t="shared" si="1"/>
        <v/>
      </c>
      <c r="G10" s="28" t="str">
        <f t="shared" si="2"/>
        <v/>
      </c>
      <c r="H10" s="28" t="str">
        <f t="shared" si="3"/>
        <v/>
      </c>
      <c r="I10" s="67"/>
      <c r="J10" s="68"/>
      <c r="K10" s="62"/>
      <c r="L10" s="63" t="str">
        <f t="shared" si="4"/>
        <v/>
      </c>
      <c r="M10" s="64" t="str">
        <f t="shared" ref="M10:M39" si="7">IF(K10="","",K10*24)</f>
        <v/>
      </c>
      <c r="N10" s="65" t="str">
        <f t="shared" si="5"/>
        <v/>
      </c>
      <c r="O10" s="66" t="str">
        <f t="shared" ref="O10:O39" si="8">IF(L10="","",IF(M10&lt;=L10,24-L10-N10+M10,M10-L10-N10))</f>
        <v/>
      </c>
      <c r="P10" s="154"/>
      <c r="Q10" s="155"/>
      <c r="R10" s="155"/>
      <c r="S10" s="155"/>
      <c r="T10" s="155"/>
      <c r="U10" s="155"/>
      <c r="V10" s="155"/>
      <c r="W10" s="155"/>
      <c r="X10" s="155"/>
      <c r="Y10" s="156"/>
      <c r="Z10" s="157" t="str">
        <f>IF(B10="",SUM(O5:O10),IF(AND(DAY(A10)&gt;1,WEEKDAY(A10)=1),SUM(O5:O10),""))</f>
        <v/>
      </c>
      <c r="AA10" s="158"/>
      <c r="AB10" s="158"/>
      <c r="AC10" s="112" t="s">
        <v>50</v>
      </c>
    </row>
    <row r="11" spans="1:31" s="5" customFormat="1" ht="16.649999999999999" customHeight="1">
      <c r="A11" s="29">
        <f t="shared" si="6"/>
        <v>42493</v>
      </c>
      <c r="B11" s="23" t="str">
        <f t="shared" si="0"/>
        <v>火</v>
      </c>
      <c r="C11" s="24" t="str">
        <f>IF(B11="","",IF(AND(1&lt;WEEKDAY(A11),WEEKDAY(A11)&lt;7),IF(ISERROR(VLOOKUP(A11,Holiday!A:E,3,FALSE)),"",VLOOKUP(A11,Holiday!A:E,4,FALSE)),"休"))</f>
        <v>憲法記念日</v>
      </c>
      <c r="D11" s="152"/>
      <c r="E11" s="153"/>
      <c r="F11" s="28" t="str">
        <f t="shared" si="1"/>
        <v/>
      </c>
      <c r="G11" s="28" t="str">
        <f t="shared" si="2"/>
        <v/>
      </c>
      <c r="H11" s="28" t="str">
        <f t="shared" si="3"/>
        <v/>
      </c>
      <c r="I11" s="67"/>
      <c r="J11" s="68"/>
      <c r="K11" s="62"/>
      <c r="L11" s="63" t="str">
        <f t="shared" si="4"/>
        <v/>
      </c>
      <c r="M11" s="64" t="str">
        <f t="shared" si="7"/>
        <v/>
      </c>
      <c r="N11" s="65" t="str">
        <f t="shared" si="5"/>
        <v/>
      </c>
      <c r="O11" s="66" t="str">
        <f t="shared" si="8"/>
        <v/>
      </c>
      <c r="P11" s="154"/>
      <c r="Q11" s="155"/>
      <c r="R11" s="155"/>
      <c r="S11" s="155"/>
      <c r="T11" s="155"/>
      <c r="U11" s="155"/>
      <c r="V11" s="155"/>
      <c r="W11" s="155"/>
      <c r="X11" s="155"/>
      <c r="Y11" s="156"/>
      <c r="Z11" s="157" t="str">
        <f>IF(B11="",SUM(O5:O11),IF(AND(DAY(A11)&gt;1,WEEKDAY(A11)=1),SUM(O5:O11),""))</f>
        <v/>
      </c>
      <c r="AA11" s="158"/>
      <c r="AB11" s="158"/>
      <c r="AC11" s="112" t="s">
        <v>50</v>
      </c>
    </row>
    <row r="12" spans="1:31" s="6" customFormat="1" ht="16.649999999999999" customHeight="1">
      <c r="A12" s="26">
        <f t="shared" si="6"/>
        <v>42494</v>
      </c>
      <c r="B12" s="27" t="str">
        <f t="shared" si="0"/>
        <v>水</v>
      </c>
      <c r="C12" s="24" t="str">
        <f>IF(B12="","",IF(AND(1&lt;WEEKDAY(A12),WEEKDAY(A12)&lt;7),IF(ISERROR(VLOOKUP(A12,Holiday!A:E,3,FALSE)),"",VLOOKUP(A12,Holiday!A:E,4,FALSE)),"休"))</f>
        <v>みどりの日</v>
      </c>
      <c r="D12" s="152"/>
      <c r="E12" s="153"/>
      <c r="F12" s="28" t="str">
        <f t="shared" si="1"/>
        <v/>
      </c>
      <c r="G12" s="28" t="str">
        <f t="shared" si="2"/>
        <v/>
      </c>
      <c r="H12" s="28" t="str">
        <f t="shared" si="3"/>
        <v/>
      </c>
      <c r="I12" s="67"/>
      <c r="J12" s="68"/>
      <c r="K12" s="62"/>
      <c r="L12" s="63" t="str">
        <f t="shared" si="4"/>
        <v/>
      </c>
      <c r="M12" s="64" t="str">
        <f t="shared" si="7"/>
        <v/>
      </c>
      <c r="N12" s="65" t="str">
        <f t="shared" si="5"/>
        <v/>
      </c>
      <c r="O12" s="66" t="str">
        <f t="shared" si="8"/>
        <v/>
      </c>
      <c r="P12" s="154"/>
      <c r="Q12" s="155"/>
      <c r="R12" s="155"/>
      <c r="S12" s="155"/>
      <c r="T12" s="155"/>
      <c r="U12" s="155"/>
      <c r="V12" s="155"/>
      <c r="W12" s="155"/>
      <c r="X12" s="155"/>
      <c r="Y12" s="156"/>
      <c r="Z12" s="157" t="str">
        <f t="shared" ref="Z12:Z39" si="9">IF(B12="",SUM(O6:O12),IF(AND(DAY(A12)&gt;1,WEEKDAY(A12)=1),SUM(O6:O12),""))</f>
        <v/>
      </c>
      <c r="AA12" s="158"/>
      <c r="AB12" s="158"/>
      <c r="AC12" s="112" t="s">
        <v>50</v>
      </c>
    </row>
    <row r="13" spans="1:31" s="6" customFormat="1" ht="16.649999999999999" customHeight="1">
      <c r="A13" s="26">
        <f t="shared" si="6"/>
        <v>42495</v>
      </c>
      <c r="B13" s="23" t="str">
        <f t="shared" si="0"/>
        <v>木</v>
      </c>
      <c r="C13" s="24" t="str">
        <f>IF(B13="","",IF(AND(1&lt;WEEKDAY(A13),WEEKDAY(A13)&lt;7),IF(ISERROR(VLOOKUP(A13,Holiday!A:E,3,FALSE)),"",VLOOKUP(A13,Holiday!A:E,4,FALSE)),"休"))</f>
        <v>こどもの日</v>
      </c>
      <c r="D13" s="152"/>
      <c r="E13" s="153"/>
      <c r="F13" s="28" t="str">
        <f t="shared" si="1"/>
        <v/>
      </c>
      <c r="G13" s="28" t="str">
        <f t="shared" si="2"/>
        <v/>
      </c>
      <c r="H13" s="28" t="str">
        <f t="shared" si="3"/>
        <v/>
      </c>
      <c r="I13" s="67"/>
      <c r="J13" s="68"/>
      <c r="K13" s="62"/>
      <c r="L13" s="63" t="str">
        <f t="shared" si="4"/>
        <v/>
      </c>
      <c r="M13" s="64" t="str">
        <f t="shared" si="7"/>
        <v/>
      </c>
      <c r="N13" s="65" t="str">
        <f t="shared" si="5"/>
        <v/>
      </c>
      <c r="O13" s="66" t="str">
        <f t="shared" si="8"/>
        <v/>
      </c>
      <c r="P13" s="154"/>
      <c r="Q13" s="155"/>
      <c r="R13" s="155"/>
      <c r="S13" s="155"/>
      <c r="T13" s="155"/>
      <c r="U13" s="155"/>
      <c r="V13" s="155"/>
      <c r="W13" s="155"/>
      <c r="X13" s="155"/>
      <c r="Y13" s="156"/>
      <c r="Z13" s="157" t="str">
        <f t="shared" si="9"/>
        <v/>
      </c>
      <c r="AA13" s="158"/>
      <c r="AB13" s="158"/>
      <c r="AC13" s="112" t="s">
        <v>50</v>
      </c>
    </row>
    <row r="14" spans="1:31" s="6" customFormat="1" ht="16.649999999999999" customHeight="1">
      <c r="A14" s="29">
        <f t="shared" si="6"/>
        <v>42496</v>
      </c>
      <c r="B14" s="27" t="str">
        <f t="shared" si="0"/>
        <v>金</v>
      </c>
      <c r="C14" s="24" t="str">
        <f>IF(B14="","",IF(AND(1&lt;WEEKDAY(A14),WEEKDAY(A14)&lt;7),IF(ISERROR(VLOOKUP(A14,Holiday!A:E,3,FALSE)),"",VLOOKUP(A14,Holiday!A:E,4,FALSE)),"休"))</f>
        <v/>
      </c>
      <c r="D14" s="152"/>
      <c r="E14" s="153"/>
      <c r="F14" s="28" t="str">
        <f t="shared" si="1"/>
        <v/>
      </c>
      <c r="G14" s="28" t="str">
        <f t="shared" si="2"/>
        <v/>
      </c>
      <c r="H14" s="28" t="str">
        <f t="shared" si="3"/>
        <v/>
      </c>
      <c r="I14" s="67"/>
      <c r="J14" s="68"/>
      <c r="K14" s="62"/>
      <c r="L14" s="63" t="str">
        <f t="shared" si="4"/>
        <v/>
      </c>
      <c r="M14" s="64" t="str">
        <f t="shared" si="7"/>
        <v/>
      </c>
      <c r="N14" s="65" t="str">
        <f t="shared" si="5"/>
        <v/>
      </c>
      <c r="O14" s="66" t="str">
        <f t="shared" si="8"/>
        <v/>
      </c>
      <c r="P14" s="154"/>
      <c r="Q14" s="155"/>
      <c r="R14" s="155"/>
      <c r="S14" s="155"/>
      <c r="T14" s="155"/>
      <c r="U14" s="155"/>
      <c r="V14" s="155"/>
      <c r="W14" s="155"/>
      <c r="X14" s="155"/>
      <c r="Y14" s="156"/>
      <c r="Z14" s="157" t="str">
        <f t="shared" si="9"/>
        <v/>
      </c>
      <c r="AA14" s="158"/>
      <c r="AB14" s="158"/>
      <c r="AC14" s="112" t="s">
        <v>50</v>
      </c>
    </row>
    <row r="15" spans="1:31" s="6" customFormat="1" ht="16.649999999999999" customHeight="1">
      <c r="A15" s="29">
        <f t="shared" si="6"/>
        <v>42497</v>
      </c>
      <c r="B15" s="23" t="str">
        <f t="shared" si="0"/>
        <v>土</v>
      </c>
      <c r="C15" s="24" t="str">
        <f>IF(B15="","",IF(AND(1&lt;WEEKDAY(A15),WEEKDAY(A15)&lt;7),IF(ISERROR(VLOOKUP(A15,Holiday!A:E,3,FALSE)),"",VLOOKUP(A15,Holiday!A:E,4,FALSE)),"休"))</f>
        <v>休</v>
      </c>
      <c r="D15" s="152"/>
      <c r="E15" s="153"/>
      <c r="F15" s="28" t="str">
        <f t="shared" si="1"/>
        <v/>
      </c>
      <c r="G15" s="28" t="str">
        <f t="shared" si="2"/>
        <v/>
      </c>
      <c r="H15" s="28" t="str">
        <f t="shared" si="3"/>
        <v/>
      </c>
      <c r="I15" s="67"/>
      <c r="J15" s="68"/>
      <c r="K15" s="62"/>
      <c r="L15" s="63" t="str">
        <f t="shared" si="4"/>
        <v/>
      </c>
      <c r="M15" s="64" t="str">
        <f t="shared" si="7"/>
        <v/>
      </c>
      <c r="N15" s="65" t="str">
        <f t="shared" si="5"/>
        <v/>
      </c>
      <c r="O15" s="66" t="str">
        <f t="shared" si="8"/>
        <v/>
      </c>
      <c r="P15" s="154"/>
      <c r="Q15" s="155"/>
      <c r="R15" s="155"/>
      <c r="S15" s="155"/>
      <c r="T15" s="155"/>
      <c r="U15" s="155"/>
      <c r="V15" s="155"/>
      <c r="W15" s="155"/>
      <c r="X15" s="155"/>
      <c r="Y15" s="156"/>
      <c r="Z15" s="157" t="str">
        <f t="shared" si="9"/>
        <v/>
      </c>
      <c r="AA15" s="158"/>
      <c r="AB15" s="158"/>
      <c r="AC15" s="112" t="s">
        <v>50</v>
      </c>
    </row>
    <row r="16" spans="1:31" s="5" customFormat="1" ht="16.649999999999999" customHeight="1">
      <c r="A16" s="26">
        <f t="shared" si="6"/>
        <v>42498</v>
      </c>
      <c r="B16" s="27" t="str">
        <f t="shared" si="0"/>
        <v>日</v>
      </c>
      <c r="C16" s="24" t="str">
        <f>IF(B16="","",IF(AND(1&lt;WEEKDAY(A16),WEEKDAY(A16)&lt;7),IF(ISERROR(VLOOKUP(A16,Holiday!A:E,3,FALSE)),"",VLOOKUP(A16,Holiday!A:E,4,FALSE)),"休"))</f>
        <v>休</v>
      </c>
      <c r="D16" s="152"/>
      <c r="E16" s="153"/>
      <c r="F16" s="28" t="str">
        <f t="shared" si="1"/>
        <v/>
      </c>
      <c r="G16" s="28" t="str">
        <f t="shared" si="2"/>
        <v/>
      </c>
      <c r="H16" s="28" t="str">
        <f t="shared" si="3"/>
        <v/>
      </c>
      <c r="I16" s="67"/>
      <c r="J16" s="68"/>
      <c r="K16" s="62"/>
      <c r="L16" s="63" t="str">
        <f t="shared" si="4"/>
        <v/>
      </c>
      <c r="M16" s="64" t="str">
        <f t="shared" si="7"/>
        <v/>
      </c>
      <c r="N16" s="65" t="str">
        <f t="shared" si="5"/>
        <v/>
      </c>
      <c r="O16" s="66" t="str">
        <f t="shared" si="8"/>
        <v/>
      </c>
      <c r="P16" s="154"/>
      <c r="Q16" s="155"/>
      <c r="R16" s="155"/>
      <c r="S16" s="155"/>
      <c r="T16" s="155"/>
      <c r="U16" s="155"/>
      <c r="V16" s="155"/>
      <c r="W16" s="155"/>
      <c r="X16" s="155"/>
      <c r="Y16" s="156"/>
      <c r="Z16" s="157">
        <f t="shared" si="9"/>
        <v>0</v>
      </c>
      <c r="AA16" s="158"/>
      <c r="AB16" s="158"/>
      <c r="AC16" s="112" t="s">
        <v>50</v>
      </c>
    </row>
    <row r="17" spans="1:29" s="5" customFormat="1" ht="16.649999999999999" customHeight="1">
      <c r="A17" s="26">
        <f t="shared" si="6"/>
        <v>42499</v>
      </c>
      <c r="B17" s="23" t="str">
        <f t="shared" si="0"/>
        <v>月</v>
      </c>
      <c r="C17" s="24" t="str">
        <f>IF(B17="","",IF(AND(1&lt;WEEKDAY(A17),WEEKDAY(A17)&lt;7),IF(ISERROR(VLOOKUP(A17,Holiday!A:E,3,FALSE)),"",VLOOKUP(A17,Holiday!A:E,4,FALSE)),"休"))</f>
        <v/>
      </c>
      <c r="D17" s="152"/>
      <c r="E17" s="153"/>
      <c r="F17" s="28" t="str">
        <f t="shared" si="1"/>
        <v/>
      </c>
      <c r="G17" s="28" t="str">
        <f t="shared" si="2"/>
        <v/>
      </c>
      <c r="H17" s="28" t="str">
        <f t="shared" si="3"/>
        <v/>
      </c>
      <c r="I17" s="67"/>
      <c r="J17" s="68"/>
      <c r="K17" s="62"/>
      <c r="L17" s="63" t="str">
        <f t="shared" si="4"/>
        <v/>
      </c>
      <c r="M17" s="64" t="str">
        <f t="shared" si="7"/>
        <v/>
      </c>
      <c r="N17" s="65" t="str">
        <f t="shared" si="5"/>
        <v/>
      </c>
      <c r="O17" s="66" t="str">
        <f t="shared" si="8"/>
        <v/>
      </c>
      <c r="P17" s="154"/>
      <c r="Q17" s="155"/>
      <c r="R17" s="155"/>
      <c r="S17" s="155"/>
      <c r="T17" s="155"/>
      <c r="U17" s="155"/>
      <c r="V17" s="155"/>
      <c r="W17" s="155"/>
      <c r="X17" s="155"/>
      <c r="Y17" s="156"/>
      <c r="Z17" s="157" t="str">
        <f t="shared" si="9"/>
        <v/>
      </c>
      <c r="AA17" s="158"/>
      <c r="AB17" s="158"/>
      <c r="AC17" s="112" t="s">
        <v>50</v>
      </c>
    </row>
    <row r="18" spans="1:29" s="6" customFormat="1" ht="16.649999999999999" customHeight="1">
      <c r="A18" s="26">
        <f t="shared" si="6"/>
        <v>42500</v>
      </c>
      <c r="B18" s="27" t="str">
        <f t="shared" si="0"/>
        <v>火</v>
      </c>
      <c r="C18" s="24" t="str">
        <f>IF(B18="","",IF(AND(1&lt;WEEKDAY(A18),WEEKDAY(A18)&lt;7),IF(ISERROR(VLOOKUP(A18,Holiday!A:E,3,FALSE)),"",VLOOKUP(A18,Holiday!A:E,4,FALSE)),"休"))</f>
        <v/>
      </c>
      <c r="D18" s="152"/>
      <c r="E18" s="153"/>
      <c r="F18" s="28" t="str">
        <f t="shared" si="1"/>
        <v/>
      </c>
      <c r="G18" s="28" t="str">
        <f t="shared" si="2"/>
        <v/>
      </c>
      <c r="H18" s="28" t="str">
        <f t="shared" si="3"/>
        <v/>
      </c>
      <c r="I18" s="67"/>
      <c r="J18" s="68"/>
      <c r="K18" s="62"/>
      <c r="L18" s="63" t="str">
        <f t="shared" si="4"/>
        <v/>
      </c>
      <c r="M18" s="64" t="str">
        <f t="shared" si="7"/>
        <v/>
      </c>
      <c r="N18" s="65" t="str">
        <f t="shared" si="5"/>
        <v/>
      </c>
      <c r="O18" s="66" t="str">
        <f t="shared" si="8"/>
        <v/>
      </c>
      <c r="P18" s="154"/>
      <c r="Q18" s="155"/>
      <c r="R18" s="155"/>
      <c r="S18" s="155"/>
      <c r="T18" s="155"/>
      <c r="U18" s="155"/>
      <c r="V18" s="155"/>
      <c r="W18" s="155"/>
      <c r="X18" s="155"/>
      <c r="Y18" s="156"/>
      <c r="Z18" s="157" t="str">
        <f t="shared" si="9"/>
        <v/>
      </c>
      <c r="AA18" s="158"/>
      <c r="AB18" s="158"/>
      <c r="AC18" s="112" t="s">
        <v>50</v>
      </c>
    </row>
    <row r="19" spans="1:29" s="6" customFormat="1" ht="16.649999999999999" customHeight="1">
      <c r="A19" s="26">
        <f t="shared" si="6"/>
        <v>42501</v>
      </c>
      <c r="B19" s="23" t="str">
        <f t="shared" si="0"/>
        <v>水</v>
      </c>
      <c r="C19" s="24" t="str">
        <f>IF(B19="","",IF(AND(1&lt;WEEKDAY(A19),WEEKDAY(A19)&lt;7),IF(ISERROR(VLOOKUP(A19,Holiday!A:E,3,FALSE)),"",VLOOKUP(A19,Holiday!A:E,4,FALSE)),"休"))</f>
        <v/>
      </c>
      <c r="D19" s="152"/>
      <c r="E19" s="153"/>
      <c r="F19" s="28" t="str">
        <f t="shared" si="1"/>
        <v/>
      </c>
      <c r="G19" s="28" t="str">
        <f t="shared" si="2"/>
        <v/>
      </c>
      <c r="H19" s="28" t="str">
        <f t="shared" si="3"/>
        <v/>
      </c>
      <c r="I19" s="67"/>
      <c r="J19" s="68"/>
      <c r="K19" s="69"/>
      <c r="L19" s="63" t="str">
        <f t="shared" si="4"/>
        <v/>
      </c>
      <c r="M19" s="64" t="str">
        <f t="shared" si="7"/>
        <v/>
      </c>
      <c r="N19" s="65" t="str">
        <f t="shared" si="5"/>
        <v/>
      </c>
      <c r="O19" s="66" t="str">
        <f t="shared" si="8"/>
        <v/>
      </c>
      <c r="P19" s="154"/>
      <c r="Q19" s="155"/>
      <c r="R19" s="155"/>
      <c r="S19" s="155"/>
      <c r="T19" s="155"/>
      <c r="U19" s="155"/>
      <c r="V19" s="155"/>
      <c r="W19" s="155"/>
      <c r="X19" s="155"/>
      <c r="Y19" s="156"/>
      <c r="Z19" s="157" t="str">
        <f t="shared" si="9"/>
        <v/>
      </c>
      <c r="AA19" s="158"/>
      <c r="AB19" s="158"/>
      <c r="AC19" s="112" t="s">
        <v>50</v>
      </c>
    </row>
    <row r="20" spans="1:29" s="6" customFormat="1" ht="16.649999999999999" customHeight="1">
      <c r="A20" s="26">
        <f t="shared" si="6"/>
        <v>42502</v>
      </c>
      <c r="B20" s="27" t="str">
        <f t="shared" si="0"/>
        <v>木</v>
      </c>
      <c r="C20" s="24" t="str">
        <f>IF(B20="","",IF(AND(1&lt;WEEKDAY(A20),WEEKDAY(A20)&lt;7),IF(ISERROR(VLOOKUP(A20,Holiday!A:E,3,FALSE)),"",VLOOKUP(A20,Holiday!A:E,4,FALSE)),"休"))</f>
        <v/>
      </c>
      <c r="D20" s="152"/>
      <c r="E20" s="153"/>
      <c r="F20" s="28" t="str">
        <f t="shared" si="1"/>
        <v/>
      </c>
      <c r="G20" s="28" t="str">
        <f t="shared" si="2"/>
        <v/>
      </c>
      <c r="H20" s="28" t="str">
        <f t="shared" si="3"/>
        <v/>
      </c>
      <c r="I20" s="67"/>
      <c r="J20" s="68"/>
      <c r="K20" s="69"/>
      <c r="L20" s="63" t="str">
        <f t="shared" si="4"/>
        <v/>
      </c>
      <c r="M20" s="64" t="str">
        <f t="shared" si="7"/>
        <v/>
      </c>
      <c r="N20" s="65" t="str">
        <f t="shared" si="5"/>
        <v/>
      </c>
      <c r="O20" s="66" t="str">
        <f t="shared" si="8"/>
        <v/>
      </c>
      <c r="P20" s="154"/>
      <c r="Q20" s="155"/>
      <c r="R20" s="155"/>
      <c r="S20" s="155"/>
      <c r="T20" s="155"/>
      <c r="U20" s="155"/>
      <c r="V20" s="155"/>
      <c r="W20" s="155"/>
      <c r="X20" s="155"/>
      <c r="Y20" s="156"/>
      <c r="Z20" s="157" t="str">
        <f t="shared" si="9"/>
        <v/>
      </c>
      <c r="AA20" s="158"/>
      <c r="AB20" s="158"/>
      <c r="AC20" s="112" t="s">
        <v>50</v>
      </c>
    </row>
    <row r="21" spans="1:29" s="5" customFormat="1" ht="16.649999999999999" customHeight="1">
      <c r="A21" s="29">
        <f t="shared" si="6"/>
        <v>42503</v>
      </c>
      <c r="B21" s="27" t="str">
        <f t="shared" si="0"/>
        <v>金</v>
      </c>
      <c r="C21" s="24" t="str">
        <f>IF(B21="","",IF(AND(1&lt;WEEKDAY(A21),WEEKDAY(A21)&lt;7),IF(ISERROR(VLOOKUP(A21,Holiday!A:E,3,FALSE)),"",VLOOKUP(A21,Holiday!A:E,4,FALSE)),"休"))</f>
        <v/>
      </c>
      <c r="D21" s="152"/>
      <c r="E21" s="153"/>
      <c r="F21" s="28" t="str">
        <f t="shared" si="1"/>
        <v/>
      </c>
      <c r="G21" s="28" t="str">
        <f t="shared" si="2"/>
        <v/>
      </c>
      <c r="H21" s="28" t="str">
        <f t="shared" si="3"/>
        <v/>
      </c>
      <c r="I21" s="67"/>
      <c r="J21" s="68"/>
      <c r="K21" s="69"/>
      <c r="L21" s="63" t="str">
        <f t="shared" si="4"/>
        <v/>
      </c>
      <c r="M21" s="64" t="str">
        <f t="shared" si="7"/>
        <v/>
      </c>
      <c r="N21" s="65" t="str">
        <f t="shared" si="5"/>
        <v/>
      </c>
      <c r="O21" s="66" t="str">
        <f t="shared" si="8"/>
        <v/>
      </c>
      <c r="P21" s="154"/>
      <c r="Q21" s="155"/>
      <c r="R21" s="155"/>
      <c r="S21" s="155"/>
      <c r="T21" s="155"/>
      <c r="U21" s="155"/>
      <c r="V21" s="155"/>
      <c r="W21" s="155"/>
      <c r="X21" s="155"/>
      <c r="Y21" s="156"/>
      <c r="Z21" s="157" t="str">
        <f t="shared" si="9"/>
        <v/>
      </c>
      <c r="AA21" s="158"/>
      <c r="AB21" s="158"/>
      <c r="AC21" s="112" t="s">
        <v>50</v>
      </c>
    </row>
    <row r="22" spans="1:29" s="5" customFormat="1" ht="16.649999999999999" customHeight="1">
      <c r="A22" s="29">
        <f t="shared" si="6"/>
        <v>42504</v>
      </c>
      <c r="B22" s="23" t="str">
        <f t="shared" si="0"/>
        <v>土</v>
      </c>
      <c r="C22" s="24" t="str">
        <f>IF(B22="","",IF(AND(1&lt;WEEKDAY(A22),WEEKDAY(A22)&lt;7),IF(ISERROR(VLOOKUP(A22,Holiday!A:E,3,FALSE)),"",VLOOKUP(A22,Holiday!A:E,4,FALSE)),"休"))</f>
        <v>休</v>
      </c>
      <c r="D22" s="152"/>
      <c r="E22" s="153"/>
      <c r="F22" s="28" t="str">
        <f t="shared" si="1"/>
        <v/>
      </c>
      <c r="G22" s="28" t="str">
        <f t="shared" si="2"/>
        <v/>
      </c>
      <c r="H22" s="28" t="str">
        <f t="shared" si="3"/>
        <v/>
      </c>
      <c r="I22" s="67"/>
      <c r="J22" s="68"/>
      <c r="K22" s="69"/>
      <c r="L22" s="63" t="str">
        <f t="shared" si="4"/>
        <v/>
      </c>
      <c r="M22" s="64" t="str">
        <f t="shared" si="7"/>
        <v/>
      </c>
      <c r="N22" s="65" t="str">
        <f t="shared" si="5"/>
        <v/>
      </c>
      <c r="O22" s="66" t="str">
        <f t="shared" si="8"/>
        <v/>
      </c>
      <c r="P22" s="154"/>
      <c r="Q22" s="155"/>
      <c r="R22" s="155"/>
      <c r="S22" s="155"/>
      <c r="T22" s="155"/>
      <c r="U22" s="155"/>
      <c r="V22" s="155"/>
      <c r="W22" s="155"/>
      <c r="X22" s="155"/>
      <c r="Y22" s="156"/>
      <c r="Z22" s="157" t="str">
        <f t="shared" si="9"/>
        <v/>
      </c>
      <c r="AA22" s="158"/>
      <c r="AB22" s="158"/>
      <c r="AC22" s="112" t="s">
        <v>50</v>
      </c>
    </row>
    <row r="23" spans="1:29" s="5" customFormat="1" ht="16.649999999999999" customHeight="1">
      <c r="A23" s="29">
        <f t="shared" si="6"/>
        <v>42505</v>
      </c>
      <c r="B23" s="27" t="str">
        <f t="shared" si="0"/>
        <v>日</v>
      </c>
      <c r="C23" s="24" t="str">
        <f>IF(B23="","",IF(AND(1&lt;WEEKDAY(A23),WEEKDAY(A23)&lt;7),IF(ISERROR(VLOOKUP(A23,Holiday!A:E,3,FALSE)),"",VLOOKUP(A23,Holiday!A:E,4,FALSE)),"休"))</f>
        <v>休</v>
      </c>
      <c r="D23" s="152"/>
      <c r="E23" s="153"/>
      <c r="F23" s="28" t="str">
        <f t="shared" si="1"/>
        <v/>
      </c>
      <c r="G23" s="28" t="str">
        <f t="shared" si="2"/>
        <v/>
      </c>
      <c r="H23" s="28" t="str">
        <f t="shared" si="3"/>
        <v/>
      </c>
      <c r="I23" s="67"/>
      <c r="J23" s="68"/>
      <c r="K23" s="62"/>
      <c r="L23" s="63" t="str">
        <f t="shared" si="4"/>
        <v/>
      </c>
      <c r="M23" s="64" t="str">
        <f t="shared" si="7"/>
        <v/>
      </c>
      <c r="N23" s="65" t="str">
        <f t="shared" si="5"/>
        <v/>
      </c>
      <c r="O23" s="66" t="str">
        <f t="shared" si="8"/>
        <v/>
      </c>
      <c r="P23" s="154"/>
      <c r="Q23" s="155"/>
      <c r="R23" s="155"/>
      <c r="S23" s="155"/>
      <c r="T23" s="155"/>
      <c r="U23" s="155"/>
      <c r="V23" s="155"/>
      <c r="W23" s="155"/>
      <c r="X23" s="155"/>
      <c r="Y23" s="156"/>
      <c r="Z23" s="157">
        <f t="shared" si="9"/>
        <v>0</v>
      </c>
      <c r="AA23" s="158"/>
      <c r="AB23" s="158"/>
      <c r="AC23" s="112" t="s">
        <v>50</v>
      </c>
    </row>
    <row r="24" spans="1:29" s="5" customFormat="1" ht="16.649999999999999" customHeight="1">
      <c r="A24" s="29">
        <f t="shared" si="6"/>
        <v>42506</v>
      </c>
      <c r="B24" s="23" t="str">
        <f t="shared" si="0"/>
        <v>月</v>
      </c>
      <c r="C24" s="24" t="str">
        <f>IF(B24="","",IF(AND(1&lt;WEEKDAY(A24),WEEKDAY(A24)&lt;7),IF(ISERROR(VLOOKUP(A24,Holiday!A:E,3,FALSE)),"",VLOOKUP(A24,Holiday!A:E,4,FALSE)),"休"))</f>
        <v/>
      </c>
      <c r="D24" s="152"/>
      <c r="E24" s="153"/>
      <c r="F24" s="28" t="str">
        <f t="shared" si="1"/>
        <v/>
      </c>
      <c r="G24" s="28" t="str">
        <f t="shared" si="2"/>
        <v/>
      </c>
      <c r="H24" s="28" t="str">
        <f t="shared" si="3"/>
        <v/>
      </c>
      <c r="I24" s="67"/>
      <c r="J24" s="68"/>
      <c r="K24" s="62"/>
      <c r="L24" s="63" t="str">
        <f t="shared" si="4"/>
        <v/>
      </c>
      <c r="M24" s="64" t="str">
        <f t="shared" si="7"/>
        <v/>
      </c>
      <c r="N24" s="65" t="str">
        <f t="shared" si="5"/>
        <v/>
      </c>
      <c r="O24" s="66" t="str">
        <f t="shared" si="8"/>
        <v/>
      </c>
      <c r="P24" s="154"/>
      <c r="Q24" s="155"/>
      <c r="R24" s="155"/>
      <c r="S24" s="155"/>
      <c r="T24" s="155"/>
      <c r="U24" s="155"/>
      <c r="V24" s="155"/>
      <c r="W24" s="155"/>
      <c r="X24" s="155"/>
      <c r="Y24" s="156"/>
      <c r="Z24" s="157" t="str">
        <f t="shared" si="9"/>
        <v/>
      </c>
      <c r="AA24" s="158"/>
      <c r="AB24" s="158"/>
      <c r="AC24" s="112" t="s">
        <v>50</v>
      </c>
    </row>
    <row r="25" spans="1:29" s="5" customFormat="1" ht="16.649999999999999" customHeight="1">
      <c r="A25" s="29">
        <f t="shared" si="6"/>
        <v>42507</v>
      </c>
      <c r="B25" s="27" t="str">
        <f t="shared" si="0"/>
        <v>火</v>
      </c>
      <c r="C25" s="24" t="str">
        <f>IF(B25="","",IF(AND(1&lt;WEEKDAY(A25),WEEKDAY(A25)&lt;7),IF(ISERROR(VLOOKUP(A25,Holiday!A:E,3,FALSE)),"",VLOOKUP(A25,Holiday!A:E,4,FALSE)),"休"))</f>
        <v/>
      </c>
      <c r="D25" s="152"/>
      <c r="E25" s="153"/>
      <c r="F25" s="28" t="str">
        <f t="shared" si="1"/>
        <v/>
      </c>
      <c r="G25" s="28" t="str">
        <f t="shared" si="2"/>
        <v/>
      </c>
      <c r="H25" s="28" t="str">
        <f t="shared" si="3"/>
        <v/>
      </c>
      <c r="I25" s="67"/>
      <c r="J25" s="68"/>
      <c r="K25" s="69"/>
      <c r="L25" s="63" t="str">
        <f t="shared" si="4"/>
        <v/>
      </c>
      <c r="M25" s="64" t="str">
        <f t="shared" si="7"/>
        <v/>
      </c>
      <c r="N25" s="65" t="str">
        <f t="shared" si="5"/>
        <v/>
      </c>
      <c r="O25" s="66" t="str">
        <f t="shared" si="8"/>
        <v/>
      </c>
      <c r="P25" s="154"/>
      <c r="Q25" s="155"/>
      <c r="R25" s="155"/>
      <c r="S25" s="155"/>
      <c r="T25" s="155"/>
      <c r="U25" s="155"/>
      <c r="V25" s="155"/>
      <c r="W25" s="155"/>
      <c r="X25" s="155"/>
      <c r="Y25" s="156"/>
      <c r="Z25" s="157" t="str">
        <f t="shared" si="9"/>
        <v/>
      </c>
      <c r="AA25" s="158"/>
      <c r="AB25" s="158"/>
      <c r="AC25" s="112" t="s">
        <v>50</v>
      </c>
    </row>
    <row r="26" spans="1:29" s="6" customFormat="1" ht="16.649999999999999" customHeight="1">
      <c r="A26" s="29">
        <f t="shared" si="6"/>
        <v>42508</v>
      </c>
      <c r="B26" s="23" t="str">
        <f t="shared" si="0"/>
        <v>水</v>
      </c>
      <c r="C26" s="24" t="str">
        <f>IF(B26="","",IF(AND(1&lt;WEEKDAY(A26),WEEKDAY(A26)&lt;7),IF(ISERROR(VLOOKUP(A26,Holiday!A:E,3,FALSE)),"",VLOOKUP(A26,Holiday!A:E,4,FALSE)),"休"))</f>
        <v/>
      </c>
      <c r="D26" s="152"/>
      <c r="E26" s="153"/>
      <c r="F26" s="28" t="str">
        <f t="shared" si="1"/>
        <v/>
      </c>
      <c r="G26" s="28" t="str">
        <f t="shared" si="2"/>
        <v/>
      </c>
      <c r="H26" s="28" t="str">
        <f t="shared" si="3"/>
        <v/>
      </c>
      <c r="I26" s="67"/>
      <c r="J26" s="68"/>
      <c r="K26" s="69"/>
      <c r="L26" s="63" t="str">
        <f t="shared" si="4"/>
        <v/>
      </c>
      <c r="M26" s="64" t="str">
        <f t="shared" si="7"/>
        <v/>
      </c>
      <c r="N26" s="65" t="str">
        <f t="shared" si="5"/>
        <v/>
      </c>
      <c r="O26" s="66" t="str">
        <f t="shared" si="8"/>
        <v/>
      </c>
      <c r="P26" s="154"/>
      <c r="Q26" s="155"/>
      <c r="R26" s="155"/>
      <c r="S26" s="155"/>
      <c r="T26" s="155"/>
      <c r="U26" s="155"/>
      <c r="V26" s="155"/>
      <c r="W26" s="155"/>
      <c r="X26" s="155"/>
      <c r="Y26" s="156"/>
      <c r="Z26" s="157" t="str">
        <f t="shared" si="9"/>
        <v/>
      </c>
      <c r="AA26" s="158"/>
      <c r="AB26" s="158"/>
      <c r="AC26" s="112" t="s">
        <v>50</v>
      </c>
    </row>
    <row r="27" spans="1:29" s="6" customFormat="1" ht="16.649999999999999" customHeight="1">
      <c r="A27" s="29">
        <f t="shared" si="6"/>
        <v>42509</v>
      </c>
      <c r="B27" s="27" t="str">
        <f t="shared" si="0"/>
        <v>木</v>
      </c>
      <c r="C27" s="24" t="str">
        <f>IF(B27="","",IF(AND(1&lt;WEEKDAY(A27),WEEKDAY(A27)&lt;7),IF(ISERROR(VLOOKUP(A27,Holiday!A:E,3,FALSE)),"",VLOOKUP(A27,Holiday!A:E,4,FALSE)),"休"))</f>
        <v/>
      </c>
      <c r="D27" s="152"/>
      <c r="E27" s="153"/>
      <c r="F27" s="28" t="str">
        <f t="shared" si="1"/>
        <v/>
      </c>
      <c r="G27" s="28" t="str">
        <f t="shared" si="2"/>
        <v/>
      </c>
      <c r="H27" s="28" t="str">
        <f t="shared" si="3"/>
        <v/>
      </c>
      <c r="I27" s="67"/>
      <c r="J27" s="68"/>
      <c r="K27" s="69"/>
      <c r="L27" s="63" t="str">
        <f t="shared" si="4"/>
        <v/>
      </c>
      <c r="M27" s="64" t="str">
        <f t="shared" si="7"/>
        <v/>
      </c>
      <c r="N27" s="65" t="str">
        <f t="shared" si="5"/>
        <v/>
      </c>
      <c r="O27" s="66" t="str">
        <f t="shared" si="8"/>
        <v/>
      </c>
      <c r="P27" s="154"/>
      <c r="Q27" s="155"/>
      <c r="R27" s="155"/>
      <c r="S27" s="155"/>
      <c r="T27" s="155"/>
      <c r="U27" s="155"/>
      <c r="V27" s="155"/>
      <c r="W27" s="155"/>
      <c r="X27" s="155"/>
      <c r="Y27" s="156"/>
      <c r="Z27" s="157" t="str">
        <f t="shared" si="9"/>
        <v/>
      </c>
      <c r="AA27" s="158"/>
      <c r="AB27" s="158"/>
      <c r="AC27" s="112" t="s">
        <v>50</v>
      </c>
    </row>
    <row r="28" spans="1:29" s="5" customFormat="1" ht="16.649999999999999" customHeight="1">
      <c r="A28" s="29">
        <f t="shared" si="6"/>
        <v>42510</v>
      </c>
      <c r="B28" s="27" t="str">
        <f t="shared" si="0"/>
        <v>金</v>
      </c>
      <c r="C28" s="24" t="str">
        <f>IF(B28="","",IF(AND(1&lt;WEEKDAY(A28),WEEKDAY(A28)&lt;7),IF(ISERROR(VLOOKUP(A28,Holiday!A:E,3,FALSE)),"",VLOOKUP(A28,Holiday!A:E,4,FALSE)),"休"))</f>
        <v/>
      </c>
      <c r="D28" s="152"/>
      <c r="E28" s="153"/>
      <c r="F28" s="28" t="str">
        <f t="shared" si="1"/>
        <v/>
      </c>
      <c r="G28" s="28" t="str">
        <f t="shared" si="2"/>
        <v/>
      </c>
      <c r="H28" s="28" t="str">
        <f t="shared" si="3"/>
        <v/>
      </c>
      <c r="I28" s="67"/>
      <c r="J28" s="68"/>
      <c r="K28" s="69"/>
      <c r="L28" s="63" t="str">
        <f t="shared" si="4"/>
        <v/>
      </c>
      <c r="M28" s="64" t="str">
        <f t="shared" si="7"/>
        <v/>
      </c>
      <c r="N28" s="65" t="str">
        <f t="shared" si="5"/>
        <v/>
      </c>
      <c r="O28" s="66" t="str">
        <f t="shared" si="8"/>
        <v/>
      </c>
      <c r="P28" s="154"/>
      <c r="Q28" s="155"/>
      <c r="R28" s="155"/>
      <c r="S28" s="155"/>
      <c r="T28" s="155"/>
      <c r="U28" s="155"/>
      <c r="V28" s="155"/>
      <c r="W28" s="155"/>
      <c r="X28" s="155"/>
      <c r="Y28" s="156"/>
      <c r="Z28" s="157" t="str">
        <f t="shared" si="9"/>
        <v/>
      </c>
      <c r="AA28" s="158"/>
      <c r="AB28" s="158"/>
      <c r="AC28" s="112" t="s">
        <v>50</v>
      </c>
    </row>
    <row r="29" spans="1:29" s="5" customFormat="1" ht="16.649999999999999" customHeight="1">
      <c r="A29" s="29">
        <f t="shared" si="6"/>
        <v>42511</v>
      </c>
      <c r="B29" s="23" t="str">
        <f t="shared" si="0"/>
        <v>土</v>
      </c>
      <c r="C29" s="24" t="str">
        <f>IF(B29="","",IF(AND(1&lt;WEEKDAY(A29),WEEKDAY(A29)&lt;7),IF(ISERROR(VLOOKUP(A29,Holiday!A:E,3,FALSE)),"",VLOOKUP(A29,Holiday!A:E,4,FALSE)),"休"))</f>
        <v>休</v>
      </c>
      <c r="D29" s="152"/>
      <c r="E29" s="153"/>
      <c r="F29" s="28" t="str">
        <f t="shared" si="1"/>
        <v/>
      </c>
      <c r="G29" s="28" t="str">
        <f t="shared" si="2"/>
        <v/>
      </c>
      <c r="H29" s="28" t="str">
        <f t="shared" si="3"/>
        <v/>
      </c>
      <c r="I29" s="67"/>
      <c r="J29" s="68"/>
      <c r="K29" s="69"/>
      <c r="L29" s="63" t="str">
        <f t="shared" si="4"/>
        <v/>
      </c>
      <c r="M29" s="64" t="str">
        <f t="shared" si="7"/>
        <v/>
      </c>
      <c r="N29" s="65" t="str">
        <f t="shared" si="5"/>
        <v/>
      </c>
      <c r="O29" s="66" t="str">
        <f t="shared" si="8"/>
        <v/>
      </c>
      <c r="P29" s="154"/>
      <c r="Q29" s="155"/>
      <c r="R29" s="155"/>
      <c r="S29" s="155"/>
      <c r="T29" s="155"/>
      <c r="U29" s="155"/>
      <c r="V29" s="155"/>
      <c r="W29" s="155"/>
      <c r="X29" s="155"/>
      <c r="Y29" s="156"/>
      <c r="Z29" s="157" t="str">
        <f t="shared" si="9"/>
        <v/>
      </c>
      <c r="AA29" s="158"/>
      <c r="AB29" s="158"/>
      <c r="AC29" s="112" t="s">
        <v>50</v>
      </c>
    </row>
    <row r="30" spans="1:29" s="5" customFormat="1" ht="16.649999999999999" customHeight="1">
      <c r="A30" s="29">
        <f t="shared" si="6"/>
        <v>42512</v>
      </c>
      <c r="B30" s="27" t="str">
        <f t="shared" si="0"/>
        <v>日</v>
      </c>
      <c r="C30" s="24" t="str">
        <f>IF(B30="","",IF(AND(1&lt;WEEKDAY(A30),WEEKDAY(A30)&lt;7),IF(ISERROR(VLOOKUP(A30,Holiday!A:E,3,FALSE)),"",VLOOKUP(A30,Holiday!A:E,4,FALSE)),"休"))</f>
        <v>休</v>
      </c>
      <c r="D30" s="152"/>
      <c r="E30" s="153"/>
      <c r="F30" s="28" t="str">
        <f t="shared" si="1"/>
        <v/>
      </c>
      <c r="G30" s="28" t="str">
        <f t="shared" si="2"/>
        <v/>
      </c>
      <c r="H30" s="28" t="str">
        <f t="shared" si="3"/>
        <v/>
      </c>
      <c r="I30" s="67"/>
      <c r="J30" s="68"/>
      <c r="K30" s="62"/>
      <c r="L30" s="63" t="str">
        <f t="shared" si="4"/>
        <v/>
      </c>
      <c r="M30" s="64" t="str">
        <f t="shared" si="7"/>
        <v/>
      </c>
      <c r="N30" s="65" t="str">
        <f t="shared" si="5"/>
        <v/>
      </c>
      <c r="O30" s="66" t="str">
        <f t="shared" si="8"/>
        <v/>
      </c>
      <c r="P30" s="154"/>
      <c r="Q30" s="155"/>
      <c r="R30" s="155"/>
      <c r="S30" s="155"/>
      <c r="T30" s="155"/>
      <c r="U30" s="155"/>
      <c r="V30" s="155"/>
      <c r="W30" s="155"/>
      <c r="X30" s="155"/>
      <c r="Y30" s="156"/>
      <c r="Z30" s="157">
        <f t="shared" si="9"/>
        <v>0</v>
      </c>
      <c r="AA30" s="158"/>
      <c r="AB30" s="158"/>
      <c r="AC30" s="112" t="s">
        <v>50</v>
      </c>
    </row>
    <row r="31" spans="1:29" s="5" customFormat="1" ht="16.649999999999999" customHeight="1">
      <c r="A31" s="29">
        <f t="shared" si="6"/>
        <v>42513</v>
      </c>
      <c r="B31" s="23" t="str">
        <f t="shared" si="0"/>
        <v>月</v>
      </c>
      <c r="C31" s="24" t="str">
        <f>IF(B31="","",IF(AND(1&lt;WEEKDAY(A31),WEEKDAY(A31)&lt;7),IF(ISERROR(VLOOKUP(A31,Holiday!A:E,3,FALSE)),"",VLOOKUP(A31,Holiday!A:E,4,FALSE)),"休"))</f>
        <v/>
      </c>
      <c r="D31" s="152"/>
      <c r="E31" s="153"/>
      <c r="F31" s="28" t="str">
        <f t="shared" si="1"/>
        <v/>
      </c>
      <c r="G31" s="28" t="str">
        <f t="shared" si="2"/>
        <v/>
      </c>
      <c r="H31" s="28" t="str">
        <f t="shared" si="3"/>
        <v/>
      </c>
      <c r="I31" s="67"/>
      <c r="J31" s="68"/>
      <c r="K31" s="62"/>
      <c r="L31" s="63" t="str">
        <f t="shared" si="4"/>
        <v/>
      </c>
      <c r="M31" s="64" t="str">
        <f t="shared" si="7"/>
        <v/>
      </c>
      <c r="N31" s="65" t="str">
        <f t="shared" si="5"/>
        <v/>
      </c>
      <c r="O31" s="66" t="str">
        <f t="shared" si="8"/>
        <v/>
      </c>
      <c r="P31" s="154"/>
      <c r="Q31" s="155"/>
      <c r="R31" s="155"/>
      <c r="S31" s="155"/>
      <c r="T31" s="155"/>
      <c r="U31" s="155"/>
      <c r="V31" s="155"/>
      <c r="W31" s="155"/>
      <c r="X31" s="155"/>
      <c r="Y31" s="156"/>
      <c r="Z31" s="157" t="str">
        <f t="shared" si="9"/>
        <v/>
      </c>
      <c r="AA31" s="158"/>
      <c r="AB31" s="158"/>
      <c r="AC31" s="112" t="s">
        <v>50</v>
      </c>
    </row>
    <row r="32" spans="1:29" s="5" customFormat="1" ht="16.649999999999999" customHeight="1">
      <c r="A32" s="29">
        <f t="shared" si="6"/>
        <v>42514</v>
      </c>
      <c r="B32" s="27" t="str">
        <f t="shared" si="0"/>
        <v>火</v>
      </c>
      <c r="C32" s="24" t="str">
        <f>IF(B32="","",IF(AND(1&lt;WEEKDAY(A32),WEEKDAY(A32)&lt;7),IF(ISERROR(VLOOKUP(A32,Holiday!A:E,3,FALSE)),"",VLOOKUP(A32,Holiday!A:E,4,FALSE)),"休"))</f>
        <v/>
      </c>
      <c r="D32" s="152"/>
      <c r="E32" s="153"/>
      <c r="F32" s="28" t="str">
        <f t="shared" si="1"/>
        <v/>
      </c>
      <c r="G32" s="28" t="str">
        <f t="shared" si="2"/>
        <v/>
      </c>
      <c r="H32" s="28" t="str">
        <f t="shared" si="3"/>
        <v/>
      </c>
      <c r="I32" s="67"/>
      <c r="J32" s="68"/>
      <c r="K32" s="69"/>
      <c r="L32" s="63" t="str">
        <f t="shared" si="4"/>
        <v/>
      </c>
      <c r="M32" s="64" t="str">
        <f t="shared" si="7"/>
        <v/>
      </c>
      <c r="N32" s="65" t="str">
        <f t="shared" si="5"/>
        <v/>
      </c>
      <c r="O32" s="66" t="str">
        <f t="shared" si="8"/>
        <v/>
      </c>
      <c r="P32" s="154"/>
      <c r="Q32" s="155"/>
      <c r="R32" s="155"/>
      <c r="S32" s="155"/>
      <c r="T32" s="155"/>
      <c r="U32" s="155"/>
      <c r="V32" s="155"/>
      <c r="W32" s="155"/>
      <c r="X32" s="155"/>
      <c r="Y32" s="156"/>
      <c r="Z32" s="157" t="str">
        <f t="shared" si="9"/>
        <v/>
      </c>
      <c r="AA32" s="158"/>
      <c r="AB32" s="158"/>
      <c r="AC32" s="112" t="s">
        <v>50</v>
      </c>
    </row>
    <row r="33" spans="1:36" s="5" customFormat="1" ht="16.649999999999999" customHeight="1">
      <c r="A33" s="29">
        <f t="shared" si="6"/>
        <v>42515</v>
      </c>
      <c r="B33" s="23" t="str">
        <f t="shared" si="0"/>
        <v>水</v>
      </c>
      <c r="C33" s="24" t="str">
        <f>IF(B33="","",IF(AND(1&lt;WEEKDAY(A33),WEEKDAY(A33)&lt;7),IF(ISERROR(VLOOKUP(A33,Holiday!A:E,3,FALSE)),"",VLOOKUP(A33,Holiday!A:E,4,FALSE)),"休"))</f>
        <v/>
      </c>
      <c r="D33" s="152"/>
      <c r="E33" s="153"/>
      <c r="F33" s="28" t="str">
        <f t="shared" si="1"/>
        <v/>
      </c>
      <c r="G33" s="28" t="str">
        <f t="shared" si="2"/>
        <v/>
      </c>
      <c r="H33" s="28" t="str">
        <f t="shared" si="3"/>
        <v/>
      </c>
      <c r="I33" s="67"/>
      <c r="J33" s="68"/>
      <c r="K33" s="69"/>
      <c r="L33" s="63" t="str">
        <f t="shared" si="4"/>
        <v/>
      </c>
      <c r="M33" s="64" t="str">
        <f t="shared" si="7"/>
        <v/>
      </c>
      <c r="N33" s="65" t="str">
        <f t="shared" si="5"/>
        <v/>
      </c>
      <c r="O33" s="66" t="str">
        <f t="shared" si="8"/>
        <v/>
      </c>
      <c r="P33" s="154"/>
      <c r="Q33" s="155"/>
      <c r="R33" s="155"/>
      <c r="S33" s="155"/>
      <c r="T33" s="155"/>
      <c r="U33" s="155"/>
      <c r="V33" s="155"/>
      <c r="W33" s="155"/>
      <c r="X33" s="155"/>
      <c r="Y33" s="156"/>
      <c r="Z33" s="157" t="str">
        <f t="shared" si="9"/>
        <v/>
      </c>
      <c r="AA33" s="158"/>
      <c r="AB33" s="158"/>
      <c r="AC33" s="112" t="s">
        <v>50</v>
      </c>
    </row>
    <row r="34" spans="1:36" s="6" customFormat="1" ht="16.649999999999999" customHeight="1">
      <c r="A34" s="29">
        <f t="shared" si="6"/>
        <v>42516</v>
      </c>
      <c r="B34" s="27" t="str">
        <f t="shared" si="0"/>
        <v>木</v>
      </c>
      <c r="C34" s="24" t="str">
        <f>IF(B34="","",IF(AND(1&lt;WEEKDAY(A34),WEEKDAY(A34)&lt;7),IF(ISERROR(VLOOKUP(A34,Holiday!A:E,3,FALSE)),"",VLOOKUP(A34,Holiday!A:E,4,FALSE)),"休"))</f>
        <v/>
      </c>
      <c r="D34" s="152"/>
      <c r="E34" s="153"/>
      <c r="F34" s="28" t="str">
        <f t="shared" si="1"/>
        <v/>
      </c>
      <c r="G34" s="28" t="str">
        <f t="shared" si="2"/>
        <v/>
      </c>
      <c r="H34" s="28" t="str">
        <f t="shared" si="3"/>
        <v/>
      </c>
      <c r="I34" s="67"/>
      <c r="J34" s="68"/>
      <c r="K34" s="69"/>
      <c r="L34" s="63" t="str">
        <f t="shared" si="4"/>
        <v/>
      </c>
      <c r="M34" s="64" t="str">
        <f t="shared" si="7"/>
        <v/>
      </c>
      <c r="N34" s="65" t="str">
        <f t="shared" si="5"/>
        <v/>
      </c>
      <c r="O34" s="66" t="str">
        <f t="shared" si="8"/>
        <v/>
      </c>
      <c r="P34" s="154"/>
      <c r="Q34" s="155"/>
      <c r="R34" s="155"/>
      <c r="S34" s="155"/>
      <c r="T34" s="155"/>
      <c r="U34" s="155"/>
      <c r="V34" s="155"/>
      <c r="W34" s="155"/>
      <c r="X34" s="155"/>
      <c r="Y34" s="156"/>
      <c r="Z34" s="157" t="str">
        <f t="shared" si="9"/>
        <v/>
      </c>
      <c r="AA34" s="158"/>
      <c r="AB34" s="158"/>
      <c r="AC34" s="112" t="s">
        <v>50</v>
      </c>
    </row>
    <row r="35" spans="1:36" s="5" customFormat="1" ht="16.649999999999999" customHeight="1">
      <c r="A35" s="29">
        <f t="shared" si="6"/>
        <v>42517</v>
      </c>
      <c r="B35" s="23" t="str">
        <f t="shared" si="0"/>
        <v>金</v>
      </c>
      <c r="C35" s="24" t="str">
        <f>IF(B35="","",IF(AND(1&lt;WEEKDAY(A35),WEEKDAY(A35)&lt;7),IF(ISERROR(VLOOKUP(A35,Holiday!A:E,3,FALSE)),"",VLOOKUP(A35,Holiday!A:E,4,FALSE)),"休"))</f>
        <v/>
      </c>
      <c r="D35" s="152"/>
      <c r="E35" s="153"/>
      <c r="F35" s="28" t="str">
        <f t="shared" si="1"/>
        <v/>
      </c>
      <c r="G35" s="28" t="str">
        <f t="shared" si="2"/>
        <v/>
      </c>
      <c r="H35" s="28" t="str">
        <f t="shared" si="3"/>
        <v/>
      </c>
      <c r="I35" s="67"/>
      <c r="J35" s="68"/>
      <c r="K35" s="69"/>
      <c r="L35" s="63" t="str">
        <f t="shared" si="4"/>
        <v/>
      </c>
      <c r="M35" s="64" t="str">
        <f t="shared" si="7"/>
        <v/>
      </c>
      <c r="N35" s="65" t="str">
        <f t="shared" si="5"/>
        <v/>
      </c>
      <c r="O35" s="66" t="str">
        <f t="shared" si="8"/>
        <v/>
      </c>
      <c r="P35" s="154"/>
      <c r="Q35" s="155"/>
      <c r="R35" s="155"/>
      <c r="S35" s="155"/>
      <c r="T35" s="155"/>
      <c r="U35" s="155"/>
      <c r="V35" s="155"/>
      <c r="W35" s="155"/>
      <c r="X35" s="155"/>
      <c r="Y35" s="156"/>
      <c r="Z35" s="157" t="str">
        <f t="shared" si="9"/>
        <v/>
      </c>
      <c r="AA35" s="158"/>
      <c r="AB35" s="158"/>
      <c r="AC35" s="112" t="s">
        <v>50</v>
      </c>
    </row>
    <row r="36" spans="1:36" s="5" customFormat="1" ht="16.649999999999999" customHeight="1">
      <c r="A36" s="29">
        <f t="shared" si="6"/>
        <v>42518</v>
      </c>
      <c r="B36" s="27" t="str">
        <f t="shared" si="0"/>
        <v>土</v>
      </c>
      <c r="C36" s="24" t="str">
        <f>IF(B36="","",IF(AND(1&lt;WEEKDAY(A36),WEEKDAY(A36)&lt;7),IF(ISERROR(VLOOKUP(A36,Holiday!A:E,3,FALSE)),"",VLOOKUP(A36,Holiday!A:E,4,FALSE)),"休"))</f>
        <v>休</v>
      </c>
      <c r="D36" s="152"/>
      <c r="E36" s="153"/>
      <c r="F36" s="28" t="str">
        <f t="shared" si="1"/>
        <v/>
      </c>
      <c r="G36" s="28" t="str">
        <f t="shared" si="2"/>
        <v/>
      </c>
      <c r="H36" s="28" t="str">
        <f t="shared" si="3"/>
        <v/>
      </c>
      <c r="I36" s="67"/>
      <c r="J36" s="68"/>
      <c r="K36" s="69"/>
      <c r="L36" s="63" t="str">
        <f t="shared" si="4"/>
        <v/>
      </c>
      <c r="M36" s="64" t="str">
        <f t="shared" si="7"/>
        <v/>
      </c>
      <c r="N36" s="65" t="str">
        <f t="shared" si="5"/>
        <v/>
      </c>
      <c r="O36" s="66" t="str">
        <f t="shared" si="8"/>
        <v/>
      </c>
      <c r="P36" s="154"/>
      <c r="Q36" s="155"/>
      <c r="R36" s="155"/>
      <c r="S36" s="155"/>
      <c r="T36" s="155"/>
      <c r="U36" s="155"/>
      <c r="V36" s="155"/>
      <c r="W36" s="155"/>
      <c r="X36" s="155"/>
      <c r="Y36" s="156"/>
      <c r="Z36" s="157" t="str">
        <f t="shared" si="9"/>
        <v/>
      </c>
      <c r="AA36" s="158"/>
      <c r="AB36" s="158"/>
      <c r="AC36" s="112" t="s">
        <v>50</v>
      </c>
    </row>
    <row r="37" spans="1:36" s="5" customFormat="1" ht="16.649999999999999" customHeight="1">
      <c r="A37" s="29">
        <f t="shared" si="6"/>
        <v>42519</v>
      </c>
      <c r="B37" s="23" t="str">
        <f>IF(A37="","",IF(WEEKDAY(A37)=1,"日",IF(WEEKDAY(A37)=2,"月",IF(WEEKDAY(A37)=3,"火",IF(WEEKDAY(A37)=4,"水",IF(WEEKDAY(A37)=5,"木",IF(WEEKDAY(A37)=6,"金","土")))))))</f>
        <v>日</v>
      </c>
      <c r="C37" s="24" t="str">
        <f>IF(B37="","",IF(AND(1&lt;WEEKDAY(A37),WEEKDAY(A37)&lt;7),IF(ISERROR(VLOOKUP(A37,Holiday!A:E,3,FALSE)),"",VLOOKUP(A37,Holiday!A:E,4,FALSE)),"休"))</f>
        <v>休</v>
      </c>
      <c r="D37" s="152"/>
      <c r="E37" s="153"/>
      <c r="F37" s="28" t="str">
        <f t="shared" si="1"/>
        <v/>
      </c>
      <c r="G37" s="28" t="str">
        <f t="shared" si="2"/>
        <v/>
      </c>
      <c r="H37" s="28" t="str">
        <f t="shared" si="3"/>
        <v/>
      </c>
      <c r="I37" s="67"/>
      <c r="J37" s="68"/>
      <c r="K37" s="62"/>
      <c r="L37" s="63" t="str">
        <f t="shared" si="4"/>
        <v/>
      </c>
      <c r="M37" s="64" t="str">
        <f t="shared" si="7"/>
        <v/>
      </c>
      <c r="N37" s="65" t="str">
        <f t="shared" si="5"/>
        <v/>
      </c>
      <c r="O37" s="66" t="str">
        <f t="shared" si="8"/>
        <v/>
      </c>
      <c r="P37" s="154"/>
      <c r="Q37" s="155"/>
      <c r="R37" s="155"/>
      <c r="S37" s="155"/>
      <c r="T37" s="155"/>
      <c r="U37" s="155"/>
      <c r="V37" s="155"/>
      <c r="W37" s="155"/>
      <c r="X37" s="155"/>
      <c r="Y37" s="156"/>
      <c r="Z37" s="157">
        <f t="shared" si="9"/>
        <v>0</v>
      </c>
      <c r="AA37" s="158"/>
      <c r="AB37" s="158"/>
      <c r="AC37" s="112" t="s">
        <v>50</v>
      </c>
    </row>
    <row r="38" spans="1:36" s="5" customFormat="1" ht="16.649999999999999" customHeight="1">
      <c r="A38" s="29">
        <f>A37+1</f>
        <v>42520</v>
      </c>
      <c r="B38" s="27" t="str">
        <f>IF(A38="","",IF(WEEKDAY(A38)=1,"日",IF(WEEKDAY(A38)=2,"月",IF(WEEKDAY(A38)=3,"火",IF(WEEKDAY(A38)=4,"水",IF(WEEKDAY(A38)=5,"木",IF(WEEKDAY(A38)=6,"金","土")))))))</f>
        <v>月</v>
      </c>
      <c r="C38" s="24" t="str">
        <f>IF(B38="","",IF(AND(1&lt;WEEKDAY(A38),WEEKDAY(A38)&lt;7),IF(ISERROR(VLOOKUP(A38,Holiday!A:E,3,FALSE)),"",VLOOKUP(A38,Holiday!A:E,4,FALSE)),"休"))</f>
        <v/>
      </c>
      <c r="D38" s="152"/>
      <c r="E38" s="153"/>
      <c r="F38" s="28" t="str">
        <f t="shared" si="1"/>
        <v/>
      </c>
      <c r="G38" s="28" t="str">
        <f t="shared" si="2"/>
        <v/>
      </c>
      <c r="H38" s="28" t="str">
        <f t="shared" si="3"/>
        <v/>
      </c>
      <c r="I38" s="67"/>
      <c r="J38" s="68"/>
      <c r="K38" s="62"/>
      <c r="L38" s="63" t="str">
        <f t="shared" si="4"/>
        <v/>
      </c>
      <c r="M38" s="64" t="str">
        <f t="shared" si="7"/>
        <v/>
      </c>
      <c r="N38" s="65" t="str">
        <f t="shared" si="5"/>
        <v/>
      </c>
      <c r="O38" s="66" t="str">
        <f t="shared" si="8"/>
        <v/>
      </c>
      <c r="P38" s="154"/>
      <c r="Q38" s="155"/>
      <c r="R38" s="155"/>
      <c r="S38" s="155"/>
      <c r="T38" s="155"/>
      <c r="U38" s="155"/>
      <c r="V38" s="155"/>
      <c r="W38" s="155"/>
      <c r="X38" s="155"/>
      <c r="Y38" s="156"/>
      <c r="Z38" s="157" t="str">
        <f t="shared" si="9"/>
        <v/>
      </c>
      <c r="AA38" s="158"/>
      <c r="AB38" s="158"/>
      <c r="AC38" s="112" t="s">
        <v>50</v>
      </c>
    </row>
    <row r="39" spans="1:36" s="5" customFormat="1" ht="16.649999999999999" customHeight="1">
      <c r="A39" s="30">
        <f>A38+1</f>
        <v>42521</v>
      </c>
      <c r="B39" s="31" t="str">
        <f>IF(A39="","",IF(WEEKDAY(A39)=1,"日",IF(WEEKDAY(A39)=2,"月",IF(WEEKDAY(A39)=3,"火",IF(WEEKDAY(A39)=4,"水",IF(WEEKDAY(A39)=5,"木",IF(WEEKDAY(A39)=6,"金","土")))))))</f>
        <v>火</v>
      </c>
      <c r="C39" s="32" t="str">
        <f>IF(B39="","",IF(AND(1&lt;WEEKDAY(A39),WEEKDAY(A39)&lt;7),IF(ISERROR(VLOOKUP(A39,Holiday!A:E,3,FALSE)),"",VLOOKUP(A39,Holiday!A:E,4,FALSE)),"休"))</f>
        <v/>
      </c>
      <c r="D39" s="152"/>
      <c r="E39" s="153"/>
      <c r="F39" s="33" t="str">
        <f t="shared" si="1"/>
        <v/>
      </c>
      <c r="G39" s="33" t="str">
        <f t="shared" si="2"/>
        <v/>
      </c>
      <c r="H39" s="33" t="str">
        <f t="shared" si="3"/>
        <v/>
      </c>
      <c r="I39" s="70"/>
      <c r="J39" s="71"/>
      <c r="K39" s="72"/>
      <c r="L39" s="73" t="str">
        <f t="shared" si="4"/>
        <v/>
      </c>
      <c r="M39" s="74" t="str">
        <f t="shared" si="7"/>
        <v/>
      </c>
      <c r="N39" s="75" t="str">
        <f t="shared" si="5"/>
        <v/>
      </c>
      <c r="O39" s="76" t="str">
        <f t="shared" si="8"/>
        <v/>
      </c>
      <c r="P39" s="154"/>
      <c r="Q39" s="155"/>
      <c r="R39" s="155"/>
      <c r="S39" s="155"/>
      <c r="T39" s="155"/>
      <c r="U39" s="155"/>
      <c r="V39" s="155"/>
      <c r="W39" s="155"/>
      <c r="X39" s="155"/>
      <c r="Y39" s="156"/>
      <c r="Z39" s="159" t="str">
        <f t="shared" si="9"/>
        <v/>
      </c>
      <c r="AA39" s="160"/>
      <c r="AB39" s="160"/>
      <c r="AC39" s="113" t="s">
        <v>50</v>
      </c>
    </row>
    <row r="40" spans="1:36" s="7" customFormat="1" ht="18.899999999999999" customHeight="1">
      <c r="A40" s="145"/>
      <c r="B40" s="146"/>
      <c r="C40" s="146"/>
      <c r="D40" s="147"/>
      <c r="E40" s="34" t="str">
        <f>IF(SUM(E9:E39)=0,"",SUM(E9:E39))</f>
        <v/>
      </c>
      <c r="F40" s="35" t="str">
        <f>IF(SUM(F9:F39)=0,"",SUM(F9:F39))</f>
        <v/>
      </c>
      <c r="G40" s="35" t="str">
        <f>IF(SUM(G9:G39)=0,"",SUM(G9:G39))</f>
        <v/>
      </c>
      <c r="H40" s="36" t="str">
        <f>IF(SUM(H9:H39)=0,"",SUM(H9:H39))</f>
        <v/>
      </c>
      <c r="I40" s="148" t="s">
        <v>51</v>
      </c>
      <c r="J40" s="149"/>
      <c r="K40" s="150"/>
      <c r="L40" s="77"/>
      <c r="M40" s="77"/>
      <c r="N40" s="151">
        <f>SUM(O9:O39)</f>
        <v>0</v>
      </c>
      <c r="O40" s="151"/>
      <c r="P40" s="78" t="s">
        <v>52</v>
      </c>
      <c r="Q40" s="85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114" t="str">
        <f>IF(N40&lt;0,"不足 "&amp;N40*(-1)&amp;" 時間","")</f>
        <v/>
      </c>
      <c r="AC40" s="114"/>
    </row>
    <row r="41" spans="1:36" s="7" customFormat="1" ht="14.25" customHeight="1">
      <c r="A41" s="37"/>
      <c r="B41" s="38"/>
      <c r="C41" s="38"/>
      <c r="D41" s="38"/>
      <c r="E41" s="39"/>
      <c r="F41" s="39"/>
      <c r="G41" s="39"/>
      <c r="H41" s="39"/>
      <c r="I41" s="79"/>
      <c r="J41" s="79"/>
      <c r="K41" s="79"/>
      <c r="L41" s="79"/>
      <c r="M41" s="79"/>
      <c r="N41" s="79"/>
      <c r="O41" s="79"/>
      <c r="P41" s="79"/>
      <c r="R41" s="87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</row>
    <row r="42" spans="1:36" s="7" customFormat="1" ht="14.25" customHeight="1">
      <c r="A42" s="40"/>
      <c r="B42" s="41"/>
      <c r="C42" s="41"/>
      <c r="D42" s="41"/>
      <c r="E42" s="42"/>
      <c r="F42" s="42"/>
      <c r="G42" s="42"/>
      <c r="H42" s="42"/>
      <c r="I42" s="80"/>
      <c r="J42" s="41"/>
      <c r="K42" s="41"/>
      <c r="L42" s="41"/>
      <c r="M42" s="41"/>
      <c r="N42" s="41"/>
      <c r="O42" s="41"/>
      <c r="P42" s="40"/>
      <c r="Q42" s="89"/>
      <c r="R42" s="90"/>
      <c r="S42" s="91"/>
      <c r="T42" s="89"/>
      <c r="U42" s="92"/>
      <c r="V42" s="92"/>
      <c r="W42" s="89"/>
      <c r="X42" s="89"/>
      <c r="Y42" s="89"/>
      <c r="Z42" s="89"/>
      <c r="AA42" s="91"/>
      <c r="AB42" s="91"/>
      <c r="AC42" s="89"/>
    </row>
    <row r="43" spans="1:36" s="7" customFormat="1" ht="14.25" customHeight="1">
      <c r="A43" s="43"/>
      <c r="B43" s="43"/>
      <c r="C43" s="43"/>
      <c r="D43" s="43"/>
      <c r="E43" s="43"/>
      <c r="F43" s="43"/>
      <c r="G43" s="43"/>
      <c r="H43" s="43"/>
      <c r="I43" s="43"/>
      <c r="J43" s="8"/>
      <c r="K43" s="8"/>
      <c r="L43" s="8"/>
      <c r="M43" s="8"/>
      <c r="N43" s="43"/>
      <c r="O43" s="43"/>
      <c r="P43" s="43"/>
      <c r="Q43" s="93" t="s">
        <v>53</v>
      </c>
      <c r="R43" s="94"/>
      <c r="S43" s="94"/>
      <c r="T43" s="94"/>
      <c r="U43" s="94"/>
      <c r="V43" s="94"/>
      <c r="W43" s="95"/>
      <c r="X43" s="96">
        <f>COUNTIF($D$9:$D$39,"D")</f>
        <v>0</v>
      </c>
      <c r="Y43" s="115"/>
      <c r="Z43" s="115"/>
      <c r="AA43" s="116" t="s">
        <v>54</v>
      </c>
      <c r="AB43" s="117"/>
      <c r="AC43" s="118"/>
      <c r="AD43" s="79"/>
      <c r="AE43" s="119"/>
      <c r="AF43" s="87"/>
      <c r="AG43" s="87"/>
      <c r="AH43" s="87"/>
      <c r="AI43" s="87"/>
      <c r="AJ43" s="87"/>
    </row>
    <row r="44" spans="1:36" ht="14.25" customHeight="1">
      <c r="A44" s="43"/>
      <c r="B44" s="8"/>
      <c r="C44" s="44"/>
      <c r="D44" s="44"/>
      <c r="E44" s="45"/>
      <c r="F44" s="45"/>
      <c r="G44" s="45"/>
      <c r="H44" s="45"/>
      <c r="I44" s="46"/>
      <c r="J44" s="46"/>
      <c r="K44" s="46"/>
      <c r="L44" s="46"/>
      <c r="M44" s="46"/>
      <c r="N44" s="46"/>
      <c r="O44" s="46"/>
      <c r="P44" s="46"/>
      <c r="Q44" s="97" t="s">
        <v>55</v>
      </c>
      <c r="R44" s="98"/>
      <c r="S44" s="98"/>
      <c r="T44" s="98"/>
      <c r="U44" s="98"/>
      <c r="V44" s="98"/>
      <c r="W44" s="99"/>
      <c r="X44" s="96">
        <f>COUNTIF($D$9:$D$39,"a")</f>
        <v>0</v>
      </c>
      <c r="Y44" s="115"/>
      <c r="Z44" s="115"/>
      <c r="AA44" s="116" t="s">
        <v>54</v>
      </c>
      <c r="AB44" s="117"/>
      <c r="AC44" s="118"/>
    </row>
    <row r="45" spans="1:36" s="8" customFormat="1" ht="14.2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97" t="s">
        <v>56</v>
      </c>
      <c r="R45" s="98"/>
      <c r="S45" s="98"/>
      <c r="T45" s="98"/>
      <c r="U45" s="98"/>
      <c r="V45" s="98"/>
      <c r="W45" s="99"/>
      <c r="X45" s="96">
        <f>COUNTIF($D$9:$D$39,"p")</f>
        <v>0</v>
      </c>
      <c r="Y45" s="115"/>
      <c r="Z45" s="115"/>
      <c r="AA45" s="116" t="s">
        <v>54</v>
      </c>
      <c r="AB45" s="117"/>
      <c r="AC45" s="118"/>
    </row>
    <row r="46" spans="1:36" s="8" customFormat="1" ht="14.2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93" t="s">
        <v>57</v>
      </c>
      <c r="R46" s="94"/>
      <c r="S46" s="94"/>
      <c r="T46" s="94"/>
      <c r="U46" s="94"/>
      <c r="V46" s="94"/>
      <c r="W46" s="95"/>
      <c r="X46" s="96">
        <f>COUNTIF($D$9:$D$39,"特")</f>
        <v>0</v>
      </c>
      <c r="Y46" s="115"/>
      <c r="Z46" s="115"/>
      <c r="AA46" s="116" t="s">
        <v>54</v>
      </c>
      <c r="AB46" s="117"/>
      <c r="AC46" s="118"/>
    </row>
    <row r="47" spans="1:36" s="8" customFormat="1" ht="14.2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</row>
    <row r="48" spans="1:36" s="8" customFormat="1" ht="14.2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93" t="s">
        <v>58</v>
      </c>
      <c r="R48" s="94"/>
      <c r="S48" s="94"/>
      <c r="T48" s="94"/>
      <c r="U48" s="94"/>
      <c r="V48" s="94"/>
      <c r="W48" s="95"/>
      <c r="X48" s="96">
        <f>COUNTIF($D$9:$D$39,"欠")</f>
        <v>0</v>
      </c>
      <c r="Y48" s="115"/>
      <c r="Z48" s="115"/>
      <c r="AA48" s="116" t="s">
        <v>54</v>
      </c>
      <c r="AB48" s="117"/>
      <c r="AC48" s="118"/>
    </row>
    <row r="49" spans="1:29" s="8" customFormat="1" ht="14.2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3"/>
      <c r="R49" s="43"/>
      <c r="S49" s="43"/>
      <c r="T49" s="43"/>
      <c r="U49" s="43"/>
      <c r="V49" s="43"/>
      <c r="W49" s="43"/>
      <c r="X49" s="43"/>
      <c r="Y49" s="43"/>
      <c r="AB49" s="88"/>
      <c r="AC49" s="88"/>
    </row>
    <row r="50" spans="1:29" s="8" customFormat="1" ht="14.25" customHeight="1">
      <c r="A50" s="46"/>
      <c r="B50" s="46"/>
      <c r="C50" s="46"/>
      <c r="D50" s="46"/>
      <c r="E50" s="46"/>
      <c r="F50" s="46"/>
      <c r="G50" s="46"/>
      <c r="H50" s="46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</row>
    <row r="51" spans="1:29" s="8" customFormat="1" ht="14.25" customHeight="1">
      <c r="A51" s="47"/>
      <c r="B51" s="47"/>
      <c r="C51" s="48"/>
      <c r="D51" s="48"/>
      <c r="E51" s="45"/>
      <c r="F51" s="45"/>
      <c r="G51" s="45"/>
      <c r="H51" s="45"/>
      <c r="N51" s="43"/>
      <c r="O51" s="43"/>
      <c r="P51" s="43"/>
      <c r="Q51" s="43"/>
      <c r="R51" s="43"/>
      <c r="S51" s="43"/>
      <c r="T51" s="43"/>
    </row>
    <row r="52" spans="1:29" s="8" customFormat="1" ht="14.25" customHeight="1">
      <c r="A52" s="47"/>
      <c r="B52" s="47"/>
      <c r="C52" s="48"/>
      <c r="D52" s="48"/>
      <c r="E52" s="45"/>
      <c r="F52" s="45"/>
      <c r="G52" s="45"/>
      <c r="H52" s="45"/>
      <c r="N52" s="43"/>
      <c r="O52" s="43"/>
      <c r="P52" s="43"/>
      <c r="Q52" s="43"/>
      <c r="R52" s="43"/>
      <c r="S52" s="43"/>
      <c r="T52" s="43"/>
    </row>
    <row r="53" spans="1:29" s="8" customFormat="1" ht="14.25" customHeight="1">
      <c r="A53" s="47"/>
      <c r="B53" s="47"/>
      <c r="C53" s="48"/>
      <c r="D53" s="48"/>
      <c r="E53" s="45"/>
      <c r="F53" s="45"/>
      <c r="G53" s="45"/>
      <c r="H53" s="45"/>
      <c r="N53" s="43"/>
      <c r="O53" s="43"/>
      <c r="P53" s="43"/>
      <c r="Q53" s="43"/>
      <c r="R53" s="43"/>
      <c r="S53" s="43"/>
      <c r="T53" s="43"/>
      <c r="U53" s="101"/>
      <c r="V53" s="102"/>
      <c r="W53" s="103"/>
      <c r="X53" s="101"/>
      <c r="Y53" s="102"/>
      <c r="Z53" s="120"/>
      <c r="AA53" s="121"/>
      <c r="AB53" s="122"/>
      <c r="AC53" s="120"/>
    </row>
    <row r="54" spans="1:29" s="8" customFormat="1" ht="14.25" customHeight="1">
      <c r="A54" s="47"/>
      <c r="B54" s="47"/>
      <c r="C54" s="48"/>
      <c r="D54" s="48"/>
      <c r="E54" s="45"/>
      <c r="F54" s="45"/>
      <c r="G54" s="45"/>
      <c r="H54" s="45"/>
      <c r="N54" s="43"/>
      <c r="O54" s="43"/>
      <c r="P54" s="43"/>
      <c r="Q54" s="43"/>
      <c r="R54" s="43"/>
      <c r="S54" s="43"/>
      <c r="T54" s="43"/>
      <c r="U54" s="104"/>
      <c r="V54" s="43"/>
      <c r="W54" s="105"/>
      <c r="X54" s="104"/>
      <c r="Y54" s="43"/>
      <c r="Z54" s="123"/>
      <c r="AA54" s="124"/>
      <c r="AC54" s="123"/>
    </row>
    <row r="55" spans="1:29" s="8" customFormat="1" ht="14.25" customHeight="1">
      <c r="A55" s="47"/>
      <c r="B55" s="47"/>
      <c r="C55" s="48"/>
      <c r="D55" s="48"/>
      <c r="E55" s="45"/>
      <c r="F55" s="45"/>
      <c r="G55" s="45"/>
      <c r="H55" s="45"/>
      <c r="N55" s="43"/>
      <c r="O55" s="43"/>
      <c r="P55" s="43"/>
      <c r="Q55" s="43"/>
      <c r="R55" s="43"/>
      <c r="S55" s="43"/>
      <c r="T55" s="43"/>
      <c r="U55" s="104"/>
      <c r="V55" s="43"/>
      <c r="W55" s="105"/>
      <c r="X55" s="104"/>
      <c r="Y55" s="43"/>
      <c r="Z55" s="123"/>
      <c r="AA55" s="124"/>
      <c r="AC55" s="123"/>
    </row>
    <row r="56" spans="1:29" s="8" customFormat="1" ht="14.25" customHeight="1">
      <c r="A56" s="47"/>
      <c r="B56" s="47"/>
      <c r="C56" s="48"/>
      <c r="D56" s="48"/>
      <c r="E56" s="45"/>
      <c r="F56" s="45"/>
      <c r="G56" s="45"/>
      <c r="H56" s="45"/>
      <c r="N56" s="43"/>
      <c r="O56" s="43"/>
      <c r="P56" s="43"/>
      <c r="Q56" s="43"/>
      <c r="R56" s="43"/>
      <c r="S56" s="43"/>
      <c r="T56" s="43"/>
      <c r="U56" s="104"/>
      <c r="V56" s="43"/>
      <c r="W56" s="105"/>
      <c r="X56" s="104"/>
      <c r="Y56" s="43"/>
      <c r="Z56" s="123"/>
      <c r="AA56" s="124"/>
      <c r="AC56" s="123"/>
    </row>
    <row r="57" spans="1:29" s="8" customFormat="1" ht="14.25" customHeight="1">
      <c r="A57" s="47"/>
      <c r="B57" s="47"/>
      <c r="C57" s="48"/>
      <c r="D57" s="48"/>
      <c r="E57" s="45"/>
      <c r="F57" s="45"/>
      <c r="G57" s="45"/>
      <c r="H57" s="45"/>
      <c r="N57" s="43"/>
      <c r="O57" s="43"/>
      <c r="P57" s="43"/>
      <c r="Q57" s="43"/>
      <c r="R57" s="43"/>
      <c r="S57" s="43"/>
      <c r="T57" s="43"/>
      <c r="U57" s="106"/>
      <c r="V57" s="107"/>
      <c r="W57" s="108"/>
      <c r="X57" s="106"/>
      <c r="Y57" s="107"/>
      <c r="Z57" s="125"/>
      <c r="AA57" s="126"/>
      <c r="AB57" s="127"/>
      <c r="AC57" s="125"/>
    </row>
    <row r="58" spans="1:29" s="8" customFormat="1" ht="14.25" customHeight="1">
      <c r="A58" s="47"/>
      <c r="B58" s="47"/>
      <c r="C58" s="48"/>
      <c r="D58" s="48"/>
      <c r="E58" s="45"/>
      <c r="F58" s="45"/>
      <c r="G58" s="45"/>
      <c r="H58" s="45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</row>
    <row r="59" spans="1:29" s="8" customFormat="1" ht="14.25" customHeight="1">
      <c r="A59" s="47"/>
      <c r="B59" s="47"/>
      <c r="C59" s="48"/>
      <c r="D59" s="48"/>
      <c r="E59" s="45"/>
      <c r="F59" s="45"/>
      <c r="G59" s="45"/>
      <c r="H59" s="45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</row>
    <row r="60" spans="1:29" s="8" customFormat="1" ht="14.25" customHeight="1">
      <c r="A60" s="47"/>
      <c r="B60" s="47"/>
      <c r="C60" s="48"/>
      <c r="D60" s="48"/>
      <c r="E60" s="45"/>
      <c r="F60" s="45"/>
      <c r="G60" s="45"/>
      <c r="H60" s="45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</row>
    <row r="61" spans="1:29" s="8" customFormat="1" ht="14.25" customHeight="1">
      <c r="A61" s="47"/>
      <c r="B61" s="47"/>
      <c r="C61" s="48"/>
      <c r="D61" s="48"/>
      <c r="E61" s="45"/>
      <c r="F61" s="45"/>
      <c r="G61" s="45"/>
      <c r="H61" s="45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</row>
    <row r="62" spans="1:29" s="8" customFormat="1" ht="14.25" customHeight="1">
      <c r="A62" s="47"/>
      <c r="B62" s="47"/>
      <c r="C62" s="48"/>
      <c r="D62" s="48"/>
      <c r="E62" s="45"/>
      <c r="F62" s="45"/>
      <c r="G62" s="45"/>
      <c r="H62" s="45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</row>
    <row r="63" spans="1:29" s="8" customFormat="1" ht="14.25" customHeight="1">
      <c r="A63" s="47"/>
      <c r="B63" s="47"/>
      <c r="C63" s="48"/>
      <c r="D63" s="48"/>
      <c r="E63" s="45"/>
      <c r="F63" s="45"/>
      <c r="G63" s="45"/>
      <c r="H63" s="45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</row>
    <row r="64" spans="1:29" s="8" customFormat="1" ht="14.25" customHeight="1">
      <c r="A64" s="47"/>
      <c r="B64" s="47"/>
      <c r="C64" s="48"/>
      <c r="D64" s="48"/>
      <c r="E64" s="45"/>
      <c r="F64" s="45"/>
      <c r="G64" s="45"/>
      <c r="H64" s="45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</row>
    <row r="65" spans="1:29" s="8" customFormat="1" ht="14.25" customHeight="1">
      <c r="A65" s="47"/>
      <c r="B65" s="47"/>
      <c r="C65" s="48"/>
      <c r="D65" s="48"/>
      <c r="E65" s="45"/>
      <c r="F65" s="45"/>
      <c r="G65" s="45"/>
      <c r="H65" s="45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</row>
    <row r="66" spans="1:29" s="8" customFormat="1" ht="14.25" customHeight="1">
      <c r="A66" s="47"/>
      <c r="B66" s="47"/>
      <c r="C66" s="48"/>
      <c r="D66" s="48"/>
      <c r="E66" s="45"/>
      <c r="F66" s="45"/>
      <c r="G66" s="45"/>
      <c r="H66" s="45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</row>
    <row r="67" spans="1:29" s="8" customFormat="1" ht="14.25" customHeight="1">
      <c r="A67" s="47"/>
      <c r="B67" s="47"/>
      <c r="C67" s="48"/>
      <c r="D67" s="48"/>
      <c r="E67" s="45"/>
      <c r="F67" s="45"/>
      <c r="G67" s="45"/>
      <c r="H67" s="45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</row>
    <row r="68" spans="1:29" s="8" customFormat="1" ht="14.25" customHeight="1">
      <c r="A68" s="47"/>
      <c r="B68" s="47"/>
      <c r="C68" s="48"/>
      <c r="D68" s="48"/>
      <c r="E68" s="45"/>
      <c r="F68" s="45"/>
      <c r="G68" s="45"/>
      <c r="H68" s="45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</row>
    <row r="69" spans="1:29" s="8" customFormat="1" ht="14.25" customHeight="1">
      <c r="A69" s="47"/>
      <c r="B69" s="47"/>
      <c r="C69" s="48"/>
      <c r="D69" s="48"/>
      <c r="E69" s="45"/>
      <c r="F69" s="45"/>
      <c r="G69" s="45"/>
      <c r="H69" s="45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</row>
    <row r="70" spans="1:29" ht="14.25" customHeight="1">
      <c r="A70" s="47"/>
      <c r="B70" s="47"/>
      <c r="C70" s="48"/>
      <c r="D70" s="48"/>
      <c r="E70" s="45"/>
      <c r="F70" s="45"/>
      <c r="G70" s="45"/>
      <c r="H70" s="45"/>
      <c r="I70" s="8"/>
      <c r="J70" s="8"/>
      <c r="K70" s="8"/>
      <c r="L70" s="8"/>
      <c r="M70" s="8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8"/>
      <c r="AA70" s="8"/>
      <c r="AB70" s="8"/>
      <c r="AC70" s="8"/>
    </row>
    <row r="71" spans="1:29" ht="14.25" customHeight="1">
      <c r="A71" s="47"/>
      <c r="B71" s="47"/>
      <c r="C71" s="48"/>
      <c r="D71" s="48"/>
      <c r="E71" s="45"/>
      <c r="F71" s="45"/>
      <c r="G71" s="45"/>
      <c r="H71" s="45"/>
      <c r="I71" s="8"/>
      <c r="J71" s="8"/>
      <c r="K71" s="8"/>
      <c r="L71" s="8"/>
      <c r="M71" s="8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8"/>
      <c r="AA71" s="8"/>
      <c r="AB71" s="8"/>
      <c r="AC71" s="8"/>
    </row>
    <row r="72" spans="1:29" ht="14.25" customHeight="1">
      <c r="A72" s="47"/>
      <c r="B72" s="47"/>
      <c r="C72" s="48"/>
      <c r="D72" s="48"/>
      <c r="E72" s="45"/>
      <c r="F72" s="45"/>
      <c r="G72" s="45"/>
      <c r="H72" s="45"/>
      <c r="I72" s="8"/>
      <c r="J72" s="8"/>
      <c r="K72" s="8"/>
      <c r="L72" s="8"/>
      <c r="M72" s="8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8"/>
      <c r="AA72" s="8"/>
      <c r="AB72" s="8"/>
      <c r="AC72" s="8"/>
    </row>
    <row r="73" spans="1:29" ht="14.25" customHeight="1">
      <c r="A73" s="47"/>
      <c r="B73" s="47"/>
      <c r="C73" s="48"/>
      <c r="D73" s="48"/>
      <c r="E73" s="45"/>
      <c r="F73" s="45"/>
      <c r="G73" s="45"/>
      <c r="H73" s="45"/>
      <c r="I73" s="8"/>
      <c r="J73" s="8"/>
      <c r="K73" s="8"/>
      <c r="L73" s="8"/>
      <c r="M73" s="8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8"/>
      <c r="AA73" s="8"/>
      <c r="AB73" s="8"/>
      <c r="AC73" s="8"/>
    </row>
    <row r="74" spans="1:29" ht="14.25" customHeight="1">
      <c r="A74" s="47"/>
      <c r="B74" s="47"/>
      <c r="C74" s="48"/>
      <c r="D74" s="48"/>
      <c r="E74" s="45"/>
      <c r="F74" s="45"/>
      <c r="G74" s="45"/>
      <c r="H74" s="45"/>
      <c r="I74" s="8"/>
      <c r="J74" s="8"/>
      <c r="K74" s="8"/>
      <c r="L74" s="8"/>
      <c r="M74" s="8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8"/>
      <c r="AA74" s="8"/>
      <c r="AB74" s="8"/>
      <c r="AC74" s="8"/>
    </row>
    <row r="75" spans="1:29" ht="14.25" customHeight="1">
      <c r="A75" s="47"/>
      <c r="B75" s="47"/>
      <c r="C75" s="48"/>
      <c r="D75" s="48"/>
      <c r="E75" s="45"/>
      <c r="F75" s="45"/>
      <c r="G75" s="45"/>
      <c r="H75" s="45"/>
      <c r="I75" s="8"/>
      <c r="J75" s="8"/>
      <c r="K75" s="8"/>
      <c r="L75" s="8"/>
      <c r="M75" s="8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8"/>
      <c r="AA75" s="8"/>
      <c r="AB75" s="8"/>
      <c r="AC75" s="8"/>
    </row>
    <row r="76" spans="1:29" ht="14.25" customHeight="1">
      <c r="A76" s="47"/>
      <c r="B76" s="47"/>
      <c r="C76" s="48"/>
      <c r="D76" s="48"/>
      <c r="E76" s="45"/>
      <c r="F76" s="45"/>
      <c r="G76" s="45"/>
      <c r="H76" s="45"/>
      <c r="I76" s="8"/>
      <c r="J76" s="8"/>
      <c r="K76" s="8"/>
      <c r="L76" s="8"/>
      <c r="M76" s="8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8"/>
      <c r="AA76" s="8"/>
      <c r="AB76" s="8"/>
      <c r="AC76" s="8"/>
    </row>
    <row r="77" spans="1:29" ht="14.25" customHeight="1">
      <c r="A77" s="47"/>
      <c r="B77" s="47"/>
      <c r="C77" s="48"/>
      <c r="D77" s="48"/>
      <c r="E77" s="45"/>
      <c r="F77" s="45"/>
      <c r="G77" s="45"/>
      <c r="H77" s="45"/>
      <c r="I77" s="8"/>
      <c r="J77" s="8"/>
      <c r="K77" s="8"/>
      <c r="L77" s="8"/>
      <c r="M77" s="8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8"/>
      <c r="AA77" s="8"/>
      <c r="AB77" s="8"/>
      <c r="AC77" s="8"/>
    </row>
    <row r="78" spans="1:29" ht="14.25" customHeight="1">
      <c r="A78" s="47"/>
      <c r="B78" s="47"/>
      <c r="C78" s="48"/>
      <c r="D78" s="48"/>
      <c r="E78" s="45"/>
      <c r="F78" s="45"/>
      <c r="G78" s="45"/>
      <c r="H78" s="45"/>
      <c r="I78" s="8"/>
      <c r="J78" s="8"/>
      <c r="K78" s="8"/>
      <c r="L78" s="8"/>
      <c r="M78" s="8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8"/>
      <c r="AA78" s="8"/>
      <c r="AB78" s="8"/>
      <c r="AC78" s="8"/>
    </row>
    <row r="79" spans="1:29" ht="14.25" customHeight="1">
      <c r="A79" s="47"/>
      <c r="B79" s="47"/>
      <c r="C79" s="48"/>
      <c r="D79" s="48"/>
      <c r="E79" s="45"/>
      <c r="F79" s="45"/>
      <c r="G79" s="45"/>
      <c r="H79" s="45"/>
      <c r="I79" s="8"/>
      <c r="J79" s="8"/>
      <c r="K79" s="8"/>
      <c r="L79" s="8"/>
      <c r="M79" s="8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8"/>
      <c r="AA79" s="8"/>
      <c r="AB79" s="8"/>
      <c r="AC79" s="8"/>
    </row>
    <row r="80" spans="1:29" ht="14.25" customHeight="1">
      <c r="A80" s="47"/>
      <c r="B80" s="47"/>
      <c r="C80" s="48"/>
      <c r="D80" s="48"/>
      <c r="E80" s="45"/>
      <c r="F80" s="45"/>
      <c r="G80" s="45"/>
      <c r="H80" s="45"/>
      <c r="I80" s="8"/>
      <c r="J80" s="8"/>
      <c r="K80" s="8"/>
      <c r="L80" s="8"/>
      <c r="M80" s="8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8"/>
      <c r="AA80" s="8"/>
      <c r="AB80" s="8"/>
      <c r="AC80" s="8"/>
    </row>
    <row r="81" spans="1:29" ht="14.25" customHeight="1">
      <c r="A81" s="47"/>
      <c r="B81" s="47"/>
      <c r="C81" s="48"/>
      <c r="D81" s="48"/>
      <c r="E81" s="45"/>
      <c r="F81" s="45"/>
      <c r="G81" s="45"/>
      <c r="H81" s="45"/>
      <c r="I81" s="8"/>
      <c r="J81" s="8"/>
      <c r="K81" s="8"/>
      <c r="L81" s="8"/>
      <c r="M81" s="8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8"/>
      <c r="AA81" s="8"/>
      <c r="AB81" s="8"/>
      <c r="AC81" s="8"/>
    </row>
    <row r="82" spans="1:29" ht="14.25" customHeight="1">
      <c r="A82" s="47"/>
      <c r="B82" s="47"/>
      <c r="C82" s="48"/>
      <c r="D82" s="48"/>
      <c r="E82" s="45"/>
      <c r="F82" s="45"/>
      <c r="G82" s="45"/>
      <c r="H82" s="45"/>
      <c r="I82" s="8"/>
      <c r="J82" s="8"/>
      <c r="K82" s="8"/>
      <c r="L82" s="8"/>
      <c r="M82" s="8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8"/>
      <c r="AA82" s="8"/>
      <c r="AB82" s="8"/>
      <c r="AC82" s="8"/>
    </row>
    <row r="83" spans="1:29" ht="14.25" customHeight="1">
      <c r="A83" s="47"/>
      <c r="B83" s="47"/>
      <c r="C83" s="48"/>
      <c r="D83" s="48"/>
      <c r="E83" s="45"/>
      <c r="F83" s="45"/>
      <c r="G83" s="45"/>
      <c r="H83" s="45"/>
      <c r="I83" s="8"/>
      <c r="J83" s="8"/>
      <c r="K83" s="8"/>
      <c r="L83" s="8"/>
      <c r="M83" s="8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8"/>
      <c r="AA83" s="8"/>
      <c r="AB83" s="8"/>
      <c r="AC83" s="8"/>
    </row>
    <row r="84" spans="1:29" ht="14.25" customHeight="1">
      <c r="A84" s="47"/>
      <c r="B84" s="47"/>
      <c r="C84" s="48"/>
      <c r="D84" s="48"/>
      <c r="E84" s="45"/>
      <c r="F84" s="45"/>
      <c r="G84" s="45"/>
      <c r="H84" s="45"/>
      <c r="I84" s="8"/>
      <c r="J84" s="8"/>
      <c r="K84" s="8"/>
      <c r="L84" s="8"/>
      <c r="M84" s="8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8"/>
      <c r="AA84" s="8"/>
      <c r="AB84" s="8"/>
      <c r="AC84" s="8"/>
    </row>
    <row r="85" spans="1:29">
      <c r="A85" s="47"/>
      <c r="B85" s="47"/>
      <c r="C85" s="48"/>
      <c r="D85" s="48"/>
      <c r="E85" s="45"/>
      <c r="F85" s="45"/>
      <c r="G85" s="45"/>
      <c r="H85" s="45"/>
      <c r="I85" s="8"/>
      <c r="J85" s="8"/>
      <c r="K85" s="8"/>
      <c r="L85" s="8"/>
      <c r="M85" s="8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8"/>
      <c r="AA85" s="8"/>
      <c r="AB85" s="8"/>
      <c r="AC85" s="8"/>
    </row>
    <row r="86" spans="1:29">
      <c r="A86" s="47"/>
      <c r="B86" s="47"/>
      <c r="C86" s="48"/>
      <c r="D86" s="48"/>
      <c r="E86" s="45"/>
      <c r="F86" s="45"/>
      <c r="G86" s="45"/>
      <c r="H86" s="45"/>
      <c r="I86" s="8"/>
      <c r="J86" s="8"/>
      <c r="K86" s="8"/>
      <c r="L86" s="8"/>
      <c r="M86" s="8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8"/>
      <c r="AA86" s="8"/>
      <c r="AB86" s="8"/>
      <c r="AC86" s="8"/>
    </row>
    <row r="87" spans="1:29">
      <c r="A87" s="47"/>
      <c r="B87" s="47"/>
      <c r="C87" s="48"/>
      <c r="D87" s="48"/>
      <c r="E87" s="45"/>
      <c r="F87" s="45"/>
      <c r="G87" s="45"/>
      <c r="H87" s="45"/>
      <c r="I87" s="8"/>
      <c r="J87" s="8"/>
      <c r="K87" s="8"/>
      <c r="L87" s="8"/>
      <c r="M87" s="8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8"/>
      <c r="AA87" s="8"/>
      <c r="AB87" s="8"/>
      <c r="AC87" s="8"/>
    </row>
    <row r="88" spans="1:29">
      <c r="A88" s="47"/>
      <c r="B88" s="47"/>
      <c r="C88" s="48"/>
      <c r="D88" s="48"/>
      <c r="E88" s="45"/>
      <c r="F88" s="45"/>
      <c r="G88" s="45"/>
      <c r="H88" s="45"/>
      <c r="I88" s="8"/>
      <c r="J88" s="8"/>
      <c r="K88" s="8"/>
      <c r="L88" s="8"/>
      <c r="M88" s="8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8"/>
      <c r="AA88" s="8"/>
      <c r="AB88" s="8"/>
      <c r="AC88" s="8"/>
    </row>
    <row r="89" spans="1:29">
      <c r="A89" s="47"/>
      <c r="B89" s="47"/>
      <c r="C89" s="48"/>
      <c r="D89" s="48"/>
      <c r="E89" s="45"/>
      <c r="F89" s="45"/>
      <c r="G89" s="45"/>
      <c r="H89" s="45"/>
      <c r="I89" s="8"/>
      <c r="J89" s="8"/>
      <c r="K89" s="8"/>
      <c r="L89" s="8"/>
      <c r="M89" s="8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8"/>
      <c r="AA89" s="8"/>
      <c r="AB89" s="8"/>
      <c r="AC89" s="8"/>
    </row>
    <row r="90" spans="1:29">
      <c r="A90" s="47"/>
      <c r="B90" s="47"/>
      <c r="C90" s="48"/>
      <c r="D90" s="48"/>
      <c r="E90" s="45"/>
      <c r="F90" s="45"/>
      <c r="G90" s="45"/>
      <c r="H90" s="45"/>
      <c r="I90" s="8"/>
      <c r="J90" s="8"/>
      <c r="K90" s="8"/>
      <c r="L90" s="8"/>
      <c r="M90" s="8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8"/>
      <c r="AA90" s="8"/>
      <c r="AB90" s="8"/>
      <c r="AC90" s="8"/>
    </row>
    <row r="91" spans="1:29">
      <c r="A91" s="47"/>
      <c r="B91" s="47"/>
      <c r="C91" s="48"/>
      <c r="D91" s="48"/>
      <c r="E91" s="45"/>
      <c r="F91" s="45"/>
      <c r="G91" s="45"/>
      <c r="H91" s="45"/>
      <c r="I91" s="8"/>
      <c r="J91" s="8"/>
      <c r="K91" s="8"/>
      <c r="L91" s="8"/>
      <c r="M91" s="8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8"/>
      <c r="AA91" s="8"/>
      <c r="AB91" s="8"/>
      <c r="AC91" s="8"/>
    </row>
    <row r="92" spans="1:29">
      <c r="A92" s="47"/>
      <c r="B92" s="47"/>
      <c r="C92" s="48"/>
      <c r="D92" s="48"/>
      <c r="E92" s="45"/>
      <c r="F92" s="45"/>
      <c r="G92" s="45"/>
      <c r="H92" s="45"/>
      <c r="I92" s="8"/>
      <c r="J92" s="8"/>
      <c r="K92" s="8"/>
      <c r="L92" s="8"/>
      <c r="M92" s="8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8"/>
      <c r="AA92" s="8"/>
      <c r="AB92" s="8"/>
      <c r="AC92" s="8"/>
    </row>
    <row r="93" spans="1:29">
      <c r="A93" s="47"/>
      <c r="B93" s="47"/>
      <c r="C93" s="48"/>
      <c r="D93" s="48"/>
      <c r="E93" s="45"/>
      <c r="F93" s="45"/>
      <c r="G93" s="45"/>
      <c r="H93" s="45"/>
      <c r="I93" s="8"/>
      <c r="J93" s="8"/>
      <c r="K93" s="8"/>
      <c r="L93" s="8"/>
      <c r="M93" s="8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8"/>
      <c r="AA93" s="8"/>
      <c r="AB93" s="8"/>
      <c r="AC93" s="8"/>
    </row>
    <row r="94" spans="1:29">
      <c r="A94" s="47"/>
      <c r="B94" s="47"/>
      <c r="C94" s="48"/>
      <c r="D94" s="48"/>
      <c r="E94" s="45"/>
      <c r="F94" s="45"/>
      <c r="G94" s="45"/>
      <c r="H94" s="45"/>
      <c r="I94" s="8"/>
      <c r="J94" s="8"/>
      <c r="K94" s="8"/>
      <c r="L94" s="8"/>
      <c r="M94" s="8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8"/>
      <c r="AA94" s="8"/>
      <c r="AB94" s="8"/>
      <c r="AC94" s="8"/>
    </row>
    <row r="95" spans="1:29">
      <c r="A95" s="47"/>
      <c r="B95" s="47"/>
      <c r="C95" s="48"/>
      <c r="D95" s="48"/>
      <c r="E95" s="45"/>
      <c r="F95" s="45"/>
      <c r="G95" s="45"/>
      <c r="H95" s="45"/>
      <c r="I95" s="8"/>
      <c r="J95" s="8"/>
      <c r="K95" s="8"/>
      <c r="L95" s="8"/>
      <c r="M95" s="8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8"/>
      <c r="AA95" s="8"/>
      <c r="AB95" s="8"/>
      <c r="AC95" s="8"/>
    </row>
    <row r="96" spans="1:29">
      <c r="A96" s="47"/>
      <c r="B96" s="47"/>
      <c r="C96" s="48"/>
      <c r="D96" s="48"/>
      <c r="E96" s="45"/>
      <c r="F96" s="45"/>
      <c r="G96" s="45"/>
      <c r="H96" s="45"/>
      <c r="I96" s="8"/>
      <c r="J96" s="8"/>
      <c r="K96" s="8"/>
      <c r="L96" s="8"/>
      <c r="M96" s="8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8"/>
      <c r="AA96" s="8"/>
      <c r="AB96" s="8"/>
      <c r="AC96" s="8"/>
    </row>
    <row r="97" spans="1:29">
      <c r="A97" s="47"/>
      <c r="B97" s="47"/>
      <c r="C97" s="48"/>
      <c r="D97" s="48"/>
      <c r="E97" s="45"/>
      <c r="F97" s="45"/>
      <c r="G97" s="45"/>
      <c r="H97" s="45"/>
      <c r="I97" s="8"/>
      <c r="J97" s="8"/>
      <c r="K97" s="8"/>
      <c r="L97" s="8"/>
      <c r="M97" s="8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8"/>
      <c r="AA97" s="8"/>
      <c r="AB97" s="8"/>
      <c r="AC97" s="8"/>
    </row>
    <row r="98" spans="1:29">
      <c r="A98" s="47"/>
      <c r="B98" s="47"/>
      <c r="C98" s="48"/>
      <c r="D98" s="48"/>
      <c r="E98" s="45"/>
      <c r="F98" s="45"/>
      <c r="G98" s="45"/>
      <c r="H98" s="45"/>
      <c r="I98" s="8"/>
      <c r="J98" s="8"/>
      <c r="K98" s="8"/>
      <c r="L98" s="8"/>
      <c r="M98" s="8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8"/>
      <c r="AA98" s="8"/>
      <c r="AB98" s="8"/>
      <c r="AC98" s="8"/>
    </row>
    <row r="99" spans="1:29">
      <c r="A99" s="47"/>
      <c r="B99" s="47"/>
      <c r="C99" s="48"/>
      <c r="D99" s="48"/>
      <c r="E99" s="45"/>
      <c r="F99" s="45"/>
      <c r="G99" s="45"/>
      <c r="H99" s="45"/>
      <c r="I99" s="8"/>
      <c r="J99" s="8"/>
      <c r="K99" s="8"/>
      <c r="L99" s="8"/>
      <c r="M99" s="8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8"/>
      <c r="AA99" s="8"/>
      <c r="AB99" s="8"/>
      <c r="AC99" s="8"/>
    </row>
    <row r="100" spans="1:29">
      <c r="A100" s="47"/>
      <c r="B100" s="47"/>
      <c r="C100" s="48"/>
      <c r="D100" s="48"/>
      <c r="E100" s="45"/>
      <c r="F100" s="45"/>
      <c r="G100" s="45"/>
      <c r="H100" s="45"/>
      <c r="I100" s="8"/>
      <c r="J100" s="8"/>
      <c r="K100" s="8"/>
      <c r="L100" s="8"/>
      <c r="M100" s="8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8"/>
      <c r="AA100" s="8"/>
      <c r="AB100" s="8"/>
      <c r="AC100" s="8"/>
    </row>
    <row r="101" spans="1:29">
      <c r="A101" s="47"/>
      <c r="B101" s="47"/>
      <c r="C101" s="48"/>
      <c r="D101" s="48"/>
      <c r="E101" s="45"/>
      <c r="F101" s="45"/>
      <c r="G101" s="45"/>
      <c r="H101" s="45"/>
      <c r="I101" s="8"/>
      <c r="J101" s="8"/>
      <c r="K101" s="8"/>
      <c r="L101" s="8"/>
      <c r="M101" s="8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8"/>
      <c r="AA101" s="8"/>
      <c r="AB101" s="8"/>
      <c r="AC101" s="8"/>
    </row>
    <row r="102" spans="1:29">
      <c r="A102" s="47"/>
      <c r="B102" s="47"/>
      <c r="C102" s="48"/>
      <c r="D102" s="48"/>
      <c r="E102" s="45"/>
      <c r="F102" s="45"/>
      <c r="G102" s="45"/>
      <c r="H102" s="45"/>
      <c r="I102" s="8"/>
      <c r="J102" s="8"/>
      <c r="K102" s="8"/>
      <c r="L102" s="8"/>
      <c r="M102" s="8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8"/>
      <c r="AA102" s="8"/>
      <c r="AB102" s="8"/>
      <c r="AC102" s="8"/>
    </row>
    <row r="103" spans="1:29">
      <c r="A103" s="47"/>
      <c r="B103" s="47"/>
      <c r="C103" s="48"/>
      <c r="D103" s="48"/>
      <c r="E103" s="45"/>
      <c r="F103" s="45"/>
      <c r="G103" s="45"/>
      <c r="H103" s="45"/>
      <c r="I103" s="8"/>
      <c r="J103" s="8"/>
      <c r="K103" s="8"/>
      <c r="L103" s="8"/>
      <c r="M103" s="8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8"/>
      <c r="AA103" s="8"/>
      <c r="AB103" s="8"/>
      <c r="AC103" s="8"/>
    </row>
    <row r="104" spans="1:29">
      <c r="A104" s="47"/>
      <c r="B104" s="47"/>
      <c r="C104" s="48"/>
      <c r="D104" s="48"/>
      <c r="E104" s="45"/>
      <c r="F104" s="45"/>
      <c r="G104" s="45"/>
      <c r="H104" s="45"/>
      <c r="I104" s="8"/>
      <c r="J104" s="8"/>
      <c r="K104" s="8"/>
      <c r="L104" s="8"/>
      <c r="M104" s="8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8"/>
      <c r="AA104" s="8"/>
      <c r="AB104" s="8"/>
      <c r="AC104" s="8"/>
    </row>
    <row r="105" spans="1:29">
      <c r="A105" s="47"/>
      <c r="B105" s="47"/>
      <c r="C105" s="48"/>
      <c r="D105" s="48"/>
      <c r="E105" s="45"/>
      <c r="F105" s="45"/>
      <c r="G105" s="45"/>
      <c r="H105" s="45"/>
      <c r="I105" s="8"/>
      <c r="J105" s="8"/>
      <c r="K105" s="8"/>
      <c r="L105" s="8"/>
      <c r="M105" s="8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8"/>
      <c r="AA105" s="8"/>
      <c r="AB105" s="8"/>
      <c r="AC105" s="8"/>
    </row>
    <row r="106" spans="1:29">
      <c r="A106" s="47"/>
      <c r="B106" s="47"/>
      <c r="C106" s="48"/>
      <c r="D106" s="48"/>
      <c r="E106" s="45"/>
      <c r="F106" s="45"/>
      <c r="G106" s="45"/>
      <c r="H106" s="45"/>
      <c r="I106" s="8"/>
      <c r="J106" s="8"/>
      <c r="K106" s="8"/>
      <c r="L106" s="8"/>
      <c r="M106" s="8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8"/>
      <c r="AA106" s="8"/>
      <c r="AB106" s="8"/>
      <c r="AC106" s="8"/>
    </row>
    <row r="107" spans="1:29">
      <c r="A107" s="47"/>
      <c r="B107" s="47"/>
      <c r="C107" s="48"/>
      <c r="D107" s="48"/>
      <c r="E107" s="45"/>
      <c r="F107" s="45"/>
      <c r="G107" s="45"/>
      <c r="H107" s="45"/>
      <c r="I107" s="8"/>
      <c r="J107" s="8"/>
      <c r="K107" s="8"/>
      <c r="L107" s="8"/>
      <c r="M107" s="8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8"/>
      <c r="AA107" s="8"/>
      <c r="AB107" s="8"/>
      <c r="AC107" s="8"/>
    </row>
    <row r="108" spans="1:29">
      <c r="A108" s="47"/>
      <c r="B108" s="47"/>
      <c r="C108" s="48"/>
      <c r="D108" s="48"/>
      <c r="E108" s="45"/>
      <c r="F108" s="45"/>
      <c r="G108" s="45"/>
      <c r="H108" s="45"/>
      <c r="I108" s="8"/>
      <c r="J108" s="8"/>
      <c r="K108" s="8"/>
      <c r="L108" s="8"/>
      <c r="M108" s="8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8"/>
      <c r="AA108" s="8"/>
      <c r="AB108" s="8"/>
      <c r="AC108" s="8"/>
    </row>
    <row r="109" spans="1:29">
      <c r="A109" s="47"/>
      <c r="B109" s="47"/>
      <c r="C109" s="48"/>
      <c r="D109" s="48"/>
      <c r="E109" s="45"/>
      <c r="F109" s="45"/>
      <c r="G109" s="45"/>
      <c r="H109" s="45"/>
      <c r="I109" s="8"/>
      <c r="J109" s="8"/>
      <c r="K109" s="8"/>
      <c r="L109" s="8"/>
      <c r="M109" s="8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8"/>
      <c r="AA109" s="8"/>
      <c r="AB109" s="8"/>
      <c r="AC109" s="8"/>
    </row>
    <row r="110" spans="1:29">
      <c r="A110" s="47"/>
      <c r="B110" s="47"/>
      <c r="C110" s="48"/>
      <c r="D110" s="48"/>
      <c r="E110" s="45"/>
      <c r="F110" s="45"/>
      <c r="G110" s="45"/>
      <c r="H110" s="45"/>
      <c r="I110" s="8"/>
      <c r="J110" s="8"/>
      <c r="K110" s="8"/>
      <c r="L110" s="8"/>
      <c r="M110" s="8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8"/>
      <c r="AA110" s="8"/>
      <c r="AB110" s="8"/>
      <c r="AC110" s="8"/>
    </row>
    <row r="111" spans="1:29">
      <c r="A111" s="47"/>
      <c r="B111" s="47"/>
      <c r="C111" s="48"/>
      <c r="D111" s="48"/>
      <c r="E111" s="45"/>
      <c r="F111" s="45"/>
      <c r="G111" s="45"/>
      <c r="H111" s="45"/>
      <c r="I111" s="8"/>
      <c r="J111" s="8"/>
      <c r="K111" s="8"/>
      <c r="L111" s="8"/>
      <c r="M111" s="8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8"/>
      <c r="AA111" s="8"/>
      <c r="AB111" s="8"/>
      <c r="AC111" s="8"/>
    </row>
    <row r="112" spans="1:29">
      <c r="A112" s="47"/>
      <c r="B112" s="47"/>
      <c r="C112" s="48"/>
      <c r="D112" s="48"/>
      <c r="E112" s="45"/>
      <c r="F112" s="45"/>
      <c r="G112" s="45"/>
      <c r="H112" s="45"/>
      <c r="I112" s="8"/>
      <c r="J112" s="8"/>
      <c r="K112" s="8"/>
      <c r="L112" s="8"/>
      <c r="M112" s="8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8"/>
      <c r="AA112" s="8"/>
      <c r="AB112" s="8"/>
      <c r="AC112" s="8"/>
    </row>
    <row r="113" spans="1:29">
      <c r="A113" s="47"/>
      <c r="B113" s="47"/>
      <c r="C113" s="48"/>
      <c r="D113" s="48"/>
      <c r="E113" s="45"/>
      <c r="F113" s="45"/>
      <c r="G113" s="45"/>
      <c r="H113" s="45"/>
      <c r="I113" s="8"/>
      <c r="J113" s="8"/>
      <c r="K113" s="8"/>
      <c r="L113" s="8"/>
      <c r="M113" s="8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8"/>
      <c r="AA113" s="8"/>
      <c r="AB113" s="8"/>
      <c r="AC113" s="8"/>
    </row>
    <row r="114" spans="1:29">
      <c r="A114" s="47"/>
      <c r="B114" s="47"/>
      <c r="C114" s="48"/>
      <c r="D114" s="48"/>
      <c r="E114" s="45"/>
      <c r="F114" s="45"/>
      <c r="G114" s="45"/>
      <c r="H114" s="45"/>
      <c r="I114" s="8"/>
      <c r="J114" s="8"/>
      <c r="K114" s="8"/>
      <c r="L114" s="8"/>
      <c r="M114" s="8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8"/>
      <c r="AA114" s="8"/>
      <c r="AB114" s="8"/>
      <c r="AC114" s="8"/>
    </row>
    <row r="115" spans="1:29">
      <c r="A115" s="47"/>
      <c r="B115" s="47"/>
      <c r="C115" s="48"/>
      <c r="D115" s="48"/>
      <c r="E115" s="45"/>
      <c r="F115" s="45"/>
      <c r="G115" s="45"/>
      <c r="H115" s="45"/>
      <c r="I115" s="8"/>
      <c r="J115" s="8"/>
      <c r="K115" s="8"/>
      <c r="L115" s="8"/>
      <c r="M115" s="8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8"/>
      <c r="AA115" s="8"/>
      <c r="AB115" s="8"/>
      <c r="AC115" s="8"/>
    </row>
    <row r="116" spans="1:29">
      <c r="A116" s="47"/>
      <c r="B116" s="47"/>
      <c r="C116" s="48"/>
      <c r="D116" s="48"/>
      <c r="E116" s="45"/>
      <c r="F116" s="45"/>
      <c r="G116" s="45"/>
      <c r="H116" s="45"/>
      <c r="I116" s="8"/>
      <c r="J116" s="8"/>
      <c r="K116" s="8"/>
      <c r="L116" s="8"/>
      <c r="M116" s="8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8"/>
      <c r="AA116" s="8"/>
      <c r="AB116" s="8"/>
      <c r="AC116" s="8"/>
    </row>
    <row r="117" spans="1:29">
      <c r="A117" s="47"/>
      <c r="B117" s="47"/>
      <c r="C117" s="48"/>
      <c r="D117" s="48"/>
      <c r="E117" s="45"/>
      <c r="F117" s="45"/>
      <c r="G117" s="45"/>
      <c r="H117" s="45"/>
      <c r="I117" s="8"/>
      <c r="J117" s="8"/>
      <c r="K117" s="8"/>
      <c r="L117" s="8"/>
      <c r="M117" s="8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8"/>
      <c r="AA117" s="8"/>
      <c r="AB117" s="8"/>
      <c r="AC117" s="8"/>
    </row>
    <row r="118" spans="1:29">
      <c r="A118" s="47"/>
      <c r="B118" s="47"/>
      <c r="C118" s="48"/>
      <c r="D118" s="48"/>
      <c r="E118" s="45"/>
      <c r="F118" s="45"/>
      <c r="G118" s="45"/>
      <c r="H118" s="45"/>
      <c r="I118" s="8"/>
      <c r="J118" s="8"/>
      <c r="K118" s="8"/>
      <c r="L118" s="8"/>
      <c r="M118" s="8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8"/>
      <c r="AA118" s="8"/>
      <c r="AB118" s="8"/>
      <c r="AC118" s="8"/>
    </row>
    <row r="119" spans="1:29">
      <c r="A119" s="47"/>
      <c r="B119" s="47"/>
      <c r="C119" s="48"/>
      <c r="D119" s="48"/>
      <c r="E119" s="45"/>
      <c r="F119" s="45"/>
      <c r="G119" s="45"/>
      <c r="H119" s="45"/>
      <c r="I119" s="8"/>
      <c r="J119" s="8"/>
      <c r="K119" s="8"/>
      <c r="L119" s="8"/>
      <c r="M119" s="8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8"/>
      <c r="AA119" s="8"/>
      <c r="AB119" s="8"/>
      <c r="AC119" s="8"/>
    </row>
    <row r="120" spans="1:29">
      <c r="A120" s="47"/>
      <c r="B120" s="47"/>
      <c r="C120" s="48"/>
      <c r="D120" s="48"/>
      <c r="E120" s="45"/>
      <c r="F120" s="45"/>
      <c r="G120" s="45"/>
      <c r="H120" s="45"/>
      <c r="I120" s="8"/>
      <c r="J120" s="8"/>
      <c r="K120" s="8"/>
      <c r="L120" s="8"/>
      <c r="M120" s="8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8"/>
      <c r="AA120" s="8"/>
      <c r="AB120" s="8"/>
      <c r="AC120" s="8"/>
    </row>
    <row r="121" spans="1:29">
      <c r="A121" s="47"/>
      <c r="B121" s="47"/>
      <c r="C121" s="48"/>
      <c r="D121" s="48"/>
      <c r="E121" s="45"/>
      <c r="F121" s="45"/>
      <c r="G121" s="45"/>
      <c r="H121" s="45"/>
      <c r="I121" s="8"/>
      <c r="J121" s="8"/>
      <c r="K121" s="8"/>
      <c r="L121" s="8"/>
      <c r="M121" s="8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8"/>
      <c r="AA121" s="8"/>
      <c r="AB121" s="8"/>
      <c r="AC121" s="8"/>
    </row>
    <row r="122" spans="1:29">
      <c r="A122" s="47"/>
      <c r="B122" s="47"/>
      <c r="C122" s="48"/>
      <c r="D122" s="48"/>
      <c r="E122" s="45"/>
      <c r="F122" s="45"/>
      <c r="G122" s="45"/>
      <c r="H122" s="45"/>
      <c r="I122" s="8"/>
      <c r="J122" s="8"/>
      <c r="K122" s="8"/>
      <c r="L122" s="8"/>
      <c r="M122" s="8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8"/>
      <c r="AA122" s="8"/>
      <c r="AB122" s="8"/>
      <c r="AC122" s="8"/>
    </row>
    <row r="123" spans="1:29">
      <c r="A123" s="47"/>
      <c r="B123" s="47"/>
      <c r="C123" s="48"/>
      <c r="D123" s="48"/>
      <c r="E123" s="45"/>
      <c r="F123" s="45"/>
      <c r="G123" s="45"/>
      <c r="H123" s="45"/>
      <c r="I123" s="8"/>
      <c r="J123" s="8"/>
      <c r="K123" s="8"/>
      <c r="L123" s="8"/>
      <c r="M123" s="8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8"/>
      <c r="AA123" s="8"/>
      <c r="AB123" s="8"/>
      <c r="AC123" s="8"/>
    </row>
    <row r="124" spans="1:29">
      <c r="A124" s="47"/>
      <c r="B124" s="47"/>
      <c r="C124" s="48"/>
      <c r="D124" s="48"/>
      <c r="E124" s="45"/>
      <c r="F124" s="45"/>
      <c r="G124" s="45"/>
      <c r="H124" s="45"/>
      <c r="I124" s="8"/>
      <c r="J124" s="8"/>
      <c r="K124" s="8"/>
      <c r="L124" s="8"/>
      <c r="M124" s="8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8"/>
      <c r="AA124" s="8"/>
      <c r="AB124" s="8"/>
      <c r="AC124" s="8"/>
    </row>
    <row r="125" spans="1:29">
      <c r="A125" s="47"/>
      <c r="B125" s="47"/>
      <c r="C125" s="48"/>
      <c r="D125" s="48"/>
      <c r="E125" s="45"/>
      <c r="F125" s="45"/>
      <c r="G125" s="45"/>
      <c r="H125" s="45"/>
      <c r="I125" s="8"/>
      <c r="J125" s="8"/>
      <c r="K125" s="8"/>
      <c r="L125" s="8"/>
      <c r="M125" s="8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8"/>
      <c r="AA125" s="8"/>
      <c r="AB125" s="8"/>
      <c r="AC125" s="8"/>
    </row>
    <row r="126" spans="1:29">
      <c r="A126" s="47"/>
      <c r="B126" s="47"/>
      <c r="C126" s="48"/>
      <c r="D126" s="48"/>
      <c r="E126" s="45"/>
      <c r="F126" s="45"/>
      <c r="G126" s="45"/>
      <c r="H126" s="45"/>
      <c r="I126" s="8"/>
      <c r="J126" s="8"/>
      <c r="K126" s="8"/>
      <c r="L126" s="8"/>
      <c r="M126" s="8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8"/>
      <c r="AA126" s="8"/>
      <c r="AB126" s="8"/>
      <c r="AC126" s="8"/>
    </row>
    <row r="127" spans="1:29">
      <c r="A127" s="47"/>
      <c r="B127" s="47"/>
      <c r="C127" s="48"/>
      <c r="D127" s="48"/>
      <c r="E127" s="45"/>
      <c r="F127" s="45"/>
      <c r="G127" s="45"/>
      <c r="H127" s="45"/>
      <c r="I127" s="8"/>
      <c r="J127" s="8"/>
      <c r="K127" s="8"/>
      <c r="L127" s="8"/>
      <c r="M127" s="8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8"/>
      <c r="AA127" s="8"/>
      <c r="AB127" s="8"/>
      <c r="AC127" s="8"/>
    </row>
    <row r="128" spans="1:29">
      <c r="A128" s="47"/>
      <c r="B128" s="47"/>
      <c r="C128" s="48"/>
      <c r="D128" s="48"/>
      <c r="E128" s="45"/>
      <c r="F128" s="45"/>
      <c r="G128" s="45"/>
      <c r="H128" s="45"/>
      <c r="I128" s="8"/>
      <c r="J128" s="8"/>
      <c r="K128" s="8"/>
      <c r="L128" s="8"/>
      <c r="M128" s="8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8"/>
      <c r="AA128" s="8"/>
      <c r="AB128" s="8"/>
      <c r="AC128" s="8"/>
    </row>
    <row r="129" spans="1:29">
      <c r="A129" s="47"/>
      <c r="B129" s="47"/>
      <c r="C129" s="48"/>
      <c r="D129" s="48"/>
      <c r="E129" s="45"/>
      <c r="F129" s="45"/>
      <c r="G129" s="45"/>
      <c r="H129" s="45"/>
      <c r="I129" s="8"/>
      <c r="J129" s="8"/>
      <c r="K129" s="8"/>
      <c r="L129" s="8"/>
      <c r="M129" s="8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8"/>
      <c r="AA129" s="8"/>
      <c r="AB129" s="8"/>
      <c r="AC129" s="8"/>
    </row>
    <row r="130" spans="1:29">
      <c r="A130" s="47"/>
      <c r="B130" s="47"/>
      <c r="C130" s="48"/>
      <c r="D130" s="48"/>
      <c r="E130" s="45"/>
      <c r="F130" s="45"/>
      <c r="G130" s="45"/>
      <c r="H130" s="45"/>
      <c r="I130" s="8"/>
      <c r="J130" s="8"/>
      <c r="K130" s="8"/>
      <c r="L130" s="8"/>
      <c r="M130" s="8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8"/>
      <c r="AA130" s="8"/>
      <c r="AB130" s="8"/>
      <c r="AC130" s="8"/>
    </row>
    <row r="131" spans="1:29">
      <c r="A131" s="47"/>
      <c r="B131" s="47"/>
      <c r="C131" s="48"/>
      <c r="D131" s="48"/>
      <c r="E131" s="45"/>
      <c r="F131" s="45"/>
      <c r="G131" s="45"/>
      <c r="H131" s="45"/>
      <c r="I131" s="8"/>
      <c r="J131" s="8"/>
      <c r="K131" s="8"/>
      <c r="L131" s="8"/>
      <c r="M131" s="8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8"/>
      <c r="AA131" s="8"/>
      <c r="AB131" s="8"/>
      <c r="AC131" s="8"/>
    </row>
    <row r="132" spans="1:29">
      <c r="A132" s="47"/>
      <c r="B132" s="47"/>
      <c r="C132" s="48"/>
      <c r="D132" s="48"/>
      <c r="E132" s="45"/>
      <c r="F132" s="45"/>
      <c r="G132" s="45"/>
      <c r="H132" s="45"/>
      <c r="I132" s="8"/>
      <c r="J132" s="8"/>
      <c r="K132" s="8"/>
      <c r="L132" s="8"/>
      <c r="M132" s="8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8"/>
      <c r="AA132" s="8"/>
      <c r="AB132" s="8"/>
      <c r="AC132" s="8"/>
    </row>
    <row r="133" spans="1:29">
      <c r="A133" s="47"/>
      <c r="B133" s="47"/>
      <c r="C133" s="48"/>
      <c r="D133" s="48"/>
      <c r="E133" s="45"/>
      <c r="F133" s="45"/>
      <c r="G133" s="45"/>
      <c r="H133" s="45"/>
      <c r="I133" s="8"/>
      <c r="J133" s="8"/>
      <c r="K133" s="8"/>
      <c r="L133" s="8"/>
      <c r="M133" s="8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8"/>
      <c r="AA133" s="8"/>
      <c r="AB133" s="8"/>
      <c r="AC133" s="8"/>
    </row>
    <row r="134" spans="1:29">
      <c r="A134" s="47"/>
      <c r="B134" s="47"/>
      <c r="C134" s="48"/>
      <c r="D134" s="48"/>
      <c r="E134" s="45"/>
      <c r="F134" s="45"/>
      <c r="G134" s="45"/>
      <c r="H134" s="45"/>
      <c r="I134" s="8"/>
      <c r="J134" s="8"/>
      <c r="K134" s="8"/>
      <c r="L134" s="8"/>
      <c r="M134" s="8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8"/>
      <c r="AA134" s="8"/>
      <c r="AB134" s="8"/>
      <c r="AC134" s="8"/>
    </row>
    <row r="135" spans="1:29">
      <c r="A135" s="47"/>
      <c r="B135" s="47"/>
      <c r="C135" s="48"/>
      <c r="D135" s="48"/>
      <c r="E135" s="45"/>
      <c r="F135" s="45"/>
      <c r="G135" s="45"/>
      <c r="H135" s="45"/>
      <c r="I135" s="8"/>
      <c r="J135" s="8"/>
      <c r="K135" s="8"/>
      <c r="L135" s="8"/>
      <c r="M135" s="8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8"/>
      <c r="AA135" s="8"/>
      <c r="AB135" s="8"/>
      <c r="AC135" s="8"/>
    </row>
    <row r="136" spans="1:29">
      <c r="A136" s="47"/>
      <c r="B136" s="47"/>
      <c r="C136" s="48"/>
      <c r="D136" s="48"/>
      <c r="E136" s="45"/>
      <c r="F136" s="45"/>
      <c r="G136" s="45"/>
      <c r="H136" s="45"/>
      <c r="I136" s="8"/>
      <c r="J136" s="8"/>
      <c r="K136" s="8"/>
      <c r="L136" s="8"/>
      <c r="M136" s="8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8"/>
      <c r="AA136" s="8"/>
      <c r="AB136" s="8"/>
      <c r="AC136" s="8"/>
    </row>
    <row r="137" spans="1:29">
      <c r="A137" s="47"/>
      <c r="B137" s="47"/>
      <c r="C137" s="48"/>
      <c r="D137" s="48"/>
      <c r="E137" s="45"/>
      <c r="F137" s="45"/>
      <c r="G137" s="45"/>
      <c r="H137" s="45"/>
      <c r="I137" s="8"/>
      <c r="J137" s="8"/>
      <c r="K137" s="8"/>
      <c r="L137" s="8"/>
      <c r="M137" s="8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8"/>
      <c r="AA137" s="8"/>
      <c r="AB137" s="8"/>
      <c r="AC137" s="8"/>
    </row>
    <row r="138" spans="1:29">
      <c r="A138" s="47"/>
      <c r="B138" s="47"/>
      <c r="C138" s="48"/>
      <c r="D138" s="48"/>
      <c r="E138" s="45"/>
      <c r="F138" s="45"/>
      <c r="G138" s="45"/>
      <c r="H138" s="45"/>
      <c r="I138" s="8"/>
      <c r="J138" s="8"/>
      <c r="K138" s="8"/>
      <c r="L138" s="8"/>
      <c r="M138" s="8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8"/>
      <c r="AA138" s="8"/>
      <c r="AB138" s="8"/>
      <c r="AC138" s="8"/>
    </row>
    <row r="139" spans="1:29">
      <c r="A139" s="47"/>
      <c r="B139" s="47"/>
      <c r="C139" s="48"/>
      <c r="D139" s="48"/>
      <c r="E139" s="45"/>
      <c r="F139" s="45"/>
      <c r="G139" s="45"/>
      <c r="H139" s="45"/>
      <c r="I139" s="8"/>
      <c r="J139" s="8"/>
      <c r="K139" s="8"/>
      <c r="L139" s="8"/>
      <c r="M139" s="8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8"/>
      <c r="AA139" s="8"/>
      <c r="AB139" s="8"/>
      <c r="AC139" s="8"/>
    </row>
    <row r="140" spans="1:29">
      <c r="A140" s="47"/>
      <c r="B140" s="47"/>
      <c r="C140" s="48"/>
      <c r="D140" s="48"/>
      <c r="E140" s="45"/>
      <c r="F140" s="45"/>
      <c r="G140" s="45"/>
      <c r="H140" s="45"/>
      <c r="I140" s="8"/>
      <c r="J140" s="8"/>
      <c r="K140" s="8"/>
      <c r="L140" s="8"/>
      <c r="M140" s="8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8"/>
      <c r="AA140" s="8"/>
      <c r="AB140" s="8"/>
      <c r="AC140" s="8"/>
    </row>
    <row r="141" spans="1:29">
      <c r="A141" s="47"/>
      <c r="B141" s="47"/>
      <c r="C141" s="48"/>
      <c r="D141" s="48"/>
      <c r="E141" s="45"/>
      <c r="F141" s="45"/>
      <c r="G141" s="45"/>
      <c r="H141" s="45"/>
      <c r="I141" s="8"/>
      <c r="J141" s="8"/>
      <c r="K141" s="8"/>
      <c r="L141" s="8"/>
      <c r="M141" s="8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8"/>
      <c r="AA141" s="8"/>
      <c r="AB141" s="8"/>
      <c r="AC141" s="8"/>
    </row>
    <row r="142" spans="1:29">
      <c r="A142" s="47"/>
      <c r="B142" s="47"/>
      <c r="C142" s="48"/>
      <c r="D142" s="48"/>
      <c r="E142" s="45"/>
      <c r="F142" s="45"/>
      <c r="G142" s="45"/>
      <c r="H142" s="45"/>
      <c r="I142" s="8"/>
      <c r="J142" s="8"/>
      <c r="K142" s="8"/>
      <c r="L142" s="8"/>
      <c r="M142" s="8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8"/>
      <c r="AA142" s="8"/>
      <c r="AB142" s="8"/>
      <c r="AC142" s="8"/>
    </row>
    <row r="143" spans="1:29">
      <c r="A143" s="47"/>
      <c r="B143" s="47"/>
      <c r="C143" s="48"/>
      <c r="D143" s="48"/>
      <c r="E143" s="45"/>
      <c r="F143" s="45"/>
      <c r="G143" s="45"/>
      <c r="H143" s="45"/>
      <c r="I143" s="8"/>
      <c r="J143" s="8"/>
      <c r="K143" s="8"/>
      <c r="L143" s="8"/>
      <c r="M143" s="8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8"/>
      <c r="AA143" s="8"/>
      <c r="AB143" s="8"/>
      <c r="AC143" s="8"/>
    </row>
    <row r="144" spans="1:29">
      <c r="A144" s="47"/>
      <c r="B144" s="47"/>
      <c r="C144" s="48"/>
      <c r="D144" s="48"/>
      <c r="E144" s="45"/>
      <c r="F144" s="45"/>
      <c r="G144" s="45"/>
      <c r="H144" s="45"/>
      <c r="I144" s="8"/>
      <c r="J144" s="8"/>
      <c r="K144" s="8"/>
      <c r="L144" s="8"/>
      <c r="M144" s="8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8"/>
      <c r="AA144" s="8"/>
      <c r="AB144" s="8"/>
      <c r="AC144" s="8"/>
    </row>
    <row r="145" spans="1:29">
      <c r="A145" s="47"/>
      <c r="B145" s="47"/>
      <c r="C145" s="48"/>
      <c r="D145" s="48"/>
      <c r="E145" s="45"/>
      <c r="F145" s="45"/>
      <c r="G145" s="45"/>
      <c r="H145" s="45"/>
      <c r="I145" s="8"/>
      <c r="J145" s="8"/>
      <c r="K145" s="8"/>
      <c r="L145" s="8"/>
      <c r="M145" s="8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8"/>
      <c r="AA145" s="8"/>
      <c r="AB145" s="8"/>
      <c r="AC145" s="8"/>
    </row>
    <row r="146" spans="1:29">
      <c r="A146" s="47"/>
      <c r="B146" s="47"/>
      <c r="C146" s="48"/>
      <c r="D146" s="48"/>
      <c r="E146" s="45"/>
      <c r="F146" s="45"/>
      <c r="G146" s="45"/>
      <c r="H146" s="45"/>
      <c r="I146" s="8"/>
      <c r="J146" s="8"/>
      <c r="K146" s="8"/>
      <c r="L146" s="8"/>
      <c r="M146" s="8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8"/>
      <c r="AA146" s="8"/>
      <c r="AB146" s="8"/>
      <c r="AC146" s="8"/>
    </row>
    <row r="147" spans="1:29">
      <c r="A147" s="47"/>
      <c r="B147" s="47"/>
      <c r="C147" s="48"/>
      <c r="D147" s="48"/>
      <c r="E147" s="45"/>
      <c r="F147" s="45"/>
      <c r="G147" s="45"/>
      <c r="H147" s="45"/>
      <c r="I147" s="8"/>
      <c r="J147" s="8"/>
      <c r="K147" s="8"/>
      <c r="L147" s="8"/>
      <c r="M147" s="8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8"/>
      <c r="AA147" s="8"/>
      <c r="AB147" s="8"/>
      <c r="AC147" s="8"/>
    </row>
    <row r="148" spans="1:29">
      <c r="A148" s="47"/>
      <c r="B148" s="47"/>
      <c r="C148" s="48"/>
      <c r="D148" s="48"/>
      <c r="E148" s="45"/>
      <c r="F148" s="45"/>
      <c r="G148" s="45"/>
      <c r="H148" s="45"/>
      <c r="I148" s="8"/>
      <c r="J148" s="8"/>
      <c r="K148" s="8"/>
      <c r="L148" s="8"/>
      <c r="M148" s="8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8"/>
      <c r="AA148" s="8"/>
      <c r="AB148" s="8"/>
      <c r="AC148" s="8"/>
    </row>
    <row r="149" spans="1:29">
      <c r="A149" s="47"/>
      <c r="B149" s="47"/>
      <c r="C149" s="48"/>
      <c r="D149" s="48"/>
      <c r="E149" s="45"/>
      <c r="F149" s="45"/>
      <c r="G149" s="45"/>
      <c r="H149" s="45"/>
      <c r="I149" s="8"/>
      <c r="J149" s="8"/>
      <c r="K149" s="8"/>
      <c r="L149" s="8"/>
      <c r="M149" s="8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8"/>
      <c r="AA149" s="8"/>
      <c r="AB149" s="8"/>
      <c r="AC149" s="8"/>
    </row>
    <row r="150" spans="1:29">
      <c r="A150" s="47"/>
      <c r="B150" s="47"/>
      <c r="C150" s="48"/>
      <c r="D150" s="48"/>
      <c r="E150" s="45"/>
      <c r="F150" s="45"/>
      <c r="G150" s="45"/>
      <c r="H150" s="45"/>
      <c r="I150" s="8"/>
      <c r="J150" s="8"/>
      <c r="K150" s="8"/>
      <c r="L150" s="8"/>
      <c r="M150" s="8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8"/>
      <c r="AA150" s="8"/>
      <c r="AB150" s="8"/>
      <c r="AC150" s="8"/>
    </row>
    <row r="151" spans="1:29">
      <c r="A151" s="47"/>
      <c r="B151" s="47"/>
      <c r="C151" s="48"/>
      <c r="D151" s="48"/>
      <c r="E151" s="45"/>
      <c r="F151" s="45"/>
      <c r="G151" s="45"/>
      <c r="H151" s="45"/>
      <c r="I151" s="8"/>
      <c r="J151" s="8"/>
      <c r="K151" s="8"/>
      <c r="L151" s="8"/>
      <c r="M151" s="8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8"/>
      <c r="AA151" s="8"/>
      <c r="AB151" s="8"/>
      <c r="AC151" s="8"/>
    </row>
    <row r="152" spans="1:29">
      <c r="A152" s="47"/>
      <c r="B152" s="47"/>
      <c r="C152" s="48"/>
      <c r="D152" s="48"/>
      <c r="E152" s="45"/>
      <c r="F152" s="45"/>
      <c r="G152" s="45"/>
      <c r="H152" s="45"/>
      <c r="I152" s="8"/>
      <c r="J152" s="8"/>
      <c r="K152" s="8"/>
      <c r="L152" s="8"/>
      <c r="M152" s="8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8"/>
      <c r="AA152" s="8"/>
      <c r="AB152" s="8"/>
      <c r="AC152" s="8"/>
    </row>
    <row r="153" spans="1:29">
      <c r="A153" s="47"/>
      <c r="B153" s="47"/>
      <c r="C153" s="48"/>
      <c r="D153" s="48"/>
      <c r="E153" s="45"/>
      <c r="F153" s="45"/>
      <c r="G153" s="45"/>
      <c r="H153" s="45"/>
      <c r="I153" s="8"/>
      <c r="J153" s="8"/>
      <c r="K153" s="8"/>
      <c r="L153" s="8"/>
      <c r="M153" s="8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8"/>
      <c r="AA153" s="8"/>
      <c r="AB153" s="8"/>
      <c r="AC153" s="8"/>
    </row>
    <row r="154" spans="1:29">
      <c r="A154" s="47"/>
      <c r="B154" s="47"/>
      <c r="C154" s="48"/>
      <c r="D154" s="48"/>
      <c r="E154" s="45"/>
      <c r="F154" s="45"/>
      <c r="G154" s="45"/>
      <c r="H154" s="45"/>
      <c r="I154" s="8"/>
      <c r="J154" s="8"/>
      <c r="K154" s="8"/>
      <c r="L154" s="8"/>
      <c r="M154" s="8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8"/>
      <c r="AA154" s="8"/>
      <c r="AB154" s="8"/>
      <c r="AC154" s="8"/>
    </row>
    <row r="155" spans="1:29">
      <c r="A155" s="47"/>
      <c r="B155" s="47"/>
      <c r="C155" s="48"/>
      <c r="D155" s="48"/>
      <c r="E155" s="45"/>
      <c r="F155" s="45"/>
      <c r="G155" s="45"/>
      <c r="H155" s="45"/>
      <c r="I155" s="8"/>
      <c r="J155" s="8"/>
      <c r="K155" s="8"/>
      <c r="L155" s="8"/>
      <c r="M155" s="8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8"/>
      <c r="AA155" s="8"/>
      <c r="AB155" s="8"/>
      <c r="AC155" s="8"/>
    </row>
    <row r="156" spans="1:29">
      <c r="A156" s="47"/>
      <c r="B156" s="47"/>
      <c r="C156" s="48"/>
      <c r="D156" s="48"/>
      <c r="E156" s="45"/>
      <c r="F156" s="45"/>
      <c r="G156" s="45"/>
      <c r="H156" s="45"/>
      <c r="I156" s="8"/>
      <c r="J156" s="8"/>
      <c r="K156" s="8"/>
      <c r="L156" s="8"/>
      <c r="M156" s="8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8"/>
      <c r="AA156" s="8"/>
      <c r="AB156" s="8"/>
      <c r="AC156" s="8"/>
    </row>
    <row r="157" spans="1:29">
      <c r="A157" s="47"/>
      <c r="B157" s="47"/>
      <c r="C157" s="48"/>
      <c r="D157" s="48"/>
      <c r="E157" s="45"/>
      <c r="F157" s="45"/>
      <c r="G157" s="45"/>
      <c r="H157" s="45"/>
      <c r="I157" s="8"/>
      <c r="J157" s="8"/>
      <c r="K157" s="8"/>
      <c r="L157" s="8"/>
      <c r="M157" s="8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8"/>
      <c r="AA157" s="8"/>
      <c r="AB157" s="8"/>
      <c r="AC157" s="8"/>
    </row>
    <row r="158" spans="1:29">
      <c r="A158" s="47"/>
      <c r="B158" s="47"/>
      <c r="C158" s="48"/>
      <c r="D158" s="48"/>
      <c r="E158" s="45"/>
      <c r="F158" s="45"/>
      <c r="G158" s="45"/>
      <c r="H158" s="45"/>
      <c r="I158" s="8"/>
      <c r="J158" s="8"/>
      <c r="K158" s="8"/>
      <c r="L158" s="8"/>
      <c r="M158" s="8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8"/>
      <c r="AA158" s="8"/>
      <c r="AB158" s="8"/>
      <c r="AC158" s="8"/>
    </row>
    <row r="159" spans="1:29">
      <c r="A159" s="47"/>
      <c r="B159" s="47"/>
      <c r="C159" s="48"/>
      <c r="D159" s="48"/>
      <c r="E159" s="45"/>
      <c r="F159" s="45"/>
      <c r="G159" s="45"/>
      <c r="H159" s="45"/>
      <c r="I159" s="8"/>
      <c r="J159" s="8"/>
      <c r="K159" s="8"/>
      <c r="L159" s="8"/>
      <c r="M159" s="8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8"/>
      <c r="AA159" s="8"/>
      <c r="AB159" s="8"/>
      <c r="AC159" s="8"/>
    </row>
    <row r="160" spans="1:29">
      <c r="A160" s="47"/>
      <c r="B160" s="47"/>
      <c r="C160" s="48"/>
      <c r="D160" s="48"/>
      <c r="E160" s="45"/>
      <c r="F160" s="45"/>
      <c r="G160" s="45"/>
      <c r="H160" s="45"/>
      <c r="I160" s="8"/>
      <c r="J160" s="8"/>
      <c r="K160" s="8"/>
      <c r="L160" s="8"/>
      <c r="M160" s="8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8"/>
      <c r="AA160" s="8"/>
      <c r="AB160" s="8"/>
      <c r="AC160" s="8"/>
    </row>
    <row r="161" spans="1:29">
      <c r="A161" s="47"/>
      <c r="B161" s="47"/>
      <c r="C161" s="48"/>
      <c r="D161" s="48"/>
      <c r="E161" s="45"/>
      <c r="F161" s="45"/>
      <c r="G161" s="45"/>
      <c r="H161" s="45"/>
      <c r="I161" s="8"/>
      <c r="J161" s="8"/>
      <c r="K161" s="8"/>
      <c r="L161" s="8"/>
      <c r="M161" s="8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8"/>
      <c r="AA161" s="8"/>
      <c r="AB161" s="8"/>
      <c r="AC161" s="8"/>
    </row>
    <row r="162" spans="1:29">
      <c r="A162" s="47"/>
      <c r="B162" s="47"/>
      <c r="C162" s="48"/>
      <c r="D162" s="48"/>
      <c r="E162" s="45"/>
      <c r="F162" s="45"/>
      <c r="G162" s="45"/>
      <c r="H162" s="45"/>
      <c r="I162" s="8"/>
      <c r="J162" s="8"/>
      <c r="K162" s="8"/>
      <c r="L162" s="8"/>
      <c r="M162" s="8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8"/>
      <c r="AA162" s="8"/>
      <c r="AB162" s="8"/>
      <c r="AC162" s="8"/>
    </row>
    <row r="163" spans="1:29">
      <c r="A163" s="47"/>
      <c r="B163" s="47"/>
      <c r="C163" s="48"/>
      <c r="D163" s="48"/>
      <c r="E163" s="45"/>
      <c r="F163" s="45"/>
      <c r="G163" s="45"/>
      <c r="H163" s="45"/>
      <c r="I163" s="8"/>
      <c r="J163" s="8"/>
      <c r="K163" s="8"/>
      <c r="L163" s="8"/>
      <c r="M163" s="8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8"/>
      <c r="AA163" s="8"/>
      <c r="AB163" s="8"/>
      <c r="AC163" s="8"/>
    </row>
    <row r="164" spans="1:29">
      <c r="A164" s="47"/>
      <c r="B164" s="47"/>
      <c r="C164" s="48"/>
      <c r="D164" s="48"/>
      <c r="E164" s="45"/>
      <c r="F164" s="45"/>
      <c r="G164" s="45"/>
      <c r="H164" s="45"/>
      <c r="I164" s="8"/>
      <c r="J164" s="8"/>
      <c r="K164" s="8"/>
      <c r="L164" s="8"/>
      <c r="M164" s="8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8"/>
      <c r="AA164" s="8"/>
      <c r="AB164" s="8"/>
      <c r="AC164" s="8"/>
    </row>
    <row r="165" spans="1:29">
      <c r="A165" s="47"/>
      <c r="B165" s="47"/>
      <c r="C165" s="48"/>
      <c r="D165" s="48"/>
      <c r="E165" s="45"/>
      <c r="F165" s="45"/>
      <c r="G165" s="45"/>
      <c r="H165" s="45"/>
      <c r="I165" s="8"/>
      <c r="J165" s="8"/>
      <c r="K165" s="8"/>
      <c r="L165" s="8"/>
      <c r="M165" s="8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8"/>
      <c r="AA165" s="8"/>
      <c r="AB165" s="8"/>
      <c r="AC165" s="8"/>
    </row>
    <row r="166" spans="1:29">
      <c r="A166" s="47"/>
      <c r="B166" s="47"/>
      <c r="C166" s="48"/>
      <c r="D166" s="48"/>
      <c r="E166" s="45"/>
      <c r="F166" s="45"/>
      <c r="G166" s="45"/>
      <c r="H166" s="45"/>
      <c r="I166" s="8"/>
      <c r="J166" s="8"/>
      <c r="K166" s="8"/>
      <c r="L166" s="8"/>
      <c r="M166" s="8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8"/>
      <c r="AA166" s="8"/>
      <c r="AB166" s="8"/>
      <c r="AC166" s="8"/>
    </row>
    <row r="167" spans="1:29">
      <c r="A167" s="47"/>
      <c r="B167" s="47"/>
      <c r="C167" s="48"/>
      <c r="D167" s="48"/>
      <c r="E167" s="45"/>
      <c r="F167" s="45"/>
      <c r="G167" s="45"/>
      <c r="H167" s="45"/>
      <c r="I167" s="8"/>
      <c r="J167" s="8"/>
      <c r="K167" s="8"/>
      <c r="L167" s="8"/>
      <c r="M167" s="8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8"/>
      <c r="AA167" s="8"/>
      <c r="AB167" s="8"/>
      <c r="AC167" s="8"/>
    </row>
    <row r="168" spans="1:29">
      <c r="A168" s="47"/>
      <c r="B168" s="47"/>
      <c r="C168" s="48"/>
      <c r="D168" s="48"/>
      <c r="E168" s="45"/>
      <c r="F168" s="45"/>
      <c r="G168" s="45"/>
      <c r="H168" s="45"/>
      <c r="I168" s="8"/>
      <c r="J168" s="8"/>
      <c r="K168" s="8"/>
      <c r="L168" s="8"/>
      <c r="M168" s="8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8"/>
      <c r="AA168" s="8"/>
      <c r="AB168" s="8"/>
      <c r="AC168" s="8"/>
    </row>
    <row r="169" spans="1:29">
      <c r="A169" s="47"/>
      <c r="B169" s="47"/>
      <c r="C169" s="48"/>
      <c r="D169" s="48"/>
      <c r="E169" s="45"/>
      <c r="F169" s="45"/>
      <c r="G169" s="45"/>
      <c r="H169" s="45"/>
      <c r="I169" s="8"/>
      <c r="J169" s="8"/>
      <c r="K169" s="8"/>
      <c r="L169" s="8"/>
      <c r="M169" s="8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8"/>
      <c r="AA169" s="8"/>
      <c r="AB169" s="8"/>
      <c r="AC169" s="8"/>
    </row>
    <row r="170" spans="1:29">
      <c r="A170" s="47"/>
      <c r="B170" s="47"/>
      <c r="C170" s="48"/>
      <c r="D170" s="48"/>
      <c r="E170" s="45"/>
      <c r="F170" s="45"/>
      <c r="G170" s="45"/>
      <c r="H170" s="45"/>
      <c r="I170" s="8"/>
      <c r="J170" s="8"/>
      <c r="K170" s="8"/>
      <c r="L170" s="8"/>
      <c r="M170" s="8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8"/>
      <c r="AA170" s="8"/>
      <c r="AB170" s="8"/>
      <c r="AC170" s="8"/>
    </row>
    <row r="171" spans="1:29">
      <c r="A171" s="47"/>
      <c r="B171" s="47"/>
      <c r="C171" s="48"/>
      <c r="D171" s="48"/>
      <c r="E171" s="45"/>
      <c r="F171" s="45"/>
      <c r="G171" s="45"/>
      <c r="H171" s="45"/>
      <c r="I171" s="8"/>
      <c r="J171" s="8"/>
      <c r="K171" s="8"/>
      <c r="L171" s="8"/>
      <c r="M171" s="8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8"/>
      <c r="AA171" s="8"/>
      <c r="AB171" s="8"/>
      <c r="AC171" s="8"/>
    </row>
    <row r="172" spans="1:29">
      <c r="A172" s="47"/>
      <c r="B172" s="47"/>
      <c r="C172" s="48"/>
      <c r="D172" s="48"/>
      <c r="E172" s="45"/>
      <c r="F172" s="45"/>
      <c r="G172" s="45"/>
      <c r="H172" s="45"/>
      <c r="I172" s="8"/>
      <c r="J172" s="8"/>
      <c r="K172" s="8"/>
      <c r="L172" s="8"/>
      <c r="M172" s="8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8"/>
      <c r="AA172" s="8"/>
      <c r="AB172" s="8"/>
      <c r="AC172" s="8"/>
    </row>
    <row r="173" spans="1:29">
      <c r="A173" s="47"/>
      <c r="B173" s="47"/>
      <c r="C173" s="48"/>
      <c r="D173" s="48"/>
      <c r="E173" s="45"/>
      <c r="F173" s="45"/>
      <c r="G173" s="45"/>
      <c r="H173" s="45"/>
      <c r="I173" s="8"/>
      <c r="J173" s="8"/>
      <c r="K173" s="8"/>
      <c r="L173" s="8"/>
      <c r="M173" s="8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8"/>
      <c r="AA173" s="8"/>
      <c r="AB173" s="8"/>
      <c r="AC173" s="8"/>
    </row>
    <row r="174" spans="1:29">
      <c r="A174" s="47"/>
      <c r="B174" s="47"/>
      <c r="C174" s="48"/>
      <c r="D174" s="48"/>
      <c r="E174" s="45"/>
      <c r="F174" s="45"/>
      <c r="G174" s="45"/>
      <c r="H174" s="45"/>
      <c r="I174" s="8"/>
      <c r="J174" s="8"/>
      <c r="K174" s="8"/>
      <c r="L174" s="8"/>
      <c r="M174" s="8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8"/>
      <c r="AA174" s="8"/>
      <c r="AB174" s="8"/>
      <c r="AC174" s="8"/>
    </row>
    <row r="175" spans="1:29">
      <c r="A175" s="47"/>
      <c r="B175" s="47"/>
      <c r="C175" s="48"/>
      <c r="D175" s="48"/>
      <c r="E175" s="45"/>
      <c r="F175" s="45"/>
      <c r="G175" s="45"/>
      <c r="H175" s="45"/>
      <c r="I175" s="8"/>
      <c r="J175" s="8"/>
      <c r="K175" s="8"/>
      <c r="L175" s="8"/>
      <c r="M175" s="8"/>
      <c r="N175" s="43"/>
      <c r="O175" s="43"/>
      <c r="P175" s="43"/>
      <c r="AB175" s="8"/>
      <c r="AC175" s="8"/>
    </row>
    <row r="176" spans="1:29">
      <c r="A176" s="47"/>
      <c r="B176" s="47"/>
      <c r="C176" s="48"/>
      <c r="D176" s="48"/>
      <c r="E176" s="45"/>
      <c r="F176" s="45"/>
      <c r="G176" s="45"/>
      <c r="H176" s="45"/>
      <c r="AB176" s="8"/>
      <c r="AC176" s="8"/>
    </row>
  </sheetData>
  <mergeCells count="103">
    <mergeCell ref="P8:Y8"/>
    <mergeCell ref="Z8:AC8"/>
    <mergeCell ref="D9:E9"/>
    <mergeCell ref="P9:Y9"/>
    <mergeCell ref="Z9:AB9"/>
    <mergeCell ref="A2:O2"/>
    <mergeCell ref="A6:B6"/>
    <mergeCell ref="C6:K6"/>
    <mergeCell ref="N6:O6"/>
    <mergeCell ref="S6:AC6"/>
    <mergeCell ref="D12:E12"/>
    <mergeCell ref="P12:Y12"/>
    <mergeCell ref="Z12:AB12"/>
    <mergeCell ref="D13:E13"/>
    <mergeCell ref="P13:Y13"/>
    <mergeCell ref="Z13:AB13"/>
    <mergeCell ref="D10:E10"/>
    <mergeCell ref="P10:Y10"/>
    <mergeCell ref="Z10:AB10"/>
    <mergeCell ref="D11:E11"/>
    <mergeCell ref="P11:Y11"/>
    <mergeCell ref="Z11:AB11"/>
    <mergeCell ref="D16:E16"/>
    <mergeCell ref="P16:Y16"/>
    <mergeCell ref="Z16:AB16"/>
    <mergeCell ref="D17:E17"/>
    <mergeCell ref="P17:Y17"/>
    <mergeCell ref="Z17:AB17"/>
    <mergeCell ref="D14:E14"/>
    <mergeCell ref="P14:Y14"/>
    <mergeCell ref="Z14:AB14"/>
    <mergeCell ref="D15:E15"/>
    <mergeCell ref="P15:Y15"/>
    <mergeCell ref="Z15:AB15"/>
    <mergeCell ref="D20:E20"/>
    <mergeCell ref="P20:Y20"/>
    <mergeCell ref="Z20:AB20"/>
    <mergeCell ref="D21:E21"/>
    <mergeCell ref="P21:Y21"/>
    <mergeCell ref="Z21:AB21"/>
    <mergeCell ref="D18:E18"/>
    <mergeCell ref="P18:Y18"/>
    <mergeCell ref="Z18:AB18"/>
    <mergeCell ref="D19:E19"/>
    <mergeCell ref="P19:Y19"/>
    <mergeCell ref="Z19:AB19"/>
    <mergeCell ref="D24:E24"/>
    <mergeCell ref="P24:Y24"/>
    <mergeCell ref="Z24:AB24"/>
    <mergeCell ref="D25:E25"/>
    <mergeCell ref="P25:Y25"/>
    <mergeCell ref="Z25:AB25"/>
    <mergeCell ref="D22:E22"/>
    <mergeCell ref="P22:Y22"/>
    <mergeCell ref="Z22:AB22"/>
    <mergeCell ref="D23:E23"/>
    <mergeCell ref="P23:Y23"/>
    <mergeCell ref="Z23:AB23"/>
    <mergeCell ref="D28:E28"/>
    <mergeCell ref="P28:Y28"/>
    <mergeCell ref="Z28:AB28"/>
    <mergeCell ref="D29:E29"/>
    <mergeCell ref="P29:Y29"/>
    <mergeCell ref="Z29:AB29"/>
    <mergeCell ref="D26:E26"/>
    <mergeCell ref="P26:Y26"/>
    <mergeCell ref="Z26:AB26"/>
    <mergeCell ref="D27:E27"/>
    <mergeCell ref="P27:Y27"/>
    <mergeCell ref="Z27:AB27"/>
    <mergeCell ref="D32:E32"/>
    <mergeCell ref="P32:Y32"/>
    <mergeCell ref="Z32:AB32"/>
    <mergeCell ref="D33:E33"/>
    <mergeCell ref="P33:Y33"/>
    <mergeCell ref="Z33:AB33"/>
    <mergeCell ref="D30:E30"/>
    <mergeCell ref="P30:Y30"/>
    <mergeCell ref="Z30:AB30"/>
    <mergeCell ref="D31:E31"/>
    <mergeCell ref="P31:Y31"/>
    <mergeCell ref="Z31:AB31"/>
    <mergeCell ref="D36:E36"/>
    <mergeCell ref="P36:Y36"/>
    <mergeCell ref="Z36:AB36"/>
    <mergeCell ref="D37:E37"/>
    <mergeCell ref="P37:Y37"/>
    <mergeCell ref="Z37:AB37"/>
    <mergeCell ref="D34:E34"/>
    <mergeCell ref="P34:Y34"/>
    <mergeCell ref="Z34:AB34"/>
    <mergeCell ref="D35:E35"/>
    <mergeCell ref="P35:Y35"/>
    <mergeCell ref="Z35:AB35"/>
    <mergeCell ref="A40:D40"/>
    <mergeCell ref="I40:K40"/>
    <mergeCell ref="N40:O40"/>
    <mergeCell ref="D38:E38"/>
    <mergeCell ref="P38:Y38"/>
    <mergeCell ref="Z38:AB38"/>
    <mergeCell ref="D39:E39"/>
    <mergeCell ref="P39:Y39"/>
    <mergeCell ref="Z39:AB39"/>
  </mergeCells>
  <phoneticPr fontId="61"/>
  <conditionalFormatting sqref="B9:B39">
    <cfRule type="cellIs" dxfId="4" priority="1" stopIfTrue="1" operator="between">
      <formula>"土"</formula>
      <formula>"日"</formula>
    </cfRule>
  </conditionalFormatting>
  <conditionalFormatting sqref="O9:O39">
    <cfRule type="cellIs" dxfId="3" priority="2" stopIfTrue="1" operator="greaterThan">
      <formula>7.5</formula>
    </cfRule>
  </conditionalFormatting>
  <conditionalFormatting sqref="D9:E39">
    <cfRule type="expression" dxfId="2" priority="3" stopIfTrue="1">
      <formula>AND($F9="月",AND($H9&lt;&gt;"",$J9&lt;&gt;""))</formula>
    </cfRule>
    <cfRule type="expression" dxfId="1" priority="4" stopIfTrue="1">
      <formula>AND($F9&lt;&gt;"月",AND($H9&lt;&gt;"",$J9&lt;&gt;""))</formula>
    </cfRule>
    <cfRule type="expression" dxfId="0" priority="5" stopIfTrue="1">
      <formula>$F9="月"</formula>
    </cfRule>
  </conditionalFormatting>
  <dataValidations xWindow="158" yWindow="1059" count="2">
    <dataValidation imeMode="on" allowBlank="1" showInputMessage="1" showErrorMessage="1" sqref="P9:P39 Z9:AB39 Q11:X39"/>
    <dataValidation type="list" allowBlank="1" showInputMessage="1" showErrorMessage="1" errorTitle="休暇申請区分エラー" error="正しい区分を入力して下さい。" promptTitle="入力内容：" prompt="D：有給休暇（全日）_x000a_a：有給休暇（AM）_x000a_p：有給休暇（PM）_x000a_特：特別休暇_x000a_欠：欠勤（全日のみ）" sqref="D9:E39">
      <formula1>"D,a,p,特,欠"</formula1>
    </dataValidation>
  </dataValidations>
  <pageMargins left="0.65972222222222221" right="0.19652777777777777" top="0.66736111111111107" bottom="0.47222222222222221" header="0.27500000000000002" footer="0.31458333333333333"/>
  <pageSetup paperSize="9" scale="8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Holiday</vt:lpstr>
      <vt:lpstr>作業時間</vt:lpstr>
      <vt:lpstr>作業時間!Print_Area</vt:lpstr>
      <vt:lpstr>TotalHour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2016-05-23T23:23:28Z</dcterms:created>
  <dcterms:modified xsi:type="dcterms:W3CDTF">2016-05-24T07:42:56Z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otalHour" linkTarget="TotalHour">
    <vt:r8>0</vt:r8>
  </property>
</Properties>
</file>