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2"/>
  </bookViews>
  <sheets>
    <sheet name="Home" sheetId="6" r:id="rId1"/>
    <sheet name="Evaluation" sheetId="1" r:id="rId2"/>
    <sheet name="Data_Sheet" sheetId="4" r:id="rId3"/>
  </sheets>
  <definedNames>
    <definedName name="_xlnm._FilterDatabase" localSheetId="2" hidden="1">Data_Sheet!#REF!</definedName>
    <definedName name="DC_DLR_DATA" localSheetId="2">Data_Sheet!$A$4:$D$463</definedName>
    <definedName name="ExternalData_1" localSheetId="2" hidden="1">Data_Sheet!$H$4:$H$182</definedName>
    <definedName name="ExternalData_10" localSheetId="2" hidden="1">Data_Sheet!$S$4:$S$157</definedName>
    <definedName name="ExternalData_11" localSheetId="2" hidden="1">Data_Sheet!$R$4:$R$182</definedName>
    <definedName name="ExternalData_12" localSheetId="2" hidden="1">Data_Sheet!$AJ$4:$AJ$182</definedName>
    <definedName name="ExternalData_13" localSheetId="2" hidden="1">Data_Sheet!$AK$4:$AK$157</definedName>
    <definedName name="ExternalData_14" localSheetId="2" hidden="1">Data_Sheet!$AL$4:$AL$173</definedName>
    <definedName name="ExternalData_2" localSheetId="2" hidden="1">Data_Sheet!$J$4:$J$182</definedName>
    <definedName name="ExternalData_3" localSheetId="2" hidden="1">Data_Sheet!$K$4:$K$182</definedName>
    <definedName name="ExternalData_4" localSheetId="2" hidden="1">Data_Sheet!$L$4:$L$182</definedName>
    <definedName name="ExternalData_5" localSheetId="2" hidden="1">Data_Sheet!$N$4:$N$182</definedName>
    <definedName name="ExternalData_6" localSheetId="2" hidden="1">Data_Sheet!$O$4:$O$182</definedName>
    <definedName name="ExternalData_7" localSheetId="2" hidden="1">Data_Sheet!$P$4:$P$182</definedName>
    <definedName name="ExternalData_8" localSheetId="2" hidden="1">Data_Sheet!#REF!</definedName>
    <definedName name="ExternalData_9" localSheetId="2" hidden="1">Data_Sheet!$T$4:$T$173</definedName>
  </definedNames>
  <calcPr calcId="162913"/>
</workbook>
</file>

<file path=xl/calcChain.xml><?xml version="1.0" encoding="utf-8"?>
<calcChain xmlns="http://schemas.openxmlformats.org/spreadsheetml/2006/main">
  <c r="X8" i="4" l="1"/>
  <c r="Y8" i="4"/>
  <c r="W8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X7" i="4"/>
  <c r="Y7" i="4"/>
  <c r="W7" i="4"/>
  <c r="Y6" i="4"/>
  <c r="X6" i="4"/>
  <c r="W6" i="4"/>
  <c r="Y5" i="4"/>
  <c r="X5" i="4"/>
  <c r="W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5" i="4"/>
  <c r="AA6" i="4" l="1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5" i="4"/>
  <c r="AB18" i="4"/>
  <c r="AB108" i="4"/>
  <c r="AB49" i="4"/>
  <c r="AB146" i="4"/>
  <c r="AB156" i="4"/>
  <c r="AB9" i="4"/>
  <c r="AB134" i="4"/>
  <c r="AB142" i="4"/>
  <c r="AB145" i="4"/>
  <c r="AB34" i="4"/>
  <c r="AB92" i="4"/>
  <c r="AB54" i="4"/>
  <c r="AB21" i="4"/>
  <c r="AB31" i="4"/>
  <c r="AB23" i="4"/>
  <c r="AB22" i="4"/>
  <c r="AB116" i="4"/>
  <c r="AB26" i="4"/>
  <c r="AB99" i="4"/>
  <c r="AB70" i="4"/>
  <c r="AB36" i="4"/>
  <c r="AB16" i="4"/>
  <c r="AB90" i="4"/>
  <c r="AB76" i="4"/>
  <c r="AB46" i="4"/>
  <c r="AB144" i="4"/>
  <c r="AB57" i="4"/>
  <c r="AB101" i="4"/>
  <c r="AB81" i="4"/>
  <c r="AB44" i="4"/>
  <c r="AB19" i="4"/>
  <c r="AB114" i="4"/>
  <c r="AB17" i="4"/>
  <c r="AB73" i="4"/>
  <c r="AB53" i="4"/>
  <c r="AB41" i="4"/>
  <c r="AB45" i="4"/>
  <c r="AB33" i="4"/>
  <c r="AB71" i="4"/>
  <c r="AB32" i="4"/>
  <c r="AB35" i="4"/>
  <c r="AB67" i="4"/>
  <c r="AB75" i="4"/>
  <c r="AB25" i="4"/>
  <c r="AB66" i="4"/>
  <c r="AB60" i="4"/>
  <c r="AB83" i="4"/>
  <c r="AB10" i="4"/>
  <c r="AB112" i="4"/>
  <c r="AB13" i="4"/>
  <c r="AB15" i="4"/>
  <c r="AB14" i="4"/>
  <c r="AB110" i="4"/>
  <c r="AB82" i="4"/>
  <c r="AB47" i="4"/>
  <c r="AB56" i="4"/>
  <c r="AB59" i="4"/>
  <c r="AB153" i="4"/>
  <c r="AB20" i="4"/>
  <c r="AB97" i="4"/>
  <c r="AB102" i="4"/>
  <c r="AB11" i="4"/>
  <c r="AB78" i="4"/>
  <c r="AB84" i="4"/>
  <c r="AB28" i="4"/>
  <c r="AB48" i="4"/>
  <c r="AB119" i="4"/>
  <c r="AB155" i="4"/>
  <c r="AB6" i="4"/>
  <c r="AB95" i="4"/>
  <c r="AB136" i="4"/>
  <c r="AB68" i="4"/>
  <c r="AB52" i="4"/>
  <c r="AB85" i="4"/>
  <c r="AB154" i="4"/>
  <c r="AB132" i="4"/>
  <c r="AB151" i="4"/>
  <c r="AB133" i="4"/>
  <c r="AB148" i="4"/>
  <c r="AB127" i="4"/>
  <c r="AB94" i="4"/>
  <c r="AB64" i="4"/>
  <c r="AB88" i="4"/>
  <c r="AB128" i="4"/>
  <c r="AB74" i="4"/>
  <c r="AB123" i="4"/>
  <c r="AB126" i="4"/>
  <c r="AB86" i="4"/>
  <c r="AB58" i="4"/>
  <c r="AB137" i="4"/>
  <c r="AB93" i="4"/>
  <c r="AB106" i="4"/>
  <c r="AB39" i="4"/>
  <c r="AB143" i="4"/>
  <c r="AB89" i="4"/>
  <c r="AB117" i="4"/>
  <c r="AB40" i="4"/>
  <c r="AB79" i="4"/>
  <c r="AB120" i="4"/>
  <c r="AB115" i="4"/>
  <c r="AB96" i="4"/>
  <c r="AB24" i="4"/>
  <c r="AB111" i="4"/>
  <c r="AB103" i="4"/>
  <c r="AB124" i="4"/>
  <c r="AB152" i="4"/>
  <c r="AB69" i="4"/>
  <c r="AB135" i="4"/>
  <c r="AB61" i="4"/>
  <c r="AB141" i="4"/>
  <c r="AB147" i="4"/>
  <c r="AB157" i="4"/>
  <c r="AB122" i="4"/>
  <c r="AB29" i="4"/>
  <c r="AB149" i="4"/>
  <c r="AB55" i="4"/>
  <c r="AB63" i="4"/>
  <c r="AB129" i="4"/>
  <c r="AB50" i="4"/>
  <c r="AB7" i="4"/>
  <c r="AB150" i="4"/>
  <c r="AB130" i="4"/>
  <c r="AB131" i="4"/>
  <c r="AB37" i="4"/>
  <c r="AB105" i="4"/>
  <c r="AB77" i="4"/>
  <c r="AB27" i="4"/>
  <c r="AB118" i="4"/>
  <c r="AB62" i="4"/>
  <c r="AB80" i="4"/>
  <c r="AB139" i="4"/>
  <c r="AB12" i="4"/>
  <c r="AB91" i="4"/>
  <c r="AB109" i="4"/>
  <c r="AB65" i="4"/>
  <c r="AB43" i="4"/>
  <c r="AB138" i="4"/>
  <c r="AB100" i="4"/>
  <c r="AB98" i="4"/>
  <c r="AB42" i="4"/>
  <c r="AB30" i="4"/>
  <c r="AB8" i="4"/>
  <c r="AB51" i="4"/>
  <c r="AB125" i="4"/>
  <c r="AB38" i="4"/>
  <c r="AB140" i="4"/>
  <c r="AB121" i="4"/>
  <c r="AB87" i="4"/>
  <c r="AB113" i="4"/>
  <c r="AB107" i="4"/>
  <c r="AB104" i="4"/>
  <c r="AB72" i="4"/>
  <c r="AB5" i="4"/>
  <c r="R183" i="4"/>
  <c r="T174" i="4"/>
  <c r="S158" i="4"/>
  <c r="E17" i="1" l="1"/>
  <c r="E16" i="1"/>
  <c r="B464" i="4" l="1"/>
  <c r="F5" i="4" s="1"/>
  <c r="E6" i="4"/>
  <c r="C464" i="4"/>
  <c r="B4" i="6" s="1"/>
  <c r="D464" i="4"/>
  <c r="I8" i="1"/>
  <c r="B3" i="6" l="1"/>
  <c r="O7" i="4"/>
  <c r="O9" i="4"/>
  <c r="O11" i="4"/>
  <c r="O13" i="4"/>
  <c r="O15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O63" i="4"/>
  <c r="O65" i="4"/>
  <c r="O67" i="4"/>
  <c r="O69" i="4"/>
  <c r="O71" i="4"/>
  <c r="O73" i="4"/>
  <c r="O75" i="4"/>
  <c r="O77" i="4"/>
  <c r="O79" i="4"/>
  <c r="O81" i="4"/>
  <c r="O83" i="4"/>
  <c r="O85" i="4"/>
  <c r="O87" i="4"/>
  <c r="O89" i="4"/>
  <c r="O91" i="4"/>
  <c r="O93" i="4"/>
  <c r="O95" i="4"/>
  <c r="O97" i="4"/>
  <c r="O99" i="4"/>
  <c r="O101" i="4"/>
  <c r="O103" i="4"/>
  <c r="O105" i="4"/>
  <c r="O107" i="4"/>
  <c r="O109" i="4"/>
  <c r="O111" i="4"/>
  <c r="O113" i="4"/>
  <c r="O115" i="4"/>
  <c r="O117" i="4"/>
  <c r="O119" i="4"/>
  <c r="O121" i="4"/>
  <c r="O123" i="4"/>
  <c r="O125" i="4"/>
  <c r="O127" i="4"/>
  <c r="O129" i="4"/>
  <c r="O131" i="4"/>
  <c r="O133" i="4"/>
  <c r="O135" i="4"/>
  <c r="O137" i="4"/>
  <c r="O139" i="4"/>
  <c r="O141" i="4"/>
  <c r="O143" i="4"/>
  <c r="O145" i="4"/>
  <c r="O147" i="4"/>
  <c r="O149" i="4"/>
  <c r="O151" i="4"/>
  <c r="O153" i="4"/>
  <c r="O155" i="4"/>
  <c r="O157" i="4"/>
  <c r="O159" i="4"/>
  <c r="O161" i="4"/>
  <c r="O163" i="4"/>
  <c r="O165" i="4"/>
  <c r="O167" i="4"/>
  <c r="O169" i="4"/>
  <c r="O171" i="4"/>
  <c r="O173" i="4"/>
  <c r="O175" i="4"/>
  <c r="O177" i="4"/>
  <c r="O179" i="4"/>
  <c r="O181" i="4"/>
  <c r="O5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O178" i="4"/>
  <c r="O182" i="4"/>
  <c r="O8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80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5" i="4"/>
  <c r="N77" i="4"/>
  <c r="N79" i="4"/>
  <c r="N81" i="4"/>
  <c r="N83" i="4"/>
  <c r="N85" i="4"/>
  <c r="N87" i="4"/>
  <c r="N89" i="4"/>
  <c r="N91" i="4"/>
  <c r="N93" i="4"/>
  <c r="N95" i="4"/>
  <c r="N97" i="4"/>
  <c r="N99" i="4"/>
  <c r="N101" i="4"/>
  <c r="N103" i="4"/>
  <c r="N105" i="4"/>
  <c r="N107" i="4"/>
  <c r="N109" i="4"/>
  <c r="N111" i="4"/>
  <c r="N113" i="4"/>
  <c r="N115" i="4"/>
  <c r="N117" i="4"/>
  <c r="N119" i="4"/>
  <c r="N121" i="4"/>
  <c r="N123" i="4"/>
  <c r="N125" i="4"/>
  <c r="N127" i="4"/>
  <c r="N129" i="4"/>
  <c r="N131" i="4"/>
  <c r="N133" i="4"/>
  <c r="N135" i="4"/>
  <c r="N137" i="4"/>
  <c r="N139" i="4"/>
  <c r="N141" i="4"/>
  <c r="N143" i="4"/>
  <c r="N145" i="4"/>
  <c r="N147" i="4"/>
  <c r="N149" i="4"/>
  <c r="N151" i="4"/>
  <c r="N153" i="4"/>
  <c r="N155" i="4"/>
  <c r="N157" i="4"/>
  <c r="N159" i="4"/>
  <c r="N161" i="4"/>
  <c r="N163" i="4"/>
  <c r="N165" i="4"/>
  <c r="N167" i="4"/>
  <c r="N169" i="4"/>
  <c r="N171" i="4"/>
  <c r="N173" i="4"/>
  <c r="N175" i="4"/>
  <c r="N177" i="4"/>
  <c r="N179" i="4"/>
  <c r="N181" i="4"/>
  <c r="N5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6" i="4"/>
  <c r="N78" i="4"/>
  <c r="N80" i="4"/>
  <c r="N82" i="4"/>
  <c r="N84" i="4"/>
  <c r="N86" i="4"/>
  <c r="N88" i="4"/>
  <c r="N90" i="4"/>
  <c r="N92" i="4"/>
  <c r="N94" i="4"/>
  <c r="N96" i="4"/>
  <c r="N98" i="4"/>
  <c r="N100" i="4"/>
  <c r="N102" i="4"/>
  <c r="N104" i="4"/>
  <c r="N106" i="4"/>
  <c r="N108" i="4"/>
  <c r="N110" i="4"/>
  <c r="N112" i="4"/>
  <c r="N114" i="4"/>
  <c r="N116" i="4"/>
  <c r="N118" i="4"/>
  <c r="N120" i="4"/>
  <c r="N122" i="4"/>
  <c r="N124" i="4"/>
  <c r="N126" i="4"/>
  <c r="N128" i="4"/>
  <c r="N130" i="4"/>
  <c r="N132" i="4"/>
  <c r="N134" i="4"/>
  <c r="N136" i="4"/>
  <c r="N138" i="4"/>
  <c r="N140" i="4"/>
  <c r="N142" i="4"/>
  <c r="N144" i="4"/>
  <c r="N146" i="4"/>
  <c r="N148" i="4"/>
  <c r="N150" i="4"/>
  <c r="N152" i="4"/>
  <c r="N154" i="4"/>
  <c r="N156" i="4"/>
  <c r="N158" i="4"/>
  <c r="N160" i="4"/>
  <c r="N162" i="4"/>
  <c r="N164" i="4"/>
  <c r="N166" i="4"/>
  <c r="N168" i="4"/>
  <c r="N170" i="4"/>
  <c r="N172" i="4"/>
  <c r="N174" i="4"/>
  <c r="N176" i="4"/>
  <c r="N178" i="4"/>
  <c r="N180" i="4"/>
  <c r="N182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F109" i="4"/>
  <c r="F113" i="4"/>
  <c r="F117" i="4"/>
  <c r="F121" i="4"/>
  <c r="F125" i="4"/>
  <c r="F129" i="4"/>
  <c r="F133" i="4"/>
  <c r="F137" i="4"/>
  <c r="F141" i="4"/>
  <c r="F145" i="4"/>
  <c r="F149" i="4"/>
  <c r="F153" i="4"/>
  <c r="F157" i="4"/>
  <c r="F161" i="4"/>
  <c r="F165" i="4"/>
  <c r="F169" i="4"/>
  <c r="F173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F204" i="4"/>
  <c r="F206" i="4"/>
  <c r="F208" i="4"/>
  <c r="F210" i="4"/>
  <c r="F212" i="4"/>
  <c r="F214" i="4"/>
  <c r="F216" i="4"/>
  <c r="F218" i="4"/>
  <c r="F220" i="4"/>
  <c r="F222" i="4"/>
  <c r="F224" i="4"/>
  <c r="F226" i="4"/>
  <c r="F228" i="4"/>
  <c r="F230" i="4"/>
  <c r="F232" i="4"/>
  <c r="F234" i="4"/>
  <c r="F236" i="4"/>
  <c r="F238" i="4"/>
  <c r="F240" i="4"/>
  <c r="F242" i="4"/>
  <c r="F244" i="4"/>
  <c r="F246" i="4"/>
  <c r="F248" i="4"/>
  <c r="F250" i="4"/>
  <c r="F252" i="4"/>
  <c r="F254" i="4"/>
  <c r="F256" i="4"/>
  <c r="F258" i="4"/>
  <c r="F260" i="4"/>
  <c r="F11" i="4"/>
  <c r="F19" i="4"/>
  <c r="F27" i="4"/>
  <c r="F35" i="4"/>
  <c r="F43" i="4"/>
  <c r="F51" i="4"/>
  <c r="F59" i="4"/>
  <c r="F67" i="4"/>
  <c r="F75" i="4"/>
  <c r="F83" i="4"/>
  <c r="F91" i="4"/>
  <c r="F99" i="4"/>
  <c r="F107" i="4"/>
  <c r="F115" i="4"/>
  <c r="F123" i="4"/>
  <c r="F131" i="4"/>
  <c r="F139" i="4"/>
  <c r="F147" i="4"/>
  <c r="F155" i="4"/>
  <c r="F163" i="4"/>
  <c r="F171" i="4"/>
  <c r="F177" i="4"/>
  <c r="F181" i="4"/>
  <c r="F185" i="4"/>
  <c r="F189" i="4"/>
  <c r="F193" i="4"/>
  <c r="F197" i="4"/>
  <c r="F201" i="4"/>
  <c r="F205" i="4"/>
  <c r="F209" i="4"/>
  <c r="F213" i="4"/>
  <c r="F217" i="4"/>
  <c r="F221" i="4"/>
  <c r="F225" i="4"/>
  <c r="F229" i="4"/>
  <c r="F233" i="4"/>
  <c r="F237" i="4"/>
  <c r="F241" i="4"/>
  <c r="F245" i="4"/>
  <c r="F249" i="4"/>
  <c r="F253" i="4"/>
  <c r="F257" i="4"/>
  <c r="F261" i="4"/>
  <c r="F263" i="4"/>
  <c r="F265" i="4"/>
  <c r="F267" i="4"/>
  <c r="F269" i="4"/>
  <c r="F271" i="4"/>
  <c r="F273" i="4"/>
  <c r="F275" i="4"/>
  <c r="F277" i="4"/>
  <c r="F279" i="4"/>
  <c r="F281" i="4"/>
  <c r="F283" i="4"/>
  <c r="F285" i="4"/>
  <c r="F287" i="4"/>
  <c r="F289" i="4"/>
  <c r="F291" i="4"/>
  <c r="F293" i="4"/>
  <c r="F295" i="4"/>
  <c r="F297" i="4"/>
  <c r="F299" i="4"/>
  <c r="F301" i="4"/>
  <c r="F303" i="4"/>
  <c r="F305" i="4"/>
  <c r="F307" i="4"/>
  <c r="F309" i="4"/>
  <c r="F311" i="4"/>
  <c r="F313" i="4"/>
  <c r="F315" i="4"/>
  <c r="F317" i="4"/>
  <c r="F319" i="4"/>
  <c r="F321" i="4"/>
  <c r="F323" i="4"/>
  <c r="F325" i="4"/>
  <c r="F327" i="4"/>
  <c r="F329" i="4"/>
  <c r="F331" i="4"/>
  <c r="F333" i="4"/>
  <c r="F335" i="4"/>
  <c r="F337" i="4"/>
  <c r="F339" i="4"/>
  <c r="F341" i="4"/>
  <c r="F343" i="4"/>
  <c r="F345" i="4"/>
  <c r="F347" i="4"/>
  <c r="F349" i="4"/>
  <c r="F351" i="4"/>
  <c r="F353" i="4"/>
  <c r="F355" i="4"/>
  <c r="F357" i="4"/>
  <c r="F359" i="4"/>
  <c r="F361" i="4"/>
  <c r="F363" i="4"/>
  <c r="F365" i="4"/>
  <c r="F367" i="4"/>
  <c r="F369" i="4"/>
  <c r="F371" i="4"/>
  <c r="F373" i="4"/>
  <c r="F375" i="4"/>
  <c r="F377" i="4"/>
  <c r="F379" i="4"/>
  <c r="F381" i="4"/>
  <c r="F383" i="4"/>
  <c r="F385" i="4"/>
  <c r="F387" i="4"/>
  <c r="F389" i="4"/>
  <c r="F391" i="4"/>
  <c r="F393" i="4"/>
  <c r="F395" i="4"/>
  <c r="F397" i="4"/>
  <c r="F399" i="4"/>
  <c r="F401" i="4"/>
  <c r="F403" i="4"/>
  <c r="F405" i="4"/>
  <c r="F407" i="4"/>
  <c r="F409" i="4"/>
  <c r="F411" i="4"/>
  <c r="F413" i="4"/>
  <c r="F415" i="4"/>
  <c r="F417" i="4"/>
  <c r="F419" i="4"/>
  <c r="F421" i="4"/>
  <c r="F423" i="4"/>
  <c r="F425" i="4"/>
  <c r="F427" i="4"/>
  <c r="F429" i="4"/>
  <c r="F431" i="4"/>
  <c r="F433" i="4"/>
  <c r="F435" i="4"/>
  <c r="F437" i="4"/>
  <c r="F439" i="4"/>
  <c r="F441" i="4"/>
  <c r="F443" i="4"/>
  <c r="F445" i="4"/>
  <c r="F447" i="4"/>
  <c r="F449" i="4"/>
  <c r="F451" i="4"/>
  <c r="F453" i="4"/>
  <c r="F455" i="4"/>
  <c r="F457" i="4"/>
  <c r="F459" i="4"/>
  <c r="F461" i="4"/>
  <c r="F463" i="4"/>
  <c r="F7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35" i="4"/>
  <c r="F143" i="4"/>
  <c r="F151" i="4"/>
  <c r="F159" i="4"/>
  <c r="F167" i="4"/>
  <c r="F462" i="4"/>
  <c r="F458" i="4"/>
  <c r="F454" i="4"/>
  <c r="F450" i="4"/>
  <c r="F446" i="4"/>
  <c r="F442" i="4"/>
  <c r="F438" i="4"/>
  <c r="F434" i="4"/>
  <c r="F430" i="4"/>
  <c r="F426" i="4"/>
  <c r="F422" i="4"/>
  <c r="F418" i="4"/>
  <c r="F414" i="4"/>
  <c r="F410" i="4"/>
  <c r="F406" i="4"/>
  <c r="F402" i="4"/>
  <c r="F398" i="4"/>
  <c r="F394" i="4"/>
  <c r="F390" i="4"/>
  <c r="F386" i="4"/>
  <c r="F382" i="4"/>
  <c r="F378" i="4"/>
  <c r="F374" i="4"/>
  <c r="F370" i="4"/>
  <c r="F366" i="4"/>
  <c r="F362" i="4"/>
  <c r="F358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5" i="4"/>
  <c r="F247" i="4"/>
  <c r="F239" i="4"/>
  <c r="F231" i="4"/>
  <c r="F223" i="4"/>
  <c r="F215" i="4"/>
  <c r="F207" i="4"/>
  <c r="F199" i="4"/>
  <c r="F191" i="4"/>
  <c r="F183" i="4"/>
  <c r="F175" i="4"/>
  <c r="E7" i="4"/>
  <c r="P5" i="4" s="1"/>
  <c r="F460" i="4"/>
  <c r="F456" i="4"/>
  <c r="F452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59" i="4"/>
  <c r="F251" i="4"/>
  <c r="F243" i="4"/>
  <c r="F235" i="4"/>
  <c r="F227" i="4"/>
  <c r="F219" i="4"/>
  <c r="F211" i="4"/>
  <c r="F203" i="4"/>
  <c r="F195" i="4"/>
  <c r="F187" i="4"/>
  <c r="F179" i="4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4" i="1"/>
  <c r="K12" i="1"/>
  <c r="K11" i="1"/>
  <c r="K9" i="1"/>
  <c r="K8" i="1"/>
  <c r="E8" i="4" l="1"/>
  <c r="P6" i="4" s="1"/>
  <c r="J8" i="1"/>
  <c r="E9" i="4" l="1"/>
  <c r="I9" i="1"/>
  <c r="J9" i="1"/>
  <c r="I11" i="1"/>
  <c r="J11" i="1"/>
  <c r="I12" i="1"/>
  <c r="J12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E10" i="4" l="1"/>
  <c r="I37" i="1"/>
  <c r="K37" i="1" s="1"/>
  <c r="G10" i="1"/>
  <c r="P7" i="4" l="1"/>
  <c r="E11" i="4"/>
  <c r="J37" i="1"/>
  <c r="E12" i="4" l="1"/>
  <c r="P8" i="4" l="1"/>
  <c r="E13" i="4"/>
  <c r="P9" i="4" l="1"/>
  <c r="E14" i="4"/>
  <c r="E15" i="4" s="1"/>
  <c r="E16" i="4" s="1"/>
  <c r="P10" i="4" s="1"/>
  <c r="E17" i="4" l="1"/>
  <c r="E18" i="4" l="1"/>
  <c r="P11" i="4" s="1"/>
  <c r="E19" i="4" l="1"/>
  <c r="P12" i="4" s="1"/>
  <c r="E20" i="4" l="1"/>
  <c r="E21" i="4" s="1"/>
  <c r="E22" i="4" s="1"/>
  <c r="P13" i="4" s="1"/>
  <c r="E23" i="4" l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P14" i="4" l="1"/>
  <c r="AC5" i="4"/>
  <c r="E34" i="4"/>
  <c r="E35" i="4" s="1"/>
  <c r="E36" i="4" s="1"/>
  <c r="E37" i="4" s="1"/>
  <c r="E38" i="4" s="1"/>
  <c r="P15" i="4" l="1"/>
  <c r="AC6" i="4"/>
  <c r="E39" i="4"/>
  <c r="E40" i="4" s="1"/>
  <c r="P16" i="4" l="1"/>
  <c r="AC7" i="4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P17" i="4" l="1"/>
  <c r="AC8" i="4"/>
  <c r="E64" i="4"/>
  <c r="P18" i="4" l="1"/>
  <c r="AC9" i="4"/>
  <c r="E65" i="4"/>
  <c r="P19" i="4" l="1"/>
  <c r="AC10" i="4"/>
  <c r="E66" i="4"/>
  <c r="P20" i="4" l="1"/>
  <c r="AC11" i="4"/>
  <c r="E67" i="4"/>
  <c r="P21" i="4" l="1"/>
  <c r="AC12" i="4"/>
  <c r="E68" i="4"/>
  <c r="P22" i="4" l="1"/>
  <c r="AC13" i="4"/>
  <c r="E69" i="4"/>
  <c r="E70" i="4" s="1"/>
  <c r="P23" i="4" l="1"/>
  <c r="AC14" i="4"/>
  <c r="E71" i="4"/>
  <c r="P24" i="4" l="1"/>
  <c r="AC15" i="4"/>
  <c r="E72" i="4"/>
  <c r="P25" i="4" l="1"/>
  <c r="AC16" i="4"/>
  <c r="E73" i="4"/>
  <c r="P26" i="4" l="1"/>
  <c r="AC17" i="4"/>
  <c r="E74" i="4"/>
  <c r="P27" i="4" l="1"/>
  <c r="AC18" i="4"/>
  <c r="E75" i="4"/>
  <c r="P28" i="4" l="1"/>
  <c r="AC19" i="4"/>
  <c r="E76" i="4"/>
  <c r="P29" i="4" l="1"/>
  <c r="AC20" i="4"/>
  <c r="E77" i="4"/>
  <c r="P30" i="4" l="1"/>
  <c r="AC21" i="4"/>
  <c r="E78" i="4"/>
  <c r="P31" i="4" l="1"/>
  <c r="AC22" i="4"/>
  <c r="E79" i="4"/>
  <c r="P32" i="4" l="1"/>
  <c r="AC23" i="4"/>
  <c r="E80" i="4"/>
  <c r="P33" i="4" l="1"/>
  <c r="AC24" i="4"/>
  <c r="E81" i="4"/>
  <c r="P34" i="4" l="1"/>
  <c r="AC25" i="4"/>
  <c r="E82" i="4"/>
  <c r="E83" i="4" s="1"/>
  <c r="P35" i="4" l="1"/>
  <c r="AC26" i="4"/>
  <c r="E84" i="4"/>
  <c r="E85" i="4" s="1"/>
  <c r="AC27" i="4" s="1"/>
  <c r="P36" i="4" l="1"/>
  <c r="E86" i="4"/>
  <c r="P37" i="4" l="1"/>
  <c r="AC28" i="4"/>
  <c r="E87" i="4"/>
  <c r="E88" i="4" s="1"/>
  <c r="P38" i="4" l="1"/>
  <c r="AC29" i="4"/>
  <c r="E89" i="4"/>
  <c r="E90" i="4" s="1"/>
  <c r="P39" i="4" l="1"/>
  <c r="AC30" i="4"/>
  <c r="E91" i="4"/>
  <c r="E92" i="4" s="1"/>
  <c r="P40" i="4" l="1"/>
  <c r="AC31" i="4"/>
  <c r="E93" i="4"/>
  <c r="P41" i="4" l="1"/>
  <c r="AC32" i="4"/>
  <c r="E94" i="4"/>
  <c r="P42" i="4" l="1"/>
  <c r="AC33" i="4"/>
  <c r="E18" i="1"/>
  <c r="E95" i="4"/>
  <c r="E96" i="4" s="1"/>
  <c r="P43" i="4" l="1"/>
  <c r="AC34" i="4"/>
  <c r="E97" i="4"/>
  <c r="E98" i="4" s="1"/>
  <c r="P44" i="4" l="1"/>
  <c r="AC35" i="4"/>
  <c r="E99" i="4"/>
  <c r="P45" i="4" l="1"/>
  <c r="AC36" i="4"/>
  <c r="E100" i="4"/>
  <c r="P46" i="4" l="1"/>
  <c r="AC37" i="4"/>
  <c r="E101" i="4"/>
  <c r="P47" i="4" l="1"/>
  <c r="AC38" i="4"/>
  <c r="E102" i="4"/>
  <c r="P48" i="4" l="1"/>
  <c r="AC39" i="4"/>
  <c r="E103" i="4"/>
  <c r="P49" i="4" l="1"/>
  <c r="AC40" i="4"/>
  <c r="E104" i="4"/>
  <c r="P50" i="4" l="1"/>
  <c r="AC41" i="4"/>
  <c r="E105" i="4"/>
  <c r="P51" i="4" l="1"/>
  <c r="AC42" i="4"/>
  <c r="E106" i="4"/>
  <c r="P52" i="4" l="1"/>
  <c r="AC43" i="4"/>
  <c r="E107" i="4"/>
  <c r="E108" i="4" s="1"/>
  <c r="P53" i="4" l="1"/>
  <c r="AC44" i="4"/>
  <c r="E109" i="4"/>
  <c r="P54" i="4" l="1"/>
  <c r="AC45" i="4"/>
  <c r="E110" i="4"/>
  <c r="P55" i="4" l="1"/>
  <c r="AC46" i="4"/>
  <c r="E111" i="4"/>
  <c r="P56" i="4" l="1"/>
  <c r="AC47" i="4"/>
  <c r="E112" i="4"/>
  <c r="E113" i="4" s="1"/>
  <c r="E114" i="4" s="1"/>
  <c r="P57" i="4" l="1"/>
  <c r="AC48" i="4"/>
  <c r="E115" i="4"/>
  <c r="P58" i="4" l="1"/>
  <c r="AC49" i="4"/>
  <c r="E116" i="4"/>
  <c r="P59" i="4" l="1"/>
  <c r="AC50" i="4"/>
  <c r="E117" i="4"/>
  <c r="E118" i="4" s="1"/>
  <c r="P60" i="4" l="1"/>
  <c r="AC51" i="4"/>
  <c r="E119" i="4"/>
  <c r="P61" i="4" l="1"/>
  <c r="AC52" i="4"/>
  <c r="E120" i="4"/>
  <c r="P62" i="4" l="1"/>
  <c r="AC53" i="4"/>
  <c r="E121" i="4"/>
  <c r="P63" i="4" l="1"/>
  <c r="AC54" i="4"/>
  <c r="E122" i="4"/>
  <c r="P64" i="4" l="1"/>
  <c r="AC55" i="4"/>
  <c r="E123" i="4"/>
  <c r="P65" i="4" l="1"/>
  <c r="AC56" i="4"/>
  <c r="E124" i="4"/>
  <c r="E125" i="4" s="1"/>
  <c r="P66" i="4" l="1"/>
  <c r="AC57" i="4"/>
  <c r="E126" i="4"/>
  <c r="P67" i="4" l="1"/>
  <c r="AC58" i="4"/>
  <c r="E127" i="4"/>
  <c r="P68" i="4" l="1"/>
  <c r="AC59" i="4"/>
  <c r="E128" i="4"/>
  <c r="P69" i="4" l="1"/>
  <c r="AC60" i="4"/>
  <c r="E129" i="4"/>
  <c r="P70" i="4" l="1"/>
  <c r="AC61" i="4"/>
  <c r="E130" i="4"/>
  <c r="P71" i="4" l="1"/>
  <c r="AC62" i="4"/>
  <c r="E131" i="4"/>
  <c r="P72" i="4" l="1"/>
  <c r="AC63" i="4"/>
  <c r="E132" i="4"/>
  <c r="E133" i="4" s="1"/>
  <c r="P73" i="4" l="1"/>
  <c r="AC64" i="4"/>
  <c r="E134" i="4"/>
  <c r="P74" i="4" l="1"/>
  <c r="AC65" i="4"/>
  <c r="E135" i="4"/>
  <c r="E136" i="4" s="1"/>
  <c r="E137" i="4" s="1"/>
  <c r="E138" i="4" s="1"/>
  <c r="E139" i="4" s="1"/>
  <c r="P75" i="4" l="1"/>
  <c r="AC66" i="4"/>
  <c r="E140" i="4"/>
  <c r="P76" i="4" l="1"/>
  <c r="AC67" i="4"/>
  <c r="E141" i="4"/>
  <c r="P77" i="4" l="1"/>
  <c r="AC68" i="4"/>
  <c r="E142" i="4"/>
  <c r="E143" i="4" s="1"/>
  <c r="P78" i="4" l="1"/>
  <c r="AC69" i="4"/>
  <c r="E144" i="4"/>
  <c r="P79" i="4" l="1"/>
  <c r="AC70" i="4"/>
  <c r="E145" i="4"/>
  <c r="P80" i="4" l="1"/>
  <c r="AC71" i="4"/>
  <c r="E146" i="4"/>
  <c r="E147" i="4" s="1"/>
  <c r="P81" i="4" l="1"/>
  <c r="AC72" i="4"/>
  <c r="E148" i="4"/>
  <c r="E149" i="4" s="1"/>
  <c r="P82" i="4" l="1"/>
  <c r="AC73" i="4"/>
  <c r="E150" i="4"/>
  <c r="E151" i="4" s="1"/>
  <c r="E152" i="4" s="1"/>
  <c r="P83" i="4" l="1"/>
  <c r="AC74" i="4"/>
  <c r="E153" i="4"/>
  <c r="E154" i="4" s="1"/>
  <c r="E155" i="4" s="1"/>
  <c r="P84" i="4" l="1"/>
  <c r="AC75" i="4"/>
  <c r="E156" i="4"/>
  <c r="E157" i="4" s="1"/>
  <c r="E158" i="4" s="1"/>
  <c r="P85" i="4" l="1"/>
  <c r="AC76" i="4"/>
  <c r="E159" i="4"/>
  <c r="P86" i="4" l="1"/>
  <c r="AC77" i="4"/>
  <c r="E160" i="4"/>
  <c r="P87" i="4" l="1"/>
  <c r="AC78" i="4"/>
  <c r="E161" i="4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P88" i="4" l="1"/>
  <c r="AC79" i="4"/>
  <c r="E175" i="4"/>
  <c r="E176" i="4" s="1"/>
  <c r="E177" i="4" s="1"/>
  <c r="E178" i="4" s="1"/>
  <c r="E179" i="4" s="1"/>
  <c r="P89" i="4" l="1"/>
  <c r="AC80" i="4"/>
  <c r="E180" i="4"/>
  <c r="E181" i="4" s="1"/>
  <c r="E182" i="4" s="1"/>
  <c r="E183" i="4" s="1"/>
  <c r="P90" i="4" l="1"/>
  <c r="AC81" i="4"/>
  <c r="E184" i="4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P91" i="4" l="1"/>
  <c r="AC82" i="4"/>
  <c r="E202" i="4"/>
  <c r="P92" i="4" l="1"/>
  <c r="AC83" i="4"/>
  <c r="E203" i="4"/>
  <c r="E204" i="4" s="1"/>
  <c r="P93" i="4" l="1"/>
  <c r="AC84" i="4"/>
  <c r="E205" i="4"/>
  <c r="P94" i="4" l="1"/>
  <c r="AC85" i="4"/>
  <c r="E206" i="4"/>
  <c r="P95" i="4" l="1"/>
  <c r="AC86" i="4"/>
  <c r="E207" i="4"/>
  <c r="P96" i="4" l="1"/>
  <c r="AC87" i="4"/>
  <c r="E208" i="4"/>
  <c r="P97" i="4" l="1"/>
  <c r="AC88" i="4"/>
  <c r="E209" i="4"/>
  <c r="P98" i="4" l="1"/>
  <c r="AC89" i="4"/>
  <c r="E210" i="4"/>
  <c r="P99" i="4" l="1"/>
  <c r="AC90" i="4"/>
  <c r="E211" i="4"/>
  <c r="P100" i="4" l="1"/>
  <c r="AC91" i="4"/>
  <c r="E212" i="4"/>
  <c r="P101" i="4" l="1"/>
  <c r="AC92" i="4"/>
  <c r="E213" i="4"/>
  <c r="P102" i="4" l="1"/>
  <c r="AC93" i="4"/>
  <c r="E214" i="4"/>
  <c r="P103" i="4" l="1"/>
  <c r="AC94" i="4"/>
  <c r="E215" i="4"/>
  <c r="E216" i="4" s="1"/>
  <c r="P104" i="4" l="1"/>
  <c r="AC95" i="4"/>
  <c r="E217" i="4"/>
  <c r="P105" i="4" l="1"/>
  <c r="AC96" i="4"/>
  <c r="E218" i="4"/>
  <c r="E219" i="4" s="1"/>
  <c r="E220" i="4" s="1"/>
  <c r="P106" i="4" l="1"/>
  <c r="AC97" i="4"/>
  <c r="E221" i="4"/>
  <c r="E222" i="4" s="1"/>
  <c r="E223" i="4" s="1"/>
  <c r="E224" i="4" s="1"/>
  <c r="P107" i="4" l="1"/>
  <c r="AC98" i="4"/>
  <c r="E225" i="4"/>
  <c r="P108" i="4" l="1"/>
  <c r="AC99" i="4"/>
  <c r="E226" i="4"/>
  <c r="P109" i="4" l="1"/>
  <c r="AC100" i="4"/>
  <c r="E227" i="4"/>
  <c r="P110" i="4" l="1"/>
  <c r="AC101" i="4"/>
  <c r="E228" i="4"/>
  <c r="P111" i="4" l="1"/>
  <c r="AC102" i="4"/>
  <c r="E229" i="4"/>
  <c r="P112" i="4" l="1"/>
  <c r="AC103" i="4"/>
  <c r="E230" i="4"/>
  <c r="P113" i="4" l="1"/>
  <c r="AC104" i="4"/>
  <c r="E231" i="4"/>
  <c r="P114" i="4" l="1"/>
  <c r="AC105" i="4"/>
  <c r="E232" i="4"/>
  <c r="P115" i="4" l="1"/>
  <c r="AC106" i="4"/>
  <c r="E233" i="4"/>
  <c r="P116" i="4" l="1"/>
  <c r="AC107" i="4"/>
  <c r="E234" i="4"/>
  <c r="P117" i="4" l="1"/>
  <c r="AC108" i="4"/>
  <c r="E235" i="4"/>
  <c r="P118" i="4" l="1"/>
  <c r="AC109" i="4"/>
  <c r="E236" i="4"/>
  <c r="P119" i="4" l="1"/>
  <c r="AC110" i="4"/>
  <c r="E237" i="4"/>
  <c r="P120" i="4" l="1"/>
  <c r="AC111" i="4"/>
  <c r="E238" i="4"/>
  <c r="P121" i="4" l="1"/>
  <c r="AC112" i="4"/>
  <c r="E239" i="4"/>
  <c r="E240" i="4" s="1"/>
  <c r="P122" i="4" l="1"/>
  <c r="AC113" i="4"/>
  <c r="E241" i="4"/>
  <c r="P123" i="4" l="1"/>
  <c r="AC114" i="4"/>
  <c r="E242" i="4"/>
  <c r="E243" i="4" s="1"/>
  <c r="P124" i="4" l="1"/>
  <c r="AC115" i="4"/>
  <c r="E244" i="4"/>
  <c r="P125" i="4" l="1"/>
  <c r="AC116" i="4"/>
  <c r="E245" i="4"/>
  <c r="P126" i="4" l="1"/>
  <c r="AC117" i="4"/>
  <c r="E246" i="4"/>
  <c r="P127" i="4" l="1"/>
  <c r="AC118" i="4"/>
  <c r="E247" i="4"/>
  <c r="P128" i="4" l="1"/>
  <c r="AC119" i="4"/>
  <c r="E248" i="4"/>
  <c r="P129" i="4" l="1"/>
  <c r="AC120" i="4"/>
  <c r="E249" i="4"/>
  <c r="E250" i="4" s="1"/>
  <c r="P130" i="4" l="1"/>
  <c r="AC121" i="4"/>
  <c r="E251" i="4"/>
  <c r="E252" i="4" s="1"/>
  <c r="E253" i="4" s="1"/>
  <c r="E254" i="4" s="1"/>
  <c r="E255" i="4" s="1"/>
  <c r="P131" i="4" l="1"/>
  <c r="AC122" i="4"/>
  <c r="E256" i="4"/>
  <c r="P132" i="4" l="1"/>
  <c r="AC123" i="4"/>
  <c r="E257" i="4"/>
  <c r="E258" i="4" s="1"/>
  <c r="E259" i="4" s="1"/>
  <c r="E260" i="4" s="1"/>
  <c r="P133" i="4" l="1"/>
  <c r="AC124" i="4"/>
  <c r="E261" i="4"/>
  <c r="E262" i="4" s="1"/>
  <c r="E263" i="4" s="1"/>
  <c r="E264" i="4" s="1"/>
  <c r="P134" i="4" l="1"/>
  <c r="AC125" i="4"/>
  <c r="E265" i="4"/>
  <c r="E266" i="4" s="1"/>
  <c r="E267" i="4" s="1"/>
  <c r="E268" i="4" s="1"/>
  <c r="E269" i="4" s="1"/>
  <c r="E270" i="4" s="1"/>
  <c r="P135" i="4" l="1"/>
  <c r="AC126" i="4"/>
  <c r="E271" i="4"/>
  <c r="P136" i="4" l="1"/>
  <c r="AC127" i="4"/>
  <c r="E272" i="4"/>
  <c r="E273" i="4" s="1"/>
  <c r="P137" i="4" l="1"/>
  <c r="AC128" i="4"/>
  <c r="E274" i="4"/>
  <c r="E275" i="4" s="1"/>
  <c r="P138" i="4" l="1"/>
  <c r="AC129" i="4"/>
  <c r="E276" i="4"/>
  <c r="E277" i="4" s="1"/>
  <c r="E278" i="4" s="1"/>
  <c r="E279" i="4" s="1"/>
  <c r="E280" i="4" s="1"/>
  <c r="E281" i="4" s="1"/>
  <c r="E282" i="4" s="1"/>
  <c r="E283" i="4" s="1"/>
  <c r="E284" i="4" s="1"/>
  <c r="E285" i="4" s="1"/>
  <c r="P139" i="4" l="1"/>
  <c r="AC130" i="4"/>
  <c r="E286" i="4"/>
  <c r="E287" i="4" s="1"/>
  <c r="E288" i="4" s="1"/>
  <c r="E289" i="4" s="1"/>
  <c r="E290" i="4" s="1"/>
  <c r="E291" i="4" s="1"/>
  <c r="E292" i="4" s="1"/>
  <c r="E293" i="4" s="1"/>
  <c r="E294" i="4" s="1"/>
  <c r="E295" i="4" s="1"/>
  <c r="P140" i="4" l="1"/>
  <c r="AC131" i="4"/>
  <c r="E296" i="4"/>
  <c r="P141" i="4" l="1"/>
  <c r="AC132" i="4"/>
  <c r="E297" i="4"/>
  <c r="E298" i="4" s="1"/>
  <c r="E299" i="4" s="1"/>
  <c r="E300" i="4" s="1"/>
  <c r="E301" i="4" s="1"/>
  <c r="E302" i="4" s="1"/>
  <c r="E303" i="4" s="1"/>
  <c r="E304" i="4" s="1"/>
  <c r="E305" i="4" s="1"/>
  <c r="E306" i="4" s="1"/>
  <c r="P142" i="4" l="1"/>
  <c r="AC133" i="4"/>
  <c r="E307" i="4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P143" i="4" l="1"/>
  <c r="AC134" i="4"/>
  <c r="E324" i="4"/>
  <c r="E325" i="4" s="1"/>
  <c r="E326" i="4" s="1"/>
  <c r="P144" i="4" l="1"/>
  <c r="AC135" i="4"/>
  <c r="E327" i="4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P145" i="4" l="1"/>
  <c r="AC136" i="4"/>
  <c r="E343" i="4"/>
  <c r="P146" i="4" l="1"/>
  <c r="AC137" i="4"/>
  <c r="E344" i="4"/>
  <c r="E345" i="4" s="1"/>
  <c r="P147" i="4" l="1"/>
  <c r="AC138" i="4"/>
  <c r="E346" i="4"/>
  <c r="P148" i="4" l="1"/>
  <c r="AC139" i="4"/>
  <c r="E347" i="4"/>
  <c r="P149" i="4" l="1"/>
  <c r="AC140" i="4"/>
  <c r="E348" i="4"/>
  <c r="P150" i="4" l="1"/>
  <c r="AC141" i="4"/>
  <c r="E349" i="4"/>
  <c r="P151" i="4" l="1"/>
  <c r="AC142" i="4"/>
  <c r="E350" i="4"/>
  <c r="P152" i="4" l="1"/>
  <c r="AC143" i="4"/>
  <c r="E351" i="4"/>
  <c r="E352" i="4" s="1"/>
  <c r="P153" i="4" l="1"/>
  <c r="AC144" i="4"/>
  <c r="E353" i="4"/>
  <c r="P154" i="4" l="1"/>
  <c r="AC145" i="4"/>
  <c r="E354" i="4"/>
  <c r="P155" i="4" l="1"/>
  <c r="AC146" i="4"/>
  <c r="E355" i="4"/>
  <c r="P156" i="4" l="1"/>
  <c r="AC147" i="4"/>
  <c r="E356" i="4"/>
  <c r="E357" i="4" s="1"/>
  <c r="E358" i="4" s="1"/>
  <c r="P157" i="4" l="1"/>
  <c r="AC148" i="4"/>
  <c r="E359" i="4"/>
  <c r="P158" i="4" l="1"/>
  <c r="AC149" i="4"/>
  <c r="E360" i="4"/>
  <c r="P159" i="4" l="1"/>
  <c r="AC150" i="4"/>
  <c r="E361" i="4"/>
  <c r="P160" i="4" l="1"/>
  <c r="AC151" i="4"/>
  <c r="E362" i="4"/>
  <c r="P161" i="4" l="1"/>
  <c r="AC152" i="4"/>
  <c r="E363" i="4"/>
  <c r="P162" i="4" l="1"/>
  <c r="AC153" i="4"/>
  <c r="E364" i="4"/>
  <c r="E365" i="4" s="1"/>
  <c r="E366" i="4" s="1"/>
  <c r="E367" i="4" s="1"/>
  <c r="E368" i="4" s="1"/>
  <c r="P163" i="4" l="1"/>
  <c r="AC154" i="4"/>
  <c r="E369" i="4"/>
  <c r="P164" i="4" l="1"/>
  <c r="AC155" i="4"/>
  <c r="E370" i="4"/>
  <c r="E371" i="4" s="1"/>
  <c r="E372" i="4" s="1"/>
  <c r="P165" i="4" l="1"/>
  <c r="AC156" i="4"/>
  <c r="E373" i="4"/>
  <c r="P166" i="4" l="1"/>
  <c r="AC157" i="4"/>
  <c r="E374" i="4"/>
  <c r="E375" i="4" s="1"/>
  <c r="P167" i="4" l="1"/>
  <c r="AC158" i="4"/>
  <c r="E376" i="4"/>
  <c r="E377" i="4" s="1"/>
  <c r="E378" i="4" s="1"/>
  <c r="P168" i="4" l="1"/>
  <c r="AC159" i="4"/>
  <c r="E379" i="4"/>
  <c r="E380" i="4" s="1"/>
  <c r="P169" i="4" l="1"/>
  <c r="AC160" i="4"/>
  <c r="E381" i="4"/>
  <c r="P170" i="4" l="1"/>
  <c r="AC161" i="4"/>
  <c r="E382" i="4"/>
  <c r="E383" i="4" s="1"/>
  <c r="E384" i="4" s="1"/>
  <c r="P171" i="4" l="1"/>
  <c r="AC162" i="4"/>
  <c r="E385" i="4"/>
  <c r="P172" i="4" l="1"/>
  <c r="AC163" i="4"/>
  <c r="E386" i="4"/>
  <c r="P173" i="4" l="1"/>
  <c r="AC164" i="4"/>
  <c r="E387" i="4"/>
  <c r="E388" i="4" s="1"/>
  <c r="E389" i="4" s="1"/>
  <c r="E390" i="4" s="1"/>
  <c r="E391" i="4" s="1"/>
  <c r="E392" i="4" s="1"/>
  <c r="P174" i="4" l="1"/>
  <c r="AC165" i="4"/>
  <c r="E393" i="4"/>
  <c r="P175" i="4" l="1"/>
  <c r="AC166" i="4"/>
  <c r="E394" i="4"/>
  <c r="E395" i="4" s="1"/>
  <c r="E396" i="4" s="1"/>
  <c r="E397" i="4" s="1"/>
  <c r="E398" i="4" s="1"/>
  <c r="E399" i="4" s="1"/>
  <c r="E400" i="4" s="1"/>
  <c r="P176" i="4" l="1"/>
  <c r="AC167" i="4"/>
  <c r="E401" i="4"/>
  <c r="P177" i="4" l="1"/>
  <c r="AC168" i="4"/>
  <c r="E402" i="4"/>
  <c r="E403" i="4" s="1"/>
  <c r="E404" i="4" s="1"/>
  <c r="E405" i="4" s="1"/>
  <c r="P178" i="4" l="1"/>
  <c r="AC169" i="4"/>
  <c r="E406" i="4"/>
  <c r="E407" i="4" s="1"/>
  <c r="E408" i="4" s="1"/>
  <c r="E409" i="4" s="1"/>
  <c r="P179" i="4" l="1"/>
  <c r="AC170" i="4"/>
  <c r="E410" i="4"/>
  <c r="E411" i="4" s="1"/>
  <c r="E412" i="4" s="1"/>
  <c r="P180" i="4" l="1"/>
  <c r="AC171" i="4"/>
  <c r="E413" i="4"/>
  <c r="E414" i="4" s="1"/>
  <c r="E415" i="4" s="1"/>
  <c r="E416" i="4" s="1"/>
  <c r="E417" i="4" s="1"/>
  <c r="E418" i="4" s="1"/>
  <c r="E419" i="4" s="1"/>
  <c r="P181" i="4" l="1"/>
  <c r="AC172" i="4"/>
  <c r="E420" i="4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P182" i="4" l="1"/>
  <c r="AC173" i="4"/>
  <c r="E452" i="4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l="1"/>
  <c r="AH38" i="4"/>
  <c r="AH94" i="4"/>
  <c r="AH144" i="4"/>
  <c r="AH152" i="4"/>
  <c r="AH173" i="4"/>
  <c r="AH103" i="4"/>
  <c r="AH58" i="4"/>
  <c r="AH146" i="4"/>
  <c r="AH29" i="4"/>
  <c r="AH53" i="4"/>
  <c r="AH56" i="4"/>
  <c r="AH136" i="4"/>
  <c r="AH110" i="4"/>
  <c r="AH74" i="4"/>
  <c r="AH41" i="4"/>
  <c r="AH25" i="4"/>
  <c r="AH118" i="4"/>
  <c r="AH109" i="4"/>
  <c r="AH69" i="4"/>
  <c r="AH19" i="4"/>
  <c r="AH137" i="4"/>
  <c r="AH39" i="4"/>
  <c r="AH63" i="4"/>
  <c r="AH131" i="4"/>
  <c r="AH70" i="4"/>
  <c r="AH37" i="4"/>
  <c r="AH165" i="4"/>
  <c r="AH72" i="4"/>
  <c r="AH112" i="4"/>
  <c r="AH164" i="4"/>
  <c r="AH132" i="4"/>
  <c r="AH16" i="4"/>
  <c r="AH99" i="4"/>
  <c r="AH92" i="4"/>
  <c r="AH61" i="4"/>
  <c r="AH96" i="4"/>
  <c r="AH90" i="4"/>
  <c r="AH35" i="4"/>
  <c r="AH159" i="4"/>
  <c r="AH32" i="4"/>
  <c r="AH68" i="4"/>
  <c r="AH48" i="4"/>
  <c r="AH141" i="4"/>
  <c r="AH89" i="4"/>
  <c r="AH100" i="4"/>
  <c r="AH172" i="4"/>
  <c r="AH18" i="4"/>
  <c r="AH30" i="4"/>
  <c r="AH98" i="4"/>
  <c r="AH126" i="4"/>
  <c r="AH122" i="4"/>
  <c r="AH59" i="4"/>
  <c r="AH127" i="4"/>
  <c r="AH145" i="4"/>
  <c r="AH8" i="4"/>
  <c r="AH28" i="4"/>
  <c r="AH60" i="4"/>
  <c r="AH156" i="4"/>
  <c r="AH123" i="4"/>
  <c r="AH13" i="4"/>
  <c r="AH138" i="4"/>
  <c r="AH26" i="4"/>
  <c r="AH149" i="4"/>
  <c r="AH10" i="4"/>
  <c r="AH157" i="4"/>
  <c r="AH85" i="4"/>
  <c r="AH47" i="4"/>
  <c r="AH34" i="4"/>
  <c r="AH169" i="4"/>
  <c r="AH52" i="4"/>
  <c r="AH6" i="4"/>
  <c r="AH22" i="4"/>
  <c r="AH97" i="4"/>
  <c r="AH49" i="4"/>
  <c r="AH114" i="4"/>
  <c r="AH24" i="4"/>
  <c r="AH65" i="4"/>
  <c r="AH45" i="4"/>
  <c r="AH166" i="4"/>
  <c r="AH111" i="4"/>
  <c r="AH54" i="4"/>
  <c r="AH124" i="4"/>
  <c r="AH133" i="4"/>
  <c r="AH155" i="4"/>
  <c r="AH119" i="4"/>
  <c r="AH23" i="4"/>
  <c r="AH27" i="4"/>
  <c r="AH143" i="4"/>
  <c r="AH44" i="4"/>
  <c r="AH82" i="4"/>
  <c r="AH162" i="4"/>
  <c r="AH117" i="4"/>
  <c r="AH9" i="4"/>
  <c r="AH87" i="4"/>
  <c r="AH67" i="4"/>
  <c r="AH57" i="4"/>
  <c r="AH88" i="4"/>
  <c r="AH158" i="4"/>
  <c r="AH130" i="4"/>
  <c r="AH139" i="4"/>
  <c r="AH129" i="4"/>
  <c r="AH95" i="4"/>
  <c r="AH50" i="4"/>
  <c r="AH168" i="4"/>
  <c r="AH134" i="4"/>
  <c r="AH43" i="4"/>
  <c r="AH167" i="4"/>
  <c r="AH116" i="4"/>
  <c r="AH55" i="4"/>
  <c r="AH160" i="4"/>
  <c r="AH91" i="4"/>
  <c r="AH106" i="4"/>
  <c r="AH151" i="4"/>
  <c r="AH147" i="4"/>
  <c r="AH120" i="4"/>
  <c r="AH108" i="4"/>
  <c r="AH154" i="4"/>
  <c r="AH33" i="4"/>
  <c r="AH5" i="4"/>
  <c r="AH31" i="4"/>
  <c r="AH11" i="4"/>
  <c r="AH84" i="4"/>
  <c r="AH153" i="4"/>
  <c r="AH66" i="4"/>
  <c r="AH46" i="4"/>
  <c r="AH161" i="4"/>
  <c r="AH75" i="4"/>
  <c r="AH73" i="4"/>
  <c r="AH36" i="4"/>
  <c r="AH102" i="4"/>
  <c r="AH80" i="4"/>
  <c r="AH135" i="4"/>
  <c r="AH86" i="4"/>
  <c r="AH93" i="4"/>
  <c r="AH62" i="4"/>
  <c r="AH51" i="4"/>
  <c r="AH15" i="4"/>
  <c r="AH79" i="4"/>
  <c r="AH107" i="4"/>
  <c r="AH115" i="4"/>
  <c r="AH81" i="4"/>
  <c r="AH76" i="4"/>
  <c r="AH64" i="4"/>
  <c r="AH77" i="4"/>
  <c r="AH150" i="4"/>
  <c r="AH83" i="4"/>
  <c r="AH163" i="4"/>
  <c r="AH78" i="4"/>
  <c r="AH42" i="4"/>
  <c r="AH142" i="4"/>
  <c r="AH170" i="4"/>
  <c r="AH12" i="4"/>
  <c r="AH14" i="4"/>
  <c r="AH113" i="4"/>
  <c r="AH128" i="4"/>
  <c r="AH7" i="4"/>
  <c r="AH71" i="4"/>
  <c r="AH101" i="4"/>
  <c r="AH171" i="4"/>
  <c r="AH104" i="4"/>
  <c r="AH105" i="4"/>
  <c r="AH125" i="4"/>
  <c r="AH20" i="4"/>
  <c r="AH21" i="4"/>
  <c r="AH121" i="4"/>
  <c r="AH140" i="4"/>
  <c r="AH17" i="4"/>
  <c r="AH40" i="4"/>
  <c r="AH148" i="4"/>
</calcChain>
</file>

<file path=xl/connections.xml><?xml version="1.0" encoding="utf-8"?>
<connections xmlns="http://schemas.openxmlformats.org/spreadsheetml/2006/main">
  <connection id="1" name="DC_DLR_DATA" type="6" refreshedVersion="5" background="1" saveData="1">
    <textPr codePage="437" sourceFile="E:\study material\Floor-8\DC_DLR_DATA.csv" comma="1">
      <textFields count="4">
        <textField/>
        <textField/>
        <textField/>
        <textField/>
      </textFields>
    </textPr>
  </connection>
  <connection id="2" keepAlive="1" name="Query - Table_valid (2)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3" keepAlive="1" name="Query - Table_valid (2)1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4" keepAlive="1" name="Query - Table_valid (2)11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5" keepAlive="1" name="Query - Table_valid (2)2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6" keepAlive="1" name="Query - Table_valid (2)21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7" keepAlive="1" name="Query - Table_valid (2)3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8" keepAlive="1" name="Query - Table_valid (2)31" description="Connection to the 'Table_valid (2)' query in the workbook." type="5" refreshedVersion="6" background="1" saveData="1">
    <dbPr connection="Provider=Microsoft.Mashup.OleDb.1;Data Source=$Workbook$;Location=&quot;Table_valid (2)&quot;" command="SELECT * FROM [Table_valid (2)]"/>
  </connection>
  <connection id="9" keepAlive="1" name="Query - Table_valid_2458 (2)1" description="Connection to the 'Table_valid_2458 (2)' query in the workbook." type="5" refreshedVersion="5" background="1" saveData="1">
    <dbPr connection="Provider=Microsoft.Mashup.OleDb.1;Data Source=$Workbook$;Location=&quot;Table_valid_2458 (2)&quot;" command="SELECT * FROM [Table_valid_2458 (2)]"/>
  </connection>
  <connection id="10" keepAlive="1" name="Query - Table_valid_2469 (3)1" description="Connection to the 'Table_valid_2469 (3)' query in the workbook." type="5" refreshedVersion="5" background="1" saveData="1">
    <dbPr connection="Provider=Microsoft.Mashup.OleDb.1;Data Source=$Workbook$;Location=&quot;Table_valid_2469 (3)&quot;" command="SELECT * FROM [Table_valid_2469 (3)]"/>
  </connection>
  <connection id="11" keepAlive="1" name="Query - Table_valid_247101" description="Connection to the 'Table_valid_24710' query in the workbook." type="5" refreshedVersion="5" background="1" saveData="1">
    <dbPr connection="Provider=Microsoft.Mashup.OleDb.1;Data Source=$Workbook$;Location=Table_valid_24710" command="SELECT * FROM [Table_valid_24710]"/>
  </connection>
  <connection id="12" keepAlive="1" name="Query - Table10 (2)" description="Connection to the 'Table10 (2)' query in the workbook." type="5" refreshedVersion="6" background="1" saveData="1">
    <dbPr connection="Provider=Microsoft.Mashup.OleDb.1;Data Source=$Workbook$;Location=&quot;Table10 (2)&quot;" command="SELECT * FROM [Table10 (2)]"/>
  </connection>
  <connection id="13" keepAlive="1" name="Query - Table13 (2)" description="Connection to the 'Table13 (2)' query in the workbook." type="5" refreshedVersion="6" background="1" saveData="1">
    <dbPr connection="Provider=Microsoft.Mashup.OleDb.1;Data Source=$Workbook$;Location=&quot;Table13 (2)&quot;" command="SELECT * FROM [Table13 (2)]"/>
  </connection>
  <connection id="14" keepAlive="1" name="Query - Table201" description="Connection to the 'Table20' query in the workbook." type="5" refreshedVersion="5" background="1" saveData="1">
    <dbPr connection="Provider=Microsoft.Mashup.OleDb.1;Data Source=$Workbook$;Location=Table20" command="SELECT * FROM [Table20]"/>
  </connection>
</connections>
</file>

<file path=xl/sharedStrings.xml><?xml version="1.0" encoding="utf-8"?>
<sst xmlns="http://schemas.openxmlformats.org/spreadsheetml/2006/main" count="94" uniqueCount="71">
  <si>
    <t>Data Elements</t>
  </si>
  <si>
    <t>Sub Elements</t>
  </si>
  <si>
    <t>Sub Weightage</t>
  </si>
  <si>
    <t>Person Identity</t>
  </si>
  <si>
    <t>Compliance</t>
  </si>
  <si>
    <t>Competency</t>
  </si>
  <si>
    <t>Warranty technician</t>
  </si>
  <si>
    <t>Warranty Clerk</t>
  </si>
  <si>
    <t>Service Advisor</t>
  </si>
  <si>
    <t>After Sales Manage</t>
  </si>
  <si>
    <t xml:space="preserve">General Manager </t>
  </si>
  <si>
    <t>Dealer Group</t>
  </si>
  <si>
    <t xml:space="preserve">Working level Staff </t>
  </si>
  <si>
    <t>Supervisor</t>
  </si>
  <si>
    <t xml:space="preserve">Management </t>
  </si>
  <si>
    <t>Amount</t>
  </si>
  <si>
    <t xml:space="preserve">Behaviour Pattern </t>
  </si>
  <si>
    <t xml:space="preserve">Model Series &amp; Repair Type
</t>
  </si>
  <si>
    <t xml:space="preserve">Systematically </t>
  </si>
  <si>
    <t>Lack of experience in model series or damages (low level)</t>
  </si>
  <si>
    <t>Lack of experience in model series or damages (moderate cases)</t>
  </si>
  <si>
    <t>Lack of experience in certain model series and Damage repair (many cases)</t>
  </si>
  <si>
    <t xml:space="preserve">Consistently high labour hours </t>
  </si>
  <si>
    <t>FFV-T or Repeat Repairs</t>
  </si>
  <si>
    <t xml:space="preserve">Tips cases </t>
  </si>
  <si>
    <t>Experience staff  is having  at dealership  (in years ).</t>
  </si>
  <si>
    <t>Single</t>
  </si>
  <si>
    <t>Repeated and targeted</t>
  </si>
  <si>
    <t>Repeated Audit and bad warranty KPI pattern forming</t>
  </si>
  <si>
    <t xml:space="preserve">Non compliance on procedures </t>
  </si>
  <si>
    <t xml:space="preserve">High Sublet and Dealer handing cost </t>
  </si>
  <si>
    <t>Dealer  do not follow work instructions</t>
  </si>
  <si>
    <t>Lack of paper work</t>
  </si>
  <si>
    <t xml:space="preserve">Submission date delays </t>
  </si>
  <si>
    <t>Debit codes(Audit management)</t>
  </si>
  <si>
    <t xml:space="preserve">Parts replaced vs Parts Repaired </t>
  </si>
  <si>
    <t>Remedial Action/Recommendation</t>
  </si>
  <si>
    <t xml:space="preserve">Total </t>
  </si>
  <si>
    <t>Weightage(%)</t>
  </si>
  <si>
    <t>Market Control - Quarterly Scorecard Showcase</t>
  </si>
  <si>
    <t>S. No.</t>
  </si>
  <si>
    <t>Score/Rating</t>
  </si>
  <si>
    <t>Weightage Score(Weightage*Score)</t>
  </si>
  <si>
    <t>DLR_CD</t>
  </si>
  <si>
    <t>Dealer Code:</t>
  </si>
  <si>
    <t>Labour Cost</t>
  </si>
  <si>
    <t>Material Cost</t>
  </si>
  <si>
    <t>Chargeback Cost</t>
  </si>
  <si>
    <t xml:space="preserve">Material Cost </t>
  </si>
  <si>
    <t xml:space="preserve">Chargeback Cost </t>
  </si>
  <si>
    <t>&gt;= National Average</t>
  </si>
  <si>
    <t>Check</t>
  </si>
  <si>
    <t>Chargeback</t>
  </si>
  <si>
    <t>Just Copied H</t>
  </si>
  <si>
    <t>Sorted Statement</t>
  </si>
  <si>
    <t>Excluding False Statement</t>
  </si>
  <si>
    <t xml:space="preserve">Mat. Cost Level </t>
  </si>
  <si>
    <t>Lab. Cost Level</t>
  </si>
  <si>
    <t>Chargeback Level</t>
  </si>
  <si>
    <t xml:space="preserve">Labour Cost </t>
  </si>
  <si>
    <t>Dealer Code after sorting</t>
  </si>
  <si>
    <t>M-Dealer</t>
  </si>
  <si>
    <t>L-Dealer</t>
  </si>
  <si>
    <t>C-Dealer</t>
  </si>
  <si>
    <t xml:space="preserve">Level Cost </t>
  </si>
  <si>
    <t>Non-Sorting Costs</t>
  </si>
  <si>
    <t>Sorted Cost</t>
  </si>
  <si>
    <t>Random Cost</t>
  </si>
  <si>
    <t>H</t>
  </si>
  <si>
    <t>Last Level -&gt;</t>
  </si>
  <si>
    <t>4 Levels -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</si>
</sst>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F3F3F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0" applyFont="1" applyBorder="1" applyAlignment="1">
      <alignment vertical="top" wrapText="1" readingOrder="1"/>
    </xf>
    <xf numFmtId="0" fontId="2" fillId="0" borderId="4" xfId="0" applyFont="1" applyBorder="1" applyAlignment="1">
      <alignment vertical="center" wrapText="1" readingOrder="1"/>
    </xf>
    <xf numFmtId="0" fontId="2" fillId="0" borderId="3" xfId="0" applyFont="1" applyBorder="1" applyAlignment="1">
      <alignment vertical="center" wrapText="1" readingOrder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5" xfId="0" applyBorder="1"/>
    <xf numFmtId="0" fontId="0" fillId="0" borderId="9" xfId="0" applyBorder="1"/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 readingOrder="1"/>
    </xf>
    <xf numFmtId="0" fontId="6" fillId="0" borderId="4" xfId="0" applyFont="1" applyBorder="1"/>
    <xf numFmtId="0" fontId="6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3" borderId="0" xfId="0" applyFont="1" applyFill="1" applyBorder="1"/>
    <xf numFmtId="0" fontId="0" fillId="0" borderId="5" xfId="0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0" xfId="0" applyNumberFormat="1"/>
    <xf numFmtId="0" fontId="1" fillId="0" borderId="1" xfId="0" applyFont="1" applyBorder="1" applyAlignment="1"/>
    <xf numFmtId="0" fontId="0" fillId="0" borderId="1" xfId="0" applyBorder="1" applyAlignment="1">
      <alignment horizontal="center" wrapText="1"/>
    </xf>
    <xf numFmtId="0" fontId="1" fillId="0" borderId="15" xfId="0" applyFont="1" applyFill="1" applyBorder="1" applyAlignment="1">
      <alignment vertical="center" wrapText="1"/>
    </xf>
    <xf numFmtId="0" fontId="0" fillId="0" borderId="0" xfId="0" applyNumberFormat="1" applyAlignment="1">
      <alignment wrapText="1"/>
    </xf>
    <xf numFmtId="0" fontId="0" fillId="0" borderId="0" xfId="0" quotePrefix="1" applyNumberFormat="1" applyAlignment="1"/>
    <xf numFmtId="0" fontId="0" fillId="0" borderId="0" xfId="0" applyNumberFormat="1" applyAlignment="1"/>
    <xf numFmtId="0" fontId="9" fillId="3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39"/>
      <tableStyleElement type="headerRow" dxfId="38"/>
      <tableStyleElement type="firstRowStripe" dxfId="37"/>
    </tableStyle>
    <tableStyle name="TableStyleQueryResult" pivot="0" count="3">
      <tableStyleElement type="wholeTable" dxfId="36"/>
      <tableStyleElement type="headerRow" dxfId="35"/>
      <tableStyleElement type="first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10.xml><?xml version="1.0" encoding="utf-8"?>
<queryTable xmlns="http://schemas.openxmlformats.org/spreadsheetml/2006/main" name="ExternalData_11" connectionId="9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Material Cost" tableColumnId="2"/>
    </queryTableFields>
  </queryTableRefresh>
</queryTable>
</file>

<file path=xl/queryTables/queryTable11.xml><?xml version="1.0" encoding="utf-8"?>
<queryTable xmlns="http://schemas.openxmlformats.org/spreadsheetml/2006/main" name="ExternalData_12" connectionId="1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Material Cost" tableColumnId="2"/>
    </queryTableFields>
  </queryTableRefresh>
</queryTable>
</file>

<file path=xl/queryTables/queryTable12.xml><?xml version="1.0" encoding="utf-8"?>
<queryTable xmlns="http://schemas.openxmlformats.org/spreadsheetml/2006/main" name="ExternalData_13" connectionId="1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Labour Cost " tableColumnId="3"/>
    </queryTableFields>
  </queryTableRefresh>
</queryTable>
</file>

<file path=xl/queryTables/queryTable13.xml><?xml version="1.0" encoding="utf-8"?>
<queryTable xmlns="http://schemas.openxmlformats.org/spreadsheetml/2006/main" name="ExternalData_14" connectionId="1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argeback Cost" tableColumnId="3"/>
    </queryTableFields>
  </queryTableRefresh>
</queryTable>
</file>

<file path=xl/queryTables/queryTable14.xml><?xml version="1.0" encoding="utf-8"?>
<queryTable xmlns="http://schemas.openxmlformats.org/spreadsheetml/2006/main" name="DC_DLR_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3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4.xml><?xml version="1.0" encoding="utf-8"?>
<queryTable xmlns="http://schemas.openxmlformats.org/spreadsheetml/2006/main" name="ExternalData_4" connectionId="7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5.xml><?xml version="1.0" encoding="utf-8"?>
<queryTable xmlns="http://schemas.openxmlformats.org/spreadsheetml/2006/main" name="ExternalData_5" connectionId="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6.xml><?xml version="1.0" encoding="utf-8"?>
<queryTable xmlns="http://schemas.openxmlformats.org/spreadsheetml/2006/main" name="ExternalData_6" connectionId="6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7.xml><?xml version="1.0" encoding="utf-8"?>
<queryTable xmlns="http://schemas.openxmlformats.org/spreadsheetml/2006/main" name="ExternalData_7" connectionId="8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eck" tableColumnId="3"/>
    </queryTableFields>
  </queryTableRefresh>
</queryTable>
</file>

<file path=xl/queryTables/queryTable8.xml><?xml version="1.0" encoding="utf-8"?>
<queryTable xmlns="http://schemas.openxmlformats.org/spreadsheetml/2006/main" name="ExternalData_9" connectionId="1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hargeback" tableColumnId="2"/>
    </queryTableFields>
  </queryTableRefresh>
</queryTable>
</file>

<file path=xl/queryTables/queryTable9.xml><?xml version="1.0" encoding="utf-8"?>
<queryTable xmlns="http://schemas.openxmlformats.org/spreadsheetml/2006/main" name="ExternalData_10" connectionId="10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Labour Cost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able_valid" displayName="Table_valid" ref="F4:F463" totalsRowShown="0" headerRowDxfId="33" dataDxfId="31" headerRowBorderDxfId="32" tableBorderDxfId="30">
  <autoFilter ref="F4:F463"/>
  <tableColumns count="1">
    <tableColumn id="1" name="Check" dataDxfId="29">
      <calculatedColumnFormula>IF(B5&gt;$B$464,A5,IF(B5&lt;=$B$464," ",IF(C5&gt;$C$464,A5,IF(C5&lt;=$C$464," ",IF(E5&gt;Data_Sheet!$B$6,A5,IF(E5&lt;=Data_Sheet!$B$6," "))))))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_valid_2471116" displayName="Table_valid_2471116" ref="T4:T174" tableType="queryTable" totalsRowCount="1" headerRowDxfId="23" dataDxfId="22">
  <autoFilter ref="T4:T173"/>
  <tableColumns count="1">
    <tableColumn id="2" uniqueName="2" name="Chargeback" totalsRowFunction="count" queryTableFieldId="1" dataDxfId="21" totalsRowDxfId="20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7" name="Table_valid_2469__318" displayName="Table_valid_2469__318" ref="S4:S158" tableType="queryTable" totalsRowCount="1" headerRowDxfId="19" dataDxfId="18">
  <autoFilter ref="S4:S157"/>
  <tableColumns count="1">
    <tableColumn id="2" uniqueName="2" name="Labour Cost" totalsRowFunction="count" queryTableFieldId="1" dataDxfId="17" totalsRowDxfId="16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19" name="Table_valid_2458__220" displayName="Table_valid_2458__220" ref="R4:R183" tableType="queryTable" totalsRowCount="1" headerRowDxfId="15" dataDxfId="14">
  <autoFilter ref="R4:R182"/>
  <tableColumns count="1">
    <tableColumn id="2" uniqueName="2" name="Material Cost" totalsRowFunction="custom" queryTableFieldId="1" dataDxfId="13" totalsRowDxfId="12">
      <totalsRowFormula>COUNT(Table_valid_2458__220[Material Cost])</totalsRowFormula>
    </tableColumn>
  </tableColumns>
  <tableStyleInfo name="TableStyleQueryResult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AA4:AA182" totalsRowShown="0" headerRowDxfId="11" headerRowBorderDxfId="10" tableBorderDxfId="9">
  <autoFilter ref="AA4:AA182"/>
  <tableColumns count="1">
    <tableColumn id="1" name="Material Cost">
      <calculatedColumnFormula>VLOOKUP(Table_valid_2458__220[[#This Row],[Material Cost]],A5:B463,2,FALSE)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e20_223" displayName="Table20_223" ref="AJ4:AJ182" tableType="queryTable" totalsRowShown="0" headerRowDxfId="8" dataDxfId="7">
  <autoFilter ref="AJ4:AJ182"/>
  <tableColumns count="1">
    <tableColumn id="2" uniqueName="2" name="Material Cost" queryTableFieldId="1" dataDxfId="6"/>
  </tableColumns>
  <tableStyleInfo name="TableStyleQueryResult" showFirstColumn="0" showLastColumn="0" showRowStripes="1" showColumnStripes="0"/>
</table>
</file>

<file path=xl/tables/table15.xml><?xml version="1.0" encoding="utf-8"?>
<table xmlns="http://schemas.openxmlformats.org/spreadsheetml/2006/main" id="10" name="Table10" displayName="Table10" ref="AB4:AB157" totalsRowShown="0" headerRowDxfId="3" headerRowBorderDxfId="4" tableBorderDxfId="5">
  <autoFilter ref="AB4:AB157"/>
  <tableColumns count="1">
    <tableColumn id="1" name="Labour Cost ">
      <calculatedColumnFormula>VLOOKUP(Table_valid_2469__318[[#This Row],[Labour Cost]],A5:C463,3,FALSE)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Table10_213" displayName="Table10_213" ref="AK4:AK157" tableType="queryTable" totalsRowShown="0">
  <autoFilter ref="AK4:AK157"/>
  <tableColumns count="1">
    <tableColumn id="3" uniqueName="3" name="Labour Cost 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3" name="Table13" displayName="Table13" ref="AC4:AC173" totalsRowShown="0" headerRowDxfId="0" headerRowBorderDxfId="1" tableBorderDxfId="2">
  <autoFilter ref="AC4:AC173"/>
  <tableColumns count="1">
    <tableColumn id="1" name="Chargeback Cost">
      <calculatedColumnFormula>VLOOKUP(Table_valid_2471116[[#This Row],[Chargeback]],A5:E463,5,FALSE)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6" name="Table13_217" displayName="Table13_217" ref="AL4:AL173" tableType="queryTable" totalsRowShown="0">
  <autoFilter ref="AL4:AL173"/>
  <tableColumns count="1">
    <tableColumn id="3" uniqueName="3" name="Chargeback Cost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_valid_24" displayName="Table_valid_24" ref="H4:H182" tableType="queryTable" totalsRowShown="0">
  <autoFilter ref="H4:H182"/>
  <tableColumns count="1">
    <tableColumn id="3" uniqueName="3" name="Check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E4:E463" totalsRowShown="0" headerRowDxfId="28" headerRowBorderDxfId="27" tableBorderDxfId="26">
  <autoFilter ref="E4:E463"/>
  <tableColumns count="1">
    <tableColumn id="1" name="Chargeback Cost">
      <calculatedColumnFormula>E4+1000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valid_245" displayName="Table_valid_245" ref="J4:J182" tableType="queryTable" totalsRowShown="0" headerRowDxfId="25">
  <autoFilter ref="J4:J182"/>
  <tableColumns count="1">
    <tableColumn id="3" uniqueName="3" name="Material Cost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_valid_246" displayName="Table_valid_246" ref="K4:K182" tableType="queryTable" totalsRowShown="0">
  <autoFilter ref="K4:K182"/>
  <tableColumns count="1">
    <tableColumn id="3" uniqueName="3" name="Labour Cost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_valid_247" displayName="Table_valid_247" ref="L4:L182" tableType="queryTable" totalsRowShown="0">
  <autoFilter ref="L4:L182"/>
  <tableColumns count="1">
    <tableColumn id="3" uniqueName="3" name="Chargeback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_valid_2458" displayName="Table_valid_2458" ref="N4:N183" tableType="queryTable" totalsRowCount="1" headerRowDxfId="24">
  <autoFilter ref="N4:N182"/>
  <tableColumns count="1">
    <tableColumn id="3" uniqueName="3" name="Material Cost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Table_valid_2469" displayName="Table_valid_2469" ref="O4:O182" tableType="queryTable" totalsRowShown="0">
  <autoFilter ref="O4:O182">
    <filterColumn colId="0">
      <filters>
        <filter val="81029"/>
        <filter val="81034"/>
        <filter val="81901"/>
        <filter val="81903"/>
        <filter val="81904"/>
        <filter val="81905"/>
        <filter val="81906"/>
        <filter val="81907"/>
        <filter val="81910"/>
        <filter val="81911"/>
        <filter val="81912"/>
        <filter val="81913"/>
        <filter val="81914"/>
        <filter val="81916"/>
        <filter val="81917"/>
        <filter val="81918"/>
        <filter val="81919"/>
        <filter val="81920"/>
        <filter val="81921"/>
        <filter val="81922"/>
        <filter val="81925"/>
        <filter val="81927"/>
        <filter val="81928"/>
        <filter val="81942"/>
        <filter val="81948"/>
        <filter val="81951"/>
        <filter val="81952"/>
        <filter val="81954"/>
        <filter val="81956"/>
        <filter val="81957"/>
        <filter val="81958"/>
        <filter val="81959"/>
        <filter val="81960"/>
        <filter val="81961"/>
        <filter val="81962"/>
        <filter val="81963"/>
        <filter val="81964"/>
        <filter val="81973"/>
        <filter val="81974"/>
        <filter val="81977"/>
        <filter val="81979"/>
        <filter val="81984"/>
        <filter val="81985"/>
        <filter val="81986"/>
        <filter val="81990"/>
        <filter val="81991"/>
        <filter val="81992"/>
        <filter val="81993"/>
        <filter val="81995"/>
        <filter val="82001"/>
        <filter val="82004"/>
        <filter val="82005"/>
        <filter val="82007"/>
        <filter val="82008"/>
        <filter val="82009"/>
        <filter val="82010"/>
        <filter val="82012"/>
        <filter val="82013"/>
        <filter val="82019"/>
        <filter val="82020"/>
        <filter val="82024"/>
        <filter val="82025"/>
        <filter val="82029"/>
        <filter val="82032"/>
        <filter val="82035"/>
        <filter val="82038"/>
        <filter val="82039"/>
        <filter val="82040"/>
        <filter val="82055"/>
        <filter val="82061"/>
        <filter val="83002"/>
        <filter val="83003"/>
        <filter val="83005"/>
        <filter val="83007"/>
        <filter val="83008"/>
        <filter val="83009"/>
        <filter val="83010"/>
        <filter val="83011"/>
        <filter val="83012"/>
        <filter val="83015"/>
        <filter val="83016"/>
        <filter val="83017"/>
        <filter val="83019"/>
        <filter val="83020"/>
        <filter val="83024"/>
        <filter val="83030"/>
        <filter val="83031"/>
        <filter val="83032"/>
        <filter val="83034"/>
        <filter val="83035"/>
        <filter val="83036"/>
        <filter val="83037"/>
        <filter val="83038"/>
        <filter val="83039"/>
        <filter val="83040"/>
        <filter val="83041"/>
        <filter val="83043"/>
        <filter val="83044"/>
        <filter val="83045"/>
        <filter val="83047"/>
        <filter val="83049"/>
        <filter val="83051"/>
        <filter val="83052"/>
        <filter val="83053"/>
        <filter val="83054"/>
        <filter val="83056"/>
        <filter val="83058"/>
        <filter val="83063"/>
        <filter val="83068"/>
        <filter val="83079"/>
        <filter val="83081"/>
        <filter val="83118"/>
        <filter val="83136"/>
        <filter val="83139"/>
        <filter val="84002"/>
        <filter val="84003"/>
        <filter val="84005"/>
        <filter val="84007"/>
        <filter val="84008"/>
        <filter val="84009"/>
        <filter val="84012"/>
        <filter val="84015"/>
        <filter val="84016"/>
        <filter val="84017"/>
        <filter val="84018"/>
        <filter val="84021"/>
        <filter val="84022"/>
        <filter val="84023"/>
        <filter val="84024"/>
        <filter val="84025"/>
        <filter val="84027"/>
        <filter val="84034"/>
        <filter val="84036"/>
        <filter val="84039"/>
        <filter val="84048"/>
        <filter val="84050"/>
        <filter val="84054"/>
        <filter val="84055"/>
        <filter val="84056"/>
        <filter val="84062"/>
        <filter val="84063"/>
        <filter val="84076"/>
        <filter val="84080"/>
        <filter val="84094"/>
        <filter val="84129"/>
        <filter val="FALSE"/>
      </filters>
    </filterColumn>
  </autoFilter>
  <tableColumns count="1">
    <tableColumn id="3" uniqueName="3" name="Labour Cost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_valid_24710" displayName="Table_valid_24710" ref="P4:P182" tableType="queryTable" totalsRowShown="0">
  <autoFilter ref="P4:P182"/>
  <tableColumns count="1">
    <tableColumn id="3" uniqueName="3" name="Chargeback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B5" sqref="B5"/>
    </sheetView>
  </sheetViews>
  <sheetFormatPr defaultRowHeight="14.4" x14ac:dyDescent="0.3"/>
  <cols>
    <col min="1" max="1" width="15.5546875" bestFit="1" customWidth="1"/>
    <col min="2" max="2" width="16.33203125" customWidth="1"/>
    <col min="3" max="3" width="25.33203125" bestFit="1" customWidth="1"/>
  </cols>
  <sheetData>
    <row r="3" spans="1:3" x14ac:dyDescent="0.3">
      <c r="A3" s="35" t="s">
        <v>48</v>
      </c>
      <c r="B3">
        <f>Data_Sheet!$B464</f>
        <v>1135642.7522222216</v>
      </c>
      <c r="C3" t="s">
        <v>50</v>
      </c>
    </row>
    <row r="4" spans="1:3" x14ac:dyDescent="0.3">
      <c r="A4" s="35" t="s">
        <v>45</v>
      </c>
      <c r="B4">
        <f>Data_Sheet!C464</f>
        <v>233326.49396514162</v>
      </c>
      <c r="C4" t="s">
        <v>50</v>
      </c>
    </row>
    <row r="5" spans="1:3" x14ac:dyDescent="0.3">
      <c r="A5" s="35" t="s">
        <v>49</v>
      </c>
      <c r="B5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70" zoomScaleNormal="70" workbookViewId="0">
      <selection activeCell="B1" sqref="B1"/>
    </sheetView>
  </sheetViews>
  <sheetFormatPr defaultRowHeight="14.4" x14ac:dyDescent="0.3"/>
  <cols>
    <col min="1" max="1" width="12.44140625" customWidth="1"/>
    <col min="2" max="2" width="14.6640625" bestFit="1" customWidth="1"/>
    <col min="3" max="3" width="19.5546875" bestFit="1" customWidth="1"/>
    <col min="4" max="4" width="13.109375" bestFit="1" customWidth="1"/>
    <col min="5" max="6" width="13.109375" customWidth="1"/>
    <col min="7" max="7" width="19.109375" bestFit="1" customWidth="1"/>
    <col min="8" max="8" width="16.88671875" bestFit="1" customWidth="1"/>
    <col min="9" max="9" width="16" bestFit="1" customWidth="1"/>
    <col min="10" max="10" width="16" customWidth="1"/>
    <col min="11" max="11" width="44.44140625" bestFit="1" customWidth="1"/>
  </cols>
  <sheetData>
    <row r="1" spans="1:11" x14ac:dyDescent="0.3">
      <c r="A1" s="39" t="s">
        <v>44</v>
      </c>
      <c r="B1" s="40">
        <v>82001</v>
      </c>
    </row>
    <row r="4" spans="1:11" ht="21" x14ac:dyDescent="0.4">
      <c r="A4" s="60" t="s">
        <v>39</v>
      </c>
      <c r="B4" s="61"/>
      <c r="C4" s="61"/>
      <c r="D4" s="61"/>
      <c r="E4" s="61"/>
      <c r="F4" s="61"/>
      <c r="G4" s="61"/>
      <c r="H4" s="61"/>
      <c r="I4" s="61"/>
      <c r="J4" s="61"/>
      <c r="K4" s="62"/>
    </row>
    <row r="5" spans="1:11" x14ac:dyDescent="0.3">
      <c r="A5" s="58" t="s">
        <v>40</v>
      </c>
      <c r="B5" s="63" t="s">
        <v>0</v>
      </c>
      <c r="C5" s="63" t="s">
        <v>1</v>
      </c>
      <c r="D5" s="63" t="s">
        <v>38</v>
      </c>
      <c r="E5" s="28"/>
      <c r="F5" s="28"/>
      <c r="G5" s="63" t="s">
        <v>2</v>
      </c>
      <c r="H5" s="63" t="s">
        <v>41</v>
      </c>
      <c r="I5" s="66" t="s">
        <v>42</v>
      </c>
      <c r="J5" s="67"/>
      <c r="K5" s="63" t="s">
        <v>36</v>
      </c>
    </row>
    <row r="6" spans="1:11" x14ac:dyDescent="0.3">
      <c r="A6" s="59"/>
      <c r="B6" s="64"/>
      <c r="C6" s="64"/>
      <c r="D6" s="64"/>
      <c r="E6" s="29"/>
      <c r="F6" s="29"/>
      <c r="G6" s="65"/>
      <c r="H6" s="65"/>
      <c r="I6" s="68"/>
      <c r="J6" s="69"/>
      <c r="K6" s="65"/>
    </row>
    <row r="7" spans="1:11" x14ac:dyDescent="0.3">
      <c r="A7" s="19"/>
      <c r="B7" s="53" t="s">
        <v>3</v>
      </c>
      <c r="C7" s="1" t="s">
        <v>12</v>
      </c>
      <c r="D7" s="53">
        <v>25</v>
      </c>
      <c r="E7" s="36"/>
      <c r="F7" s="36"/>
      <c r="G7" s="55"/>
      <c r="H7" s="56"/>
      <c r="I7" s="56"/>
      <c r="J7" s="56"/>
      <c r="K7" s="57"/>
    </row>
    <row r="8" spans="1:11" ht="43.2" x14ac:dyDescent="0.3">
      <c r="A8" s="19"/>
      <c r="B8" s="53"/>
      <c r="C8" s="21" t="s">
        <v>6</v>
      </c>
      <c r="D8" s="53"/>
      <c r="E8" s="27"/>
      <c r="F8" s="27"/>
      <c r="G8" s="14">
        <v>2</v>
      </c>
      <c r="H8" s="14">
        <v>4</v>
      </c>
      <c r="I8" s="17">
        <f>(G8*H8)/100</f>
        <v>0.08</v>
      </c>
      <c r="J8" s="18">
        <f>H8</f>
        <v>4</v>
      </c>
      <c r="K8" s="15" t="str">
        <f>IF(H8=1,"•Document and Warning for deviation observed", IF(H8=2,"•Technical training for identified element" &amp; CHAR(10) &amp; "•Re-warning", IF(H8=3,"Re-audit" &amp; CHAR(10) &amp; "•Management/technical training for identified Warning elements", IF(H8=4,"•Compliance Training for all elements" &amp; CHAR(10) &amp; "•Regular Monitoring for all elements" &amp; CHAR(10) &amp; "•Re Audit",IF(H8=5,"•Management Attention is Required"))) ))</f>
        <v>•Compliance Training for all elements
•Regular Monitoring for all elements
•Re Audit</v>
      </c>
    </row>
    <row r="9" spans="1:11" ht="43.2" x14ac:dyDescent="0.3">
      <c r="A9" s="19"/>
      <c r="B9" s="53"/>
      <c r="C9" s="22" t="s">
        <v>7</v>
      </c>
      <c r="D9" s="53"/>
      <c r="E9" s="27"/>
      <c r="F9" s="27"/>
      <c r="G9" s="13">
        <v>3</v>
      </c>
      <c r="H9" s="13">
        <v>4</v>
      </c>
      <c r="I9" s="17">
        <f>(G9*H9)/100</f>
        <v>0.12</v>
      </c>
      <c r="J9" s="18">
        <f t="shared" ref="J9:J36" si="0">H9</f>
        <v>4</v>
      </c>
      <c r="K9" s="15" t="str">
        <f>IF(H9=1,"•Document and Warning for deviation observed", IF(H9=2,"•Technical training for identified element" &amp; CHAR(10) &amp; "•Re-warning", IF(H9=3,"Re-audit" &amp; CHAR(10) &amp; "•Management/technical training for identified Warning elements", IF(H9=4,"•Compliance Training for all elements" &amp; CHAR(10) &amp; "•Regular Monitoring for all elements" &amp; CHAR(10) &amp; "•Re Audit",IF(H9=5,"•Management Attention is Required"))) ))</f>
        <v>•Compliance Training for all elements
•Regular Monitoring for all elements
•Re Audit</v>
      </c>
    </row>
    <row r="10" spans="1:11" x14ac:dyDescent="0.3">
      <c r="A10" s="19"/>
      <c r="B10" s="53"/>
      <c r="C10" s="1" t="s">
        <v>13</v>
      </c>
      <c r="D10" s="53"/>
      <c r="E10" s="36"/>
      <c r="F10" s="36"/>
      <c r="G10" s="70">
        <f>H10</f>
        <v>0</v>
      </c>
      <c r="H10" s="71"/>
      <c r="I10" s="71"/>
      <c r="J10" s="71"/>
      <c r="K10" s="72"/>
    </row>
    <row r="11" spans="1:11" ht="43.2" x14ac:dyDescent="0.3">
      <c r="A11" s="19"/>
      <c r="B11" s="53"/>
      <c r="C11" s="23" t="s">
        <v>8</v>
      </c>
      <c r="D11" s="53"/>
      <c r="E11" s="27"/>
      <c r="F11" s="27"/>
      <c r="G11" s="12">
        <v>5</v>
      </c>
      <c r="H11" s="12">
        <v>3</v>
      </c>
      <c r="I11" s="17">
        <f>(G11*H11)/100</f>
        <v>0.15</v>
      </c>
      <c r="J11" s="18">
        <f t="shared" si="0"/>
        <v>3</v>
      </c>
      <c r="K11" s="11" t="str">
        <f>IF(H11=1,"•Document and Warning for deviation observed", IF(H11=2,"•Technical training for identified element" &amp; CHAR(10) &amp; "•Re-warning", IF(H11=3,"•Re-audit" &amp; CHAR(10) &amp; "•Management/technical training for identified Warning elements", IF(H11=4,"•Compliance Training for all elements" &amp; CHAR(10) &amp; "•Regular Monitoring for all elements" &amp; CHAR(10) &amp; "•Re Audit",IF(H11=5,"•Management Attention is Required"))) ))</f>
        <v>•Re-audit
•Management/technical training for identified Warning elements</v>
      </c>
    </row>
    <row r="12" spans="1:11" ht="43.2" x14ac:dyDescent="0.3">
      <c r="A12" s="19"/>
      <c r="B12" s="53"/>
      <c r="C12" s="24" t="s">
        <v>9</v>
      </c>
      <c r="D12" s="53"/>
      <c r="E12" s="27"/>
      <c r="F12" s="27"/>
      <c r="G12" s="13">
        <v>2</v>
      </c>
      <c r="H12" s="13">
        <v>4</v>
      </c>
      <c r="I12" s="17">
        <f>(G12*H12)/100</f>
        <v>0.08</v>
      </c>
      <c r="J12" s="18">
        <f t="shared" si="0"/>
        <v>4</v>
      </c>
      <c r="K12" s="11" t="str">
        <f>IF(H12=1,"•Document and Warning for deviation observed", IF(H12=2,"•Technical training for identified element" &amp; CHAR(10) &amp; "•Re-warning", IF(H12=3,"•Re-audit" &amp; CHAR(10) &amp; "•Management/technical training for identified Warning elements", IF(H12=4,"•Compliance Training for all elements" &amp; CHAR(10) &amp; "•Regular Monitoring for all elements" &amp; CHAR(10) &amp; "•Re Audit",IF(H12=5,"•Management Attention is Required"))) ))</f>
        <v>•Compliance Training for all elements
•Regular Monitoring for all elements
•Re Audit</v>
      </c>
    </row>
    <row r="13" spans="1:11" x14ac:dyDescent="0.3">
      <c r="A13" s="19"/>
      <c r="B13" s="53"/>
      <c r="C13" s="1" t="s">
        <v>14</v>
      </c>
      <c r="D13" s="53"/>
      <c r="E13" s="36"/>
      <c r="F13" s="36"/>
      <c r="G13" s="55"/>
      <c r="H13" s="56"/>
      <c r="I13" s="56"/>
      <c r="J13" s="56"/>
      <c r="K13" s="57"/>
    </row>
    <row r="14" spans="1:11" x14ac:dyDescent="0.3">
      <c r="A14" s="19"/>
      <c r="B14" s="53"/>
      <c r="C14" s="2" t="s">
        <v>10</v>
      </c>
      <c r="D14" s="53"/>
      <c r="E14" s="27"/>
      <c r="F14" s="27"/>
      <c r="G14" s="14">
        <v>4</v>
      </c>
      <c r="H14" s="14">
        <v>1</v>
      </c>
      <c r="I14" s="17">
        <f t="shared" ref="I14:I36" si="1">(G14*H14)/100</f>
        <v>0.04</v>
      </c>
      <c r="J14" s="18">
        <f t="shared" si="0"/>
        <v>1</v>
      </c>
      <c r="K14" s="11" t="str">
        <f>IF(H14=1,"•Document and Warning for deviation observed", IF(H14=2,"•Technical training for identified element" &amp; CHAR(10) &amp; "•Re-warning", IF(H14=3,"Re-audit" &amp; CHAR(10) &amp; "•Management/technical training for identified Warning elements", IF(H14=4,"•Compliance Training for all elements" &amp; CHAR(10) &amp; "•Regular Monitoring for all elements" &amp; CHAR(10) &amp; "•Re Audit",IF(H14=5,"•Management Attention is Required"))) ))</f>
        <v>•Document and Warning for deviation observed</v>
      </c>
    </row>
    <row r="15" spans="1:11" ht="43.2" x14ac:dyDescent="0.3">
      <c r="A15" s="19"/>
      <c r="B15" s="54"/>
      <c r="C15" s="3" t="s">
        <v>11</v>
      </c>
      <c r="D15" s="54"/>
      <c r="E15" s="26"/>
      <c r="F15" s="26"/>
      <c r="G15" s="12">
        <v>9</v>
      </c>
      <c r="H15" s="12">
        <v>3</v>
      </c>
      <c r="I15" s="17">
        <f t="shared" si="1"/>
        <v>0.27</v>
      </c>
      <c r="J15" s="18">
        <f t="shared" si="0"/>
        <v>3</v>
      </c>
      <c r="K15" s="11" t="str">
        <f t="shared" ref="K15:K36" si="2">IF(H15=1,"•Document and Warning for deviation observed", IF(H15=2,"•Technical training for identified element" &amp; CHAR(10) &amp; "•Re-warning", IF(H15=3,"Re-audit" &amp; CHAR(10) &amp; "•Management/technical training for identified Warning elements", IF(H15=4,"•Compliance Training for all elements" &amp; CHAR(10) &amp; "•Regular Monitoring for all elements" &amp; CHAR(10) &amp; "•Re Audit",IF(H15=5,"•Management Attention is Required"))) ))</f>
        <v>Re-audit
•Management/technical training for identified Warning elements</v>
      </c>
    </row>
    <row r="16" spans="1:11" ht="43.2" x14ac:dyDescent="0.3">
      <c r="A16" s="19"/>
      <c r="B16" s="52" t="s">
        <v>15</v>
      </c>
      <c r="C16" s="4" t="s">
        <v>45</v>
      </c>
      <c r="D16" s="52">
        <v>20</v>
      </c>
      <c r="E16" s="25">
        <f>VLOOKUP(B1,Data_Sheet!A5:B463,2,FALSE)</f>
        <v>1909878.2</v>
      </c>
      <c r="F16" s="25"/>
      <c r="G16" s="12">
        <v>5</v>
      </c>
      <c r="H16" s="12">
        <v>4</v>
      </c>
      <c r="I16" s="17">
        <f t="shared" si="1"/>
        <v>0.2</v>
      </c>
      <c r="J16" s="18">
        <f t="shared" si="0"/>
        <v>4</v>
      </c>
      <c r="K16" s="11" t="str">
        <f t="shared" si="2"/>
        <v>•Compliance Training for all elements
•Regular Monitoring for all elements
•Re Audit</v>
      </c>
    </row>
    <row r="17" spans="1:11" ht="43.2" x14ac:dyDescent="0.3">
      <c r="A17" s="19"/>
      <c r="B17" s="53"/>
      <c r="C17" s="2" t="s">
        <v>46</v>
      </c>
      <c r="D17" s="53"/>
      <c r="E17" s="27">
        <f>VLOOKUP(B1,Data_Sheet!A5:C463,3,FALSE)</f>
        <v>462389.31</v>
      </c>
      <c r="F17" s="27"/>
      <c r="G17" s="12">
        <v>10</v>
      </c>
      <c r="H17" s="12">
        <v>3</v>
      </c>
      <c r="I17" s="17">
        <f t="shared" si="1"/>
        <v>0.3</v>
      </c>
      <c r="J17" s="18">
        <f t="shared" si="0"/>
        <v>3</v>
      </c>
      <c r="K17" s="11" t="str">
        <f t="shared" si="2"/>
        <v>Re-audit
•Management/technical training for identified Warning elements</v>
      </c>
    </row>
    <row r="18" spans="1:11" ht="47.25" customHeight="1" x14ac:dyDescent="0.3">
      <c r="A18" s="19"/>
      <c r="B18" s="54"/>
      <c r="C18" s="3" t="s">
        <v>47</v>
      </c>
      <c r="D18" s="54"/>
      <c r="E18" s="26">
        <f>VLOOKUP(B1,Data_Sheet!A5:E463,5,FALSE)</f>
        <v>132345</v>
      </c>
      <c r="F18" s="26"/>
      <c r="G18" s="12">
        <v>5</v>
      </c>
      <c r="H18" s="12">
        <v>5</v>
      </c>
      <c r="I18" s="17">
        <f t="shared" si="1"/>
        <v>0.25</v>
      </c>
      <c r="J18" s="18">
        <f t="shared" si="0"/>
        <v>5</v>
      </c>
      <c r="K18" s="11" t="str">
        <f t="shared" si="2"/>
        <v>•Management Attention is Required</v>
      </c>
    </row>
    <row r="19" spans="1:11" ht="44.25" customHeight="1" x14ac:dyDescent="0.3">
      <c r="A19" s="19"/>
      <c r="B19" s="49" t="s">
        <v>16</v>
      </c>
      <c r="C19" s="5" t="s">
        <v>18</v>
      </c>
      <c r="D19" s="52">
        <v>15</v>
      </c>
      <c r="E19" s="25"/>
      <c r="F19" s="25"/>
      <c r="G19" s="12">
        <v>3</v>
      </c>
      <c r="H19" s="12">
        <v>1</v>
      </c>
      <c r="I19" s="17">
        <f t="shared" si="1"/>
        <v>0.03</v>
      </c>
      <c r="J19" s="18">
        <f t="shared" si="0"/>
        <v>1</v>
      </c>
      <c r="K19" s="11" t="str">
        <f t="shared" si="2"/>
        <v>•Document and Warning for deviation observed</v>
      </c>
    </row>
    <row r="20" spans="1:11" ht="28.8" x14ac:dyDescent="0.3">
      <c r="A20" s="19"/>
      <c r="B20" s="50"/>
      <c r="C20" s="6" t="s">
        <v>27</v>
      </c>
      <c r="D20" s="53"/>
      <c r="E20" s="27"/>
      <c r="F20" s="27"/>
      <c r="G20" s="12">
        <v>4</v>
      </c>
      <c r="H20" s="12">
        <v>2</v>
      </c>
      <c r="I20" s="17">
        <f t="shared" si="1"/>
        <v>0.08</v>
      </c>
      <c r="J20" s="18">
        <f t="shared" si="0"/>
        <v>2</v>
      </c>
      <c r="K20" s="11" t="str">
        <f t="shared" si="2"/>
        <v>•Technical training for identified element
•Re-warning</v>
      </c>
    </row>
    <row r="21" spans="1:11" ht="43.2" x14ac:dyDescent="0.3">
      <c r="A21" s="19"/>
      <c r="B21" s="51"/>
      <c r="C21" s="7" t="s">
        <v>26</v>
      </c>
      <c r="D21" s="54"/>
      <c r="E21" s="26"/>
      <c r="F21" s="26"/>
      <c r="G21" s="12">
        <v>8</v>
      </c>
      <c r="H21" s="12">
        <v>3</v>
      </c>
      <c r="I21" s="17">
        <f t="shared" si="1"/>
        <v>0.24</v>
      </c>
      <c r="J21" s="18">
        <f t="shared" si="0"/>
        <v>3</v>
      </c>
      <c r="K21" s="11" t="str">
        <f t="shared" si="2"/>
        <v>Re-audit
•Management/technical training for identified Warning elements</v>
      </c>
    </row>
    <row r="22" spans="1:11" ht="43.2" x14ac:dyDescent="0.3">
      <c r="A22" s="19"/>
      <c r="B22" s="52" t="s">
        <v>4</v>
      </c>
      <c r="C22" s="5" t="s">
        <v>28</v>
      </c>
      <c r="D22" s="52">
        <v>15</v>
      </c>
      <c r="E22" s="25"/>
      <c r="F22" s="25"/>
      <c r="G22" s="12">
        <v>1</v>
      </c>
      <c r="H22" s="12">
        <v>4</v>
      </c>
      <c r="I22" s="17">
        <f t="shared" si="1"/>
        <v>0.04</v>
      </c>
      <c r="J22" s="18">
        <f t="shared" si="0"/>
        <v>4</v>
      </c>
      <c r="K22" s="11" t="str">
        <f t="shared" si="2"/>
        <v>•Compliance Training for all elements
•Regular Monitoring for all elements
•Re Audit</v>
      </c>
    </row>
    <row r="23" spans="1:11" ht="43.2" x14ac:dyDescent="0.3">
      <c r="A23" s="19"/>
      <c r="B23" s="53"/>
      <c r="C23" s="6" t="s">
        <v>29</v>
      </c>
      <c r="D23" s="53"/>
      <c r="E23" s="27"/>
      <c r="F23" s="27"/>
      <c r="G23" s="12">
        <v>2</v>
      </c>
      <c r="H23" s="12">
        <v>3</v>
      </c>
      <c r="I23" s="17">
        <f t="shared" si="1"/>
        <v>0.06</v>
      </c>
      <c r="J23" s="18">
        <f t="shared" si="0"/>
        <v>3</v>
      </c>
      <c r="K23" s="11" t="str">
        <f t="shared" si="2"/>
        <v>Re-audit
•Management/technical training for identified Warning elements</v>
      </c>
    </row>
    <row r="24" spans="1:11" ht="24.6" x14ac:dyDescent="0.3">
      <c r="A24" s="19"/>
      <c r="B24" s="53"/>
      <c r="C24" s="6" t="s">
        <v>30</v>
      </c>
      <c r="D24" s="53"/>
      <c r="E24" s="27"/>
      <c r="F24" s="27"/>
      <c r="G24" s="12">
        <v>3</v>
      </c>
      <c r="H24" s="12">
        <v>1</v>
      </c>
      <c r="I24" s="17">
        <f t="shared" si="1"/>
        <v>0.03</v>
      </c>
      <c r="J24" s="18">
        <f t="shared" si="0"/>
        <v>1</v>
      </c>
      <c r="K24" s="11" t="str">
        <f t="shared" si="2"/>
        <v>•Document and Warning for deviation observed</v>
      </c>
    </row>
    <row r="25" spans="1:11" ht="43.2" x14ac:dyDescent="0.3">
      <c r="A25" s="19"/>
      <c r="B25" s="53"/>
      <c r="C25" s="6" t="s">
        <v>31</v>
      </c>
      <c r="D25" s="53"/>
      <c r="E25" s="27"/>
      <c r="F25" s="27"/>
      <c r="G25" s="12">
        <v>4</v>
      </c>
      <c r="H25" s="12">
        <v>3</v>
      </c>
      <c r="I25" s="17">
        <f t="shared" si="1"/>
        <v>0.12</v>
      </c>
      <c r="J25" s="18">
        <f t="shared" si="0"/>
        <v>3</v>
      </c>
      <c r="K25" s="11" t="str">
        <f t="shared" si="2"/>
        <v>Re-audit
•Management/technical training for identified Warning elements</v>
      </c>
    </row>
    <row r="26" spans="1:11" ht="43.2" x14ac:dyDescent="0.3">
      <c r="A26" s="19"/>
      <c r="B26" s="53"/>
      <c r="C26" s="6" t="s">
        <v>32</v>
      </c>
      <c r="D26" s="53"/>
      <c r="E26" s="27"/>
      <c r="F26" s="27"/>
      <c r="G26" s="12">
        <v>1</v>
      </c>
      <c r="H26" s="12">
        <v>4</v>
      </c>
      <c r="I26" s="17">
        <f t="shared" si="1"/>
        <v>0.04</v>
      </c>
      <c r="J26" s="18">
        <f t="shared" si="0"/>
        <v>4</v>
      </c>
      <c r="K26" s="11" t="str">
        <f t="shared" si="2"/>
        <v>•Compliance Training for all elements
•Regular Monitoring for all elements
•Re Audit</v>
      </c>
    </row>
    <row r="27" spans="1:11" ht="43.2" x14ac:dyDescent="0.3">
      <c r="A27" s="19"/>
      <c r="B27" s="53"/>
      <c r="C27" s="6" t="s">
        <v>33</v>
      </c>
      <c r="D27" s="53"/>
      <c r="E27" s="27"/>
      <c r="F27" s="27"/>
      <c r="G27" s="12">
        <v>2</v>
      </c>
      <c r="H27" s="12">
        <v>4</v>
      </c>
      <c r="I27" s="17">
        <f t="shared" si="1"/>
        <v>0.08</v>
      </c>
      <c r="J27" s="18">
        <f t="shared" si="0"/>
        <v>4</v>
      </c>
      <c r="K27" s="11" t="str">
        <f t="shared" si="2"/>
        <v>•Compliance Training for all elements
•Regular Monitoring for all elements
•Re Audit</v>
      </c>
    </row>
    <row r="28" spans="1:11" ht="43.2" x14ac:dyDescent="0.3">
      <c r="A28" s="19"/>
      <c r="B28" s="54"/>
      <c r="C28" s="7" t="s">
        <v>34</v>
      </c>
      <c r="D28" s="54"/>
      <c r="E28" s="26"/>
      <c r="F28" s="26"/>
      <c r="G28" s="12">
        <v>2</v>
      </c>
      <c r="H28" s="12">
        <v>4</v>
      </c>
      <c r="I28" s="17">
        <f t="shared" si="1"/>
        <v>0.08</v>
      </c>
      <c r="J28" s="18">
        <f t="shared" si="0"/>
        <v>4</v>
      </c>
      <c r="K28" s="11" t="str">
        <f t="shared" si="2"/>
        <v>•Compliance Training for all elements
•Regular Monitoring for all elements
•Re Audit</v>
      </c>
    </row>
    <row r="29" spans="1:11" ht="43.2" x14ac:dyDescent="0.3">
      <c r="A29" s="19"/>
      <c r="B29" s="49" t="s">
        <v>5</v>
      </c>
      <c r="C29" s="5" t="s">
        <v>35</v>
      </c>
      <c r="D29" s="52">
        <v>10</v>
      </c>
      <c r="E29" s="25"/>
      <c r="F29" s="25"/>
      <c r="G29" s="12">
        <v>2</v>
      </c>
      <c r="H29" s="12">
        <v>4</v>
      </c>
      <c r="I29" s="17">
        <f t="shared" si="1"/>
        <v>0.08</v>
      </c>
      <c r="J29" s="18">
        <f t="shared" si="0"/>
        <v>4</v>
      </c>
      <c r="K29" s="11" t="str">
        <f t="shared" si="2"/>
        <v>•Compliance Training for all elements
•Regular Monitoring for all elements
•Re Audit</v>
      </c>
    </row>
    <row r="30" spans="1:11" ht="43.2" x14ac:dyDescent="0.3">
      <c r="A30" s="19"/>
      <c r="B30" s="50"/>
      <c r="C30" s="6" t="s">
        <v>22</v>
      </c>
      <c r="D30" s="53"/>
      <c r="E30" s="27"/>
      <c r="F30" s="27"/>
      <c r="G30" s="12">
        <v>2</v>
      </c>
      <c r="H30" s="12">
        <v>4</v>
      </c>
      <c r="I30" s="17">
        <f t="shared" si="1"/>
        <v>0.08</v>
      </c>
      <c r="J30" s="18">
        <f t="shared" si="0"/>
        <v>4</v>
      </c>
      <c r="K30" s="11" t="str">
        <f t="shared" si="2"/>
        <v>•Compliance Training for all elements
•Regular Monitoring for all elements
•Re Audit</v>
      </c>
    </row>
    <row r="31" spans="1:11" ht="43.2" x14ac:dyDescent="0.3">
      <c r="A31" s="19"/>
      <c r="B31" s="50"/>
      <c r="C31" s="6" t="s">
        <v>23</v>
      </c>
      <c r="D31" s="53"/>
      <c r="E31" s="27"/>
      <c r="F31" s="27"/>
      <c r="G31" s="12">
        <v>1</v>
      </c>
      <c r="H31" s="12">
        <v>4</v>
      </c>
      <c r="I31" s="17">
        <f t="shared" si="1"/>
        <v>0.04</v>
      </c>
      <c r="J31" s="18">
        <f t="shared" si="0"/>
        <v>4</v>
      </c>
      <c r="K31" s="11" t="str">
        <f t="shared" si="2"/>
        <v>•Compliance Training for all elements
•Regular Monitoring for all elements
•Re Audit</v>
      </c>
    </row>
    <row r="32" spans="1:11" ht="43.2" x14ac:dyDescent="0.3">
      <c r="A32" s="19"/>
      <c r="B32" s="50"/>
      <c r="C32" s="6" t="s">
        <v>24</v>
      </c>
      <c r="D32" s="53"/>
      <c r="E32" s="27"/>
      <c r="F32" s="27"/>
      <c r="G32" s="12">
        <v>1</v>
      </c>
      <c r="H32" s="12">
        <v>4</v>
      </c>
      <c r="I32" s="17">
        <f t="shared" si="1"/>
        <v>0.04</v>
      </c>
      <c r="J32" s="18">
        <f t="shared" si="0"/>
        <v>4</v>
      </c>
      <c r="K32" s="11" t="str">
        <f t="shared" si="2"/>
        <v>•Compliance Training for all elements
•Regular Monitoring for all elements
•Re Audit</v>
      </c>
    </row>
    <row r="33" spans="1:11" ht="43.2" x14ac:dyDescent="0.3">
      <c r="A33" s="19"/>
      <c r="B33" s="50"/>
      <c r="C33" s="6" t="s">
        <v>25</v>
      </c>
      <c r="D33" s="53"/>
      <c r="E33" s="27"/>
      <c r="F33" s="27"/>
      <c r="G33" s="12">
        <v>2</v>
      </c>
      <c r="H33" s="12">
        <v>4</v>
      </c>
      <c r="I33" s="17">
        <f t="shared" si="1"/>
        <v>0.08</v>
      </c>
      <c r="J33" s="18">
        <f t="shared" si="0"/>
        <v>4</v>
      </c>
      <c r="K33" s="11" t="str">
        <f t="shared" si="2"/>
        <v>•Compliance Training for all elements
•Regular Monitoring for all elements
•Re Audit</v>
      </c>
    </row>
    <row r="34" spans="1:11" ht="45.6" x14ac:dyDescent="0.3">
      <c r="A34" s="19"/>
      <c r="B34" s="49" t="s">
        <v>17</v>
      </c>
      <c r="C34" s="8" t="s">
        <v>21</v>
      </c>
      <c r="D34" s="52">
        <v>15</v>
      </c>
      <c r="E34" s="25"/>
      <c r="F34" s="25"/>
      <c r="G34" s="12">
        <v>5</v>
      </c>
      <c r="H34" s="12">
        <v>4</v>
      </c>
      <c r="I34" s="17">
        <f t="shared" si="1"/>
        <v>0.2</v>
      </c>
      <c r="J34" s="18">
        <f t="shared" si="0"/>
        <v>4</v>
      </c>
      <c r="K34" s="11" t="str">
        <f t="shared" si="2"/>
        <v>•Compliance Training for all elements
•Regular Monitoring for all elements
•Re Audit</v>
      </c>
    </row>
    <row r="35" spans="1:11" ht="43.2" x14ac:dyDescent="0.3">
      <c r="A35" s="19"/>
      <c r="B35" s="50"/>
      <c r="C35" s="9" t="s">
        <v>20</v>
      </c>
      <c r="D35" s="53"/>
      <c r="E35" s="27"/>
      <c r="F35" s="27"/>
      <c r="G35" s="12">
        <v>5</v>
      </c>
      <c r="H35" s="12">
        <v>4</v>
      </c>
      <c r="I35" s="17">
        <f t="shared" si="1"/>
        <v>0.2</v>
      </c>
      <c r="J35" s="18">
        <f t="shared" si="0"/>
        <v>4</v>
      </c>
      <c r="K35" s="11" t="str">
        <f t="shared" si="2"/>
        <v>•Compliance Training for all elements
•Regular Monitoring for all elements
•Re Audit</v>
      </c>
    </row>
    <row r="36" spans="1:11" ht="43.2" x14ac:dyDescent="0.3">
      <c r="A36" s="19"/>
      <c r="B36" s="51"/>
      <c r="C36" s="10" t="s">
        <v>19</v>
      </c>
      <c r="D36" s="54"/>
      <c r="E36" s="26"/>
      <c r="F36" s="26"/>
      <c r="G36" s="12">
        <v>5</v>
      </c>
      <c r="H36" s="12">
        <v>4</v>
      </c>
      <c r="I36" s="17">
        <f t="shared" si="1"/>
        <v>0.2</v>
      </c>
      <c r="J36" s="18">
        <f t="shared" si="0"/>
        <v>4</v>
      </c>
      <c r="K36" s="11" t="str">
        <f t="shared" si="2"/>
        <v>•Compliance Training for all elements
•Regular Monitoring for all elements
•Re Audit</v>
      </c>
    </row>
    <row r="37" spans="1:11" ht="43.2" x14ac:dyDescent="0.3">
      <c r="A37" s="20"/>
      <c r="B37" s="16" t="s">
        <v>37</v>
      </c>
      <c r="C37" s="16"/>
      <c r="D37" s="16">
        <v>100</v>
      </c>
      <c r="E37" s="16"/>
      <c r="F37" s="16"/>
      <c r="G37" s="16"/>
      <c r="H37" s="16"/>
      <c r="I37" s="17">
        <f>SUM(I14:I36,I8:I9,I11:I12)</f>
        <v>3.2100000000000013</v>
      </c>
      <c r="J37" s="18">
        <f>I37</f>
        <v>3.2100000000000013</v>
      </c>
      <c r="K37" s="11" t="str">
        <f>IF(AND(I37&gt;=1,I37&lt;2),"•Document and Warning for deviation observed", IF(AND(I37&gt;=2,I37&lt;3),"•Technical training for identified element" &amp; CHAR(10) &amp; "•Re-warning", IF(AND(I37&gt;=3,I37&lt;4),"Re-audit" &amp; CHAR(10) &amp; "•Management/technical training for identified Warning elements", IF(AND(I37&gt;=4,I37&lt;5),"•Compliance Training for all elements" &amp; CHAR(10) &amp; "•Regular Monitoring for all elements" &amp; CHAR(10) &amp; "•Re Audit",IF(I37&gt;=5,"•Management Attention is Required"))) ))</f>
        <v>Re-audit
•Management/technical training for identified Warning elements</v>
      </c>
    </row>
    <row r="38" spans="1:11" x14ac:dyDescent="0.3">
      <c r="K38" s="30"/>
    </row>
  </sheetData>
  <mergeCells count="24">
    <mergeCell ref="D7:D15"/>
    <mergeCell ref="G7:K7"/>
    <mergeCell ref="B7:B15"/>
    <mergeCell ref="A5:A6"/>
    <mergeCell ref="A4:K4"/>
    <mergeCell ref="D5:D6"/>
    <mergeCell ref="G5:G6"/>
    <mergeCell ref="H5:H6"/>
    <mergeCell ref="K5:K6"/>
    <mergeCell ref="I5:J6"/>
    <mergeCell ref="C5:C6"/>
    <mergeCell ref="G13:K13"/>
    <mergeCell ref="G10:K10"/>
    <mergeCell ref="B5:B6"/>
    <mergeCell ref="B34:B36"/>
    <mergeCell ref="D16:D18"/>
    <mergeCell ref="D19:D21"/>
    <mergeCell ref="D22:D28"/>
    <mergeCell ref="D29:D33"/>
    <mergeCell ref="D34:D36"/>
    <mergeCell ref="B16:B18"/>
    <mergeCell ref="B19:B21"/>
    <mergeCell ref="B22:B28"/>
    <mergeCell ref="B29:B33"/>
  </mergeCells>
  <dataValidations count="1">
    <dataValidation type="list" allowBlank="1" showInputMessage="1" showErrorMessage="1" sqref="H11:H12 H8:H9 H14:H36">
      <formula1>"1,2,3,4,5"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06D7096-59E7-4CCF-BEC2-CC2839CE931C}">
            <x14:iconSet iconSet="5Quarters" custom="1">
              <x14:cfvo type="percent">
                <xm:f>0</xm:f>
              </x14:cfvo>
              <x14:cfvo type="num" gte="0">
                <xm:f>1</xm:f>
              </x14:cfvo>
              <x14:cfvo type="num" gte="0">
                <xm:f>2</xm:f>
              </x14:cfvo>
              <x14:cfvo type="num" gte="0">
                <xm:f>3</xm:f>
              </x14:cfvo>
              <x14:cfvo type="num" gte="0">
                <xm:f>4</xm:f>
              </x14:cfvo>
              <x14:cfIcon iconSet="5Quarters" iconId="0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J8:J9 J11:J12 J14:J37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Data_Sheet!$H$5:$H$182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64"/>
  <sheetViews>
    <sheetView tabSelected="1" zoomScale="70" zoomScaleNormal="70" workbookViewId="0">
      <selection activeCell="X13" sqref="X13"/>
    </sheetView>
  </sheetViews>
  <sheetFormatPr defaultRowHeight="14.4" x14ac:dyDescent="0.3"/>
  <cols>
    <col min="1" max="1" width="7.6640625" bestFit="1" customWidth="1"/>
    <col min="2" max="2" width="13.33203125" bestFit="1" customWidth="1"/>
    <col min="3" max="3" width="11.88671875" bestFit="1" customWidth="1"/>
    <col min="4" max="4" width="13.33203125" bestFit="1" customWidth="1"/>
    <col min="5" max="5" width="17.5546875" customWidth="1"/>
    <col min="10" max="10" width="15.109375" bestFit="1" customWidth="1"/>
    <col min="11" max="11" width="13.5546875" bestFit="1" customWidth="1"/>
    <col min="12" max="12" width="13.44140625" bestFit="1" customWidth="1"/>
    <col min="14" max="14" width="15.109375" bestFit="1" customWidth="1"/>
    <col min="15" max="15" width="13.5546875" bestFit="1" customWidth="1"/>
    <col min="16" max="16" width="13.44140625" bestFit="1" customWidth="1"/>
    <col min="18" max="18" width="15.109375" bestFit="1" customWidth="1"/>
    <col min="19" max="19" width="15.109375" customWidth="1"/>
    <col min="20" max="20" width="13.44140625" bestFit="1" customWidth="1"/>
    <col min="21" max="21" width="13.44140625" customWidth="1"/>
    <col min="22" max="22" width="11.6640625" bestFit="1" customWidth="1"/>
    <col min="23" max="23" width="15.88671875" bestFit="1" customWidth="1"/>
    <col min="24" max="24" width="14.109375" bestFit="1" customWidth="1"/>
    <col min="25" max="25" width="18" bestFit="1" customWidth="1"/>
    <col min="27" max="27" width="15" customWidth="1"/>
    <col min="28" max="28" width="13.6640625" customWidth="1"/>
    <col min="29" max="29" width="17.33203125" customWidth="1"/>
    <col min="32" max="32" width="9.5546875" bestFit="1" customWidth="1"/>
    <col min="34" max="34" width="9.109375" customWidth="1"/>
    <col min="36" max="36" width="15.88671875" bestFit="1" customWidth="1"/>
    <col min="37" max="37" width="18.77734375" customWidth="1"/>
    <col min="38" max="38" width="18" bestFit="1" customWidth="1"/>
  </cols>
  <sheetData>
    <row r="2" spans="1:38" ht="15.75" customHeight="1" x14ac:dyDescent="0.3">
      <c r="B2" s="46" t="s">
        <v>46</v>
      </c>
      <c r="C2" s="46" t="s">
        <v>45</v>
      </c>
      <c r="D2" s="46" t="s">
        <v>67</v>
      </c>
      <c r="E2" s="46" t="s">
        <v>47</v>
      </c>
      <c r="H2" s="77" t="s">
        <v>68</v>
      </c>
      <c r="J2" s="74" t="s">
        <v>53</v>
      </c>
      <c r="K2" s="74"/>
      <c r="L2" s="74"/>
      <c r="N2" s="73" t="s">
        <v>54</v>
      </c>
      <c r="O2" s="73"/>
      <c r="P2" s="73"/>
      <c r="R2" s="75" t="s">
        <v>55</v>
      </c>
      <c r="S2" s="75"/>
      <c r="T2" s="75"/>
      <c r="U2" s="45"/>
      <c r="W2" s="75" t="s">
        <v>64</v>
      </c>
      <c r="X2" s="75"/>
      <c r="Y2" s="75"/>
      <c r="AA2" s="75" t="s">
        <v>65</v>
      </c>
      <c r="AB2" s="75"/>
      <c r="AC2" s="75"/>
      <c r="AF2" s="75" t="s">
        <v>60</v>
      </c>
      <c r="AG2" s="75"/>
      <c r="AH2" s="75"/>
      <c r="AJ2" s="75" t="s">
        <v>66</v>
      </c>
      <c r="AK2" s="75"/>
      <c r="AL2" s="75"/>
    </row>
    <row r="4" spans="1:38" ht="24" customHeight="1" x14ac:dyDescent="0.3">
      <c r="A4" s="31" t="s">
        <v>43</v>
      </c>
      <c r="B4" s="32" t="s">
        <v>43</v>
      </c>
      <c r="C4" s="32" t="s">
        <v>43</v>
      </c>
      <c r="D4" s="34" t="s">
        <v>43</v>
      </c>
      <c r="E4" s="41" t="s">
        <v>47</v>
      </c>
      <c r="F4" s="37" t="s">
        <v>51</v>
      </c>
      <c r="H4" s="38" t="s">
        <v>51</v>
      </c>
      <c r="J4" s="42" t="s">
        <v>46</v>
      </c>
      <c r="K4" s="38" t="s">
        <v>45</v>
      </c>
      <c r="L4" s="38" t="s">
        <v>52</v>
      </c>
      <c r="N4" s="42" t="s">
        <v>46</v>
      </c>
      <c r="O4" s="38" t="s">
        <v>45</v>
      </c>
      <c r="P4" s="38" t="s">
        <v>52</v>
      </c>
      <c r="R4" s="43" t="s">
        <v>46</v>
      </c>
      <c r="S4" s="43" t="s">
        <v>45</v>
      </c>
      <c r="T4" s="43" t="s">
        <v>52</v>
      </c>
      <c r="U4" s="43"/>
      <c r="W4" s="47" t="s">
        <v>56</v>
      </c>
      <c r="X4" s="46" t="s">
        <v>57</v>
      </c>
      <c r="Y4" s="46" t="s">
        <v>58</v>
      </c>
      <c r="AA4" s="48" t="s">
        <v>46</v>
      </c>
      <c r="AB4" s="48" t="s">
        <v>59</v>
      </c>
      <c r="AC4" s="48" t="s">
        <v>47</v>
      </c>
      <c r="AF4" s="46" t="s">
        <v>61</v>
      </c>
      <c r="AG4" s="46" t="s">
        <v>62</v>
      </c>
      <c r="AH4" s="46" t="s">
        <v>63</v>
      </c>
      <c r="AJ4" s="43" t="s">
        <v>46</v>
      </c>
      <c r="AK4" s="38" t="s">
        <v>59</v>
      </c>
      <c r="AL4" s="38" t="s">
        <v>47</v>
      </c>
    </row>
    <row r="5" spans="1:38" x14ac:dyDescent="0.3">
      <c r="A5">
        <v>81001</v>
      </c>
      <c r="B5">
        <v>174770.88</v>
      </c>
      <c r="C5">
        <v>50347.24</v>
      </c>
      <c r="D5">
        <v>235661.77</v>
      </c>
      <c r="E5">
        <v>12345</v>
      </c>
      <c r="F5" s="33" t="str">
        <f>IF(B5&gt;$B$464,A5,IF(B5&lt;=$B$464," ",IF(C5&gt;$C$464,A5,IF(C5&lt;=$C$464," ",IF(E5&gt;Data_Sheet!$B$6,A5,IF(E5&lt;=Data_Sheet!$B$6," "))))))</f>
        <v xml:space="preserve"> </v>
      </c>
      <c r="H5" s="38">
        <v>81003</v>
      </c>
      <c r="J5" s="38">
        <v>81003</v>
      </c>
      <c r="K5" s="38">
        <v>81003</v>
      </c>
      <c r="L5" s="38">
        <v>81003</v>
      </c>
      <c r="N5" s="38">
        <f>IF(VLOOKUP(J5,A5:B463,2,FALSE)&gt;Home!$B$3,J5)</f>
        <v>81003</v>
      </c>
      <c r="O5" s="38">
        <f>IF(VLOOKUP(K5,A5:C463,3,FALSE)&gt;Home!$B$4,K5)</f>
        <v>81003</v>
      </c>
      <c r="P5" s="38" t="b">
        <f>IF(VLOOKUP(L5,A5:E463,5,FALSE)&gt;Home!$B$5,L5)</f>
        <v>0</v>
      </c>
      <c r="R5" s="44">
        <v>81003</v>
      </c>
      <c r="S5" s="44">
        <v>81003</v>
      </c>
      <c r="T5" s="44">
        <v>81029</v>
      </c>
      <c r="U5" s="44"/>
      <c r="W5">
        <f>R183/5</f>
        <v>35.6</v>
      </c>
      <c r="X5">
        <f>S158/5</f>
        <v>30.6</v>
      </c>
      <c r="Y5">
        <f>T174/5</f>
        <v>33.799999999999997</v>
      </c>
      <c r="AA5">
        <f>VLOOKUP(Table_valid_2458__220[[#This Row],[Material Cost]],A5:B463,2,FALSE)</f>
        <v>2757670.26</v>
      </c>
      <c r="AB5">
        <f>VLOOKUP(Table_valid_2469__318[[#This Row],[Labour Cost]],A5:C463,3,FALSE)</f>
        <v>605513.47</v>
      </c>
      <c r="AC5">
        <f>VLOOKUP(Table_valid_2471116[[#This Row],[Chargeback]],A5:E463,5,FALSE)</f>
        <v>40345</v>
      </c>
      <c r="AF5">
        <f>INDEX($A$5:$A$463,MATCH(Table20_223[[#This Row],[Material Cost]],$B$5:$B$463,0))</f>
        <v>84018</v>
      </c>
      <c r="AG5">
        <f>INDEX($A$5:$A$463,MATCH(Table10_213[[#This Row],[Labour Cost ]],$C$5:$C$463,0))</f>
        <v>82025</v>
      </c>
      <c r="AH5">
        <f>INDEX($A$5:$A$463,MATCH(Table13_217[[#This Row],[Chargeback Cost]],Table2[Chargeback Cost],0))</f>
        <v>84129</v>
      </c>
      <c r="AJ5" s="44">
        <v>5464573.3099999996</v>
      </c>
      <c r="AK5" s="38">
        <v>2234295</v>
      </c>
      <c r="AL5" s="38">
        <v>458345</v>
      </c>
    </row>
    <row r="6" spans="1:38" x14ac:dyDescent="0.3">
      <c r="A6">
        <v>81002</v>
      </c>
      <c r="B6">
        <v>1102040.58</v>
      </c>
      <c r="C6">
        <v>158065.47</v>
      </c>
      <c r="D6">
        <v>1626340.03</v>
      </c>
      <c r="E6">
        <f>E5+1000</f>
        <v>13345</v>
      </c>
      <c r="F6" s="33" t="str">
        <f>IF(B6&gt;$B$464,A6,IF(B6&lt;=$B$464," ",IF(C6&gt;$C$464,A6,IF(C6&lt;=$C$464," ",IF(E6&gt;Data_Sheet!$B$6,A6,IF(E6&lt;=Data_Sheet!$B$6," "))))))</f>
        <v xml:space="preserve"> </v>
      </c>
      <c r="H6" s="38">
        <v>81004</v>
      </c>
      <c r="J6" s="38">
        <v>81004</v>
      </c>
      <c r="K6" s="38">
        <v>81004</v>
      </c>
      <c r="L6" s="38">
        <v>81004</v>
      </c>
      <c r="N6" s="38">
        <f>IF(VLOOKUP(J6,A6:B464,2,FALSE)&gt;Home!$B$3,J6)</f>
        <v>81004</v>
      </c>
      <c r="O6" s="38">
        <f>IF(VLOOKUP(K6,A6:C464,3,FALSE)&gt;Home!$B$4,K6)</f>
        <v>81004</v>
      </c>
      <c r="P6" s="38" t="b">
        <f>IF(VLOOKUP(L6,A6:E464,5,FALSE)&gt;Home!$B$5,L6)</f>
        <v>0</v>
      </c>
      <c r="R6" s="44">
        <v>81004</v>
      </c>
      <c r="S6" s="44">
        <v>81004</v>
      </c>
      <c r="T6" s="44">
        <v>81034</v>
      </c>
      <c r="U6" s="44"/>
      <c r="W6">
        <f>MOD(R183,5)</f>
        <v>3</v>
      </c>
      <c r="X6">
        <f>MOD(S158,5)</f>
        <v>3</v>
      </c>
      <c r="Y6">
        <f>MOD(T174,5)</f>
        <v>4</v>
      </c>
      <c r="AA6">
        <f>VLOOKUP(Table_valid_2458__220[[#This Row],[Material Cost]],A6:B464,2,FALSE)</f>
        <v>2341048.9900000002</v>
      </c>
      <c r="AB6">
        <f>VLOOKUP(Table_valid_2469__318[[#This Row],[Labour Cost]],A6:C464,3,FALSE)</f>
        <v>737813.63</v>
      </c>
      <c r="AC6">
        <f>VLOOKUP(Table_valid_2471116[[#This Row],[Chargeback]],A6:E464,5,FALSE)</f>
        <v>45345</v>
      </c>
      <c r="AF6">
        <f>INDEX($A$5:$A$463,MATCH(Table20_223[[#This Row],[Material Cost]],$B$5:$B$463,0))</f>
        <v>81990</v>
      </c>
      <c r="AG6">
        <f>INDEX($A$5:$A$463,MATCH(Table10_213[[#This Row],[Labour Cost ]],$C$5:$C$463,0))</f>
        <v>83136</v>
      </c>
      <c r="AH6">
        <f>INDEX($A$5:$A$463,MATCH(Table13_217[[#This Row],[Chargeback Cost]],Table2[Chargeback Cost],0))</f>
        <v>84094</v>
      </c>
      <c r="AJ6" s="44">
        <v>5421082.3399999999</v>
      </c>
      <c r="AK6" s="38">
        <v>2143450.98</v>
      </c>
      <c r="AL6" s="38">
        <v>426345</v>
      </c>
    </row>
    <row r="7" spans="1:38" x14ac:dyDescent="0.3">
      <c r="A7">
        <v>81003</v>
      </c>
      <c r="B7">
        <v>2757670.26</v>
      </c>
      <c r="C7">
        <v>605513.47</v>
      </c>
      <c r="D7">
        <v>3968309.87</v>
      </c>
      <c r="E7">
        <f t="shared" ref="E7:E70" si="0">E6+1000</f>
        <v>14345</v>
      </c>
      <c r="F7" s="33">
        <f>IF(B7&gt;$B$464,A7,IF(B7&lt;=$B$464," ",IF(C7&gt;$C$464,A7,IF(C7&lt;=$C$464," ",IF(E7&gt;Data_Sheet!$B$6,A7,IF(E7&lt;=Data_Sheet!$B$6," "))))))</f>
        <v>81003</v>
      </c>
      <c r="H7" s="38">
        <v>81006</v>
      </c>
      <c r="J7" s="38">
        <v>81006</v>
      </c>
      <c r="K7" s="38">
        <v>81006</v>
      </c>
      <c r="L7" s="38">
        <v>81006</v>
      </c>
      <c r="N7" s="38">
        <f>IF(VLOOKUP(J7,A7:B465,2,FALSE)&gt;Home!$B$3,J7)</f>
        <v>81006</v>
      </c>
      <c r="O7" s="38" t="b">
        <f>IF(VLOOKUP(K7,A7:C465,3,FALSE)&gt;Home!$B$4,K7)</f>
        <v>0</v>
      </c>
      <c r="P7" s="38" t="b">
        <f>IF(VLOOKUP(L7,A7:E465,5,FALSE)&gt;Home!$B$5,L7)</f>
        <v>0</v>
      </c>
      <c r="R7" s="44">
        <v>81006</v>
      </c>
      <c r="S7" s="44">
        <v>81008</v>
      </c>
      <c r="T7" s="44">
        <v>81036</v>
      </c>
      <c r="U7" s="44"/>
      <c r="V7" s="76" t="s">
        <v>70</v>
      </c>
      <c r="W7">
        <f>ROUNDDOWN(W5,0)</f>
        <v>35</v>
      </c>
      <c r="X7">
        <f t="shared" ref="X7:Y7" si="1">ROUNDDOWN(X5,0)</f>
        <v>30</v>
      </c>
      <c r="Y7">
        <f t="shared" si="1"/>
        <v>33</v>
      </c>
      <c r="AA7">
        <f>VLOOKUP(Table_valid_2458__220[[#This Row],[Material Cost]],A7:B465,2,FALSE)</f>
        <v>1646673.96</v>
      </c>
      <c r="AB7">
        <f>VLOOKUP(Table_valid_2469__318[[#This Row],[Labour Cost]],A7:C465,3,FALSE)</f>
        <v>344447.53</v>
      </c>
      <c r="AC7">
        <f>VLOOKUP(Table_valid_2471116[[#This Row],[Chargeback]],A7:E465,5,FALSE)</f>
        <v>47345</v>
      </c>
      <c r="AF7">
        <f>INDEX($A$5:$A$463,MATCH(Table20_223[[#This Row],[Material Cost]],$B$5:$B$463,0))</f>
        <v>81917</v>
      </c>
      <c r="AG7">
        <f>INDEX($A$5:$A$463,MATCH(Table10_213[[#This Row],[Labour Cost ]],$C$5:$C$463,0))</f>
        <v>84048</v>
      </c>
      <c r="AH7">
        <f>INDEX($A$5:$A$463,MATCH(Table13_217[[#This Row],[Chargeback Cost]],Table2[Chargeback Cost],0))</f>
        <v>84084</v>
      </c>
      <c r="AJ7" s="44">
        <v>4570862.07</v>
      </c>
      <c r="AK7" s="38">
        <v>1593979.09</v>
      </c>
      <c r="AL7" s="38">
        <v>419345</v>
      </c>
    </row>
    <row r="8" spans="1:38" x14ac:dyDescent="0.3">
      <c r="A8">
        <v>81004</v>
      </c>
      <c r="B8">
        <v>2341048.9900000002</v>
      </c>
      <c r="C8">
        <v>737813.63</v>
      </c>
      <c r="D8">
        <v>3335313.56</v>
      </c>
      <c r="E8">
        <f t="shared" si="0"/>
        <v>15345</v>
      </c>
      <c r="F8" s="33">
        <f>IF(B8&gt;$B$464,A8,IF(B8&lt;=$B$464," ",IF(C8&gt;$C$464,A8,IF(C8&lt;=$C$464," ",IF(E8&gt;Data_Sheet!$B$6,A8,IF(E8&lt;=Data_Sheet!$B$6," "))))))</f>
        <v>81004</v>
      </c>
      <c r="H8" s="38">
        <v>81008</v>
      </c>
      <c r="J8" s="38">
        <v>81008</v>
      </c>
      <c r="K8" s="38">
        <v>81008</v>
      </c>
      <c r="L8" s="38">
        <v>81008</v>
      </c>
      <c r="N8" s="38">
        <f>IF(VLOOKUP(J8,A8:B466,2,FALSE)&gt;Home!$B$3,J8)</f>
        <v>81008</v>
      </c>
      <c r="O8" s="38">
        <f>IF(VLOOKUP(K8,A8:C466,3,FALSE)&gt;Home!$B$4,K8)</f>
        <v>81008</v>
      </c>
      <c r="P8" s="38" t="b">
        <f>IF(VLOOKUP(L8,A8:E466,5,FALSE)&gt;Home!$B$5,L8)</f>
        <v>0</v>
      </c>
      <c r="R8" s="44">
        <v>81008</v>
      </c>
      <c r="S8" s="44">
        <v>81009</v>
      </c>
      <c r="T8" s="44">
        <v>81901</v>
      </c>
      <c r="U8" s="44"/>
      <c r="V8" s="76" t="s">
        <v>69</v>
      </c>
      <c r="W8">
        <f>W6+W7</f>
        <v>38</v>
      </c>
      <c r="X8">
        <f t="shared" ref="X8:Y8" si="2">X6+X7</f>
        <v>33</v>
      </c>
      <c r="Y8">
        <f t="shared" si="2"/>
        <v>37</v>
      </c>
      <c r="AA8">
        <f>VLOOKUP(Table_valid_2458__220[[#This Row],[Material Cost]],A8:B466,2,FALSE)</f>
        <v>1179463.58</v>
      </c>
      <c r="AB8">
        <f>VLOOKUP(Table_valid_2469__318[[#This Row],[Labour Cost]],A8:C466,3,FALSE)</f>
        <v>498186.12</v>
      </c>
      <c r="AC8">
        <f>VLOOKUP(Table_valid_2471116[[#This Row],[Chargeback]],A8:E466,5,FALSE)</f>
        <v>70345</v>
      </c>
      <c r="AF8">
        <f>INDEX($A$5:$A$463,MATCH(Table20_223[[#This Row],[Material Cost]],$B$5:$B$463,0))</f>
        <v>81979</v>
      </c>
      <c r="AG8">
        <f>INDEX($A$5:$A$463,MATCH(Table10_213[[#This Row],[Labour Cost ]],$C$5:$C$463,0))</f>
        <v>81015</v>
      </c>
      <c r="AH8">
        <f>INDEX($A$5:$A$463,MATCH(Table13_217[[#This Row],[Chargeback Cost]],Table2[Chargeback Cost],0))</f>
        <v>84080</v>
      </c>
      <c r="AJ8" s="44">
        <v>4403221.49</v>
      </c>
      <c r="AK8" s="38">
        <v>954929.91</v>
      </c>
      <c r="AL8" s="38">
        <v>416345</v>
      </c>
    </row>
    <row r="9" spans="1:38" x14ac:dyDescent="0.3">
      <c r="A9">
        <v>81005</v>
      </c>
      <c r="B9">
        <v>1088001.08</v>
      </c>
      <c r="C9">
        <v>211574.09</v>
      </c>
      <c r="D9">
        <v>1460939.93</v>
      </c>
      <c r="E9">
        <f t="shared" si="0"/>
        <v>16345</v>
      </c>
      <c r="F9" s="33" t="str">
        <f>IF(B9&gt;$B$464,A9,IF(B9&lt;=$B$464," ",IF(C9&gt;$C$464,A9,IF(C9&lt;=$C$464," ",IF(E9&gt;Data_Sheet!$B$6,A9,IF(E9&lt;=Data_Sheet!$B$6," "))))))</f>
        <v xml:space="preserve"> </v>
      </c>
      <c r="H9" s="38">
        <v>81009</v>
      </c>
      <c r="J9" s="38">
        <v>81009</v>
      </c>
      <c r="K9" s="38">
        <v>81009</v>
      </c>
      <c r="L9" s="38">
        <v>81009</v>
      </c>
      <c r="N9" s="38">
        <f>IF(VLOOKUP(J9,A9:B467,2,FALSE)&gt;Home!$B$3,J9)</f>
        <v>81009</v>
      </c>
      <c r="O9" s="38">
        <f>IF(VLOOKUP(K9,A9:C467,3,FALSE)&gt;Home!$B$4,K9)</f>
        <v>81009</v>
      </c>
      <c r="P9" s="38" t="b">
        <f>IF(VLOOKUP(L9,A9:E467,5,FALSE)&gt;Home!$B$5,L9)</f>
        <v>0</v>
      </c>
      <c r="R9" s="44">
        <v>81009</v>
      </c>
      <c r="S9" s="44">
        <v>81012</v>
      </c>
      <c r="T9" s="44">
        <v>81903</v>
      </c>
      <c r="U9" s="44"/>
      <c r="AA9">
        <f>VLOOKUP(Table_valid_2458__220[[#This Row],[Material Cost]],A9:B467,2,FALSE)</f>
        <v>2867333.62</v>
      </c>
      <c r="AB9">
        <f>VLOOKUP(Table_valid_2469__318[[#This Row],[Labour Cost]],A9:C467,3,FALSE)</f>
        <v>262421.55</v>
      </c>
      <c r="AC9">
        <f>VLOOKUP(Table_valid_2471116[[#This Row],[Chargeback]],A9:E467,5,FALSE)</f>
        <v>71345</v>
      </c>
      <c r="AF9">
        <f>INDEX($A$5:$A$463,MATCH(Table20_223[[#This Row],[Material Cost]],$B$5:$B$463,0))</f>
        <v>81916</v>
      </c>
      <c r="AG9">
        <f>INDEX($A$5:$A$463,MATCH(Table10_213[[#This Row],[Labour Cost ]],$C$5:$C$463,0))</f>
        <v>81979</v>
      </c>
      <c r="AH9">
        <f>INDEX($A$5:$A$463,MATCH(Table13_217[[#This Row],[Chargeback Cost]],Table2[Chargeback Cost],0))</f>
        <v>84076</v>
      </c>
      <c r="AJ9" s="44">
        <v>4272493.6500000004</v>
      </c>
      <c r="AK9" s="38">
        <v>914917.58</v>
      </c>
      <c r="AL9" s="38">
        <v>412345</v>
      </c>
    </row>
    <row r="10" spans="1:38" x14ac:dyDescent="0.3">
      <c r="A10">
        <v>81006</v>
      </c>
      <c r="B10">
        <v>1646673.96</v>
      </c>
      <c r="C10">
        <v>215806.06</v>
      </c>
      <c r="D10">
        <v>2354230.13</v>
      </c>
      <c r="E10">
        <f t="shared" si="0"/>
        <v>17345</v>
      </c>
      <c r="F10" s="33">
        <f>IF(B10&gt;$B$464,A10,IF(B10&lt;=$B$464," ",IF(C10&gt;$C$464,A10,IF(C10&lt;=$C$464," ",IF(E10&gt;Data_Sheet!$B$6,A10,IF(E10&lt;=Data_Sheet!$B$6," "))))))</f>
        <v>81006</v>
      </c>
      <c r="H10" s="38">
        <v>81012</v>
      </c>
      <c r="J10" s="38">
        <v>81012</v>
      </c>
      <c r="K10" s="38">
        <v>81012</v>
      </c>
      <c r="L10" s="38">
        <v>81012</v>
      </c>
      <c r="N10" s="38">
        <f>IF(VLOOKUP(J10,A10:B468,2,FALSE)&gt;Home!$B$3,J10)</f>
        <v>81012</v>
      </c>
      <c r="O10" s="38">
        <f>IF(VLOOKUP(K10,A10:C468,3,FALSE)&gt;Home!$B$4,K10)</f>
        <v>81012</v>
      </c>
      <c r="P10" s="38" t="b">
        <f>IF(VLOOKUP(L10,A10:E468,5,FALSE)&gt;Home!$B$5,L10)</f>
        <v>0</v>
      </c>
      <c r="R10" s="44">
        <v>81012</v>
      </c>
      <c r="S10" s="44">
        <v>81014</v>
      </c>
      <c r="T10" s="44">
        <v>81904</v>
      </c>
      <c r="U10" s="44"/>
      <c r="AA10">
        <f>VLOOKUP(Table_valid_2458__220[[#This Row],[Material Cost]],A10:B468,2,FALSE)</f>
        <v>1733414.27</v>
      </c>
      <c r="AB10">
        <f>VLOOKUP(Table_valid_2469__318[[#This Row],[Labour Cost]],A10:C468,3,FALSE)</f>
        <v>237876.8</v>
      </c>
      <c r="AC10">
        <f>VLOOKUP(Table_valid_2471116[[#This Row],[Chargeback]],A10:E468,5,FALSE)</f>
        <v>72345</v>
      </c>
      <c r="AF10">
        <f>INDEX($A$5:$A$463,MATCH(Table20_223[[#This Row],[Material Cost]],$B$5:$B$463,0))</f>
        <v>81961</v>
      </c>
      <c r="AG10">
        <f>INDEX($A$5:$A$463,MATCH(Table10_213[[#This Row],[Labour Cost ]],$C$5:$C$463,0))</f>
        <v>82009</v>
      </c>
      <c r="AH10">
        <f>INDEX($A$5:$A$463,MATCH(Table13_217[[#This Row],[Chargeback Cost]],Table2[Chargeback Cost],0))</f>
        <v>84072</v>
      </c>
      <c r="AJ10" s="44">
        <v>4221696.12</v>
      </c>
      <c r="AK10" s="38">
        <v>908502.14</v>
      </c>
      <c r="AL10" s="38">
        <v>408345</v>
      </c>
    </row>
    <row r="11" spans="1:38" x14ac:dyDescent="0.3">
      <c r="A11">
        <v>81007</v>
      </c>
      <c r="B11">
        <v>921336.99</v>
      </c>
      <c r="C11">
        <v>155698.04</v>
      </c>
      <c r="D11">
        <v>1270340.24</v>
      </c>
      <c r="E11">
        <f t="shared" si="0"/>
        <v>18345</v>
      </c>
      <c r="F11" s="33" t="str">
        <f>IF(B11&gt;$B$464,A11,IF(B11&lt;=$B$464," ",IF(C11&gt;$C$464,A11,IF(C11&lt;=$C$464," ",IF(E11&gt;Data_Sheet!$B$6,A11,IF(E11&lt;=Data_Sheet!$B$6," "))))))</f>
        <v xml:space="preserve"> </v>
      </c>
      <c r="H11" s="38">
        <v>81014</v>
      </c>
      <c r="J11" s="38">
        <v>81014</v>
      </c>
      <c r="K11" s="38">
        <v>81014</v>
      </c>
      <c r="L11" s="38">
        <v>81014</v>
      </c>
      <c r="N11" s="38">
        <f>IF(VLOOKUP(J11,A11:B469,2,FALSE)&gt;Home!$B$3,J11)</f>
        <v>81014</v>
      </c>
      <c r="O11" s="38">
        <f>IF(VLOOKUP(K11,A11:C469,3,FALSE)&gt;Home!$B$4,K11)</f>
        <v>81014</v>
      </c>
      <c r="P11" s="38" t="b">
        <f>IF(VLOOKUP(L11,A11:E469,5,FALSE)&gt;Home!$B$5,L11)</f>
        <v>0</v>
      </c>
      <c r="R11" s="44">
        <v>81014</v>
      </c>
      <c r="S11" s="44">
        <v>81015</v>
      </c>
      <c r="T11" s="44">
        <v>81905</v>
      </c>
      <c r="U11" s="44"/>
      <c r="AA11">
        <f>VLOOKUP(Table_valid_2458__220[[#This Row],[Material Cost]],A11:B469,2,FALSE)</f>
        <v>1290140.95</v>
      </c>
      <c r="AB11">
        <f>VLOOKUP(Table_valid_2469__318[[#This Row],[Labour Cost]],A11:C469,3,FALSE)</f>
        <v>954929.91</v>
      </c>
      <c r="AC11">
        <f>VLOOKUP(Table_valid_2471116[[#This Row],[Chargeback]],A11:E469,5,FALSE)</f>
        <v>73345</v>
      </c>
      <c r="AF11">
        <f>INDEX($A$5:$A$463,MATCH(Table20_223[[#This Row],[Material Cost]],$B$5:$B$463,0))</f>
        <v>81922</v>
      </c>
      <c r="AG11">
        <f>INDEX($A$5:$A$463,MATCH(Table10_213[[#This Row],[Labour Cost ]],$C$5:$C$463,0))</f>
        <v>84018</v>
      </c>
      <c r="AH11">
        <f>INDEX($A$5:$A$463,MATCH(Table13_217[[#This Row],[Chargeback Cost]],Table2[Chargeback Cost],0))</f>
        <v>84071</v>
      </c>
      <c r="AJ11" s="44">
        <v>4205325.2699999996</v>
      </c>
      <c r="AK11" s="38">
        <v>885490.3</v>
      </c>
      <c r="AL11" s="38">
        <v>407345</v>
      </c>
    </row>
    <row r="12" spans="1:38" x14ac:dyDescent="0.3">
      <c r="A12">
        <v>81008</v>
      </c>
      <c r="B12">
        <v>1179463.58</v>
      </c>
      <c r="C12">
        <v>344447.53</v>
      </c>
      <c r="D12">
        <v>1563317.22</v>
      </c>
      <c r="E12">
        <f t="shared" si="0"/>
        <v>19345</v>
      </c>
      <c r="F12" s="33">
        <f>IF(B12&gt;$B$464,A12,IF(B12&lt;=$B$464," ",IF(C12&gt;$C$464,A12,IF(C12&lt;=$C$464," ",IF(E12&gt;Data_Sheet!$B$6,A12,IF(E12&lt;=Data_Sheet!$B$6," "))))))</f>
        <v>81008</v>
      </c>
      <c r="H12" s="38">
        <v>81015</v>
      </c>
      <c r="J12" s="38">
        <v>81015</v>
      </c>
      <c r="K12" s="38">
        <v>81015</v>
      </c>
      <c r="L12" s="38">
        <v>81015</v>
      </c>
      <c r="N12" s="38">
        <f>IF(VLOOKUP(J12,A12:B470,2,FALSE)&gt;Home!$B$3,J12)</f>
        <v>81015</v>
      </c>
      <c r="O12" s="38">
        <f>IF(VLOOKUP(K12,A12:C470,3,FALSE)&gt;Home!$B$4,K12)</f>
        <v>81015</v>
      </c>
      <c r="P12" s="38" t="b">
        <f>IF(VLOOKUP(L12,A12:E470,5,FALSE)&gt;Home!$B$5,L12)</f>
        <v>0</v>
      </c>
      <c r="R12" s="44">
        <v>81015</v>
      </c>
      <c r="S12" s="44">
        <v>81018</v>
      </c>
      <c r="T12" s="44">
        <v>81906</v>
      </c>
      <c r="U12" s="44"/>
      <c r="AA12">
        <f>VLOOKUP(Table_valid_2458__220[[#This Row],[Material Cost]],A12:B470,2,FALSE)</f>
        <v>3673933.98</v>
      </c>
      <c r="AB12">
        <f>VLOOKUP(Table_valid_2469__318[[#This Row],[Labour Cost]],A12:C470,3,FALSE)</f>
        <v>289796.88</v>
      </c>
      <c r="AC12">
        <f>VLOOKUP(Table_valid_2471116[[#This Row],[Chargeback]],A12:E470,5,FALSE)</f>
        <v>74345</v>
      </c>
      <c r="AF12">
        <f>INDEX($A$5:$A$463,MATCH(Table20_223[[#This Row],[Material Cost]],$B$5:$B$463,0))</f>
        <v>81957</v>
      </c>
      <c r="AG12">
        <f>INDEX($A$5:$A$463,MATCH(Table10_213[[#This Row],[Labour Cost ]],$C$5:$C$463,0))</f>
        <v>81985</v>
      </c>
      <c r="AH12">
        <f>INDEX($A$5:$A$463,MATCH(Table13_217[[#This Row],[Chargeback Cost]],Table2[Chargeback Cost],0))</f>
        <v>84063</v>
      </c>
      <c r="AJ12" s="44">
        <v>3887664.44</v>
      </c>
      <c r="AK12" s="38">
        <v>867810.21</v>
      </c>
      <c r="AL12" s="38">
        <v>400345</v>
      </c>
    </row>
    <row r="13" spans="1:38" x14ac:dyDescent="0.3">
      <c r="A13">
        <v>81009</v>
      </c>
      <c r="B13">
        <v>2867333.62</v>
      </c>
      <c r="C13">
        <v>498186.12</v>
      </c>
      <c r="D13">
        <v>3926101.3</v>
      </c>
      <c r="E13">
        <f t="shared" si="0"/>
        <v>20345</v>
      </c>
      <c r="F13" s="33">
        <f>IF(B13&gt;$B$464,A13,IF(B13&lt;=$B$464," ",IF(C13&gt;$C$464,A13,IF(C13&lt;=$C$464," ",IF(E13&gt;Data_Sheet!$B$6,A13,IF(E13&lt;=Data_Sheet!$B$6," "))))))</f>
        <v>81009</v>
      </c>
      <c r="H13" s="38">
        <v>81018</v>
      </c>
      <c r="J13" s="38">
        <v>81018</v>
      </c>
      <c r="K13" s="38">
        <v>81018</v>
      </c>
      <c r="L13" s="38">
        <v>81018</v>
      </c>
      <c r="N13" s="38">
        <f>IF(VLOOKUP(J13,A13:B471,2,FALSE)&gt;Home!$B$3,J13)</f>
        <v>81018</v>
      </c>
      <c r="O13" s="38">
        <f>IF(VLOOKUP(K13,A13:C471,3,FALSE)&gt;Home!$B$4,K13)</f>
        <v>81018</v>
      </c>
      <c r="P13" s="38" t="b">
        <f>IF(VLOOKUP(L13,A13:E471,5,FALSE)&gt;Home!$B$5,L13)</f>
        <v>0</v>
      </c>
      <c r="R13" s="44">
        <v>81018</v>
      </c>
      <c r="S13" s="44">
        <v>81029</v>
      </c>
      <c r="T13" s="44">
        <v>81907</v>
      </c>
      <c r="U13" s="44"/>
      <c r="AA13">
        <f>VLOOKUP(Table_valid_2458__220[[#This Row],[Material Cost]],A13:B471,2,FALSE)</f>
        <v>1975485.17</v>
      </c>
      <c r="AB13">
        <f>VLOOKUP(Table_valid_2469__318[[#This Row],[Labour Cost]],A13:C471,3,FALSE)</f>
        <v>270322.73</v>
      </c>
      <c r="AC13">
        <f>VLOOKUP(Table_valid_2471116[[#This Row],[Chargeback]],A13:E471,5,FALSE)</f>
        <v>75345</v>
      </c>
      <c r="AF13">
        <f>INDEX($A$5:$A$463,MATCH(Table20_223[[#This Row],[Material Cost]],$B$5:$B$463,0))</f>
        <v>81986</v>
      </c>
      <c r="AG13">
        <f>INDEX($A$5:$A$463,MATCH(Table10_213[[#This Row],[Labour Cost ]],$C$5:$C$463,0))</f>
        <v>81990</v>
      </c>
      <c r="AH13">
        <f>INDEX($A$5:$A$463,MATCH(Table13_217[[#This Row],[Chargeback Cost]],Table2[Chargeback Cost],0))</f>
        <v>84062</v>
      </c>
      <c r="AJ13" s="44">
        <v>3798249.47</v>
      </c>
      <c r="AK13" s="38">
        <v>833493.97</v>
      </c>
      <c r="AL13" s="38">
        <v>399345</v>
      </c>
    </row>
    <row r="14" spans="1:38" x14ac:dyDescent="0.3">
      <c r="A14">
        <v>81010</v>
      </c>
      <c r="B14">
        <v>311082.78000000003</v>
      </c>
      <c r="C14">
        <v>70003.11</v>
      </c>
      <c r="D14">
        <v>499190.56</v>
      </c>
      <c r="E14">
        <f t="shared" si="0"/>
        <v>21345</v>
      </c>
      <c r="F14" s="33" t="str">
        <f>IF(B14&gt;$B$464,A14,IF(B14&lt;=$B$464," ",IF(C14&gt;$C$464,A14,IF(C14&lt;=$C$464," ",IF(E14&gt;Data_Sheet!$B$6,A14,IF(E14&lt;=Data_Sheet!$B$6," "))))))</f>
        <v xml:space="preserve"> </v>
      </c>
      <c r="H14" s="38">
        <v>81029</v>
      </c>
      <c r="J14" s="38">
        <v>81029</v>
      </c>
      <c r="K14" s="38">
        <v>81029</v>
      </c>
      <c r="L14" s="38">
        <v>81029</v>
      </c>
      <c r="N14" s="38">
        <f>IF(VLOOKUP(J14,A14:B472,2,FALSE)&gt;Home!$B$3,J14)</f>
        <v>81029</v>
      </c>
      <c r="O14" s="38">
        <f>IF(VLOOKUP(K14,A14:C472,3,FALSE)&gt;Home!$B$4,K14)</f>
        <v>81029</v>
      </c>
      <c r="P14" s="38">
        <f>IF(VLOOKUP(L14,A14:E472,5,FALSE)&gt;Home!$B$5,L14)</f>
        <v>81029</v>
      </c>
      <c r="R14" s="44">
        <v>81029</v>
      </c>
      <c r="S14" s="44">
        <v>81034</v>
      </c>
      <c r="T14" s="44">
        <v>81910</v>
      </c>
      <c r="U14" s="44"/>
      <c r="AA14">
        <f>VLOOKUP(Table_valid_2458__220[[#This Row],[Material Cost]],A14:B472,2,FALSE)</f>
        <v>1595826.37</v>
      </c>
      <c r="AB14">
        <f>VLOOKUP(Table_valid_2469__318[[#This Row],[Labour Cost]],A14:C472,3,FALSE)</f>
        <v>263001</v>
      </c>
      <c r="AC14">
        <f>VLOOKUP(Table_valid_2471116[[#This Row],[Chargeback]],A14:E472,5,FALSE)</f>
        <v>77345</v>
      </c>
      <c r="AF14">
        <f>INDEX($A$5:$A$463,MATCH(Table20_223[[#This Row],[Material Cost]],$B$5:$B$463,0))</f>
        <v>81985</v>
      </c>
      <c r="AG14">
        <f>INDEX($A$5:$A$463,MATCH(Table10_213[[#This Row],[Labour Cost ]],$C$5:$C$463,0))</f>
        <v>81986</v>
      </c>
      <c r="AH14">
        <f>INDEX($A$5:$A$463,MATCH(Table13_217[[#This Row],[Chargeback Cost]],Table2[Chargeback Cost],0))</f>
        <v>84056</v>
      </c>
      <c r="AJ14" s="44">
        <v>3765867.07</v>
      </c>
      <c r="AK14" s="38">
        <v>822707.97</v>
      </c>
      <c r="AL14" s="38">
        <v>393345</v>
      </c>
    </row>
    <row r="15" spans="1:38" x14ac:dyDescent="0.3">
      <c r="A15">
        <v>81011</v>
      </c>
      <c r="B15">
        <v>610115.67000000004</v>
      </c>
      <c r="C15">
        <v>112258.14</v>
      </c>
      <c r="D15">
        <v>848482.98</v>
      </c>
      <c r="E15">
        <f t="shared" si="0"/>
        <v>22345</v>
      </c>
      <c r="F15" s="33" t="str">
        <f>IF(B15&gt;$B$464,A15,IF(B15&lt;=$B$464," ",IF(C15&gt;$C$464,A15,IF(C15&lt;=$C$464," ",IF(E15&gt;Data_Sheet!$B$6,A15,IF(E15&lt;=Data_Sheet!$B$6," "))))))</f>
        <v xml:space="preserve"> </v>
      </c>
      <c r="H15" s="38">
        <v>81034</v>
      </c>
      <c r="J15" s="38">
        <v>81034</v>
      </c>
      <c r="K15" s="38">
        <v>81034</v>
      </c>
      <c r="L15" s="38">
        <v>81034</v>
      </c>
      <c r="N15" s="38">
        <f>IF(VLOOKUP(J15,A15:B473,2,FALSE)&gt;Home!$B$3,J15)</f>
        <v>81034</v>
      </c>
      <c r="O15" s="38">
        <f>IF(VLOOKUP(K15,A15:C473,3,FALSE)&gt;Home!$B$4,K15)</f>
        <v>81034</v>
      </c>
      <c r="P15" s="38">
        <f>IF(VLOOKUP(L15,A15:E473,5,FALSE)&gt;Home!$B$5,L15)</f>
        <v>81034</v>
      </c>
      <c r="R15" s="44">
        <v>81034</v>
      </c>
      <c r="S15" s="44">
        <v>81901</v>
      </c>
      <c r="T15" s="44">
        <v>81911</v>
      </c>
      <c r="U15" s="44"/>
      <c r="AA15">
        <f>VLOOKUP(Table_valid_2458__220[[#This Row],[Material Cost]],A15:B473,2,FALSE)</f>
        <v>1691801.17</v>
      </c>
      <c r="AB15">
        <f>VLOOKUP(Table_valid_2469__318[[#This Row],[Labour Cost]],A15:C473,3,FALSE)</f>
        <v>617380.61</v>
      </c>
      <c r="AC15">
        <f>VLOOKUP(Table_valid_2471116[[#This Row],[Chargeback]],A15:E473,5,FALSE)</f>
        <v>78345</v>
      </c>
      <c r="AF15">
        <f>INDEX($A$5:$A$463,MATCH(Table20_223[[#This Row],[Material Cost]],$B$5:$B$463,0))</f>
        <v>84024</v>
      </c>
      <c r="AG15">
        <f>INDEX($A$5:$A$463,MATCH(Table10_213[[#This Row],[Labour Cost ]],$C$5:$C$463,0))</f>
        <v>81917</v>
      </c>
      <c r="AH15">
        <f>INDEX($A$5:$A$463,MATCH(Table13_217[[#This Row],[Chargeback Cost]],Table2[Chargeback Cost],0))</f>
        <v>84055</v>
      </c>
      <c r="AJ15" s="44">
        <v>3674827.21</v>
      </c>
      <c r="AK15" s="38">
        <v>798193.91</v>
      </c>
      <c r="AL15" s="38">
        <v>392345</v>
      </c>
    </row>
    <row r="16" spans="1:38" x14ac:dyDescent="0.3">
      <c r="A16">
        <v>81012</v>
      </c>
      <c r="B16">
        <v>1733414.27</v>
      </c>
      <c r="C16">
        <v>262421.55</v>
      </c>
      <c r="D16">
        <v>2256668.7599999998</v>
      </c>
      <c r="E16">
        <f t="shared" si="0"/>
        <v>23345</v>
      </c>
      <c r="F16" s="33">
        <f>IF(B16&gt;$B$464,A16,IF(B16&lt;=$B$464," ",IF(C16&gt;$C$464,A16,IF(C16&lt;=$C$464," ",IF(E16&gt;Data_Sheet!$B$6,A16,IF(E16&lt;=Data_Sheet!$B$6," "))))))</f>
        <v>81012</v>
      </c>
      <c r="H16" s="38">
        <v>81036</v>
      </c>
      <c r="J16" s="38">
        <v>81036</v>
      </c>
      <c r="K16" s="38">
        <v>81036</v>
      </c>
      <c r="L16" s="38">
        <v>81036</v>
      </c>
      <c r="N16" s="38">
        <f>IF(VLOOKUP(J16,A16:B474,2,FALSE)&gt;Home!$B$3,J16)</f>
        <v>81036</v>
      </c>
      <c r="O16" s="38" t="b">
        <f>IF(VLOOKUP(K16,A16:C474,3,FALSE)&gt;Home!$B$4,K16)</f>
        <v>0</v>
      </c>
      <c r="P16" s="38">
        <f>IF(VLOOKUP(L16,A16:E474,5,FALSE)&gt;Home!$B$5,L16)</f>
        <v>81036</v>
      </c>
      <c r="R16" s="44">
        <v>81036</v>
      </c>
      <c r="S16" s="44">
        <v>81903</v>
      </c>
      <c r="T16" s="44">
        <v>81912</v>
      </c>
      <c r="U16" s="44"/>
      <c r="AA16">
        <f>VLOOKUP(Table_valid_2458__220[[#This Row],[Material Cost]],A16:B474,2,FALSE)</f>
        <v>1137721.32</v>
      </c>
      <c r="AB16">
        <f>VLOOKUP(Table_valid_2469__318[[#This Row],[Labour Cost]],A16:C474,3,FALSE)</f>
        <v>374316.16</v>
      </c>
      <c r="AC16">
        <f>VLOOKUP(Table_valid_2471116[[#This Row],[Chargeback]],A16:E474,5,FALSE)</f>
        <v>79345</v>
      </c>
      <c r="AF16">
        <f>INDEX($A$5:$A$463,MATCH(Table20_223[[#This Row],[Material Cost]],$B$5:$B$463,0))</f>
        <v>81015</v>
      </c>
      <c r="AG16">
        <f>INDEX($A$5:$A$463,MATCH(Table10_213[[#This Row],[Labour Cost ]],$C$5:$C$463,0))</f>
        <v>81951</v>
      </c>
      <c r="AH16">
        <f>INDEX($A$5:$A$463,MATCH(Table13_217[[#This Row],[Chargeback Cost]],Table2[Chargeback Cost],0))</f>
        <v>84054</v>
      </c>
      <c r="AJ16" s="44">
        <v>3673933.98</v>
      </c>
      <c r="AK16" s="38">
        <v>740220.79</v>
      </c>
      <c r="AL16" s="38">
        <v>391345</v>
      </c>
    </row>
    <row r="17" spans="1:38" x14ac:dyDescent="0.3">
      <c r="A17">
        <v>81013</v>
      </c>
      <c r="B17">
        <v>664675.76</v>
      </c>
      <c r="C17">
        <v>112256.42</v>
      </c>
      <c r="D17">
        <v>835208.64</v>
      </c>
      <c r="E17">
        <f t="shared" si="0"/>
        <v>24345</v>
      </c>
      <c r="F17" s="33" t="str">
        <f>IF(B17&gt;$B$464,A17,IF(B17&lt;=$B$464," ",IF(C17&gt;$C$464,A17,IF(C17&lt;=$C$464," ",IF(E17&gt;Data_Sheet!$B$6,A17,IF(E17&lt;=Data_Sheet!$B$6," "))))))</f>
        <v xml:space="preserve"> </v>
      </c>
      <c r="H17" s="38">
        <v>81901</v>
      </c>
      <c r="J17" s="38">
        <v>81901</v>
      </c>
      <c r="K17" s="38">
        <v>81901</v>
      </c>
      <c r="L17" s="38">
        <v>81901</v>
      </c>
      <c r="N17" s="38">
        <f>IF(VLOOKUP(J17,A17:B475,2,FALSE)&gt;Home!$B$3,J17)</f>
        <v>81901</v>
      </c>
      <c r="O17" s="38">
        <f>IF(VLOOKUP(K17,A17:C475,3,FALSE)&gt;Home!$B$4,K17)</f>
        <v>81901</v>
      </c>
      <c r="P17" s="38">
        <f>IF(VLOOKUP(L17,A17:E475,5,FALSE)&gt;Home!$B$5,L17)</f>
        <v>81901</v>
      </c>
      <c r="R17" s="44">
        <v>81901</v>
      </c>
      <c r="S17" s="44">
        <v>81904</v>
      </c>
      <c r="T17" s="44">
        <v>81913</v>
      </c>
      <c r="U17" s="44"/>
      <c r="AA17">
        <f>VLOOKUP(Table_valid_2458__220[[#This Row],[Material Cost]],A17:B475,2,FALSE)</f>
        <v>3311334.6</v>
      </c>
      <c r="AB17">
        <f>VLOOKUP(Table_valid_2469__318[[#This Row],[Labour Cost]],A17:C475,3,FALSE)</f>
        <v>480987.01</v>
      </c>
      <c r="AC17">
        <f>VLOOKUP(Table_valid_2471116[[#This Row],[Chargeback]],A17:E475,5,FALSE)</f>
        <v>80345</v>
      </c>
      <c r="AF17">
        <f>INDEX($A$5:$A$463,MATCH(Table20_223[[#This Row],[Material Cost]],$B$5:$B$463,0))</f>
        <v>81906</v>
      </c>
      <c r="AG17">
        <f>INDEX($A$5:$A$463,MATCH(Table10_213[[#This Row],[Labour Cost ]],$C$5:$C$463,0))</f>
        <v>81004</v>
      </c>
      <c r="AH17">
        <f>INDEX($A$5:$A$463,MATCH(Table13_217[[#This Row],[Chargeback Cost]],Table2[Chargeback Cost],0))</f>
        <v>84051</v>
      </c>
      <c r="AJ17" s="44">
        <v>3471473.64</v>
      </c>
      <c r="AK17" s="38">
        <v>737813.63</v>
      </c>
      <c r="AL17" s="38">
        <v>388345</v>
      </c>
    </row>
    <row r="18" spans="1:38" x14ac:dyDescent="0.3">
      <c r="A18">
        <v>81014</v>
      </c>
      <c r="B18">
        <v>1290140.95</v>
      </c>
      <c r="C18">
        <v>237876.8</v>
      </c>
      <c r="D18">
        <v>1835623.61</v>
      </c>
      <c r="E18">
        <f t="shared" si="0"/>
        <v>25345</v>
      </c>
      <c r="F18" s="33">
        <f>IF(B18&gt;$B$464,A18,IF(B18&lt;=$B$464," ",IF(C18&gt;$C$464,A18,IF(C18&lt;=$C$464," ",IF(E18&gt;Data_Sheet!$B$6,A18,IF(E18&lt;=Data_Sheet!$B$6," "))))))</f>
        <v>81014</v>
      </c>
      <c r="H18" s="38">
        <v>81903</v>
      </c>
      <c r="J18" s="38">
        <v>81903</v>
      </c>
      <c r="K18" s="38">
        <v>81903</v>
      </c>
      <c r="L18" s="38">
        <v>81903</v>
      </c>
      <c r="N18" s="38">
        <f>IF(VLOOKUP(J18,A18:B476,2,FALSE)&gt;Home!$B$3,J18)</f>
        <v>81903</v>
      </c>
      <c r="O18" s="38">
        <f>IF(VLOOKUP(K18,A18:C476,3,FALSE)&gt;Home!$B$4,K18)</f>
        <v>81903</v>
      </c>
      <c r="P18" s="38">
        <f>IF(VLOOKUP(L18,A18:E476,5,FALSE)&gt;Home!$B$5,L18)</f>
        <v>81903</v>
      </c>
      <c r="R18" s="44">
        <v>81903</v>
      </c>
      <c r="S18" s="44">
        <v>81905</v>
      </c>
      <c r="T18" s="44">
        <v>81914</v>
      </c>
      <c r="U18" s="44"/>
      <c r="AA18">
        <f>VLOOKUP(Table_valid_2458__220[[#This Row],[Material Cost]],A18:B476,2,FALSE)</f>
        <v>2069212.03</v>
      </c>
      <c r="AB18">
        <f>VLOOKUP(Table_valid_2469__318[[#This Row],[Labour Cost]],A18:C476,3,FALSE)</f>
        <v>709107.95</v>
      </c>
      <c r="AC18">
        <f>VLOOKUP(Table_valid_2471116[[#This Row],[Chargeback]],A18:E476,5,FALSE)</f>
        <v>81345</v>
      </c>
      <c r="AF18">
        <f>INDEX($A$5:$A$463,MATCH(Table20_223[[#This Row],[Material Cost]],$B$5:$B$463,0))</f>
        <v>81907</v>
      </c>
      <c r="AG18">
        <f>INDEX($A$5:$A$463,MATCH(Table10_213[[#This Row],[Labour Cost ]],$C$5:$C$463,0))</f>
        <v>81942</v>
      </c>
      <c r="AH18">
        <f>INDEX($A$5:$A$463,MATCH(Table13_217[[#This Row],[Chargeback Cost]],Table2[Chargeback Cost],0))</f>
        <v>84050</v>
      </c>
      <c r="AJ18" s="44">
        <v>3403531.13</v>
      </c>
      <c r="AK18" s="38">
        <v>734906.19</v>
      </c>
      <c r="AL18" s="38">
        <v>387345</v>
      </c>
    </row>
    <row r="19" spans="1:38" x14ac:dyDescent="0.3">
      <c r="A19">
        <v>81015</v>
      </c>
      <c r="B19">
        <v>3673933.98</v>
      </c>
      <c r="C19">
        <v>954929.91</v>
      </c>
      <c r="D19">
        <v>5022767.13</v>
      </c>
      <c r="E19">
        <f t="shared" si="0"/>
        <v>26345</v>
      </c>
      <c r="F19" s="33">
        <f>IF(B19&gt;$B$464,A19,IF(B19&lt;=$B$464," ",IF(C19&gt;$C$464,A19,IF(C19&lt;=$C$464," ",IF(E19&gt;Data_Sheet!$B$6,A19,IF(E19&lt;=Data_Sheet!$B$6," "))))))</f>
        <v>81015</v>
      </c>
      <c r="H19" s="38">
        <v>81904</v>
      </c>
      <c r="J19" s="38">
        <v>81904</v>
      </c>
      <c r="K19" s="38">
        <v>81904</v>
      </c>
      <c r="L19" s="38">
        <v>81904</v>
      </c>
      <c r="N19" s="38">
        <f>IF(VLOOKUP(J19,A19:B477,2,FALSE)&gt;Home!$B$3,J19)</f>
        <v>81904</v>
      </c>
      <c r="O19" s="38">
        <f>IF(VLOOKUP(K19,A19:C477,3,FALSE)&gt;Home!$B$4,K19)</f>
        <v>81904</v>
      </c>
      <c r="P19" s="38">
        <f>IF(VLOOKUP(L19,A19:E477,5,FALSE)&gt;Home!$B$5,L19)</f>
        <v>81904</v>
      </c>
      <c r="R19" s="44">
        <v>81904</v>
      </c>
      <c r="S19" s="44">
        <v>81906</v>
      </c>
      <c r="T19" s="44">
        <v>81916</v>
      </c>
      <c r="U19" s="44"/>
      <c r="AA19">
        <f>VLOOKUP(Table_valid_2458__220[[#This Row],[Material Cost]],A19:B477,2,FALSE)</f>
        <v>1444341.4</v>
      </c>
      <c r="AB19">
        <f>VLOOKUP(Table_valid_2469__318[[#This Row],[Labour Cost]],A19:C477,3,FALSE)</f>
        <v>627186.55000000005</v>
      </c>
      <c r="AC19">
        <f>VLOOKUP(Table_valid_2471116[[#This Row],[Chargeback]],A19:E477,5,FALSE)</f>
        <v>82345</v>
      </c>
      <c r="AF19">
        <f>INDEX($A$5:$A$463,MATCH(Table20_223[[#This Row],[Material Cost]],$B$5:$B$463,0))</f>
        <v>81910</v>
      </c>
      <c r="AG19">
        <f>INDEX($A$5:$A$463,MATCH(Table10_213[[#This Row],[Labour Cost ]],$C$5:$C$463,0))</f>
        <v>82005</v>
      </c>
      <c r="AH19">
        <f>INDEX($A$5:$A$463,MATCH(Table13_217[[#This Row],[Chargeback Cost]],Table2[Chargeback Cost],0))</f>
        <v>84048</v>
      </c>
      <c r="AJ19" s="44">
        <v>3381971.81</v>
      </c>
      <c r="AK19" s="38">
        <v>725960.58</v>
      </c>
      <c r="AL19" s="38">
        <v>385345</v>
      </c>
    </row>
    <row r="20" spans="1:38" x14ac:dyDescent="0.3">
      <c r="A20">
        <v>81016</v>
      </c>
      <c r="B20">
        <v>858906.33</v>
      </c>
      <c r="C20">
        <v>110755.85</v>
      </c>
      <c r="D20">
        <v>1167681.08</v>
      </c>
      <c r="E20">
        <f t="shared" si="0"/>
        <v>27345</v>
      </c>
      <c r="F20" s="33" t="str">
        <f>IF(B20&gt;$B$464,A20,IF(B20&lt;=$B$464," ",IF(C20&gt;$C$464,A20,IF(C20&lt;=$C$464," ",IF(E20&gt;Data_Sheet!$B$6,A20,IF(E20&lt;=Data_Sheet!$B$6," "))))))</f>
        <v xml:space="preserve"> </v>
      </c>
      <c r="H20" s="38">
        <v>81905</v>
      </c>
      <c r="J20" s="38">
        <v>81905</v>
      </c>
      <c r="K20" s="38">
        <v>81905</v>
      </c>
      <c r="L20" s="38">
        <v>81905</v>
      </c>
      <c r="N20" s="38">
        <f>IF(VLOOKUP(J20,A20:B478,2,FALSE)&gt;Home!$B$3,J20)</f>
        <v>81905</v>
      </c>
      <c r="O20" s="38">
        <f>IF(VLOOKUP(K20,A20:C478,3,FALSE)&gt;Home!$B$4,K20)</f>
        <v>81905</v>
      </c>
      <c r="P20" s="38">
        <f>IF(VLOOKUP(L20,A20:E478,5,FALSE)&gt;Home!$B$5,L20)</f>
        <v>81905</v>
      </c>
      <c r="R20" s="44">
        <v>81905</v>
      </c>
      <c r="S20" s="44">
        <v>81907</v>
      </c>
      <c r="T20" s="44">
        <v>81917</v>
      </c>
      <c r="U20" s="44"/>
      <c r="AA20">
        <f>VLOOKUP(Table_valid_2458__220[[#This Row],[Material Cost]],A20:B478,2,FALSE)</f>
        <v>2194474.0099999998</v>
      </c>
      <c r="AB20">
        <f>VLOOKUP(Table_valid_2469__318[[#This Row],[Labour Cost]],A20:C478,3,FALSE)</f>
        <v>683868.21</v>
      </c>
      <c r="AC20">
        <f>VLOOKUP(Table_valid_2471116[[#This Row],[Chargeback]],A20:E478,5,FALSE)</f>
        <v>83345</v>
      </c>
      <c r="AF20">
        <f>INDEX($A$5:$A$463,MATCH(Table20_223[[#This Row],[Material Cost]],$B$5:$B$463,0))</f>
        <v>81901</v>
      </c>
      <c r="AG20">
        <f>INDEX($A$5:$A$463,MATCH(Table10_213[[#This Row],[Labour Cost ]],$C$5:$C$463,0))</f>
        <v>81905</v>
      </c>
      <c r="AH20">
        <f>INDEX($A$5:$A$463,MATCH(Table13_217[[#This Row],[Chargeback Cost]],Table2[Chargeback Cost],0))</f>
        <v>84043</v>
      </c>
      <c r="AJ20" s="44">
        <v>3311334.6</v>
      </c>
      <c r="AK20" s="38">
        <v>709107.95</v>
      </c>
      <c r="AL20" s="38">
        <v>382345</v>
      </c>
    </row>
    <row r="21" spans="1:38" x14ac:dyDescent="0.3">
      <c r="A21">
        <v>81017</v>
      </c>
      <c r="B21">
        <v>568865.39</v>
      </c>
      <c r="C21">
        <v>111232.59</v>
      </c>
      <c r="D21">
        <v>782681.23</v>
      </c>
      <c r="E21">
        <f t="shared" si="0"/>
        <v>28345</v>
      </c>
      <c r="F21" s="33" t="str">
        <f>IF(B21&gt;$B$464,A21,IF(B21&lt;=$B$464," ",IF(C21&gt;$C$464,A21,IF(C21&lt;=$C$464," ",IF(E21&gt;Data_Sheet!$B$6,A21,IF(E21&lt;=Data_Sheet!$B$6," "))))))</f>
        <v xml:space="preserve"> </v>
      </c>
      <c r="H21" s="38">
        <v>81906</v>
      </c>
      <c r="J21" s="38">
        <v>81906</v>
      </c>
      <c r="K21" s="38">
        <v>81906</v>
      </c>
      <c r="L21" s="38">
        <v>81906</v>
      </c>
      <c r="N21" s="38">
        <f>IF(VLOOKUP(J21,A21:B479,2,FALSE)&gt;Home!$B$3,J21)</f>
        <v>81906</v>
      </c>
      <c r="O21" s="38">
        <f>IF(VLOOKUP(K21,A21:C479,3,FALSE)&gt;Home!$B$4,K21)</f>
        <v>81906</v>
      </c>
      <c r="P21" s="38">
        <f>IF(VLOOKUP(L21,A21:E479,5,FALSE)&gt;Home!$B$5,L21)</f>
        <v>81906</v>
      </c>
      <c r="R21" s="44">
        <v>81906</v>
      </c>
      <c r="S21" s="44">
        <v>81910</v>
      </c>
      <c r="T21" s="44">
        <v>81918</v>
      </c>
      <c r="U21" s="44"/>
      <c r="AA21">
        <f>VLOOKUP(Table_valid_2458__220[[#This Row],[Material Cost]],A21:B479,2,FALSE)</f>
        <v>3471473.64</v>
      </c>
      <c r="AB21">
        <f>VLOOKUP(Table_valid_2469__318[[#This Row],[Labour Cost]],A21:C479,3,FALSE)</f>
        <v>686058.63</v>
      </c>
      <c r="AC21">
        <f>VLOOKUP(Table_valid_2471116[[#This Row],[Chargeback]],A21:E479,5,FALSE)</f>
        <v>84345</v>
      </c>
      <c r="AF21">
        <f>INDEX($A$5:$A$463,MATCH(Table20_223[[#This Row],[Material Cost]],$B$5:$B$463,0))</f>
        <v>83030</v>
      </c>
      <c r="AG21">
        <f>INDEX($A$5:$A$463,MATCH(Table10_213[[#This Row],[Labour Cost ]],$C$5:$C$463,0))</f>
        <v>81910</v>
      </c>
      <c r="AH21">
        <f>INDEX($A$5:$A$463,MATCH(Table13_217[[#This Row],[Chargeback Cost]],Table2[Chargeback Cost],0))</f>
        <v>84040</v>
      </c>
      <c r="AJ21" s="44">
        <v>3254529.9</v>
      </c>
      <c r="AK21" s="38">
        <v>686058.63</v>
      </c>
      <c r="AL21" s="38">
        <v>380345</v>
      </c>
    </row>
    <row r="22" spans="1:38" x14ac:dyDescent="0.3">
      <c r="A22">
        <v>81018</v>
      </c>
      <c r="B22">
        <v>1975485.17</v>
      </c>
      <c r="C22">
        <v>289796.88</v>
      </c>
      <c r="D22">
        <v>2767663.1</v>
      </c>
      <c r="E22">
        <f t="shared" si="0"/>
        <v>29345</v>
      </c>
      <c r="F22" s="33">
        <f>IF(B22&gt;$B$464,A22,IF(B22&lt;=$B$464," ",IF(C22&gt;$C$464,A22,IF(C22&lt;=$C$464," ",IF(E22&gt;Data_Sheet!$B$6,A22,IF(E22&lt;=Data_Sheet!$B$6," "))))))</f>
        <v>81018</v>
      </c>
      <c r="H22" s="38">
        <v>81907</v>
      </c>
      <c r="J22" s="38">
        <v>81907</v>
      </c>
      <c r="K22" s="38">
        <v>81907</v>
      </c>
      <c r="L22" s="38">
        <v>81907</v>
      </c>
      <c r="N22" s="38">
        <f>IF(VLOOKUP(J22,A22:B480,2,FALSE)&gt;Home!$B$3,J22)</f>
        <v>81907</v>
      </c>
      <c r="O22" s="38">
        <f>IF(VLOOKUP(K22,A22:C480,3,FALSE)&gt;Home!$B$4,K22)</f>
        <v>81907</v>
      </c>
      <c r="P22" s="38">
        <f>IF(VLOOKUP(L22,A22:E480,5,FALSE)&gt;Home!$B$5,L22)</f>
        <v>81907</v>
      </c>
      <c r="R22" s="44">
        <v>81907</v>
      </c>
      <c r="S22" s="44">
        <v>81911</v>
      </c>
      <c r="T22" s="44">
        <v>81919</v>
      </c>
      <c r="U22" s="44"/>
      <c r="AA22">
        <f>VLOOKUP(Table_valid_2458__220[[#This Row],[Material Cost]],A22:B480,2,FALSE)</f>
        <v>3403531.13</v>
      </c>
      <c r="AB22">
        <f>VLOOKUP(Table_valid_2469__318[[#This Row],[Labour Cost]],A22:C480,3,FALSE)</f>
        <v>333337.5</v>
      </c>
      <c r="AC22">
        <f>VLOOKUP(Table_valid_2471116[[#This Row],[Chargeback]],A22:E480,5,FALSE)</f>
        <v>85345</v>
      </c>
      <c r="AF22">
        <f>INDEX($A$5:$A$463,MATCH(Table20_223[[#This Row],[Material Cost]],$B$5:$B$463,0))</f>
        <v>81912</v>
      </c>
      <c r="AG22">
        <f>INDEX($A$5:$A$463,MATCH(Table10_213[[#This Row],[Labour Cost ]],$C$5:$C$463,0))</f>
        <v>81907</v>
      </c>
      <c r="AH22">
        <f>INDEX($A$5:$A$463,MATCH(Table13_217[[#This Row],[Chargeback Cost]],Table2[Chargeback Cost],0))</f>
        <v>84039</v>
      </c>
      <c r="AJ22" s="44">
        <v>3153288.18</v>
      </c>
      <c r="AK22" s="38">
        <v>683868.21</v>
      </c>
      <c r="AL22" s="38">
        <v>379345</v>
      </c>
    </row>
    <row r="23" spans="1:38" x14ac:dyDescent="0.3">
      <c r="A23">
        <v>81019</v>
      </c>
      <c r="B23">
        <v>603166.79</v>
      </c>
      <c r="C23">
        <v>94821.16</v>
      </c>
      <c r="D23">
        <v>842554.16</v>
      </c>
      <c r="E23">
        <f t="shared" si="0"/>
        <v>30345</v>
      </c>
      <c r="F23" s="33" t="str">
        <f>IF(B23&gt;$B$464,A23,IF(B23&lt;=$B$464," ",IF(C23&gt;$C$464,A23,IF(C23&lt;=$C$464," ",IF(E23&gt;Data_Sheet!$B$6,A23,IF(E23&lt;=Data_Sheet!$B$6," "))))))</f>
        <v xml:space="preserve"> </v>
      </c>
      <c r="H23" s="38">
        <v>81910</v>
      </c>
      <c r="J23" s="38">
        <v>81910</v>
      </c>
      <c r="K23" s="38">
        <v>81910</v>
      </c>
      <c r="L23" s="38">
        <v>81910</v>
      </c>
      <c r="N23" s="38">
        <f>IF(VLOOKUP(J23,A23:B481,2,FALSE)&gt;Home!$B$3,J23)</f>
        <v>81910</v>
      </c>
      <c r="O23" s="38">
        <f>IF(VLOOKUP(K23,A23:C481,3,FALSE)&gt;Home!$B$4,K23)</f>
        <v>81910</v>
      </c>
      <c r="P23" s="38">
        <f>IF(VLOOKUP(L23,A23:E481,5,FALSE)&gt;Home!$B$5,L23)</f>
        <v>81910</v>
      </c>
      <c r="R23" s="44">
        <v>81910</v>
      </c>
      <c r="S23" s="44">
        <v>81912</v>
      </c>
      <c r="T23" s="44">
        <v>81920</v>
      </c>
      <c r="U23" s="44"/>
      <c r="AA23">
        <f>VLOOKUP(Table_valid_2458__220[[#This Row],[Material Cost]],A23:B481,2,FALSE)</f>
        <v>3381971.81</v>
      </c>
      <c r="AB23">
        <f>VLOOKUP(Table_valid_2469__318[[#This Row],[Labour Cost]],A23:C481,3,FALSE)</f>
        <v>665044.66</v>
      </c>
      <c r="AC23">
        <f>VLOOKUP(Table_valid_2471116[[#This Row],[Chargeback]],A23:E481,5,FALSE)</f>
        <v>86345</v>
      </c>
      <c r="AF23">
        <f>INDEX($A$5:$A$463,MATCH(Table20_223[[#This Row],[Material Cost]],$B$5:$B$463,0))</f>
        <v>84009</v>
      </c>
      <c r="AG23">
        <f>INDEX($A$5:$A$463,MATCH(Table10_213[[#This Row],[Labour Cost ]],$C$5:$C$463,0))</f>
        <v>83040</v>
      </c>
      <c r="AH23">
        <f>INDEX($A$5:$A$463,MATCH(Table13_217[[#This Row],[Chargeback Cost]],Table2[Chargeback Cost],0))</f>
        <v>84036</v>
      </c>
      <c r="AJ23" s="44">
        <v>3152923.43</v>
      </c>
      <c r="AK23" s="38">
        <v>673779.5</v>
      </c>
      <c r="AL23" s="38">
        <v>376345</v>
      </c>
    </row>
    <row r="24" spans="1:38" x14ac:dyDescent="0.3">
      <c r="A24">
        <v>81020</v>
      </c>
      <c r="B24">
        <v>606542.77</v>
      </c>
      <c r="C24">
        <v>122608.61</v>
      </c>
      <c r="D24">
        <v>842464.46</v>
      </c>
      <c r="E24">
        <f t="shared" si="0"/>
        <v>31345</v>
      </c>
      <c r="F24" s="33" t="str">
        <f>IF(B24&gt;$B$464,A24,IF(B24&lt;=$B$464," ",IF(C24&gt;$C$464,A24,IF(C24&lt;=$C$464," ",IF(E24&gt;Data_Sheet!$B$6,A24,IF(E24&lt;=Data_Sheet!$B$6," "))))))</f>
        <v xml:space="preserve"> </v>
      </c>
      <c r="H24" s="38">
        <v>81911</v>
      </c>
      <c r="J24" s="38">
        <v>81911</v>
      </c>
      <c r="K24" s="38">
        <v>81911</v>
      </c>
      <c r="L24" s="38">
        <v>81911</v>
      </c>
      <c r="N24" s="38">
        <f>IF(VLOOKUP(J24,A24:B482,2,FALSE)&gt;Home!$B$3,J24)</f>
        <v>81911</v>
      </c>
      <c r="O24" s="38">
        <f>IF(VLOOKUP(K24,A24:C482,3,FALSE)&gt;Home!$B$4,K24)</f>
        <v>81911</v>
      </c>
      <c r="P24" s="38">
        <f>IF(VLOOKUP(L24,A24:E482,5,FALSE)&gt;Home!$B$5,L24)</f>
        <v>81911</v>
      </c>
      <c r="R24" s="44">
        <v>81911</v>
      </c>
      <c r="S24" s="44">
        <v>81913</v>
      </c>
      <c r="T24" s="44">
        <v>81921</v>
      </c>
      <c r="U24" s="44"/>
      <c r="AA24">
        <f>VLOOKUP(Table_valid_2458__220[[#This Row],[Material Cost]],A24:B482,2,FALSE)</f>
        <v>1791925.96</v>
      </c>
      <c r="AB24">
        <f>VLOOKUP(Table_valid_2469__318[[#This Row],[Labour Cost]],A24:C482,3,FALSE)</f>
        <v>360514.28</v>
      </c>
      <c r="AC24">
        <f>VLOOKUP(Table_valid_2471116[[#This Row],[Chargeback]],A24:E482,5,FALSE)</f>
        <v>87345</v>
      </c>
      <c r="AF24">
        <f>INDEX($A$5:$A$463,MATCH(Table20_223[[#This Row],[Material Cost]],$B$5:$B$463,0))</f>
        <v>81962</v>
      </c>
      <c r="AG24">
        <f>INDEX($A$5:$A$463,MATCH(Table10_213[[#This Row],[Labour Cost ]],$C$5:$C$463,0))</f>
        <v>81964</v>
      </c>
      <c r="AH24">
        <f>INDEX($A$5:$A$463,MATCH(Table13_217[[#This Row],[Chargeback Cost]],Table2[Chargeback Cost],0))</f>
        <v>84034</v>
      </c>
      <c r="AJ24" s="44">
        <v>3123611.83</v>
      </c>
      <c r="AK24" s="38">
        <v>668821.56999999995</v>
      </c>
      <c r="AL24" s="38">
        <v>375345</v>
      </c>
    </row>
    <row r="25" spans="1:38" x14ac:dyDescent="0.3">
      <c r="A25">
        <v>81021</v>
      </c>
      <c r="B25">
        <v>998094.16</v>
      </c>
      <c r="C25">
        <v>279731.21000000002</v>
      </c>
      <c r="D25">
        <v>1308088.98</v>
      </c>
      <c r="E25">
        <f t="shared" si="0"/>
        <v>32345</v>
      </c>
      <c r="F25" s="33" t="str">
        <f>IF(B25&gt;$B$464,A25,IF(B25&lt;=$B$464," ",IF(C25&gt;$C$464,A25,IF(C25&lt;=$C$464," ",IF(E25&gt;Data_Sheet!$B$6,A25,IF(E25&lt;=Data_Sheet!$B$6," "))))))</f>
        <v xml:space="preserve"> </v>
      </c>
      <c r="H25" s="38">
        <v>81912</v>
      </c>
      <c r="J25" s="38">
        <v>81912</v>
      </c>
      <c r="K25" s="38">
        <v>81912</v>
      </c>
      <c r="L25" s="38">
        <v>81912</v>
      </c>
      <c r="N25" s="38">
        <f>IF(VLOOKUP(J25,A25:B483,2,FALSE)&gt;Home!$B$3,J25)</f>
        <v>81912</v>
      </c>
      <c r="O25" s="38">
        <f>IF(VLOOKUP(K25,A25:C483,3,FALSE)&gt;Home!$B$4,K25)</f>
        <v>81912</v>
      </c>
      <c r="P25" s="38">
        <f>IF(VLOOKUP(L25,A25:E483,5,FALSE)&gt;Home!$B$5,L25)</f>
        <v>81912</v>
      </c>
      <c r="R25" s="44">
        <v>81912</v>
      </c>
      <c r="S25" s="44">
        <v>81914</v>
      </c>
      <c r="T25" s="44">
        <v>81922</v>
      </c>
      <c r="U25" s="44"/>
      <c r="AA25">
        <f>VLOOKUP(Table_valid_2458__220[[#This Row],[Material Cost]],A25:B483,2,FALSE)</f>
        <v>3153288.18</v>
      </c>
      <c r="AB25">
        <f>VLOOKUP(Table_valid_2469__318[[#This Row],[Labour Cost]],A25:C483,3,FALSE)</f>
        <v>428089.52</v>
      </c>
      <c r="AC25">
        <f>VLOOKUP(Table_valid_2471116[[#This Row],[Chargeback]],A25:E483,5,FALSE)</f>
        <v>88345</v>
      </c>
      <c r="AF25">
        <f>INDEX($A$5:$A$463,MATCH(Table20_223[[#This Row],[Material Cost]],$B$5:$B$463,0))</f>
        <v>81974</v>
      </c>
      <c r="AG25">
        <f>INDEX($A$5:$A$463,MATCH(Table10_213[[#This Row],[Labour Cost ]],$C$5:$C$463,0))</f>
        <v>81912</v>
      </c>
      <c r="AH25">
        <f>INDEX($A$5:$A$463,MATCH(Table13_217[[#This Row],[Chargeback Cost]],Table2[Chargeback Cost],0))</f>
        <v>84027</v>
      </c>
      <c r="AJ25" s="44">
        <v>3039927.59</v>
      </c>
      <c r="AK25" s="38">
        <v>665044.66</v>
      </c>
      <c r="AL25" s="38">
        <v>370345</v>
      </c>
    </row>
    <row r="26" spans="1:38" x14ac:dyDescent="0.3">
      <c r="A26">
        <v>81022</v>
      </c>
      <c r="B26">
        <v>476041.14</v>
      </c>
      <c r="C26">
        <v>106912.15</v>
      </c>
      <c r="D26">
        <v>693857.64</v>
      </c>
      <c r="E26">
        <f t="shared" si="0"/>
        <v>33345</v>
      </c>
      <c r="F26" s="33" t="str">
        <f>IF(B26&gt;$B$464,A26,IF(B26&lt;=$B$464," ",IF(C26&gt;$C$464,A26,IF(C26&lt;=$C$464," ",IF(E26&gt;Data_Sheet!$B$6,A26,IF(E26&lt;=Data_Sheet!$B$6," "))))))</f>
        <v xml:space="preserve"> </v>
      </c>
      <c r="H26" s="38">
        <v>81913</v>
      </c>
      <c r="J26" s="38">
        <v>81913</v>
      </c>
      <c r="K26" s="38">
        <v>81913</v>
      </c>
      <c r="L26" s="38">
        <v>81913</v>
      </c>
      <c r="N26" s="38">
        <f>IF(VLOOKUP(J26,A26:B484,2,FALSE)&gt;Home!$B$3,J26)</f>
        <v>81913</v>
      </c>
      <c r="O26" s="38">
        <f>IF(VLOOKUP(K26,A26:C484,3,FALSE)&gt;Home!$B$4,K26)</f>
        <v>81913</v>
      </c>
      <c r="P26" s="38">
        <f>IF(VLOOKUP(L26,A26:E484,5,FALSE)&gt;Home!$B$5,L26)</f>
        <v>81913</v>
      </c>
      <c r="R26" s="44">
        <v>81913</v>
      </c>
      <c r="S26" s="44">
        <v>81916</v>
      </c>
      <c r="T26" s="44">
        <v>81925</v>
      </c>
      <c r="U26" s="44"/>
      <c r="AA26">
        <f>VLOOKUP(Table_valid_2458__220[[#This Row],[Material Cost]],A26:B484,2,FALSE)</f>
        <v>1381120.04</v>
      </c>
      <c r="AB26">
        <f>VLOOKUP(Table_valid_2469__318[[#This Row],[Labour Cost]],A26:C484,3,FALSE)</f>
        <v>586650.12</v>
      </c>
      <c r="AC26">
        <f>VLOOKUP(Table_valid_2471116[[#This Row],[Chargeback]],A26:E484,5,FALSE)</f>
        <v>90345</v>
      </c>
      <c r="AF26">
        <f>INDEX($A$5:$A$463,MATCH(Table20_223[[#This Row],[Material Cost]],$B$5:$B$463,0))</f>
        <v>81920</v>
      </c>
      <c r="AG26">
        <f>INDEX($A$5:$A$463,MATCH(Table10_213[[#This Row],[Labour Cost ]],$C$5:$C$463,0))</f>
        <v>84009</v>
      </c>
      <c r="AH26">
        <f>INDEX($A$5:$A$463,MATCH(Table13_217[[#This Row],[Chargeback Cost]],Table2[Chargeback Cost],0))</f>
        <v>84025</v>
      </c>
      <c r="AJ26" s="44">
        <v>3034880.97</v>
      </c>
      <c r="AK26" s="38">
        <v>661068.88</v>
      </c>
      <c r="AL26" s="38">
        <v>369345</v>
      </c>
    </row>
    <row r="27" spans="1:38" x14ac:dyDescent="0.3">
      <c r="A27">
        <v>81023</v>
      </c>
      <c r="B27">
        <v>649530.82999999996</v>
      </c>
      <c r="C27">
        <v>157484.85</v>
      </c>
      <c r="D27">
        <v>913949.24</v>
      </c>
      <c r="E27">
        <f t="shared" si="0"/>
        <v>34345</v>
      </c>
      <c r="F27" s="33" t="str">
        <f>IF(B27&gt;$B$464,A27,IF(B27&lt;=$B$464," ",IF(C27&gt;$C$464,A27,IF(C27&lt;=$C$464," ",IF(E27&gt;Data_Sheet!$B$6,A27,IF(E27&lt;=Data_Sheet!$B$6," "))))))</f>
        <v xml:space="preserve"> </v>
      </c>
      <c r="H27" s="38">
        <v>81914</v>
      </c>
      <c r="J27" s="38">
        <v>81914</v>
      </c>
      <c r="K27" s="38">
        <v>81914</v>
      </c>
      <c r="L27" s="38">
        <v>81914</v>
      </c>
      <c r="N27" s="38">
        <f>IF(VLOOKUP(J27,A27:B485,2,FALSE)&gt;Home!$B$3,J27)</f>
        <v>81914</v>
      </c>
      <c r="O27" s="38">
        <f>IF(VLOOKUP(K27,A27:C485,3,FALSE)&gt;Home!$B$4,K27)</f>
        <v>81914</v>
      </c>
      <c r="P27" s="38">
        <f>IF(VLOOKUP(L27,A27:E485,5,FALSE)&gt;Home!$B$5,L27)</f>
        <v>81914</v>
      </c>
      <c r="R27" s="44">
        <v>81914</v>
      </c>
      <c r="S27" s="44">
        <v>81917</v>
      </c>
      <c r="T27" s="44">
        <v>81927</v>
      </c>
      <c r="U27" s="44"/>
      <c r="AA27">
        <f>VLOOKUP(Table_valid_2458__220[[#This Row],[Material Cost]],A27:B485,2,FALSE)</f>
        <v>1619051.57</v>
      </c>
      <c r="AB27">
        <f>VLOOKUP(Table_valid_2469__318[[#This Row],[Labour Cost]],A27:C485,3,FALSE)</f>
        <v>798193.91</v>
      </c>
      <c r="AC27">
        <f>VLOOKUP(Table_valid_2471116[[#This Row],[Chargeback]],A27:E485,5,FALSE)</f>
        <v>92345</v>
      </c>
      <c r="AF27">
        <f>INDEX($A$5:$A$463,MATCH(Table20_223[[#This Row],[Material Cost]],$B$5:$B$463,0))</f>
        <v>84005</v>
      </c>
      <c r="AG27">
        <f>INDEX($A$5:$A$463,MATCH(Table10_213[[#This Row],[Labour Cost ]],$C$5:$C$463,0))</f>
        <v>82013</v>
      </c>
      <c r="AH27">
        <f>INDEX($A$5:$A$463,MATCH(Table13_217[[#This Row],[Chargeback Cost]],Table2[Chargeback Cost],0))</f>
        <v>84024</v>
      </c>
      <c r="AJ27" s="44">
        <v>3020261.82</v>
      </c>
      <c r="AK27" s="38">
        <v>644885.77</v>
      </c>
      <c r="AL27" s="38">
        <v>368345</v>
      </c>
    </row>
    <row r="28" spans="1:38" x14ac:dyDescent="0.3">
      <c r="A28">
        <v>81024</v>
      </c>
      <c r="B28">
        <v>916221.07</v>
      </c>
      <c r="C28">
        <v>123128.38</v>
      </c>
      <c r="D28">
        <v>1293268.68</v>
      </c>
      <c r="E28">
        <f t="shared" si="0"/>
        <v>35345</v>
      </c>
      <c r="F28" s="33" t="str">
        <f>IF(B28&gt;$B$464,A28,IF(B28&lt;=$B$464," ",IF(C28&gt;$C$464,A28,IF(C28&lt;=$C$464," ",IF(E28&gt;Data_Sheet!$B$6,A28,IF(E28&lt;=Data_Sheet!$B$6," "))))))</f>
        <v xml:space="preserve"> </v>
      </c>
      <c r="H28" s="38">
        <v>81916</v>
      </c>
      <c r="J28" s="38">
        <v>81916</v>
      </c>
      <c r="K28" s="38">
        <v>81916</v>
      </c>
      <c r="L28" s="38">
        <v>81916</v>
      </c>
      <c r="N28" s="38">
        <f>IF(VLOOKUP(J28,A28:B486,2,FALSE)&gt;Home!$B$3,J28)</f>
        <v>81916</v>
      </c>
      <c r="O28" s="38">
        <f>IF(VLOOKUP(K28,A28:C486,3,FALSE)&gt;Home!$B$4,K28)</f>
        <v>81916</v>
      </c>
      <c r="P28" s="38">
        <f>IF(VLOOKUP(L28,A28:E486,5,FALSE)&gt;Home!$B$5,L28)</f>
        <v>81916</v>
      </c>
      <c r="R28" s="44">
        <v>81916</v>
      </c>
      <c r="S28" s="44">
        <v>81918</v>
      </c>
      <c r="T28" s="44">
        <v>81928</v>
      </c>
      <c r="U28" s="44"/>
      <c r="AA28">
        <f>VLOOKUP(Table_valid_2458__220[[#This Row],[Material Cost]],A28:B486,2,FALSE)</f>
        <v>4272493.6500000004</v>
      </c>
      <c r="AB28">
        <f>VLOOKUP(Table_valid_2469__318[[#This Row],[Labour Cost]],A28:C486,3,FALSE)</f>
        <v>378434.3</v>
      </c>
      <c r="AC28">
        <f>VLOOKUP(Table_valid_2471116[[#This Row],[Chargeback]],A28:E486,5,FALSE)</f>
        <v>93345</v>
      </c>
      <c r="AF28">
        <f>INDEX($A$5:$A$463,MATCH(Table20_223[[#This Row],[Material Cost]],$B$5:$B$463,0))</f>
        <v>81951</v>
      </c>
      <c r="AG28">
        <f>INDEX($A$5:$A$463,MATCH(Table10_213[[#This Row],[Labour Cost ]],$C$5:$C$463,0))</f>
        <v>83058</v>
      </c>
      <c r="AH28">
        <f>INDEX($A$5:$A$463,MATCH(Table13_217[[#This Row],[Chargeback Cost]],Table2[Chargeback Cost],0))</f>
        <v>84023</v>
      </c>
      <c r="AJ28" s="44">
        <v>2983516.19</v>
      </c>
      <c r="AK28" s="38">
        <v>633509.81000000006</v>
      </c>
      <c r="AL28" s="38">
        <v>367345</v>
      </c>
    </row>
    <row r="29" spans="1:38" x14ac:dyDescent="0.3">
      <c r="A29">
        <v>81025</v>
      </c>
      <c r="B29">
        <v>312593.05</v>
      </c>
      <c r="C29">
        <v>81287.88</v>
      </c>
      <c r="D29">
        <v>423488.57</v>
      </c>
      <c r="E29">
        <f t="shared" si="0"/>
        <v>36345</v>
      </c>
      <c r="F29" s="33" t="str">
        <f>IF(B29&gt;$B$464,A29,IF(B29&lt;=$B$464," ",IF(C29&gt;$C$464,A29,IF(C29&lt;=$C$464," ",IF(E29&gt;Data_Sheet!$B$6,A29,IF(E29&lt;=Data_Sheet!$B$6," "))))))</f>
        <v xml:space="preserve"> </v>
      </c>
      <c r="H29" s="38">
        <v>81917</v>
      </c>
      <c r="J29" s="38">
        <v>81917</v>
      </c>
      <c r="K29" s="38">
        <v>81917</v>
      </c>
      <c r="L29" s="38">
        <v>81917</v>
      </c>
      <c r="N29" s="38">
        <f>IF(VLOOKUP(J29,A29:B487,2,FALSE)&gt;Home!$B$3,J29)</f>
        <v>81917</v>
      </c>
      <c r="O29" s="38">
        <f>IF(VLOOKUP(K29,A29:C487,3,FALSE)&gt;Home!$B$4,K29)</f>
        <v>81917</v>
      </c>
      <c r="P29" s="38">
        <f>IF(VLOOKUP(L29,A29:E487,5,FALSE)&gt;Home!$B$5,L29)</f>
        <v>81917</v>
      </c>
      <c r="R29" s="44">
        <v>81917</v>
      </c>
      <c r="S29" s="44">
        <v>81919</v>
      </c>
      <c r="T29" s="44">
        <v>81942</v>
      </c>
      <c r="U29" s="44"/>
      <c r="AA29">
        <f>VLOOKUP(Table_valid_2458__220[[#This Row],[Material Cost]],A29:B487,2,FALSE)</f>
        <v>4570862.07</v>
      </c>
      <c r="AB29">
        <f>VLOOKUP(Table_valid_2469__318[[#This Row],[Labour Cost]],A29:C487,3,FALSE)</f>
        <v>412741.58</v>
      </c>
      <c r="AC29">
        <f>VLOOKUP(Table_valid_2471116[[#This Row],[Chargeback]],A29:E487,5,FALSE)</f>
        <v>95345</v>
      </c>
      <c r="AF29">
        <f>INDEX($A$5:$A$463,MATCH(Table20_223[[#This Row],[Material Cost]],$B$5:$B$463,0))</f>
        <v>81009</v>
      </c>
      <c r="AG29">
        <f>INDEX($A$5:$A$463,MATCH(Table10_213[[#This Row],[Labour Cost ]],$C$5:$C$463,0))</f>
        <v>84039</v>
      </c>
      <c r="AH29">
        <f>INDEX($A$5:$A$463,MATCH(Table13_217[[#This Row],[Chargeback Cost]],Table2[Chargeback Cost],0))</f>
        <v>84022</v>
      </c>
      <c r="AJ29" s="44">
        <v>2867333.62</v>
      </c>
      <c r="AK29" s="38">
        <v>627209.07999999996</v>
      </c>
      <c r="AL29" s="38">
        <v>366345</v>
      </c>
    </row>
    <row r="30" spans="1:38" x14ac:dyDescent="0.3">
      <c r="A30">
        <v>81026</v>
      </c>
      <c r="B30">
        <v>265639.15999999997</v>
      </c>
      <c r="C30">
        <v>56170.03</v>
      </c>
      <c r="D30">
        <v>353060.42</v>
      </c>
      <c r="E30">
        <f t="shared" si="0"/>
        <v>37345</v>
      </c>
      <c r="F30" s="33" t="str">
        <f>IF(B30&gt;$B$464,A30,IF(B30&lt;=$B$464," ",IF(C30&gt;$C$464,A30,IF(C30&lt;=$C$464," ",IF(E30&gt;Data_Sheet!$B$6,A30,IF(E30&lt;=Data_Sheet!$B$6," "))))))</f>
        <v xml:space="preserve"> </v>
      </c>
      <c r="H30" s="38">
        <v>81918</v>
      </c>
      <c r="J30" s="38">
        <v>81918</v>
      </c>
      <c r="K30" s="38">
        <v>81918</v>
      </c>
      <c r="L30" s="38">
        <v>81918</v>
      </c>
      <c r="N30" s="38">
        <f>IF(VLOOKUP(J30,A30:B488,2,FALSE)&gt;Home!$B$3,J30)</f>
        <v>81918</v>
      </c>
      <c r="O30" s="38">
        <f>IF(VLOOKUP(K30,A30:C488,3,FALSE)&gt;Home!$B$4,K30)</f>
        <v>81918</v>
      </c>
      <c r="P30" s="38">
        <f>IF(VLOOKUP(L30,A30:E488,5,FALSE)&gt;Home!$B$5,L30)</f>
        <v>81918</v>
      </c>
      <c r="R30" s="44">
        <v>81918</v>
      </c>
      <c r="S30" s="44">
        <v>81920</v>
      </c>
      <c r="T30" s="44">
        <v>81944</v>
      </c>
      <c r="U30" s="44"/>
      <c r="AA30">
        <f>VLOOKUP(Table_valid_2458__220[[#This Row],[Material Cost]],A30:B488,2,FALSE)</f>
        <v>1926692.66</v>
      </c>
      <c r="AB30">
        <f>VLOOKUP(Table_valid_2469__318[[#This Row],[Labour Cost]],A30:C488,3,FALSE)</f>
        <v>509889.18</v>
      </c>
      <c r="AC30">
        <f>VLOOKUP(Table_valid_2471116[[#This Row],[Chargeback]],A30:E488,5,FALSE)</f>
        <v>97345</v>
      </c>
      <c r="AF30">
        <f>INDEX($A$5:$A$463,MATCH(Table20_223[[#This Row],[Material Cost]],$B$5:$B$463,0))</f>
        <v>81942</v>
      </c>
      <c r="AG30">
        <f>INDEX($A$5:$A$463,MATCH(Table10_213[[#This Row],[Labour Cost ]],$C$5:$C$463,0))</f>
        <v>81906</v>
      </c>
      <c r="AH30">
        <f>INDEX($A$5:$A$463,MATCH(Table13_217[[#This Row],[Chargeback Cost]],Table2[Chargeback Cost],0))</f>
        <v>84021</v>
      </c>
      <c r="AJ30" s="44">
        <v>2788840.83</v>
      </c>
      <c r="AK30" s="38">
        <v>627186.55000000005</v>
      </c>
      <c r="AL30" s="38">
        <v>365345</v>
      </c>
    </row>
    <row r="31" spans="1:38" x14ac:dyDescent="0.3">
      <c r="A31">
        <v>81027</v>
      </c>
      <c r="B31">
        <v>706285.79</v>
      </c>
      <c r="C31">
        <v>71496.08</v>
      </c>
      <c r="D31">
        <v>967782.40000000002</v>
      </c>
      <c r="E31">
        <f t="shared" si="0"/>
        <v>38345</v>
      </c>
      <c r="F31" s="33" t="str">
        <f>IF(B31&gt;$B$464,A31,IF(B31&lt;=$B$464," ",IF(C31&gt;$C$464,A31,IF(C31&lt;=$C$464," ",IF(E31&gt;Data_Sheet!$B$6,A31,IF(E31&lt;=Data_Sheet!$B$6," "))))))</f>
        <v xml:space="preserve"> </v>
      </c>
      <c r="H31" s="38">
        <v>81919</v>
      </c>
      <c r="J31" s="38">
        <v>81919</v>
      </c>
      <c r="K31" s="38">
        <v>81919</v>
      </c>
      <c r="L31" s="38">
        <v>81919</v>
      </c>
      <c r="N31" s="38">
        <f>IF(VLOOKUP(J31,A31:B489,2,FALSE)&gt;Home!$B$3,J31)</f>
        <v>81919</v>
      </c>
      <c r="O31" s="38">
        <f>IF(VLOOKUP(K31,A31:C489,3,FALSE)&gt;Home!$B$4,K31)</f>
        <v>81919</v>
      </c>
      <c r="P31" s="38">
        <f>IF(VLOOKUP(L31,A31:E489,5,FALSE)&gt;Home!$B$5,L31)</f>
        <v>81919</v>
      </c>
      <c r="R31" s="44">
        <v>81919</v>
      </c>
      <c r="S31" s="44">
        <v>81921</v>
      </c>
      <c r="T31" s="44">
        <v>81948</v>
      </c>
      <c r="U31" s="44"/>
      <c r="AA31">
        <f>VLOOKUP(Table_valid_2458__220[[#This Row],[Material Cost]],A31:B489,2,FALSE)</f>
        <v>2295789.48</v>
      </c>
      <c r="AB31">
        <f>VLOOKUP(Table_valid_2469__318[[#This Row],[Labour Cost]],A31:C489,3,FALSE)</f>
        <v>266164.87</v>
      </c>
      <c r="AC31">
        <f>VLOOKUP(Table_valid_2471116[[#This Row],[Chargeback]],A31:E489,5,FALSE)</f>
        <v>99345</v>
      </c>
      <c r="AF31">
        <f>INDEX($A$5:$A$463,MATCH(Table20_223[[#This Row],[Material Cost]],$B$5:$B$463,0))</f>
        <v>82013</v>
      </c>
      <c r="AG31">
        <f>INDEX($A$5:$A$463,MATCH(Table10_213[[#This Row],[Labour Cost ]],$C$5:$C$463,0))</f>
        <v>81960</v>
      </c>
      <c r="AH31">
        <f>INDEX($A$5:$A$463,MATCH(Table13_217[[#This Row],[Chargeback Cost]],Table2[Chargeback Cost],0))</f>
        <v>84018</v>
      </c>
      <c r="AJ31" s="44">
        <v>2770834.89</v>
      </c>
      <c r="AK31" s="38">
        <v>620634.34</v>
      </c>
      <c r="AL31" s="38">
        <v>362345</v>
      </c>
    </row>
    <row r="32" spans="1:38" x14ac:dyDescent="0.3">
      <c r="A32">
        <v>81028</v>
      </c>
      <c r="B32">
        <v>295516.15999999997</v>
      </c>
      <c r="C32">
        <v>72948.05</v>
      </c>
      <c r="D32">
        <v>381861.97</v>
      </c>
      <c r="E32">
        <f t="shared" si="0"/>
        <v>39345</v>
      </c>
      <c r="F32" s="33" t="str">
        <f>IF(B32&gt;$B$464,A32,IF(B32&lt;=$B$464," ",IF(C32&gt;$C$464,A32,IF(C32&lt;=$C$464," ",IF(E32&gt;Data_Sheet!$B$6,A32,IF(E32&lt;=Data_Sheet!$B$6," "))))))</f>
        <v xml:space="preserve"> </v>
      </c>
      <c r="H32" s="38">
        <v>81920</v>
      </c>
      <c r="J32" s="38">
        <v>81920</v>
      </c>
      <c r="K32" s="38">
        <v>81920</v>
      </c>
      <c r="L32" s="38">
        <v>81920</v>
      </c>
      <c r="N32" s="38">
        <f>IF(VLOOKUP(J32,A32:B490,2,FALSE)&gt;Home!$B$3,J32)</f>
        <v>81920</v>
      </c>
      <c r="O32" s="38">
        <f>IF(VLOOKUP(K32,A32:C490,3,FALSE)&gt;Home!$B$4,K32)</f>
        <v>81920</v>
      </c>
      <c r="P32" s="38">
        <f>IF(VLOOKUP(L32,A32:E490,5,FALSE)&gt;Home!$B$5,L32)</f>
        <v>81920</v>
      </c>
      <c r="R32" s="44">
        <v>81920</v>
      </c>
      <c r="S32" s="44">
        <v>81922</v>
      </c>
      <c r="T32" s="44">
        <v>81951</v>
      </c>
      <c r="U32" s="44"/>
      <c r="AA32">
        <f>VLOOKUP(Table_valid_2458__220[[#This Row],[Material Cost]],A32:B490,2,FALSE)</f>
        <v>3034880.97</v>
      </c>
      <c r="AB32">
        <f>VLOOKUP(Table_valid_2469__318[[#This Row],[Labour Cost]],A32:C490,3,FALSE)</f>
        <v>473229.19</v>
      </c>
      <c r="AC32">
        <f>VLOOKUP(Table_valid_2471116[[#This Row],[Chargeback]],A32:E490,5,FALSE)</f>
        <v>100345</v>
      </c>
      <c r="AF32">
        <f>INDEX($A$5:$A$463,MATCH(Table20_223[[#This Row],[Material Cost]],$B$5:$B$463,0))</f>
        <v>81003</v>
      </c>
      <c r="AG32">
        <f>INDEX($A$5:$A$463,MATCH(Table10_213[[#This Row],[Labour Cost ]],$C$5:$C$463,0))</f>
        <v>81958</v>
      </c>
      <c r="AH32">
        <f>INDEX($A$5:$A$463,MATCH(Table13_217[[#This Row],[Chargeback Cost]],Table2[Chargeback Cost],0))</f>
        <v>84017</v>
      </c>
      <c r="AJ32" s="44">
        <v>2757670.26</v>
      </c>
      <c r="AK32" s="38">
        <v>619487.84</v>
      </c>
      <c r="AL32" s="38">
        <v>361345</v>
      </c>
    </row>
    <row r="33" spans="1:38" x14ac:dyDescent="0.3">
      <c r="A33">
        <v>81029</v>
      </c>
      <c r="B33">
        <v>1595826.37</v>
      </c>
      <c r="C33">
        <v>270322.73</v>
      </c>
      <c r="D33">
        <v>2332453.9</v>
      </c>
      <c r="E33">
        <f t="shared" si="0"/>
        <v>40345</v>
      </c>
      <c r="F33" s="33">
        <f>IF(B33&gt;$B$464,A33,IF(B33&lt;=$B$464," ",IF(C33&gt;$C$464,A33,IF(C33&lt;=$C$464," ",IF(E33&gt;Data_Sheet!$B$6,A33,IF(E33&lt;=Data_Sheet!$B$6," "))))))</f>
        <v>81029</v>
      </c>
      <c r="H33" s="38">
        <v>81921</v>
      </c>
      <c r="J33" s="38">
        <v>81921</v>
      </c>
      <c r="K33" s="38">
        <v>81921</v>
      </c>
      <c r="L33" s="38">
        <v>81921</v>
      </c>
      <c r="N33" s="38">
        <f>IF(VLOOKUP(J33,A33:B491,2,FALSE)&gt;Home!$B$3,J33)</f>
        <v>81921</v>
      </c>
      <c r="O33" s="38">
        <f>IF(VLOOKUP(K33,A33:C491,3,FALSE)&gt;Home!$B$4,K33)</f>
        <v>81921</v>
      </c>
      <c r="P33" s="38">
        <f>IF(VLOOKUP(L33,A33:E491,5,FALSE)&gt;Home!$B$5,L33)</f>
        <v>81921</v>
      </c>
      <c r="R33" s="44">
        <v>81921</v>
      </c>
      <c r="S33" s="44">
        <v>81925</v>
      </c>
      <c r="T33" s="44">
        <v>81952</v>
      </c>
      <c r="U33" s="44"/>
      <c r="AA33">
        <f>VLOOKUP(Table_valid_2458__220[[#This Row],[Material Cost]],A33:B491,2,FALSE)</f>
        <v>1191547.72</v>
      </c>
      <c r="AB33">
        <f>VLOOKUP(Table_valid_2469__318[[#This Row],[Labour Cost]],A33:C491,3,FALSE)</f>
        <v>356288.25</v>
      </c>
      <c r="AC33">
        <f>VLOOKUP(Table_valid_2471116[[#This Row],[Chargeback]],A33:E491,5,FALSE)</f>
        <v>101345</v>
      </c>
      <c r="AF33">
        <f>INDEX($A$5:$A$463,MATCH(Table20_223[[#This Row],[Material Cost]],$B$5:$B$463,0))</f>
        <v>83019</v>
      </c>
      <c r="AG33">
        <f>INDEX($A$5:$A$463,MATCH(Table10_213[[#This Row],[Labour Cost ]],$C$5:$C$463,0))</f>
        <v>81901</v>
      </c>
      <c r="AH33">
        <f>INDEX($A$5:$A$463,MATCH(Table13_217[[#This Row],[Chargeback Cost]],Table2[Chargeback Cost],0))</f>
        <v>84016</v>
      </c>
      <c r="AJ33" s="44">
        <v>2693848.68</v>
      </c>
      <c r="AK33" s="38">
        <v>617380.61</v>
      </c>
      <c r="AL33" s="38">
        <v>360345</v>
      </c>
    </row>
    <row r="34" spans="1:38" x14ac:dyDescent="0.3">
      <c r="A34">
        <v>81030</v>
      </c>
      <c r="B34">
        <v>615065.86</v>
      </c>
      <c r="C34">
        <v>121006.75</v>
      </c>
      <c r="D34">
        <v>897306.53</v>
      </c>
      <c r="E34">
        <f t="shared" si="0"/>
        <v>41345</v>
      </c>
      <c r="F34" s="33" t="str">
        <f>IF(B34&gt;$B$464,A34,IF(B34&lt;=$B$464," ",IF(C34&gt;$C$464,A34,IF(C34&lt;=$C$464," ",IF(E34&gt;Data_Sheet!$B$6,A34,IF(E34&lt;=Data_Sheet!$B$6," "))))))</f>
        <v xml:space="preserve"> </v>
      </c>
      <c r="H34" s="38">
        <v>81922</v>
      </c>
      <c r="J34" s="38">
        <v>81922</v>
      </c>
      <c r="K34" s="38">
        <v>81922</v>
      </c>
      <c r="L34" s="38">
        <v>81922</v>
      </c>
      <c r="N34" s="38">
        <f>IF(VLOOKUP(J34,A34:B492,2,FALSE)&gt;Home!$B$3,J34)</f>
        <v>81922</v>
      </c>
      <c r="O34" s="38">
        <f>IF(VLOOKUP(K34,A34:C492,3,FALSE)&gt;Home!$B$4,K34)</f>
        <v>81922</v>
      </c>
      <c r="P34" s="38">
        <f>IF(VLOOKUP(L34,A34:E492,5,FALSE)&gt;Home!$B$5,L34)</f>
        <v>81922</v>
      </c>
      <c r="R34" s="44">
        <v>81922</v>
      </c>
      <c r="S34" s="44">
        <v>81927</v>
      </c>
      <c r="T34" s="44">
        <v>81954</v>
      </c>
      <c r="U34" s="44"/>
      <c r="AA34">
        <f>VLOOKUP(Table_valid_2458__220[[#This Row],[Material Cost]],A34:B492,2,FALSE)</f>
        <v>4205325.2699999996</v>
      </c>
      <c r="AB34">
        <f>VLOOKUP(Table_valid_2469__318[[#This Row],[Labour Cost]],A34:C492,3,FALSE)</f>
        <v>396978.01</v>
      </c>
      <c r="AC34">
        <f>VLOOKUP(Table_valid_2471116[[#This Row],[Chargeback]],A34:E492,5,FALSE)</f>
        <v>103345</v>
      </c>
      <c r="AF34">
        <f>INDEX($A$5:$A$463,MATCH(Table20_223[[#This Row],[Material Cost]],$B$5:$B$463,0))</f>
        <v>82019</v>
      </c>
      <c r="AG34">
        <f>INDEX($A$5:$A$463,MATCH(Table10_213[[#This Row],[Labour Cost ]],$C$5:$C$463,0))</f>
        <v>81003</v>
      </c>
      <c r="AH34">
        <f>INDEX($A$5:$A$463,MATCH(Table13_217[[#This Row],[Chargeback Cost]],Table2[Chargeback Cost],0))</f>
        <v>84015</v>
      </c>
      <c r="AJ34" s="44">
        <v>2685410.51</v>
      </c>
      <c r="AK34" s="38">
        <v>605513.47</v>
      </c>
      <c r="AL34" s="38">
        <v>359345</v>
      </c>
    </row>
    <row r="35" spans="1:38" x14ac:dyDescent="0.3">
      <c r="A35">
        <v>81031</v>
      </c>
      <c r="B35">
        <v>686874.78</v>
      </c>
      <c r="C35">
        <v>276158.28999999998</v>
      </c>
      <c r="D35">
        <v>985922.29</v>
      </c>
      <c r="E35">
        <f t="shared" si="0"/>
        <v>42345</v>
      </c>
      <c r="F35" s="33" t="str">
        <f>IF(B35&gt;$B$464,A35,IF(B35&lt;=$B$464," ",IF(C35&gt;$C$464,A35,IF(C35&lt;=$C$464," ",IF(E35&gt;Data_Sheet!$B$6,A35,IF(E35&lt;=Data_Sheet!$B$6," "))))))</f>
        <v xml:space="preserve"> </v>
      </c>
      <c r="H35" s="38">
        <v>81925</v>
      </c>
      <c r="J35" s="38">
        <v>81925</v>
      </c>
      <c r="K35" s="38">
        <v>81925</v>
      </c>
      <c r="L35" s="38">
        <v>81925</v>
      </c>
      <c r="N35" s="38">
        <f>IF(VLOOKUP(J35,A35:B493,2,FALSE)&gt;Home!$B$3,J35)</f>
        <v>81925</v>
      </c>
      <c r="O35" s="38">
        <f>IF(VLOOKUP(K35,A35:C493,3,FALSE)&gt;Home!$B$4,K35)</f>
        <v>81925</v>
      </c>
      <c r="P35" s="38">
        <f>IF(VLOOKUP(L35,A35:E493,5,FALSE)&gt;Home!$B$5,L35)</f>
        <v>81925</v>
      </c>
      <c r="R35" s="44">
        <v>81925</v>
      </c>
      <c r="S35" s="44">
        <v>81928</v>
      </c>
      <c r="T35" s="44">
        <v>81956</v>
      </c>
      <c r="U35" s="44"/>
      <c r="AA35">
        <f>VLOOKUP(Table_valid_2458__220[[#This Row],[Material Cost]],A35:B493,2,FALSE)</f>
        <v>2450515.7999999998</v>
      </c>
      <c r="AB35">
        <f>VLOOKUP(Table_valid_2469__318[[#This Row],[Labour Cost]],A35:C493,3,FALSE)</f>
        <v>518761.36</v>
      </c>
      <c r="AC35">
        <f>VLOOKUP(Table_valid_2471116[[#This Row],[Chargeback]],A35:E493,5,FALSE)</f>
        <v>105345</v>
      </c>
      <c r="AF35">
        <f>INDEX($A$5:$A$463,MATCH(Table20_223[[#This Row],[Material Cost]],$B$5:$B$463,0))</f>
        <v>83024</v>
      </c>
      <c r="AG35">
        <f>INDEX($A$5:$A$463,MATCH(Table10_213[[#This Row],[Labour Cost ]],$C$5:$C$463,0))</f>
        <v>81961</v>
      </c>
      <c r="AH35">
        <f>INDEX($A$5:$A$463,MATCH(Table13_217[[#This Row],[Chargeback Cost]],Table2[Chargeback Cost],0))</f>
        <v>84012</v>
      </c>
      <c r="AJ35" s="44">
        <v>2682284.7999999998</v>
      </c>
      <c r="AK35" s="38">
        <v>593411</v>
      </c>
      <c r="AL35" s="38">
        <v>357345</v>
      </c>
    </row>
    <row r="36" spans="1:38" x14ac:dyDescent="0.3">
      <c r="A36">
        <v>81032</v>
      </c>
      <c r="B36">
        <v>1094680.8500000001</v>
      </c>
      <c r="C36">
        <v>225572.42</v>
      </c>
      <c r="D36">
        <v>1429409.6</v>
      </c>
      <c r="E36">
        <f t="shared" si="0"/>
        <v>43345</v>
      </c>
      <c r="F36" s="33" t="str">
        <f>IF(B36&gt;$B$464,A36,IF(B36&lt;=$B$464," ",IF(C36&gt;$C$464,A36,IF(C36&lt;=$C$464," ",IF(E36&gt;Data_Sheet!$B$6,A36,IF(E36&lt;=Data_Sheet!$B$6," "))))))</f>
        <v xml:space="preserve"> </v>
      </c>
      <c r="H36" s="38">
        <v>81927</v>
      </c>
      <c r="J36" s="38">
        <v>81927</v>
      </c>
      <c r="K36" s="38">
        <v>81927</v>
      </c>
      <c r="L36" s="38">
        <v>81927</v>
      </c>
      <c r="N36" s="38">
        <f>IF(VLOOKUP(J36,A36:B494,2,FALSE)&gt;Home!$B$3,J36)</f>
        <v>81927</v>
      </c>
      <c r="O36" s="38">
        <f>IF(VLOOKUP(K36,A36:C494,3,FALSE)&gt;Home!$B$4,K36)</f>
        <v>81927</v>
      </c>
      <c r="P36" s="38">
        <f>IF(VLOOKUP(L36,A36:E494,5,FALSE)&gt;Home!$B$5,L36)</f>
        <v>81927</v>
      </c>
      <c r="R36" s="44">
        <v>81927</v>
      </c>
      <c r="S36" s="44">
        <v>81942</v>
      </c>
      <c r="T36" s="44">
        <v>81957</v>
      </c>
      <c r="U36" s="44"/>
      <c r="AA36">
        <f>VLOOKUP(Table_valid_2458__220[[#This Row],[Material Cost]],A36:B494,2,FALSE)</f>
        <v>1748429.98</v>
      </c>
      <c r="AB36">
        <f>VLOOKUP(Table_valid_2469__318[[#This Row],[Labour Cost]],A36:C494,3,FALSE)</f>
        <v>734906.19</v>
      </c>
      <c r="AC36">
        <f>VLOOKUP(Table_valid_2471116[[#This Row],[Chargeback]],A36:E494,5,FALSE)</f>
        <v>106345</v>
      </c>
      <c r="AF36">
        <f>INDEX($A$5:$A$463,MATCH(Table20_223[[#This Row],[Material Cost]],$B$5:$B$463,0))</f>
        <v>83007</v>
      </c>
      <c r="AG36">
        <f>INDEX($A$5:$A$463,MATCH(Table10_213[[#This Row],[Labour Cost ]],$C$5:$C$463,0))</f>
        <v>81916</v>
      </c>
      <c r="AH36">
        <f>INDEX($A$5:$A$463,MATCH(Table13_217[[#This Row],[Chargeback Cost]],Table2[Chargeback Cost],0))</f>
        <v>84011</v>
      </c>
      <c r="AJ36" s="44">
        <v>2650497.4300000002</v>
      </c>
      <c r="AK36" s="38">
        <v>586650.12</v>
      </c>
      <c r="AL36" s="38">
        <v>356345</v>
      </c>
    </row>
    <row r="37" spans="1:38" x14ac:dyDescent="0.3">
      <c r="A37">
        <v>81033</v>
      </c>
      <c r="B37">
        <v>578003.47</v>
      </c>
      <c r="C37">
        <v>121014.97</v>
      </c>
      <c r="D37">
        <v>769765.89</v>
      </c>
      <c r="E37">
        <f t="shared" si="0"/>
        <v>44345</v>
      </c>
      <c r="F37" s="33" t="str">
        <f>IF(B37&gt;$B$464,A37,IF(B37&lt;=$B$464," ",IF(C37&gt;$C$464,A37,IF(C37&lt;=$C$464," ",IF(E37&gt;Data_Sheet!$B$6,A37,IF(E37&lt;=Data_Sheet!$B$6," "))))))</f>
        <v xml:space="preserve"> </v>
      </c>
      <c r="H37" s="38">
        <v>81928</v>
      </c>
      <c r="J37" s="38">
        <v>81928</v>
      </c>
      <c r="K37" s="38">
        <v>81928</v>
      </c>
      <c r="L37" s="38">
        <v>81928</v>
      </c>
      <c r="N37" s="38">
        <f>IF(VLOOKUP(J37,A37:B495,2,FALSE)&gt;Home!$B$3,J37)</f>
        <v>81928</v>
      </c>
      <c r="O37" s="38">
        <f>IF(VLOOKUP(K37,A37:C495,3,FALSE)&gt;Home!$B$4,K37)</f>
        <v>81928</v>
      </c>
      <c r="P37" s="38">
        <f>IF(VLOOKUP(L37,A37:E495,5,FALSE)&gt;Home!$B$5,L37)</f>
        <v>81928</v>
      </c>
      <c r="R37" s="44">
        <v>81928</v>
      </c>
      <c r="S37" s="44">
        <v>81948</v>
      </c>
      <c r="T37" s="44">
        <v>81958</v>
      </c>
      <c r="U37" s="44"/>
      <c r="AA37">
        <f>VLOOKUP(Table_valid_2458__220[[#This Row],[Material Cost]],A37:B495,2,FALSE)</f>
        <v>2314474.9</v>
      </c>
      <c r="AB37">
        <f>VLOOKUP(Table_valid_2469__318[[#This Row],[Labour Cost]],A37:C495,3,FALSE)</f>
        <v>336105.86</v>
      </c>
      <c r="AC37">
        <f>VLOOKUP(Table_valid_2471116[[#This Row],[Chargeback]],A37:E495,5,FALSE)</f>
        <v>107345</v>
      </c>
      <c r="AF37">
        <f>INDEX($A$5:$A$463,MATCH(Table20_223[[#This Row],[Material Cost]],$B$5:$B$463,0))</f>
        <v>84080</v>
      </c>
      <c r="AG37">
        <f>INDEX($A$5:$A$463,MATCH(Table10_213[[#This Row],[Labour Cost ]],$C$5:$C$463,0))</f>
        <v>84005</v>
      </c>
      <c r="AH37">
        <f>INDEX($A$5:$A$463,MATCH(Table13_217[[#This Row],[Chargeback Cost]],Table2[Chargeback Cost],0))</f>
        <v>84009</v>
      </c>
      <c r="AJ37" s="44">
        <v>2641965.9</v>
      </c>
      <c r="AK37" s="38">
        <v>576377.47</v>
      </c>
      <c r="AL37" s="38">
        <v>355345</v>
      </c>
    </row>
    <row r="38" spans="1:38" x14ac:dyDescent="0.3">
      <c r="A38">
        <v>81034</v>
      </c>
      <c r="B38">
        <v>1691801.17</v>
      </c>
      <c r="C38">
        <v>263001</v>
      </c>
      <c r="D38">
        <v>2300220.4900000002</v>
      </c>
      <c r="E38">
        <f t="shared" si="0"/>
        <v>45345</v>
      </c>
      <c r="F38" s="33">
        <f>IF(B38&gt;$B$464,A38,IF(B38&lt;=$B$464," ",IF(C38&gt;$C$464,A38,IF(C38&lt;=$C$464," ",IF(E38&gt;Data_Sheet!$B$6,A38,IF(E38&lt;=Data_Sheet!$B$6," "))))))</f>
        <v>81034</v>
      </c>
      <c r="H38" s="38">
        <v>81942</v>
      </c>
      <c r="J38" s="38">
        <v>81942</v>
      </c>
      <c r="K38" s="38">
        <v>81942</v>
      </c>
      <c r="L38" s="38">
        <v>81942</v>
      </c>
      <c r="N38" s="38">
        <f>IF(VLOOKUP(J38,A38:B496,2,FALSE)&gt;Home!$B$3,J38)</f>
        <v>81942</v>
      </c>
      <c r="O38" s="38">
        <f>IF(VLOOKUP(K38,A38:C496,3,FALSE)&gt;Home!$B$4,K38)</f>
        <v>81942</v>
      </c>
      <c r="P38" s="38">
        <f>IF(VLOOKUP(L38,A38:E496,5,FALSE)&gt;Home!$B$5,L38)</f>
        <v>81942</v>
      </c>
      <c r="R38" s="44">
        <v>81942</v>
      </c>
      <c r="S38" s="44">
        <v>81951</v>
      </c>
      <c r="T38" s="44">
        <v>81959</v>
      </c>
      <c r="U38" s="44"/>
      <c r="AA38">
        <f>VLOOKUP(Table_valid_2458__220[[#This Row],[Material Cost]],A38:B496,2,FALSE)</f>
        <v>2788840.83</v>
      </c>
      <c r="AB38">
        <f>VLOOKUP(Table_valid_2469__318[[#This Row],[Labour Cost]],A38:C496,3,FALSE)</f>
        <v>740220.79</v>
      </c>
      <c r="AC38">
        <f>VLOOKUP(Table_valid_2471116[[#This Row],[Chargeback]],A38:E496,5,FALSE)</f>
        <v>108345</v>
      </c>
      <c r="AF38">
        <f>INDEX($A$5:$A$463,MATCH(Table20_223[[#This Row],[Material Cost]],$B$5:$B$463,0))</f>
        <v>83017</v>
      </c>
      <c r="AG38">
        <f>INDEX($A$5:$A$463,MATCH(Table10_213[[#This Row],[Labour Cost ]],$C$5:$C$463,0))</f>
        <v>84055</v>
      </c>
      <c r="AH38">
        <f>INDEX($A$5:$A$463,MATCH(Table13_217[[#This Row],[Chargeback Cost]],Table2[Chargeback Cost],0))</f>
        <v>84008</v>
      </c>
      <c r="AJ38" s="44">
        <v>2615933.9</v>
      </c>
      <c r="AK38" s="38">
        <v>572951.97</v>
      </c>
      <c r="AL38" s="38">
        <v>354345</v>
      </c>
    </row>
    <row r="39" spans="1:38" x14ac:dyDescent="0.3">
      <c r="A39">
        <v>81035</v>
      </c>
      <c r="B39">
        <v>339122.6</v>
      </c>
      <c r="C39">
        <v>55260.02</v>
      </c>
      <c r="D39">
        <v>480647.11</v>
      </c>
      <c r="E39">
        <f t="shared" si="0"/>
        <v>46345</v>
      </c>
      <c r="F39" s="33" t="str">
        <f>IF(B39&gt;$B$464,A39,IF(B39&lt;=$B$464," ",IF(C39&gt;$C$464,A39,IF(C39&lt;=$C$464," ",IF(E39&gt;Data_Sheet!$B$6,A39,IF(E39&lt;=Data_Sheet!$B$6," "))))))</f>
        <v xml:space="preserve"> </v>
      </c>
      <c r="H39" s="38">
        <v>81944</v>
      </c>
      <c r="J39" s="38">
        <v>81944</v>
      </c>
      <c r="K39" s="38">
        <v>81944</v>
      </c>
      <c r="L39" s="38">
        <v>81944</v>
      </c>
      <c r="N39" s="38">
        <f>IF(VLOOKUP(J39,A39:B497,2,FALSE)&gt;Home!$B$3,J39)</f>
        <v>81944</v>
      </c>
      <c r="O39" s="38" t="b">
        <f>IF(VLOOKUP(K39,A39:C497,3,FALSE)&gt;Home!$B$4,K39)</f>
        <v>0</v>
      </c>
      <c r="P39" s="38">
        <f>IF(VLOOKUP(L39,A39:E497,5,FALSE)&gt;Home!$B$5,L39)</f>
        <v>81944</v>
      </c>
      <c r="R39" s="44">
        <v>81944</v>
      </c>
      <c r="S39" s="44">
        <v>81952</v>
      </c>
      <c r="T39" s="44">
        <v>81960</v>
      </c>
      <c r="U39" s="44"/>
      <c r="AA39">
        <f>VLOOKUP(Table_valid_2458__220[[#This Row],[Material Cost]],A39:B497,2,FALSE)</f>
        <v>1473222.04</v>
      </c>
      <c r="AB39">
        <f>VLOOKUP(Table_valid_2469__318[[#This Row],[Labour Cost]],A39:C497,3,FALSE)</f>
        <v>424255.19</v>
      </c>
      <c r="AC39">
        <f>VLOOKUP(Table_valid_2471116[[#This Row],[Chargeback]],A39:E497,5,FALSE)</f>
        <v>109345</v>
      </c>
      <c r="AF39">
        <f>INDEX($A$5:$A$463,MATCH(Table20_223[[#This Row],[Material Cost]],$B$5:$B$463,0))</f>
        <v>83044</v>
      </c>
      <c r="AG39">
        <f>INDEX($A$5:$A$463,MATCH(Table10_213[[#This Row],[Labour Cost ]],$C$5:$C$463,0))</f>
        <v>83030</v>
      </c>
      <c r="AH39">
        <f>INDEX($A$5:$A$463,MATCH(Table13_217[[#This Row],[Chargeback Cost]],Table2[Chargeback Cost],0))</f>
        <v>84007</v>
      </c>
      <c r="AJ39" s="44">
        <v>2607657.92</v>
      </c>
      <c r="AK39" s="38">
        <v>537902.56999999995</v>
      </c>
      <c r="AL39" s="38">
        <v>353345</v>
      </c>
    </row>
    <row r="40" spans="1:38" x14ac:dyDescent="0.3">
      <c r="A40">
        <v>81036</v>
      </c>
      <c r="B40">
        <v>1137721.32</v>
      </c>
      <c r="C40">
        <v>172340.67</v>
      </c>
      <c r="D40">
        <v>1646161.14</v>
      </c>
      <c r="E40">
        <f t="shared" si="0"/>
        <v>47345</v>
      </c>
      <c r="F40" s="33">
        <f>IF(B40&gt;$B$464,A40,IF(B40&lt;=$B$464," ",IF(C40&gt;$C$464,A40,IF(C40&lt;=$C$464," ",IF(E40&gt;Data_Sheet!$B$6,A40,IF(E40&lt;=Data_Sheet!$B$6," "))))))</f>
        <v>81036</v>
      </c>
      <c r="H40" s="38">
        <v>81948</v>
      </c>
      <c r="J40" s="38">
        <v>81948</v>
      </c>
      <c r="K40" s="38">
        <v>81948</v>
      </c>
      <c r="L40" s="38">
        <v>81948</v>
      </c>
      <c r="N40" s="38">
        <f>IF(VLOOKUP(J40,A40:B498,2,FALSE)&gt;Home!$B$3,J40)</f>
        <v>81948</v>
      </c>
      <c r="O40" s="38">
        <f>IF(VLOOKUP(K40,A40:C498,3,FALSE)&gt;Home!$B$4,K40)</f>
        <v>81948</v>
      </c>
      <c r="P40" s="38">
        <f>IF(VLOOKUP(L40,A40:E498,5,FALSE)&gt;Home!$B$5,L40)</f>
        <v>81948</v>
      </c>
      <c r="R40" s="44">
        <v>81948</v>
      </c>
      <c r="S40" s="44">
        <v>81954</v>
      </c>
      <c r="T40" s="44">
        <v>81961</v>
      </c>
      <c r="U40" s="44"/>
      <c r="AA40">
        <f>VLOOKUP(Table_valid_2458__220[[#This Row],[Material Cost]],A40:B498,2,FALSE)</f>
        <v>2305750.69</v>
      </c>
      <c r="AB40">
        <f>VLOOKUP(Table_valid_2469__318[[#This Row],[Labour Cost]],A40:C498,3,FALSE)</f>
        <v>482110.73</v>
      </c>
      <c r="AC40">
        <f>VLOOKUP(Table_valid_2471116[[#This Row],[Chargeback]],A40:E498,5,FALSE)</f>
        <v>110345</v>
      </c>
      <c r="AF40">
        <f>INDEX($A$5:$A$463,MATCH(Table20_223[[#This Row],[Material Cost]],$B$5:$B$463,0))</f>
        <v>84039</v>
      </c>
      <c r="AG40">
        <f>INDEX($A$5:$A$463,MATCH(Table10_213[[#This Row],[Labour Cost ]],$C$5:$C$463,0))</f>
        <v>83035</v>
      </c>
      <c r="AH40">
        <f>INDEX($A$5:$A$463,MATCH(Table13_217[[#This Row],[Chargeback Cost]],Table2[Chargeback Cost],0))</f>
        <v>84005</v>
      </c>
      <c r="AJ40" s="44">
        <v>2559910.41</v>
      </c>
      <c r="AK40" s="38">
        <v>532117.80000000005</v>
      </c>
      <c r="AL40" s="38">
        <v>352345</v>
      </c>
    </row>
    <row r="41" spans="1:38" x14ac:dyDescent="0.3">
      <c r="A41">
        <v>81037</v>
      </c>
      <c r="B41">
        <v>845513.61</v>
      </c>
      <c r="C41">
        <v>127513.29</v>
      </c>
      <c r="D41">
        <v>1129640.19</v>
      </c>
      <c r="E41">
        <f t="shared" si="0"/>
        <v>48345</v>
      </c>
      <c r="F41" s="33" t="str">
        <f>IF(B41&gt;$B$464,A41,IF(B41&lt;=$B$464," ",IF(C41&gt;$C$464,A41,IF(C41&lt;=$C$464," ",IF(E41&gt;Data_Sheet!$B$6,A41,IF(E41&lt;=Data_Sheet!$B$6," "))))))</f>
        <v xml:space="preserve"> </v>
      </c>
      <c r="H41" s="38">
        <v>81951</v>
      </c>
      <c r="J41" s="38">
        <v>81951</v>
      </c>
      <c r="K41" s="38">
        <v>81951</v>
      </c>
      <c r="L41" s="38">
        <v>81951</v>
      </c>
      <c r="N41" s="38">
        <f>IF(VLOOKUP(J41,A41:B499,2,FALSE)&gt;Home!$B$3,J41)</f>
        <v>81951</v>
      </c>
      <c r="O41" s="38">
        <f>IF(VLOOKUP(K41,A41:C499,3,FALSE)&gt;Home!$B$4,K41)</f>
        <v>81951</v>
      </c>
      <c r="P41" s="38">
        <f>IF(VLOOKUP(L41,A41:E499,5,FALSE)&gt;Home!$B$5,L41)</f>
        <v>81951</v>
      </c>
      <c r="R41" s="44">
        <v>81951</v>
      </c>
      <c r="S41" s="44">
        <v>81956</v>
      </c>
      <c r="T41" s="44">
        <v>81962</v>
      </c>
      <c r="U41" s="44"/>
      <c r="AA41">
        <f>VLOOKUP(Table_valid_2458__220[[#This Row],[Material Cost]],A41:B499,2,FALSE)</f>
        <v>2983516.19</v>
      </c>
      <c r="AB41">
        <f>VLOOKUP(Table_valid_2469__318[[#This Row],[Labour Cost]],A41:C499,3,FALSE)</f>
        <v>532066.81000000006</v>
      </c>
      <c r="AC41">
        <f>VLOOKUP(Table_valid_2471116[[#This Row],[Chargeback]],A41:E499,5,FALSE)</f>
        <v>111345</v>
      </c>
      <c r="AF41">
        <f>INDEX($A$5:$A$463,MATCH(Table20_223[[#This Row],[Material Cost]],$B$5:$B$463,0))</f>
        <v>81977</v>
      </c>
      <c r="AG41">
        <f>INDEX($A$5:$A$463,MATCH(Table10_213[[#This Row],[Labour Cost ]],$C$5:$C$463,0))</f>
        <v>81956</v>
      </c>
      <c r="AH41">
        <f>INDEX($A$5:$A$463,MATCH(Table13_217[[#This Row],[Chargeback Cost]],Table2[Chargeback Cost],0))</f>
        <v>84003</v>
      </c>
      <c r="AJ41" s="44">
        <v>2512308.9900000002</v>
      </c>
      <c r="AK41" s="38">
        <v>532066.81000000006</v>
      </c>
      <c r="AL41" s="38">
        <v>350345</v>
      </c>
    </row>
    <row r="42" spans="1:38" x14ac:dyDescent="0.3">
      <c r="A42">
        <v>81038</v>
      </c>
      <c r="B42">
        <v>440607.91</v>
      </c>
      <c r="C42">
        <v>50122.97</v>
      </c>
      <c r="D42">
        <v>641649.42000000004</v>
      </c>
      <c r="E42">
        <f t="shared" si="0"/>
        <v>49345</v>
      </c>
      <c r="F42" s="33" t="str">
        <f>IF(B42&gt;$B$464,A42,IF(B42&lt;=$B$464," ",IF(C42&gt;$C$464,A42,IF(C42&lt;=$C$464," ",IF(E42&gt;Data_Sheet!$B$6,A42,IF(E42&lt;=Data_Sheet!$B$6," "))))))</f>
        <v xml:space="preserve"> </v>
      </c>
      <c r="H42" s="38">
        <v>81952</v>
      </c>
      <c r="J42" s="38">
        <v>81952</v>
      </c>
      <c r="K42" s="38">
        <v>81952</v>
      </c>
      <c r="L42" s="38">
        <v>81952</v>
      </c>
      <c r="N42" s="38">
        <f>IF(VLOOKUP(J42,A42:B500,2,FALSE)&gt;Home!$B$3,J42)</f>
        <v>81952</v>
      </c>
      <c r="O42" s="38">
        <f>IF(VLOOKUP(K42,A42:C500,3,FALSE)&gt;Home!$B$4,K42)</f>
        <v>81952</v>
      </c>
      <c r="P42" s="38">
        <f>IF(VLOOKUP(L42,A42:E500,5,FALSE)&gt;Home!$B$5,L42)</f>
        <v>81952</v>
      </c>
      <c r="R42" s="44">
        <v>81952</v>
      </c>
      <c r="S42" s="44">
        <v>81957</v>
      </c>
      <c r="T42" s="44">
        <v>81963</v>
      </c>
      <c r="U42" s="44"/>
      <c r="AA42">
        <f>VLOOKUP(Table_valid_2458__220[[#This Row],[Material Cost]],A42:B500,2,FALSE)</f>
        <v>1840554.59</v>
      </c>
      <c r="AB42">
        <f>VLOOKUP(Table_valid_2469__318[[#This Row],[Labour Cost]],A42:C500,3,FALSE)</f>
        <v>518238.02</v>
      </c>
      <c r="AC42">
        <f>VLOOKUP(Table_valid_2471116[[#This Row],[Chargeback]],A42:E500,5,FALSE)</f>
        <v>112345</v>
      </c>
      <c r="AF42">
        <f>INDEX($A$5:$A$463,MATCH(Table20_223[[#This Row],[Material Cost]],$B$5:$B$463,0))</f>
        <v>83036</v>
      </c>
      <c r="AG42">
        <f>INDEX($A$5:$A$463,MATCH(Table10_213[[#This Row],[Labour Cost ]],$C$5:$C$463,0))</f>
        <v>84036</v>
      </c>
      <c r="AH42">
        <f>INDEX($A$5:$A$463,MATCH(Table13_217[[#This Row],[Chargeback Cost]],Table2[Chargeback Cost],0))</f>
        <v>84002</v>
      </c>
      <c r="AJ42" s="44">
        <v>2492020.9900000002</v>
      </c>
      <c r="AK42" s="38">
        <v>528835.82999999996</v>
      </c>
      <c r="AL42" s="38">
        <v>349345</v>
      </c>
    </row>
    <row r="43" spans="1:38" x14ac:dyDescent="0.3">
      <c r="A43">
        <v>81039</v>
      </c>
      <c r="B43">
        <v>137773.41</v>
      </c>
      <c r="C43">
        <v>37976.339999999997</v>
      </c>
      <c r="D43">
        <v>188172.41</v>
      </c>
      <c r="E43">
        <f t="shared" si="0"/>
        <v>50345</v>
      </c>
      <c r="F43" s="33" t="str">
        <f>IF(B43&gt;$B$464,A43,IF(B43&lt;=$B$464," ",IF(C43&gt;$C$464,A43,IF(C43&lt;=$C$464," ",IF(E43&gt;Data_Sheet!$B$6,A43,IF(E43&lt;=Data_Sheet!$B$6," "))))))</f>
        <v xml:space="preserve"> </v>
      </c>
      <c r="H43" s="38">
        <v>81954</v>
      </c>
      <c r="J43" s="38">
        <v>81954</v>
      </c>
      <c r="K43" s="38">
        <v>81954</v>
      </c>
      <c r="L43" s="38">
        <v>81954</v>
      </c>
      <c r="N43" s="38">
        <f>IF(VLOOKUP(J43,A43:B501,2,FALSE)&gt;Home!$B$3,J43)</f>
        <v>81954</v>
      </c>
      <c r="O43" s="38">
        <f>IF(VLOOKUP(K43,A43:C501,3,FALSE)&gt;Home!$B$4,K43)</f>
        <v>81954</v>
      </c>
      <c r="P43" s="38">
        <f>IF(VLOOKUP(L43,A43:E501,5,FALSE)&gt;Home!$B$5,L43)</f>
        <v>81954</v>
      </c>
      <c r="R43" s="44">
        <v>81954</v>
      </c>
      <c r="S43" s="44">
        <v>81958</v>
      </c>
      <c r="T43" s="44">
        <v>81964</v>
      </c>
      <c r="U43" s="44"/>
      <c r="AA43">
        <f>VLOOKUP(Table_valid_2458__220[[#This Row],[Material Cost]],A43:B501,2,FALSE)</f>
        <v>2267259.0099999998</v>
      </c>
      <c r="AB43">
        <f>VLOOKUP(Table_valid_2469__318[[#This Row],[Labour Cost]],A43:C501,3,FALSE)</f>
        <v>619487.84</v>
      </c>
      <c r="AC43">
        <f>VLOOKUP(Table_valid_2471116[[#This Row],[Chargeback]],A43:E501,5,FALSE)</f>
        <v>113345</v>
      </c>
      <c r="AF43">
        <f>INDEX($A$5:$A$463,MATCH(Table20_223[[#This Row],[Material Cost]],$B$5:$B$463,0))</f>
        <v>83016</v>
      </c>
      <c r="AG43">
        <f>INDEX($A$5:$A$463,MATCH(Table10_213[[#This Row],[Labour Cost ]],$C$5:$C$463,0))</f>
        <v>84024</v>
      </c>
      <c r="AH43">
        <f>INDEX($A$5:$A$463,MATCH(Table13_217[[#This Row],[Chargeback Cost]],Table2[Chargeback Cost],0))</f>
        <v>83139</v>
      </c>
      <c r="AJ43" s="44">
        <v>2467054.0299999998</v>
      </c>
      <c r="AK43" s="38">
        <v>524198.67</v>
      </c>
      <c r="AL43" s="38">
        <v>333345</v>
      </c>
    </row>
    <row r="44" spans="1:38" x14ac:dyDescent="0.3">
      <c r="A44">
        <v>81040</v>
      </c>
      <c r="B44">
        <v>125579.57</v>
      </c>
      <c r="C44">
        <v>19154.189999999999</v>
      </c>
      <c r="D44">
        <v>173616.42</v>
      </c>
      <c r="E44">
        <f t="shared" si="0"/>
        <v>51345</v>
      </c>
      <c r="F44" s="33" t="str">
        <f>IF(B44&gt;$B$464,A44,IF(B44&lt;=$B$464," ",IF(C44&gt;$C$464,A44,IF(C44&lt;=$C$464," ",IF(E44&gt;Data_Sheet!$B$6,A44,IF(E44&lt;=Data_Sheet!$B$6," "))))))</f>
        <v xml:space="preserve"> </v>
      </c>
      <c r="H44" s="38">
        <v>81956</v>
      </c>
      <c r="J44" s="38">
        <v>81956</v>
      </c>
      <c r="K44" s="38">
        <v>81956</v>
      </c>
      <c r="L44" s="38">
        <v>81956</v>
      </c>
      <c r="N44" s="38">
        <f>IF(VLOOKUP(J44,A44:B502,2,FALSE)&gt;Home!$B$3,J44)</f>
        <v>81956</v>
      </c>
      <c r="O44" s="38">
        <f>IF(VLOOKUP(K44,A44:C502,3,FALSE)&gt;Home!$B$4,K44)</f>
        <v>81956</v>
      </c>
      <c r="P44" s="38">
        <f>IF(VLOOKUP(L44,A44:E502,5,FALSE)&gt;Home!$B$5,L44)</f>
        <v>81956</v>
      </c>
      <c r="R44" s="44">
        <v>81956</v>
      </c>
      <c r="S44" s="44">
        <v>81959</v>
      </c>
      <c r="T44" s="44">
        <v>81973</v>
      </c>
      <c r="U44" s="44"/>
      <c r="AA44">
        <f>VLOOKUP(Table_valid_2458__220[[#This Row],[Material Cost]],A44:B502,2,FALSE)</f>
        <v>1775853.36</v>
      </c>
      <c r="AB44">
        <f>VLOOKUP(Table_valid_2469__318[[#This Row],[Labour Cost]],A44:C502,3,FALSE)</f>
        <v>425672.72</v>
      </c>
      <c r="AC44">
        <f>VLOOKUP(Table_valid_2471116[[#This Row],[Chargeback]],A44:E502,5,FALSE)</f>
        <v>115345</v>
      </c>
      <c r="AF44">
        <f>INDEX($A$5:$A$463,MATCH(Table20_223[[#This Row],[Material Cost]],$B$5:$B$463,0))</f>
        <v>84055</v>
      </c>
      <c r="AG44">
        <f>INDEX($A$5:$A$463,MATCH(Table10_213[[#This Row],[Labour Cost ]],$C$5:$C$463,0))</f>
        <v>81928</v>
      </c>
      <c r="AH44">
        <f>INDEX($A$5:$A$463,MATCH(Table13_217[[#This Row],[Chargeback Cost]],Table2[Chargeback Cost],0))</f>
        <v>83136</v>
      </c>
      <c r="AJ44" s="44">
        <v>2458859.94</v>
      </c>
      <c r="AK44" s="38">
        <v>518761.36</v>
      </c>
      <c r="AL44" s="38">
        <v>330345</v>
      </c>
    </row>
    <row r="45" spans="1:38" x14ac:dyDescent="0.3">
      <c r="A45">
        <v>81041</v>
      </c>
      <c r="B45">
        <v>122416.93</v>
      </c>
      <c r="C45">
        <v>26572.41</v>
      </c>
      <c r="D45">
        <v>155858.43</v>
      </c>
      <c r="E45">
        <f t="shared" si="0"/>
        <v>52345</v>
      </c>
      <c r="F45" s="33" t="str">
        <f>IF(B45&gt;$B$464,A45,IF(B45&lt;=$B$464," ",IF(C45&gt;$C$464,A45,IF(C45&lt;=$C$464," ",IF(E45&gt;Data_Sheet!$B$6,A45,IF(E45&lt;=Data_Sheet!$B$6," "))))))</f>
        <v xml:space="preserve"> </v>
      </c>
      <c r="H45" s="38">
        <v>81957</v>
      </c>
      <c r="J45" s="38">
        <v>81957</v>
      </c>
      <c r="K45" s="38">
        <v>81957</v>
      </c>
      <c r="L45" s="38">
        <v>81957</v>
      </c>
      <c r="N45" s="38">
        <f>IF(VLOOKUP(J45,A45:B503,2,FALSE)&gt;Home!$B$3,J45)</f>
        <v>81957</v>
      </c>
      <c r="O45" s="38">
        <f>IF(VLOOKUP(K45,A45:C503,3,FALSE)&gt;Home!$B$4,K45)</f>
        <v>81957</v>
      </c>
      <c r="P45" s="38">
        <f>IF(VLOOKUP(L45,A45:E503,5,FALSE)&gt;Home!$B$5,L45)</f>
        <v>81957</v>
      </c>
      <c r="R45" s="44">
        <v>81957</v>
      </c>
      <c r="S45" s="44">
        <v>81960</v>
      </c>
      <c r="T45" s="44">
        <v>81974</v>
      </c>
      <c r="U45" s="44"/>
      <c r="AA45">
        <f>VLOOKUP(Table_valid_2458__220[[#This Row],[Material Cost]],A45:B503,2,FALSE)</f>
        <v>3887664.44</v>
      </c>
      <c r="AB45">
        <f>VLOOKUP(Table_valid_2469__318[[#This Row],[Labour Cost]],A45:C503,3,FALSE)</f>
        <v>620634.34</v>
      </c>
      <c r="AC45">
        <f>VLOOKUP(Table_valid_2471116[[#This Row],[Chargeback]],A45:E503,5,FALSE)</f>
        <v>116345</v>
      </c>
      <c r="AF45">
        <f>INDEX($A$5:$A$463,MATCH(Table20_223[[#This Row],[Material Cost]],$B$5:$B$463,0))</f>
        <v>81958</v>
      </c>
      <c r="AG45">
        <f>INDEX($A$5:$A$463,MATCH(Table10_213[[#This Row],[Labour Cost ]],$C$5:$C$463,0))</f>
        <v>81957</v>
      </c>
      <c r="AH45">
        <f>INDEX($A$5:$A$463,MATCH(Table13_217[[#This Row],[Chargeback Cost]],Table2[Chargeback Cost],0))</f>
        <v>83118</v>
      </c>
      <c r="AJ45" s="44">
        <v>2453239.5</v>
      </c>
      <c r="AK45" s="38">
        <v>518238.02</v>
      </c>
      <c r="AL45" s="38">
        <v>313345</v>
      </c>
    </row>
    <row r="46" spans="1:38" x14ac:dyDescent="0.3">
      <c r="A46">
        <v>81042</v>
      </c>
      <c r="B46">
        <v>60572.3</v>
      </c>
      <c r="C46">
        <v>10075.49</v>
      </c>
      <c r="D46">
        <v>81037.53</v>
      </c>
      <c r="E46">
        <f t="shared" si="0"/>
        <v>53345</v>
      </c>
      <c r="F46" s="33" t="str">
        <f>IF(B46&gt;$B$464,A46,IF(B46&lt;=$B$464," ",IF(C46&gt;$C$464,A46,IF(C46&lt;=$C$464," ",IF(E46&gt;Data_Sheet!$B$6,A46,IF(E46&lt;=Data_Sheet!$B$6," "))))))</f>
        <v xml:space="preserve"> </v>
      </c>
      <c r="H46" s="38">
        <v>81958</v>
      </c>
      <c r="J46" s="38">
        <v>81958</v>
      </c>
      <c r="K46" s="38">
        <v>81958</v>
      </c>
      <c r="L46" s="38">
        <v>81958</v>
      </c>
      <c r="N46" s="38">
        <f>IF(VLOOKUP(J46,A46:B504,2,FALSE)&gt;Home!$B$3,J46)</f>
        <v>81958</v>
      </c>
      <c r="O46" s="38">
        <f>IF(VLOOKUP(K46,A46:C504,3,FALSE)&gt;Home!$B$4,K46)</f>
        <v>81958</v>
      </c>
      <c r="P46" s="38">
        <f>IF(VLOOKUP(L46,A46:E504,5,FALSE)&gt;Home!$B$5,L46)</f>
        <v>81958</v>
      </c>
      <c r="R46" s="44">
        <v>81958</v>
      </c>
      <c r="S46" s="44">
        <v>81961</v>
      </c>
      <c r="T46" s="44">
        <v>81977</v>
      </c>
      <c r="U46" s="44"/>
      <c r="AA46">
        <f>VLOOKUP(Table_valid_2458__220[[#This Row],[Material Cost]],A46:B504,2,FALSE)</f>
        <v>2453239.5</v>
      </c>
      <c r="AB46">
        <f>VLOOKUP(Table_valid_2469__318[[#This Row],[Labour Cost]],A46:C504,3,FALSE)</f>
        <v>593411</v>
      </c>
      <c r="AC46">
        <f>VLOOKUP(Table_valid_2471116[[#This Row],[Chargeback]],A46:E504,5,FALSE)</f>
        <v>117345</v>
      </c>
      <c r="AF46">
        <f>INDEX($A$5:$A$463,MATCH(Table20_223[[#This Row],[Material Cost]],$B$5:$B$463,0))</f>
        <v>81925</v>
      </c>
      <c r="AG46">
        <f>INDEX($A$5:$A$463,MATCH(Table10_213[[#This Row],[Labour Cost ]],$C$5:$C$463,0))</f>
        <v>81920</v>
      </c>
      <c r="AH46">
        <f>INDEX($A$5:$A$463,MATCH(Table13_217[[#This Row],[Chargeback Cost]],Table2[Chargeback Cost],0))</f>
        <v>83107</v>
      </c>
      <c r="AJ46" s="44">
        <v>2450515.7999999998</v>
      </c>
      <c r="AK46" s="38">
        <v>509889.18</v>
      </c>
      <c r="AL46" s="38">
        <v>303345</v>
      </c>
    </row>
    <row r="47" spans="1:38" x14ac:dyDescent="0.3">
      <c r="A47">
        <v>81043</v>
      </c>
      <c r="B47">
        <v>246516.05</v>
      </c>
      <c r="C47">
        <v>51024.3</v>
      </c>
      <c r="D47">
        <v>352390.06</v>
      </c>
      <c r="E47">
        <f t="shared" si="0"/>
        <v>54345</v>
      </c>
      <c r="F47" s="33" t="str">
        <f>IF(B47&gt;$B$464,A47,IF(B47&lt;=$B$464," ",IF(C47&gt;$C$464,A47,IF(C47&lt;=$C$464," ",IF(E47&gt;Data_Sheet!$B$6,A47,IF(E47&lt;=Data_Sheet!$B$6," "))))))</f>
        <v xml:space="preserve"> </v>
      </c>
      <c r="H47" s="38">
        <v>81959</v>
      </c>
      <c r="J47" s="38">
        <v>81959</v>
      </c>
      <c r="K47" s="38">
        <v>81959</v>
      </c>
      <c r="L47" s="38">
        <v>81959</v>
      </c>
      <c r="N47" s="38">
        <f>IF(VLOOKUP(J47,A47:B505,2,FALSE)&gt;Home!$B$3,J47)</f>
        <v>81959</v>
      </c>
      <c r="O47" s="38">
        <f>IF(VLOOKUP(K47,A47:C505,3,FALSE)&gt;Home!$B$4,K47)</f>
        <v>81959</v>
      </c>
      <c r="P47" s="38">
        <f>IF(VLOOKUP(L47,A47:E505,5,FALSE)&gt;Home!$B$5,L47)</f>
        <v>81959</v>
      </c>
      <c r="R47" s="44">
        <v>81959</v>
      </c>
      <c r="S47" s="44">
        <v>81962</v>
      </c>
      <c r="T47" s="44">
        <v>81979</v>
      </c>
      <c r="U47" s="44"/>
      <c r="AA47">
        <f>VLOOKUP(Table_valid_2458__220[[#This Row],[Material Cost]],A47:B505,2,FALSE)</f>
        <v>1822938.24</v>
      </c>
      <c r="AB47">
        <f>VLOOKUP(Table_valid_2469__318[[#This Row],[Labour Cost]],A47:C505,3,FALSE)</f>
        <v>430350.22</v>
      </c>
      <c r="AC47">
        <f>VLOOKUP(Table_valid_2471116[[#This Row],[Chargeback]],A47:E505,5,FALSE)</f>
        <v>118345</v>
      </c>
      <c r="AF47">
        <f>INDEX($A$5:$A$463,MATCH(Table20_223[[#This Row],[Material Cost]],$B$5:$B$463,0))</f>
        <v>83058</v>
      </c>
      <c r="AG47">
        <f>INDEX($A$5:$A$463,MATCH(Table10_213[[#This Row],[Labour Cost ]],$C$5:$C$463,0))</f>
        <v>81993</v>
      </c>
      <c r="AH47">
        <f>INDEX($A$5:$A$463,MATCH(Table13_217[[#This Row],[Chargeback Cost]],Table2[Chargeback Cost],0))</f>
        <v>83106</v>
      </c>
      <c r="AJ47" s="44">
        <v>2414667.3199999998</v>
      </c>
      <c r="AK47" s="38">
        <v>507429.3</v>
      </c>
      <c r="AL47" s="38">
        <v>302345</v>
      </c>
    </row>
    <row r="48" spans="1:38" x14ac:dyDescent="0.3">
      <c r="A48">
        <v>81044</v>
      </c>
      <c r="B48">
        <v>740859.32</v>
      </c>
      <c r="C48">
        <v>129902.67</v>
      </c>
      <c r="D48">
        <v>1078436.52</v>
      </c>
      <c r="E48">
        <f t="shared" si="0"/>
        <v>55345</v>
      </c>
      <c r="F48" s="33" t="str">
        <f>IF(B48&gt;$B$464,A48,IF(B48&lt;=$B$464," ",IF(C48&gt;$C$464,A48,IF(C48&lt;=$C$464," ",IF(E48&gt;Data_Sheet!$B$6,A48,IF(E48&lt;=Data_Sheet!$B$6," "))))))</f>
        <v xml:space="preserve"> </v>
      </c>
      <c r="H48" s="38">
        <v>81960</v>
      </c>
      <c r="J48" s="38">
        <v>81960</v>
      </c>
      <c r="K48" s="38">
        <v>81960</v>
      </c>
      <c r="L48" s="38">
        <v>81960</v>
      </c>
      <c r="N48" s="38">
        <f>IF(VLOOKUP(J48,A48:B506,2,FALSE)&gt;Home!$B$3,J48)</f>
        <v>81960</v>
      </c>
      <c r="O48" s="38">
        <f>IF(VLOOKUP(K48,A48:C506,3,FALSE)&gt;Home!$B$4,K48)</f>
        <v>81960</v>
      </c>
      <c r="P48" s="38">
        <f>IF(VLOOKUP(L48,A48:E506,5,FALSE)&gt;Home!$B$5,L48)</f>
        <v>81960</v>
      </c>
      <c r="R48" s="44">
        <v>81960</v>
      </c>
      <c r="S48" s="44">
        <v>81963</v>
      </c>
      <c r="T48" s="44">
        <v>81984</v>
      </c>
      <c r="U48" s="44"/>
      <c r="AA48">
        <f>VLOOKUP(Table_valid_2458__220[[#This Row],[Material Cost]],A48:B506,2,FALSE)</f>
        <v>2363867.4</v>
      </c>
      <c r="AB48">
        <f>VLOOKUP(Table_valid_2469__318[[#This Row],[Labour Cost]],A48:C506,3,FALSE)</f>
        <v>420816.82</v>
      </c>
      <c r="AC48">
        <f>VLOOKUP(Table_valid_2471116[[#This Row],[Chargeback]],A48:E506,5,FALSE)</f>
        <v>121345</v>
      </c>
      <c r="AF48">
        <f>INDEX($A$5:$A$463,MATCH(Table20_223[[#This Row],[Material Cost]],$B$5:$B$463,0))</f>
        <v>81964</v>
      </c>
      <c r="AG48">
        <f>INDEX($A$5:$A$463,MATCH(Table10_213[[#This Row],[Labour Cost ]],$C$5:$C$463,0))</f>
        <v>82019</v>
      </c>
      <c r="AH48">
        <f>INDEX($A$5:$A$463,MATCH(Table13_217[[#This Row],[Chargeback Cost]],Table2[Chargeback Cost],0))</f>
        <v>83094</v>
      </c>
      <c r="AJ48" s="44">
        <v>2413818.75</v>
      </c>
      <c r="AK48" s="38">
        <v>502106.29</v>
      </c>
      <c r="AL48" s="38">
        <v>292345</v>
      </c>
    </row>
    <row r="49" spans="1:38" x14ac:dyDescent="0.3">
      <c r="A49">
        <v>81045</v>
      </c>
      <c r="B49">
        <v>216805.17</v>
      </c>
      <c r="C49">
        <v>79052.639999999999</v>
      </c>
      <c r="D49">
        <v>307260.33</v>
      </c>
      <c r="E49">
        <f t="shared" si="0"/>
        <v>56345</v>
      </c>
      <c r="F49" s="33" t="str">
        <f>IF(B49&gt;$B$464,A49,IF(B49&lt;=$B$464," ",IF(C49&gt;$C$464,A49,IF(C49&lt;=$C$464," ",IF(E49&gt;Data_Sheet!$B$6,A49,IF(E49&lt;=Data_Sheet!$B$6," "))))))</f>
        <v xml:space="preserve"> </v>
      </c>
      <c r="H49" s="38">
        <v>81961</v>
      </c>
      <c r="J49" s="38">
        <v>81961</v>
      </c>
      <c r="K49" s="38">
        <v>81961</v>
      </c>
      <c r="L49" s="38">
        <v>81961</v>
      </c>
      <c r="N49" s="38">
        <f>IF(VLOOKUP(J49,A49:B507,2,FALSE)&gt;Home!$B$3,J49)</f>
        <v>81961</v>
      </c>
      <c r="O49" s="38">
        <f>IF(VLOOKUP(K49,A49:C507,3,FALSE)&gt;Home!$B$4,K49)</f>
        <v>81961</v>
      </c>
      <c r="P49" s="38">
        <f>IF(VLOOKUP(L49,A49:E507,5,FALSE)&gt;Home!$B$5,L49)</f>
        <v>81961</v>
      </c>
      <c r="R49" s="44">
        <v>81961</v>
      </c>
      <c r="S49" s="44">
        <v>81964</v>
      </c>
      <c r="T49" s="44">
        <v>81985</v>
      </c>
      <c r="U49" s="44"/>
      <c r="AA49">
        <f>VLOOKUP(Table_valid_2458__220[[#This Row],[Material Cost]],A49:B507,2,FALSE)</f>
        <v>4221696.12</v>
      </c>
      <c r="AB49">
        <f>VLOOKUP(Table_valid_2469__318[[#This Row],[Labour Cost]],A49:C507,3,FALSE)</f>
        <v>668821.56999999995</v>
      </c>
      <c r="AC49">
        <f>VLOOKUP(Table_valid_2471116[[#This Row],[Chargeback]],A49:E507,5,FALSE)</f>
        <v>122345</v>
      </c>
      <c r="AF49">
        <f>INDEX($A$5:$A$463,MATCH(Table20_223[[#This Row],[Material Cost]],$B$5:$B$463,0))</f>
        <v>81992</v>
      </c>
      <c r="AG49">
        <f>INDEX($A$5:$A$463,MATCH(Table10_213[[#This Row],[Labour Cost ]],$C$5:$C$463,0))</f>
        <v>81009</v>
      </c>
      <c r="AH49">
        <f>INDEX($A$5:$A$463,MATCH(Table13_217[[#This Row],[Chargeback Cost]],Table2[Chargeback Cost],0))</f>
        <v>83083</v>
      </c>
      <c r="AJ49" s="44">
        <v>2374139.27</v>
      </c>
      <c r="AK49" s="38">
        <v>498186.12</v>
      </c>
      <c r="AL49" s="38">
        <v>282345</v>
      </c>
    </row>
    <row r="50" spans="1:38" x14ac:dyDescent="0.3">
      <c r="A50">
        <v>81046</v>
      </c>
      <c r="B50">
        <v>301328.69</v>
      </c>
      <c r="C50">
        <v>55643.93</v>
      </c>
      <c r="D50">
        <v>431187.42</v>
      </c>
      <c r="E50">
        <f t="shared" si="0"/>
        <v>57345</v>
      </c>
      <c r="F50" s="33" t="str">
        <f>IF(B50&gt;$B$464,A50,IF(B50&lt;=$B$464," ",IF(C50&gt;$C$464,A50,IF(C50&lt;=$C$464," ",IF(E50&gt;Data_Sheet!$B$6,A50,IF(E50&lt;=Data_Sheet!$B$6," "))))))</f>
        <v xml:space="preserve"> </v>
      </c>
      <c r="H50" s="38">
        <v>81962</v>
      </c>
      <c r="J50" s="38">
        <v>81962</v>
      </c>
      <c r="K50" s="38">
        <v>81962</v>
      </c>
      <c r="L50" s="38">
        <v>81962</v>
      </c>
      <c r="N50" s="38">
        <f>IF(VLOOKUP(J50,A50:B508,2,FALSE)&gt;Home!$B$3,J50)</f>
        <v>81962</v>
      </c>
      <c r="O50" s="38">
        <f>IF(VLOOKUP(K50,A50:C508,3,FALSE)&gt;Home!$B$4,K50)</f>
        <v>81962</v>
      </c>
      <c r="P50" s="38">
        <f>IF(VLOOKUP(L50,A50:E508,5,FALSE)&gt;Home!$B$5,L50)</f>
        <v>81962</v>
      </c>
      <c r="R50" s="44">
        <v>81962</v>
      </c>
      <c r="S50" s="44">
        <v>81973</v>
      </c>
      <c r="T50" s="44">
        <v>81986</v>
      </c>
      <c r="U50" s="44"/>
      <c r="AA50">
        <f>VLOOKUP(Table_valid_2458__220[[#This Row],[Material Cost]],A50:B508,2,FALSE)</f>
        <v>3123611.83</v>
      </c>
      <c r="AB50">
        <f>VLOOKUP(Table_valid_2469__318[[#This Row],[Labour Cost]],A50:C508,3,FALSE)</f>
        <v>432659.67</v>
      </c>
      <c r="AC50">
        <f>VLOOKUP(Table_valid_2471116[[#This Row],[Chargeback]],A50:E508,5,FALSE)</f>
        <v>123345</v>
      </c>
      <c r="AF50">
        <f>INDEX($A$5:$A$463,MATCH(Table20_223[[#This Row],[Material Cost]],$B$5:$B$463,0))</f>
        <v>84048</v>
      </c>
      <c r="AG50">
        <f>INDEX($A$5:$A$463,MATCH(Table10_213[[#This Row],[Labour Cost ]],$C$5:$C$463,0))</f>
        <v>83118</v>
      </c>
      <c r="AH50">
        <f>INDEX($A$5:$A$463,MATCH(Table13_217[[#This Row],[Chargeback Cost]],Table2[Chargeback Cost],0))</f>
        <v>83081</v>
      </c>
      <c r="AJ50" s="44">
        <v>2366833.34</v>
      </c>
      <c r="AK50" s="38">
        <v>493068.42</v>
      </c>
      <c r="AL50" s="38">
        <v>280345</v>
      </c>
    </row>
    <row r="51" spans="1:38" x14ac:dyDescent="0.3">
      <c r="A51">
        <v>81047</v>
      </c>
      <c r="B51">
        <v>485620.92</v>
      </c>
      <c r="C51">
        <v>65341.46</v>
      </c>
      <c r="D51">
        <v>619639.71</v>
      </c>
      <c r="E51">
        <f t="shared" si="0"/>
        <v>58345</v>
      </c>
      <c r="F51" s="33" t="str">
        <f>IF(B51&gt;$B$464,A51,IF(B51&lt;=$B$464," ",IF(C51&gt;$C$464,A51,IF(C51&lt;=$C$464," ",IF(E51&gt;Data_Sheet!$B$6,A51,IF(E51&lt;=Data_Sheet!$B$6," "))))))</f>
        <v xml:space="preserve"> </v>
      </c>
      <c r="H51" s="38">
        <v>81963</v>
      </c>
      <c r="J51" s="38">
        <v>81963</v>
      </c>
      <c r="K51" s="38">
        <v>81963</v>
      </c>
      <c r="L51" s="38">
        <v>81963</v>
      </c>
      <c r="N51" s="38">
        <f>IF(VLOOKUP(J51,A51:B509,2,FALSE)&gt;Home!$B$3,J51)</f>
        <v>81963</v>
      </c>
      <c r="O51" s="38">
        <f>IF(VLOOKUP(K51,A51:C509,3,FALSE)&gt;Home!$B$4,K51)</f>
        <v>81963</v>
      </c>
      <c r="P51" s="38">
        <f>IF(VLOOKUP(L51,A51:E509,5,FALSE)&gt;Home!$B$5,L51)</f>
        <v>81963</v>
      </c>
      <c r="R51" s="44">
        <v>81963</v>
      </c>
      <c r="S51" s="44">
        <v>81974</v>
      </c>
      <c r="T51" s="44">
        <v>81990</v>
      </c>
      <c r="U51" s="44"/>
      <c r="AA51">
        <f>VLOOKUP(Table_valid_2458__220[[#This Row],[Material Cost]],A51:B509,2,FALSE)</f>
        <v>2105816.84</v>
      </c>
      <c r="AB51">
        <f>VLOOKUP(Table_valid_2469__318[[#This Row],[Labour Cost]],A51:C509,3,FALSE)</f>
        <v>460032.06</v>
      </c>
      <c r="AC51">
        <f>VLOOKUP(Table_valid_2471116[[#This Row],[Chargeback]],A51:E509,5,FALSE)</f>
        <v>125345</v>
      </c>
      <c r="AF51">
        <f>INDEX($A$5:$A$463,MATCH(Table20_223[[#This Row],[Material Cost]],$B$5:$B$463,0))</f>
        <v>81960</v>
      </c>
      <c r="AG51">
        <f>INDEX($A$5:$A$463,MATCH(Table10_213[[#This Row],[Labour Cost ]],$C$5:$C$463,0))</f>
        <v>84050</v>
      </c>
      <c r="AH51">
        <f>INDEX($A$5:$A$463,MATCH(Table13_217[[#This Row],[Chargeback Cost]],Table2[Chargeback Cost],0))</f>
        <v>83079</v>
      </c>
      <c r="AJ51" s="44">
        <v>2363867.4</v>
      </c>
      <c r="AK51" s="38">
        <v>492130.58</v>
      </c>
      <c r="AL51" s="38">
        <v>278345</v>
      </c>
    </row>
    <row r="52" spans="1:38" x14ac:dyDescent="0.3">
      <c r="A52">
        <v>81048</v>
      </c>
      <c r="B52">
        <v>270044.2</v>
      </c>
      <c r="C52">
        <v>80414.7</v>
      </c>
      <c r="D52">
        <v>365245.14</v>
      </c>
      <c r="E52">
        <f t="shared" si="0"/>
        <v>59345</v>
      </c>
      <c r="F52" s="33" t="str">
        <f>IF(B52&gt;$B$464,A52,IF(B52&lt;=$B$464," ",IF(C52&gt;$C$464,A52,IF(C52&lt;=$C$464," ",IF(E52&gt;Data_Sheet!$B$6,A52,IF(E52&lt;=Data_Sheet!$B$6," "))))))</f>
        <v xml:space="preserve"> </v>
      </c>
      <c r="H52" s="38">
        <v>81964</v>
      </c>
      <c r="J52" s="38">
        <v>81964</v>
      </c>
      <c r="K52" s="38">
        <v>81964</v>
      </c>
      <c r="L52" s="38">
        <v>81964</v>
      </c>
      <c r="N52" s="38">
        <f>IF(VLOOKUP(J52,A52:B510,2,FALSE)&gt;Home!$B$3,J52)</f>
        <v>81964</v>
      </c>
      <c r="O52" s="38">
        <f>IF(VLOOKUP(K52,A52:C510,3,FALSE)&gt;Home!$B$4,K52)</f>
        <v>81964</v>
      </c>
      <c r="P52" s="38">
        <f>IF(VLOOKUP(L52,A52:E510,5,FALSE)&gt;Home!$B$5,L52)</f>
        <v>81964</v>
      </c>
      <c r="R52" s="44">
        <v>81964</v>
      </c>
      <c r="S52" s="44">
        <v>81977</v>
      </c>
      <c r="T52" s="44">
        <v>81991</v>
      </c>
      <c r="U52" s="44"/>
      <c r="AA52">
        <f>VLOOKUP(Table_valid_2458__220[[#This Row],[Material Cost]],A52:B510,2,FALSE)</f>
        <v>2413818.75</v>
      </c>
      <c r="AB52">
        <f>VLOOKUP(Table_valid_2469__318[[#This Row],[Labour Cost]],A52:C510,3,FALSE)</f>
        <v>390642.82</v>
      </c>
      <c r="AC52">
        <f>VLOOKUP(Table_valid_2471116[[#This Row],[Chargeback]],A52:E510,5,FALSE)</f>
        <v>126345</v>
      </c>
      <c r="AF52">
        <f>INDEX($A$5:$A$463,MATCH(Table20_223[[#This Row],[Material Cost]],$B$5:$B$463,0))</f>
        <v>81973</v>
      </c>
      <c r="AG52">
        <f>INDEX($A$5:$A$463,MATCH(Table10_213[[#This Row],[Labour Cost ]],$C$5:$C$463,0))</f>
        <v>82038</v>
      </c>
      <c r="AH52">
        <f>INDEX($A$5:$A$463,MATCH(Table13_217[[#This Row],[Chargeback Cost]],Table2[Chargeback Cost],0))</f>
        <v>83078</v>
      </c>
      <c r="AJ52" s="44">
        <v>2358235.63</v>
      </c>
      <c r="AK52" s="38">
        <v>483512.79</v>
      </c>
      <c r="AL52" s="38">
        <v>277345</v>
      </c>
    </row>
    <row r="53" spans="1:38" x14ac:dyDescent="0.3">
      <c r="A53">
        <v>81049</v>
      </c>
      <c r="B53">
        <v>206859.65</v>
      </c>
      <c r="C53">
        <v>52411.199999999997</v>
      </c>
      <c r="D53">
        <v>288853.3</v>
      </c>
      <c r="E53">
        <f t="shared" si="0"/>
        <v>60345</v>
      </c>
      <c r="F53" s="33" t="str">
        <f>IF(B53&gt;$B$464,A53,IF(B53&lt;=$B$464," ",IF(C53&gt;$C$464,A53,IF(C53&lt;=$C$464," ",IF(E53&gt;Data_Sheet!$B$6,A53,IF(E53&lt;=Data_Sheet!$B$6," "))))))</f>
        <v xml:space="preserve"> </v>
      </c>
      <c r="H53" s="38">
        <v>81973</v>
      </c>
      <c r="J53" s="38">
        <v>81973</v>
      </c>
      <c r="K53" s="38">
        <v>81973</v>
      </c>
      <c r="L53" s="38">
        <v>81973</v>
      </c>
      <c r="N53" s="38">
        <f>IF(VLOOKUP(J53,A53:B511,2,FALSE)&gt;Home!$B$3,J53)</f>
        <v>81973</v>
      </c>
      <c r="O53" s="38">
        <f>IF(VLOOKUP(K53,A53:C511,3,FALSE)&gt;Home!$B$4,K53)</f>
        <v>81973</v>
      </c>
      <c r="P53" s="38">
        <f>IF(VLOOKUP(L53,A53:E511,5,FALSE)&gt;Home!$B$5,L53)</f>
        <v>81973</v>
      </c>
      <c r="R53" s="44">
        <v>81973</v>
      </c>
      <c r="S53" s="44">
        <v>81979</v>
      </c>
      <c r="T53" s="44">
        <v>81992</v>
      </c>
      <c r="U53" s="44"/>
      <c r="AA53">
        <f>VLOOKUP(Table_valid_2458__220[[#This Row],[Material Cost]],A53:B511,2,FALSE)</f>
        <v>2358235.63</v>
      </c>
      <c r="AB53">
        <f>VLOOKUP(Table_valid_2469__318[[#This Row],[Labour Cost]],A53:C511,3,FALSE)</f>
        <v>914917.58</v>
      </c>
      <c r="AC53">
        <f>VLOOKUP(Table_valid_2471116[[#This Row],[Chargeback]],A53:E511,5,FALSE)</f>
        <v>127345</v>
      </c>
      <c r="AF53">
        <f>INDEX($A$5:$A$463,MATCH(Table20_223[[#This Row],[Material Cost]],$B$5:$B$463,0))</f>
        <v>84129</v>
      </c>
      <c r="AG53">
        <f>INDEX($A$5:$A$463,MATCH(Table10_213[[#This Row],[Labour Cost ]],$C$5:$C$463,0))</f>
        <v>81954</v>
      </c>
      <c r="AH53">
        <f>INDEX($A$5:$A$463,MATCH(Table13_217[[#This Row],[Chargeback Cost]],Table2[Chargeback Cost],0))</f>
        <v>83072</v>
      </c>
      <c r="AJ53" s="44">
        <v>2351546.4900000002</v>
      </c>
      <c r="AK53" s="38">
        <v>482110.73</v>
      </c>
      <c r="AL53" s="38">
        <v>271345</v>
      </c>
    </row>
    <row r="54" spans="1:38" x14ac:dyDescent="0.3">
      <c r="A54">
        <v>81050</v>
      </c>
      <c r="B54">
        <v>127968.4</v>
      </c>
      <c r="C54">
        <v>34636.300000000003</v>
      </c>
      <c r="D54">
        <v>168666.07</v>
      </c>
      <c r="E54">
        <f t="shared" si="0"/>
        <v>61345</v>
      </c>
      <c r="F54" s="33" t="str">
        <f>IF(B54&gt;$B$464,A54,IF(B54&lt;=$B$464," ",IF(C54&gt;$C$464,A54,IF(C54&lt;=$C$464," ",IF(E54&gt;Data_Sheet!$B$6,A54,IF(E54&lt;=Data_Sheet!$B$6," "))))))</f>
        <v xml:space="preserve"> </v>
      </c>
      <c r="H54" s="38">
        <v>81974</v>
      </c>
      <c r="J54" s="38">
        <v>81974</v>
      </c>
      <c r="K54" s="38">
        <v>81974</v>
      </c>
      <c r="L54" s="38">
        <v>81974</v>
      </c>
      <c r="N54" s="38">
        <f>IF(VLOOKUP(J54,A54:B512,2,FALSE)&gt;Home!$B$3,J54)</f>
        <v>81974</v>
      </c>
      <c r="O54" s="38">
        <f>IF(VLOOKUP(K54,A54:C512,3,FALSE)&gt;Home!$B$4,K54)</f>
        <v>81974</v>
      </c>
      <c r="P54" s="38">
        <f>IF(VLOOKUP(L54,A54:E512,5,FALSE)&gt;Home!$B$5,L54)</f>
        <v>81974</v>
      </c>
      <c r="R54" s="44">
        <v>81974</v>
      </c>
      <c r="S54" s="44">
        <v>81984</v>
      </c>
      <c r="T54" s="44">
        <v>81993</v>
      </c>
      <c r="U54" s="44"/>
      <c r="AA54">
        <f>VLOOKUP(Table_valid_2458__220[[#This Row],[Material Cost]],A54:B512,2,FALSE)</f>
        <v>3039927.59</v>
      </c>
      <c r="AB54">
        <f>VLOOKUP(Table_valid_2469__318[[#This Row],[Labour Cost]],A54:C512,3,FALSE)</f>
        <v>339478.27</v>
      </c>
      <c r="AC54">
        <f>VLOOKUP(Table_valid_2471116[[#This Row],[Chargeback]],A54:E512,5,FALSE)</f>
        <v>128345</v>
      </c>
      <c r="AF54">
        <f>INDEX($A$5:$A$463,MATCH(Table20_223[[#This Row],[Material Cost]],$B$5:$B$463,0))</f>
        <v>84094</v>
      </c>
      <c r="AG54">
        <f>INDEX($A$5:$A$463,MATCH(Table10_213[[#This Row],[Labour Cost ]],$C$5:$C$463,0))</f>
        <v>81904</v>
      </c>
      <c r="AH54">
        <f>INDEX($A$5:$A$463,MATCH(Table13_217[[#This Row],[Chargeback Cost]],Table2[Chargeback Cost],0))</f>
        <v>83068</v>
      </c>
      <c r="AJ54" s="44">
        <v>2341543.11</v>
      </c>
      <c r="AK54" s="38">
        <v>480987.01</v>
      </c>
      <c r="AL54" s="38">
        <v>267345</v>
      </c>
    </row>
    <row r="55" spans="1:38" x14ac:dyDescent="0.3">
      <c r="A55">
        <v>81051</v>
      </c>
      <c r="B55">
        <v>300720.40999999997</v>
      </c>
      <c r="C55">
        <v>50595.08</v>
      </c>
      <c r="D55">
        <v>419076.05</v>
      </c>
      <c r="E55">
        <f t="shared" si="0"/>
        <v>62345</v>
      </c>
      <c r="F55" s="33" t="str">
        <f>IF(B55&gt;$B$464,A55,IF(B55&lt;=$B$464," ",IF(C55&gt;$C$464,A55,IF(C55&lt;=$C$464," ",IF(E55&gt;Data_Sheet!$B$6,A55,IF(E55&lt;=Data_Sheet!$B$6," "))))))</f>
        <v xml:space="preserve"> </v>
      </c>
      <c r="H55" s="38">
        <v>81977</v>
      </c>
      <c r="J55" s="38">
        <v>81977</v>
      </c>
      <c r="K55" s="38">
        <v>81977</v>
      </c>
      <c r="L55" s="38">
        <v>81977</v>
      </c>
      <c r="N55" s="38">
        <f>IF(VLOOKUP(J55,A55:B513,2,FALSE)&gt;Home!$B$3,J55)</f>
        <v>81977</v>
      </c>
      <c r="O55" s="38">
        <f>IF(VLOOKUP(K55,A55:C513,3,FALSE)&gt;Home!$B$4,K55)</f>
        <v>81977</v>
      </c>
      <c r="P55" s="38">
        <f>IF(VLOOKUP(L55,A55:E513,5,FALSE)&gt;Home!$B$5,L55)</f>
        <v>81977</v>
      </c>
      <c r="R55" s="44">
        <v>81977</v>
      </c>
      <c r="S55" s="44">
        <v>81985</v>
      </c>
      <c r="T55" s="44">
        <v>81994</v>
      </c>
      <c r="U55" s="44"/>
      <c r="AA55">
        <f>VLOOKUP(Table_valid_2458__220[[#This Row],[Material Cost]],A55:B513,2,FALSE)</f>
        <v>2512308.9900000002</v>
      </c>
      <c r="AB55">
        <f>VLOOKUP(Table_valid_2469__318[[#This Row],[Labour Cost]],A55:C513,3,FALSE)</f>
        <v>867810.21</v>
      </c>
      <c r="AC55">
        <f>VLOOKUP(Table_valid_2471116[[#This Row],[Chargeback]],A55:E513,5,FALSE)</f>
        <v>129345</v>
      </c>
      <c r="AF55">
        <f>INDEX($A$5:$A$463,MATCH(Table20_223[[#This Row],[Material Cost]],$B$5:$B$463,0))</f>
        <v>81004</v>
      </c>
      <c r="AG55">
        <f>INDEX($A$5:$A$463,MATCH(Table10_213[[#This Row],[Labour Cost ]],$C$5:$C$463,0))</f>
        <v>83068</v>
      </c>
      <c r="AH55">
        <f>INDEX($A$5:$A$463,MATCH(Table13_217[[#This Row],[Chargeback Cost]],Table2[Chargeback Cost],0))</f>
        <v>83064</v>
      </c>
      <c r="AJ55" s="44">
        <v>2341048.9900000002</v>
      </c>
      <c r="AK55" s="38">
        <v>476898.93</v>
      </c>
      <c r="AL55" s="38">
        <v>263345</v>
      </c>
    </row>
    <row r="56" spans="1:38" x14ac:dyDescent="0.3">
      <c r="A56">
        <v>81052</v>
      </c>
      <c r="B56">
        <v>67259.69</v>
      </c>
      <c r="C56">
        <v>11434.2</v>
      </c>
      <c r="D56">
        <v>83029.179999999993</v>
      </c>
      <c r="E56">
        <f t="shared" si="0"/>
        <v>63345</v>
      </c>
      <c r="F56" s="33" t="str">
        <f>IF(B56&gt;$B$464,A56,IF(B56&lt;=$B$464," ",IF(C56&gt;$C$464,A56,IF(C56&lt;=$C$464," ",IF(E56&gt;Data_Sheet!$B$6,A56,IF(E56&lt;=Data_Sheet!$B$6," "))))))</f>
        <v xml:space="preserve"> </v>
      </c>
      <c r="H56" s="38">
        <v>81979</v>
      </c>
      <c r="J56" s="38">
        <v>81979</v>
      </c>
      <c r="K56" s="38">
        <v>81979</v>
      </c>
      <c r="L56" s="38">
        <v>81979</v>
      </c>
      <c r="N56" s="38">
        <f>IF(VLOOKUP(J56,A56:B514,2,FALSE)&gt;Home!$B$3,J56)</f>
        <v>81979</v>
      </c>
      <c r="O56" s="38">
        <f>IF(VLOOKUP(K56,A56:C514,3,FALSE)&gt;Home!$B$4,K56)</f>
        <v>81979</v>
      </c>
      <c r="P56" s="38">
        <f>IF(VLOOKUP(L56,A56:E514,5,FALSE)&gt;Home!$B$5,L56)</f>
        <v>81979</v>
      </c>
      <c r="R56" s="44">
        <v>81979</v>
      </c>
      <c r="S56" s="44">
        <v>81986</v>
      </c>
      <c r="T56" s="44">
        <v>81995</v>
      </c>
      <c r="U56" s="44"/>
      <c r="AA56">
        <f>VLOOKUP(Table_valid_2458__220[[#This Row],[Material Cost]],A56:B514,2,FALSE)</f>
        <v>4403221.49</v>
      </c>
      <c r="AB56">
        <f>VLOOKUP(Table_valid_2469__318[[#This Row],[Labour Cost]],A56:C514,3,FALSE)</f>
        <v>822707.97</v>
      </c>
      <c r="AC56">
        <f>VLOOKUP(Table_valid_2471116[[#This Row],[Chargeback]],A56:E514,5,FALSE)</f>
        <v>130345</v>
      </c>
      <c r="AF56">
        <f>INDEX($A$5:$A$463,MATCH(Table20_223[[#This Row],[Material Cost]],$B$5:$B$463,0))</f>
        <v>83008</v>
      </c>
      <c r="AG56">
        <f>INDEX($A$5:$A$463,MATCH(Table10_213[[#This Row],[Labour Cost ]],$C$5:$C$463,0))</f>
        <v>81995</v>
      </c>
      <c r="AH56">
        <f>INDEX($A$5:$A$463,MATCH(Table13_217[[#This Row],[Chargeback Cost]],Table2[Chargeback Cost],0))</f>
        <v>83063</v>
      </c>
      <c r="AJ56" s="44">
        <v>2340000.84</v>
      </c>
      <c r="AK56" s="38">
        <v>475338.87</v>
      </c>
      <c r="AL56" s="38">
        <v>262345</v>
      </c>
    </row>
    <row r="57" spans="1:38" x14ac:dyDescent="0.3">
      <c r="A57">
        <v>81053</v>
      </c>
      <c r="B57">
        <v>145311.12</v>
      </c>
      <c r="C57">
        <v>16537.32</v>
      </c>
      <c r="D57">
        <v>219208.58</v>
      </c>
      <c r="E57">
        <f t="shared" si="0"/>
        <v>64345</v>
      </c>
      <c r="F57" s="33" t="str">
        <f>IF(B57&gt;$B$464,A57,IF(B57&lt;=$B$464," ",IF(C57&gt;$C$464,A57,IF(C57&lt;=$C$464," ",IF(E57&gt;Data_Sheet!$B$6,A57,IF(E57&lt;=Data_Sheet!$B$6," "))))))</f>
        <v xml:space="preserve"> </v>
      </c>
      <c r="H57" s="38">
        <v>81984</v>
      </c>
      <c r="J57" s="38">
        <v>81984</v>
      </c>
      <c r="K57" s="38">
        <v>81984</v>
      </c>
      <c r="L57" s="38">
        <v>81984</v>
      </c>
      <c r="N57" s="38">
        <f>IF(VLOOKUP(J57,A57:B515,2,FALSE)&gt;Home!$B$3,J57)</f>
        <v>81984</v>
      </c>
      <c r="O57" s="38">
        <f>IF(VLOOKUP(K57,A57:C515,3,FALSE)&gt;Home!$B$4,K57)</f>
        <v>81984</v>
      </c>
      <c r="P57" s="38">
        <f>IF(VLOOKUP(L57,A57:E515,5,FALSE)&gt;Home!$B$5,L57)</f>
        <v>81984</v>
      </c>
      <c r="R57" s="44">
        <v>81984</v>
      </c>
      <c r="S57" s="44">
        <v>81990</v>
      </c>
      <c r="T57" s="44">
        <v>82001</v>
      </c>
      <c r="U57" s="44"/>
      <c r="AA57">
        <f>VLOOKUP(Table_valid_2458__220[[#This Row],[Material Cost]],A57:B515,2,FALSE)</f>
        <v>1639098.35</v>
      </c>
      <c r="AB57">
        <f>VLOOKUP(Table_valid_2469__318[[#This Row],[Labour Cost]],A57:C515,3,FALSE)</f>
        <v>833493.97</v>
      </c>
      <c r="AC57">
        <f>VLOOKUP(Table_valid_2471116[[#This Row],[Chargeback]],A57:E515,5,FALSE)</f>
        <v>132345</v>
      </c>
      <c r="AF57">
        <f>INDEX($A$5:$A$463,MATCH(Table20_223[[#This Row],[Material Cost]],$B$5:$B$463,0))</f>
        <v>84023</v>
      </c>
      <c r="AG57">
        <f>INDEX($A$5:$A$463,MATCH(Table10_213[[#This Row],[Labour Cost ]],$C$5:$C$463,0))</f>
        <v>81922</v>
      </c>
      <c r="AH57">
        <f>INDEX($A$5:$A$463,MATCH(Table13_217[[#This Row],[Chargeback Cost]],Table2[Chargeback Cost],0))</f>
        <v>83058</v>
      </c>
      <c r="AJ57" s="44">
        <v>2338517.9</v>
      </c>
      <c r="AK57" s="38">
        <v>473229.19</v>
      </c>
      <c r="AL57" s="38">
        <v>257345</v>
      </c>
    </row>
    <row r="58" spans="1:38" x14ac:dyDescent="0.3">
      <c r="A58">
        <v>81054</v>
      </c>
      <c r="B58">
        <v>136584.43</v>
      </c>
      <c r="C58">
        <v>31192.63</v>
      </c>
      <c r="D58">
        <v>174388.62</v>
      </c>
      <c r="E58">
        <f t="shared" si="0"/>
        <v>65345</v>
      </c>
      <c r="F58" s="33" t="str">
        <f>IF(B58&gt;$B$464,A58,IF(B58&lt;=$B$464," ",IF(C58&gt;$C$464,A58,IF(C58&lt;=$C$464," ",IF(E58&gt;Data_Sheet!$B$6,A58,IF(E58&lt;=Data_Sheet!$B$6," "))))))</f>
        <v xml:space="preserve"> </v>
      </c>
      <c r="H58" s="38">
        <v>81985</v>
      </c>
      <c r="J58" s="38">
        <v>81985</v>
      </c>
      <c r="K58" s="38">
        <v>81985</v>
      </c>
      <c r="L58" s="38">
        <v>81985</v>
      </c>
      <c r="N58" s="38">
        <f>IF(VLOOKUP(J58,A58:B516,2,FALSE)&gt;Home!$B$3,J58)</f>
        <v>81985</v>
      </c>
      <c r="O58" s="38">
        <f>IF(VLOOKUP(K58,A58:C516,3,FALSE)&gt;Home!$B$4,K58)</f>
        <v>81985</v>
      </c>
      <c r="P58" s="38">
        <f>IF(VLOOKUP(L58,A58:E516,5,FALSE)&gt;Home!$B$5,L58)</f>
        <v>81985</v>
      </c>
      <c r="R58" s="44">
        <v>81985</v>
      </c>
      <c r="S58" s="44">
        <v>81991</v>
      </c>
      <c r="T58" s="44">
        <v>82004</v>
      </c>
      <c r="U58" s="44"/>
      <c r="AA58">
        <f>VLOOKUP(Table_valid_2458__220[[#This Row],[Material Cost]],A58:B516,2,FALSE)</f>
        <v>3765867.07</v>
      </c>
      <c r="AB58">
        <f>VLOOKUP(Table_valid_2469__318[[#This Row],[Labour Cost]],A58:C516,3,FALSE)</f>
        <v>342521.36</v>
      </c>
      <c r="AC58">
        <f>VLOOKUP(Table_valid_2471116[[#This Row],[Chargeback]],A58:E516,5,FALSE)</f>
        <v>133345</v>
      </c>
      <c r="AF58">
        <f>INDEX($A$5:$A$463,MATCH(Table20_223[[#This Row],[Material Cost]],$B$5:$B$463,0))</f>
        <v>84036</v>
      </c>
      <c r="AG58">
        <f>INDEX($A$5:$A$463,MATCH(Table10_213[[#This Row],[Labour Cost ]],$C$5:$C$463,0))</f>
        <v>83017</v>
      </c>
      <c r="AH58">
        <f>INDEX($A$5:$A$463,MATCH(Table13_217[[#This Row],[Chargeback Cost]],Table2[Chargeback Cost],0))</f>
        <v>83056</v>
      </c>
      <c r="AJ58" s="44">
        <v>2323555.5299999998</v>
      </c>
      <c r="AK58" s="38">
        <v>468729.47</v>
      </c>
      <c r="AL58" s="38">
        <v>255345</v>
      </c>
    </row>
    <row r="59" spans="1:38" x14ac:dyDescent="0.3">
      <c r="A59">
        <v>81055</v>
      </c>
      <c r="B59">
        <v>197498.26</v>
      </c>
      <c r="C59">
        <v>28335.360000000001</v>
      </c>
      <c r="D59">
        <v>268896.44</v>
      </c>
      <c r="E59">
        <f t="shared" si="0"/>
        <v>66345</v>
      </c>
      <c r="F59" s="33" t="str">
        <f>IF(B59&gt;$B$464,A59,IF(B59&lt;=$B$464," ",IF(C59&gt;$C$464,A59,IF(C59&lt;=$C$464," ",IF(E59&gt;Data_Sheet!$B$6,A59,IF(E59&lt;=Data_Sheet!$B$6," "))))))</f>
        <v xml:space="preserve"> </v>
      </c>
      <c r="H59" s="38">
        <v>81986</v>
      </c>
      <c r="J59" s="38">
        <v>81986</v>
      </c>
      <c r="K59" s="38">
        <v>81986</v>
      </c>
      <c r="L59" s="38">
        <v>81986</v>
      </c>
      <c r="N59" s="38">
        <f>IF(VLOOKUP(J59,A59:B517,2,FALSE)&gt;Home!$B$3,J59)</f>
        <v>81986</v>
      </c>
      <c r="O59" s="38">
        <f>IF(VLOOKUP(K59,A59:C517,3,FALSE)&gt;Home!$B$4,K59)</f>
        <v>81986</v>
      </c>
      <c r="P59" s="38">
        <f>IF(VLOOKUP(L59,A59:E517,5,FALSE)&gt;Home!$B$5,L59)</f>
        <v>81986</v>
      </c>
      <c r="R59" s="44">
        <v>81986</v>
      </c>
      <c r="S59" s="44">
        <v>81992</v>
      </c>
      <c r="T59" s="44">
        <v>82005</v>
      </c>
      <c r="U59" s="44"/>
      <c r="AA59">
        <f>VLOOKUP(Table_valid_2458__220[[#This Row],[Material Cost]],A59:B517,2,FALSE)</f>
        <v>3798249.47</v>
      </c>
      <c r="AB59">
        <f>VLOOKUP(Table_valid_2469__318[[#This Row],[Labour Cost]],A59:C517,3,FALSE)</f>
        <v>391468.9</v>
      </c>
      <c r="AC59">
        <f>VLOOKUP(Table_valid_2471116[[#This Row],[Chargeback]],A59:E517,5,FALSE)</f>
        <v>134345</v>
      </c>
      <c r="AF59">
        <f>INDEX($A$5:$A$463,MATCH(Table20_223[[#This Row],[Material Cost]],$B$5:$B$463,0))</f>
        <v>83136</v>
      </c>
      <c r="AG59">
        <f>INDEX($A$5:$A$463,MATCH(Table10_213[[#This Row],[Labour Cost ]],$C$5:$C$463,0))</f>
        <v>82001</v>
      </c>
      <c r="AH59">
        <f>INDEX($A$5:$A$463,MATCH(Table13_217[[#This Row],[Chargeback Cost]],Table2[Chargeback Cost],0))</f>
        <v>83055</v>
      </c>
      <c r="AJ59" s="44">
        <v>2319752.5299999998</v>
      </c>
      <c r="AK59" s="38">
        <v>462389.31</v>
      </c>
      <c r="AL59" s="38">
        <v>254345</v>
      </c>
    </row>
    <row r="60" spans="1:38" x14ac:dyDescent="0.3">
      <c r="A60">
        <v>81056</v>
      </c>
      <c r="B60">
        <v>187532.76</v>
      </c>
      <c r="C60">
        <v>37095.160000000003</v>
      </c>
      <c r="D60">
        <v>239910.35</v>
      </c>
      <c r="E60">
        <f t="shared" si="0"/>
        <v>67345</v>
      </c>
      <c r="F60" s="33" t="str">
        <f>IF(B60&gt;$B$464,A60,IF(B60&lt;=$B$464," ",IF(C60&gt;$C$464,A60,IF(C60&lt;=$C$464," ",IF(E60&gt;Data_Sheet!$B$6,A60,IF(E60&lt;=Data_Sheet!$B$6," "))))))</f>
        <v xml:space="preserve"> </v>
      </c>
      <c r="H60" s="38">
        <v>81990</v>
      </c>
      <c r="J60" s="38">
        <v>81990</v>
      </c>
      <c r="K60" s="38">
        <v>81990</v>
      </c>
      <c r="L60" s="38">
        <v>81990</v>
      </c>
      <c r="N60" s="38">
        <f>IF(VLOOKUP(J60,A60:B518,2,FALSE)&gt;Home!$B$3,J60)</f>
        <v>81990</v>
      </c>
      <c r="O60" s="38">
        <f>IF(VLOOKUP(K60,A60:C518,3,FALSE)&gt;Home!$B$4,K60)</f>
        <v>81990</v>
      </c>
      <c r="P60" s="38">
        <f>IF(VLOOKUP(L60,A60:E518,5,FALSE)&gt;Home!$B$5,L60)</f>
        <v>81990</v>
      </c>
      <c r="R60" s="44">
        <v>81990</v>
      </c>
      <c r="S60" s="44">
        <v>81993</v>
      </c>
      <c r="T60" s="44">
        <v>82007</v>
      </c>
      <c r="U60" s="44"/>
      <c r="AA60">
        <f>VLOOKUP(Table_valid_2458__220[[#This Row],[Material Cost]],A60:B518,2,FALSE)</f>
        <v>5421082.3399999999</v>
      </c>
      <c r="AB60">
        <f>VLOOKUP(Table_valid_2469__318[[#This Row],[Labour Cost]],A60:C518,3,FALSE)</f>
        <v>507429.3</v>
      </c>
      <c r="AC60">
        <f>VLOOKUP(Table_valid_2471116[[#This Row],[Chargeback]],A60:E518,5,FALSE)</f>
        <v>135345</v>
      </c>
      <c r="AF60">
        <f>INDEX($A$5:$A$463,MATCH(Table20_223[[#This Row],[Material Cost]],$B$5:$B$463,0))</f>
        <v>81928</v>
      </c>
      <c r="AG60">
        <f>INDEX($A$5:$A$463,MATCH(Table10_213[[#This Row],[Labour Cost ]],$C$5:$C$463,0))</f>
        <v>81974</v>
      </c>
      <c r="AH60">
        <f>INDEX($A$5:$A$463,MATCH(Table13_217[[#This Row],[Chargeback Cost]],Table2[Chargeback Cost],0))</f>
        <v>83054</v>
      </c>
      <c r="AJ60" s="44">
        <v>2314474.9</v>
      </c>
      <c r="AK60" s="38">
        <v>460032.06</v>
      </c>
      <c r="AL60" s="38">
        <v>253345</v>
      </c>
    </row>
    <row r="61" spans="1:38" x14ac:dyDescent="0.3">
      <c r="A61">
        <v>81058</v>
      </c>
      <c r="B61">
        <v>63713.43</v>
      </c>
      <c r="C61">
        <v>9851.7800000000007</v>
      </c>
      <c r="D61">
        <v>76074.78</v>
      </c>
      <c r="E61">
        <f t="shared" si="0"/>
        <v>68345</v>
      </c>
      <c r="F61" s="33" t="str">
        <f>IF(B61&gt;$B$464,A61,IF(B61&lt;=$B$464," ",IF(C61&gt;$C$464,A61,IF(C61&lt;=$C$464," ",IF(E61&gt;Data_Sheet!$B$6,A61,IF(E61&lt;=Data_Sheet!$B$6," "))))))</f>
        <v xml:space="preserve"> </v>
      </c>
      <c r="H61" s="38">
        <v>81991</v>
      </c>
      <c r="J61" s="38">
        <v>81991</v>
      </c>
      <c r="K61" s="38">
        <v>81991</v>
      </c>
      <c r="L61" s="38">
        <v>81991</v>
      </c>
      <c r="N61" s="38">
        <f>IF(VLOOKUP(J61,A61:B519,2,FALSE)&gt;Home!$B$3,J61)</f>
        <v>81991</v>
      </c>
      <c r="O61" s="38">
        <f>IF(VLOOKUP(K61,A61:C519,3,FALSE)&gt;Home!$B$4,K61)</f>
        <v>81991</v>
      </c>
      <c r="P61" s="38">
        <f>IF(VLOOKUP(L61,A61:E519,5,FALSE)&gt;Home!$B$5,L61)</f>
        <v>81991</v>
      </c>
      <c r="R61" s="44">
        <v>81991</v>
      </c>
      <c r="S61" s="44">
        <v>81995</v>
      </c>
      <c r="T61" s="44">
        <v>82008</v>
      </c>
      <c r="U61" s="44"/>
      <c r="AA61">
        <f>VLOOKUP(Table_valid_2458__220[[#This Row],[Material Cost]],A61:B519,2,FALSE)</f>
        <v>1857467.45</v>
      </c>
      <c r="AB61">
        <f>VLOOKUP(Table_valid_2469__318[[#This Row],[Labour Cost]],A61:C519,3,FALSE)</f>
        <v>475338.87</v>
      </c>
      <c r="AC61">
        <f>VLOOKUP(Table_valid_2471116[[#This Row],[Chargeback]],A61:E519,5,FALSE)</f>
        <v>136345</v>
      </c>
      <c r="AF61">
        <f>INDEX($A$5:$A$463,MATCH(Table20_223[[#This Row],[Material Cost]],$B$5:$B$463,0))</f>
        <v>82005</v>
      </c>
      <c r="AG61">
        <f>INDEX($A$5:$A$463,MATCH(Table10_213[[#This Row],[Labour Cost ]],$C$5:$C$463,0))</f>
        <v>83051</v>
      </c>
      <c r="AH61">
        <f>INDEX($A$5:$A$463,MATCH(Table13_217[[#This Row],[Chargeback Cost]],Table2[Chargeback Cost],0))</f>
        <v>83053</v>
      </c>
      <c r="AJ61" s="44">
        <v>2308751.2999999998</v>
      </c>
      <c r="AK61" s="38">
        <v>458471.45</v>
      </c>
      <c r="AL61" s="38">
        <v>252345</v>
      </c>
    </row>
    <row r="62" spans="1:38" x14ac:dyDescent="0.3">
      <c r="A62">
        <v>81059</v>
      </c>
      <c r="B62">
        <v>12588.74</v>
      </c>
      <c r="C62">
        <v>1692.43</v>
      </c>
      <c r="D62">
        <v>14784.77</v>
      </c>
      <c r="E62">
        <f t="shared" si="0"/>
        <v>69345</v>
      </c>
      <c r="F62" s="33" t="str">
        <f>IF(B62&gt;$B$464,A62,IF(B62&lt;=$B$464," ",IF(C62&gt;$C$464,A62,IF(C62&lt;=$C$464," ",IF(E62&gt;Data_Sheet!$B$6,A62,IF(E62&lt;=Data_Sheet!$B$6," "))))))</f>
        <v xml:space="preserve"> </v>
      </c>
      <c r="H62" s="38">
        <v>81992</v>
      </c>
      <c r="J62" s="38">
        <v>81992</v>
      </c>
      <c r="K62" s="38">
        <v>81992</v>
      </c>
      <c r="L62" s="38">
        <v>81992</v>
      </c>
      <c r="N62" s="38">
        <f>IF(VLOOKUP(J62,A62:B520,2,FALSE)&gt;Home!$B$3,J62)</f>
        <v>81992</v>
      </c>
      <c r="O62" s="38">
        <f>IF(VLOOKUP(K62,A62:C520,3,FALSE)&gt;Home!$B$4,K62)</f>
        <v>81992</v>
      </c>
      <c r="P62" s="38">
        <f>IF(VLOOKUP(L62,A62:E520,5,FALSE)&gt;Home!$B$5,L62)</f>
        <v>81992</v>
      </c>
      <c r="R62" s="44">
        <v>81992</v>
      </c>
      <c r="S62" s="44">
        <v>82001</v>
      </c>
      <c r="T62" s="44">
        <v>82009</v>
      </c>
      <c r="U62" s="44"/>
      <c r="AA62">
        <f>VLOOKUP(Table_valid_2458__220[[#This Row],[Material Cost]],A62:B520,2,FALSE)</f>
        <v>2374139.27</v>
      </c>
      <c r="AB62">
        <f>VLOOKUP(Table_valid_2469__318[[#This Row],[Labour Cost]],A62:C520,3,FALSE)</f>
        <v>462389.31</v>
      </c>
      <c r="AC62">
        <f>VLOOKUP(Table_valid_2471116[[#This Row],[Chargeback]],A62:E520,5,FALSE)</f>
        <v>137345</v>
      </c>
      <c r="AF62">
        <f>INDEX($A$5:$A$463,MATCH(Table20_223[[#This Row],[Material Cost]],$B$5:$B$463,0))</f>
        <v>83068</v>
      </c>
      <c r="AG62">
        <f>INDEX($A$5:$A$463,MATCH(Table10_213[[#This Row],[Labour Cost ]],$C$5:$C$463,0))</f>
        <v>84015</v>
      </c>
      <c r="AH62">
        <f>INDEX($A$5:$A$463,MATCH(Table13_217[[#This Row],[Chargeback Cost]],Table2[Chargeback Cost],0))</f>
        <v>83052</v>
      </c>
      <c r="AJ62" s="44">
        <v>2307333.0299999998</v>
      </c>
      <c r="AK62" s="38">
        <v>457919.47</v>
      </c>
      <c r="AL62" s="38">
        <v>251345</v>
      </c>
    </row>
    <row r="63" spans="1:38" x14ac:dyDescent="0.3">
      <c r="A63">
        <v>81901</v>
      </c>
      <c r="B63">
        <v>3311334.6</v>
      </c>
      <c r="C63">
        <v>617380.61</v>
      </c>
      <c r="D63">
        <v>4660728.97</v>
      </c>
      <c r="E63">
        <f t="shared" si="0"/>
        <v>70345</v>
      </c>
      <c r="F63" s="33">
        <f>IF(B63&gt;$B$464,A63,IF(B63&lt;=$B$464," ",IF(C63&gt;$C$464,A63,IF(C63&lt;=$C$464," ",IF(E63&gt;Data_Sheet!$B$6,A63,IF(E63&lt;=Data_Sheet!$B$6," "))))))</f>
        <v>81901</v>
      </c>
      <c r="H63" s="38">
        <v>81993</v>
      </c>
      <c r="J63" s="38">
        <v>81993</v>
      </c>
      <c r="K63" s="38">
        <v>81993</v>
      </c>
      <c r="L63" s="38">
        <v>81993</v>
      </c>
      <c r="N63" s="38">
        <f>IF(VLOOKUP(J63,A63:B521,2,FALSE)&gt;Home!$B$3,J63)</f>
        <v>81993</v>
      </c>
      <c r="O63" s="38">
        <f>IF(VLOOKUP(K63,A63:C521,3,FALSE)&gt;Home!$B$4,K63)</f>
        <v>81993</v>
      </c>
      <c r="P63" s="38">
        <f>IF(VLOOKUP(L63,A63:E521,5,FALSE)&gt;Home!$B$5,L63)</f>
        <v>81993</v>
      </c>
      <c r="R63" s="44">
        <v>81993</v>
      </c>
      <c r="S63" s="44">
        <v>82004</v>
      </c>
      <c r="T63" s="44">
        <v>82010</v>
      </c>
      <c r="U63" s="44"/>
      <c r="AA63">
        <f>VLOOKUP(Table_valid_2458__220[[#This Row],[Material Cost]],A63:B521,2,FALSE)</f>
        <v>2128641.56</v>
      </c>
      <c r="AB63">
        <f>VLOOKUP(Table_valid_2469__318[[#This Row],[Labour Cost]],A63:C521,3,FALSE)</f>
        <v>245587.51</v>
      </c>
      <c r="AC63">
        <f>VLOOKUP(Table_valid_2471116[[#This Row],[Chargeback]],A63:E521,5,FALSE)</f>
        <v>138345</v>
      </c>
      <c r="AF63">
        <f>INDEX($A$5:$A$463,MATCH(Table20_223[[#This Row],[Material Cost]],$B$5:$B$463,0))</f>
        <v>81948</v>
      </c>
      <c r="AG63">
        <f>INDEX($A$5:$A$463,MATCH(Table10_213[[#This Row],[Labour Cost ]],$C$5:$C$463,0))</f>
        <v>83079</v>
      </c>
      <c r="AH63">
        <f>INDEX($A$5:$A$463,MATCH(Table13_217[[#This Row],[Chargeback Cost]],Table2[Chargeback Cost],0))</f>
        <v>83051</v>
      </c>
      <c r="AJ63" s="44">
        <v>2305750.69</v>
      </c>
      <c r="AK63" s="38">
        <v>447460.11</v>
      </c>
      <c r="AL63" s="38">
        <v>250345</v>
      </c>
    </row>
    <row r="64" spans="1:38" x14ac:dyDescent="0.3">
      <c r="A64">
        <v>81903</v>
      </c>
      <c r="B64">
        <v>2069212.03</v>
      </c>
      <c r="C64">
        <v>374316.16</v>
      </c>
      <c r="D64">
        <v>2732851.74</v>
      </c>
      <c r="E64">
        <f t="shared" si="0"/>
        <v>71345</v>
      </c>
      <c r="F64" s="33">
        <f>IF(B64&gt;$B$464,A64,IF(B64&lt;=$B$464," ",IF(C64&gt;$C$464,A64,IF(C64&lt;=$C$464," ",IF(E64&gt;Data_Sheet!$B$6,A64,IF(E64&lt;=Data_Sheet!$B$6," "))))))</f>
        <v>81903</v>
      </c>
      <c r="H64" s="38">
        <v>81994</v>
      </c>
      <c r="J64" s="38">
        <v>81994</v>
      </c>
      <c r="K64" s="38">
        <v>81994</v>
      </c>
      <c r="L64" s="38">
        <v>81994</v>
      </c>
      <c r="N64" s="38">
        <f>IF(VLOOKUP(J64,A64:B522,2,FALSE)&gt;Home!$B$3,J64)</f>
        <v>81994</v>
      </c>
      <c r="O64" s="38" t="b">
        <f>IF(VLOOKUP(K64,A64:C522,3,FALSE)&gt;Home!$B$4,K64)</f>
        <v>0</v>
      </c>
      <c r="P64" s="38">
        <f>IF(VLOOKUP(L64,A64:E522,5,FALSE)&gt;Home!$B$5,L64)</f>
        <v>81994</v>
      </c>
      <c r="R64" s="44">
        <v>81994</v>
      </c>
      <c r="S64" s="44">
        <v>82005</v>
      </c>
      <c r="T64" s="44">
        <v>82012</v>
      </c>
      <c r="U64" s="44"/>
      <c r="AA64">
        <f>VLOOKUP(Table_valid_2458__220[[#This Row],[Material Cost]],A64:B522,2,FALSE)</f>
        <v>1259777.51</v>
      </c>
      <c r="AB64">
        <f>VLOOKUP(Table_valid_2469__318[[#This Row],[Labour Cost]],A64:C522,3,FALSE)</f>
        <v>725960.58</v>
      </c>
      <c r="AC64">
        <f>VLOOKUP(Table_valid_2471116[[#This Row],[Chargeback]],A64:E522,5,FALSE)</f>
        <v>140345</v>
      </c>
      <c r="AF64">
        <f>INDEX($A$5:$A$463,MATCH(Table20_223[[#This Row],[Material Cost]],$B$5:$B$463,0))</f>
        <v>84034</v>
      </c>
      <c r="AG64">
        <f>INDEX($A$5:$A$463,MATCH(Table10_213[[#This Row],[Labour Cost ]],$C$5:$C$463,0))</f>
        <v>83008</v>
      </c>
      <c r="AH64">
        <f>INDEX($A$5:$A$463,MATCH(Table13_217[[#This Row],[Chargeback Cost]],Table2[Chargeback Cost],0))</f>
        <v>83049</v>
      </c>
      <c r="AJ64" s="44">
        <v>2296971.1</v>
      </c>
      <c r="AK64" s="38">
        <v>435277.34</v>
      </c>
      <c r="AL64" s="38">
        <v>248345</v>
      </c>
    </row>
    <row r="65" spans="1:38" x14ac:dyDescent="0.3">
      <c r="A65">
        <v>81904</v>
      </c>
      <c r="B65">
        <v>1444341.4</v>
      </c>
      <c r="C65">
        <v>480987.01</v>
      </c>
      <c r="D65">
        <v>2039980.36</v>
      </c>
      <c r="E65">
        <f t="shared" si="0"/>
        <v>72345</v>
      </c>
      <c r="F65" s="33">
        <f>IF(B65&gt;$B$464,A65,IF(B65&lt;=$B$464," ",IF(C65&gt;$C$464,A65,IF(C65&lt;=$C$464," ",IF(E65&gt;Data_Sheet!$B$6,A65,IF(E65&lt;=Data_Sheet!$B$6," "))))))</f>
        <v>81904</v>
      </c>
      <c r="H65" s="38">
        <v>81995</v>
      </c>
      <c r="J65" s="38">
        <v>81995</v>
      </c>
      <c r="K65" s="38">
        <v>81995</v>
      </c>
      <c r="L65" s="38">
        <v>81995</v>
      </c>
      <c r="N65" s="38">
        <f>IF(VLOOKUP(J65,A65:B523,2,FALSE)&gt;Home!$B$3,J65)</f>
        <v>81995</v>
      </c>
      <c r="O65" s="38">
        <f>IF(VLOOKUP(K65,A65:C523,3,FALSE)&gt;Home!$B$4,K65)</f>
        <v>81995</v>
      </c>
      <c r="P65" s="38">
        <f>IF(VLOOKUP(L65,A65:E523,5,FALSE)&gt;Home!$B$5,L65)</f>
        <v>81995</v>
      </c>
      <c r="R65" s="44">
        <v>81995</v>
      </c>
      <c r="S65" s="44">
        <v>82007</v>
      </c>
      <c r="T65" s="44">
        <v>82013</v>
      </c>
      <c r="U65" s="44"/>
      <c r="AA65">
        <f>VLOOKUP(Table_valid_2458__220[[#This Row],[Material Cost]],A65:B523,2,FALSE)</f>
        <v>1619911.18</v>
      </c>
      <c r="AB65">
        <f>VLOOKUP(Table_valid_2469__318[[#This Row],[Labour Cost]],A65:C523,3,FALSE)</f>
        <v>363458.85</v>
      </c>
      <c r="AC65">
        <f>VLOOKUP(Table_valid_2471116[[#This Row],[Chargeback]],A65:E523,5,FALSE)</f>
        <v>141345</v>
      </c>
      <c r="AF65">
        <f>INDEX($A$5:$A$463,MATCH(Table20_223[[#This Row],[Material Cost]],$B$5:$B$463,0))</f>
        <v>81919</v>
      </c>
      <c r="AG65">
        <f>INDEX($A$5:$A$463,MATCH(Table10_213[[#This Row],[Labour Cost ]],$C$5:$C$463,0))</f>
        <v>84023</v>
      </c>
      <c r="AH65">
        <f>INDEX($A$5:$A$463,MATCH(Table13_217[[#This Row],[Chargeback Cost]],Table2[Chargeback Cost],0))</f>
        <v>83047</v>
      </c>
      <c r="AJ65" s="44">
        <v>2295789.48</v>
      </c>
      <c r="AK65" s="38">
        <v>434167.95</v>
      </c>
      <c r="AL65" s="38">
        <v>247345</v>
      </c>
    </row>
    <row r="66" spans="1:38" x14ac:dyDescent="0.3">
      <c r="A66">
        <v>81905</v>
      </c>
      <c r="B66">
        <v>2194474.0099999998</v>
      </c>
      <c r="C66">
        <v>709107.95</v>
      </c>
      <c r="D66">
        <v>2980977.08</v>
      </c>
      <c r="E66">
        <f t="shared" si="0"/>
        <v>73345</v>
      </c>
      <c r="F66" s="33">
        <f>IF(B66&gt;$B$464,A66,IF(B66&lt;=$B$464," ",IF(C66&gt;$C$464,A66,IF(C66&lt;=$C$464," ",IF(E66&gt;Data_Sheet!$B$6,A66,IF(E66&lt;=Data_Sheet!$B$6," "))))))</f>
        <v>81905</v>
      </c>
      <c r="H66" s="38">
        <v>82001</v>
      </c>
      <c r="J66" s="38">
        <v>82001</v>
      </c>
      <c r="K66" s="38">
        <v>82001</v>
      </c>
      <c r="L66" s="38">
        <v>82001</v>
      </c>
      <c r="N66" s="38">
        <f>IF(VLOOKUP(J66,A66:B524,2,FALSE)&gt;Home!$B$3,J66)</f>
        <v>82001</v>
      </c>
      <c r="O66" s="38">
        <f>IF(VLOOKUP(K66,A66:C524,3,FALSE)&gt;Home!$B$4,K66)</f>
        <v>82001</v>
      </c>
      <c r="P66" s="38">
        <f>IF(VLOOKUP(L66,A66:E524,5,FALSE)&gt;Home!$B$5,L66)</f>
        <v>82001</v>
      </c>
      <c r="R66" s="44">
        <v>82001</v>
      </c>
      <c r="S66" s="44">
        <v>82008</v>
      </c>
      <c r="T66" s="44">
        <v>82019</v>
      </c>
      <c r="U66" s="44"/>
      <c r="AA66">
        <f>VLOOKUP(Table_valid_2458__220[[#This Row],[Material Cost]],A66:B524,2,FALSE)</f>
        <v>1909878.2</v>
      </c>
      <c r="AB66">
        <f>VLOOKUP(Table_valid_2469__318[[#This Row],[Labour Cost]],A66:C524,3,FALSE)</f>
        <v>354511.93</v>
      </c>
      <c r="AC66">
        <f>VLOOKUP(Table_valid_2471116[[#This Row],[Chargeback]],A66:E524,5,FALSE)</f>
        <v>146345</v>
      </c>
      <c r="AF66">
        <f>INDEX($A$5:$A$463,MATCH(Table20_223[[#This Row],[Material Cost]],$B$5:$B$463,0))</f>
        <v>81954</v>
      </c>
      <c r="AG66">
        <f>INDEX($A$5:$A$463,MATCH(Table10_213[[#This Row],[Labour Cost ]],$C$5:$C$463,0))</f>
        <v>81973</v>
      </c>
      <c r="AH66">
        <f>INDEX($A$5:$A$463,MATCH(Table13_217[[#This Row],[Chargeback Cost]],Table2[Chargeback Cost],0))</f>
        <v>83045</v>
      </c>
      <c r="AJ66" s="44">
        <v>2267259.0099999998</v>
      </c>
      <c r="AK66" s="38">
        <v>432659.67</v>
      </c>
      <c r="AL66" s="38">
        <v>245345</v>
      </c>
    </row>
    <row r="67" spans="1:38" x14ac:dyDescent="0.3">
      <c r="A67">
        <v>81906</v>
      </c>
      <c r="B67">
        <v>3471473.64</v>
      </c>
      <c r="C67">
        <v>627186.55000000005</v>
      </c>
      <c r="D67">
        <v>4980560.63</v>
      </c>
      <c r="E67">
        <f t="shared" si="0"/>
        <v>74345</v>
      </c>
      <c r="F67" s="33">
        <f>IF(B67&gt;$B$464,A67,IF(B67&lt;=$B$464," ",IF(C67&gt;$C$464,A67,IF(C67&lt;=$C$464," ",IF(E67&gt;Data_Sheet!$B$6,A67,IF(E67&lt;=Data_Sheet!$B$6," "))))))</f>
        <v>81906</v>
      </c>
      <c r="H67" s="38">
        <v>82004</v>
      </c>
      <c r="J67" s="38">
        <v>82004</v>
      </c>
      <c r="K67" s="38">
        <v>82004</v>
      </c>
      <c r="L67" s="38">
        <v>82004</v>
      </c>
      <c r="N67" s="38">
        <f>IF(VLOOKUP(J67,A67:B525,2,FALSE)&gt;Home!$B$3,J67)</f>
        <v>82004</v>
      </c>
      <c r="O67" s="38">
        <f>IF(VLOOKUP(K67,A67:C525,3,FALSE)&gt;Home!$B$4,K67)</f>
        <v>82004</v>
      </c>
      <c r="P67" s="38">
        <f>IF(VLOOKUP(L67,A67:E525,5,FALSE)&gt;Home!$B$5,L67)</f>
        <v>82004</v>
      </c>
      <c r="R67" s="44">
        <v>82004</v>
      </c>
      <c r="S67" s="44">
        <v>82009</v>
      </c>
      <c r="T67" s="44">
        <v>82020</v>
      </c>
      <c r="U67" s="44"/>
      <c r="AA67">
        <f>VLOOKUP(Table_valid_2458__220[[#This Row],[Material Cost]],A67:B525,2,FALSE)</f>
        <v>1638373.96</v>
      </c>
      <c r="AB67">
        <f>VLOOKUP(Table_valid_2469__318[[#This Row],[Labour Cost]],A67:C525,3,FALSE)</f>
        <v>908502.14</v>
      </c>
      <c r="AC67">
        <f>VLOOKUP(Table_valid_2471116[[#This Row],[Chargeback]],A67:E525,5,FALSE)</f>
        <v>147345</v>
      </c>
      <c r="AF67">
        <f>INDEX($A$5:$A$463,MATCH(Table20_223[[#This Row],[Material Cost]],$B$5:$B$463,0))</f>
        <v>82025</v>
      </c>
      <c r="AG67">
        <f>INDEX($A$5:$A$463,MATCH(Table10_213[[#This Row],[Labour Cost ]],$C$5:$C$463,0))</f>
        <v>81962</v>
      </c>
      <c r="AH67">
        <f>INDEX($A$5:$A$463,MATCH(Table13_217[[#This Row],[Chargeback Cost]],Table2[Chargeback Cost],0))</f>
        <v>83044</v>
      </c>
      <c r="AJ67" s="44">
        <v>2245688.87</v>
      </c>
      <c r="AK67" s="38">
        <v>430350.22</v>
      </c>
      <c r="AL67" s="38">
        <v>244345</v>
      </c>
    </row>
    <row r="68" spans="1:38" x14ac:dyDescent="0.3">
      <c r="A68">
        <v>81907</v>
      </c>
      <c r="B68">
        <v>3403531.13</v>
      </c>
      <c r="C68">
        <v>683868.21</v>
      </c>
      <c r="D68">
        <v>4871501.33</v>
      </c>
      <c r="E68">
        <f t="shared" si="0"/>
        <v>75345</v>
      </c>
      <c r="F68" s="33">
        <f>IF(B68&gt;$B$464,A68,IF(B68&lt;=$B$464," ",IF(C68&gt;$C$464,A68,IF(C68&lt;=$C$464," ",IF(E68&gt;Data_Sheet!$B$6,A68,IF(E68&lt;=Data_Sheet!$B$6," "))))))</f>
        <v>81907</v>
      </c>
      <c r="H68" s="38">
        <v>82005</v>
      </c>
      <c r="J68" s="38">
        <v>82005</v>
      </c>
      <c r="K68" s="38">
        <v>82005</v>
      </c>
      <c r="L68" s="38">
        <v>82005</v>
      </c>
      <c r="N68" s="38">
        <f>IF(VLOOKUP(J68,A68:B526,2,FALSE)&gt;Home!$B$3,J68)</f>
        <v>82005</v>
      </c>
      <c r="O68" s="38">
        <f>IF(VLOOKUP(K68,A68:C526,3,FALSE)&gt;Home!$B$4,K68)</f>
        <v>82005</v>
      </c>
      <c r="P68" s="38">
        <f>IF(VLOOKUP(L68,A68:E526,5,FALSE)&gt;Home!$B$5,L68)</f>
        <v>82005</v>
      </c>
      <c r="R68" s="44">
        <v>82005</v>
      </c>
      <c r="S68" s="44">
        <v>82010</v>
      </c>
      <c r="T68" s="44">
        <v>82021</v>
      </c>
      <c r="U68" s="44"/>
      <c r="AA68">
        <f>VLOOKUP(Table_valid_2458__220[[#This Row],[Material Cost]],A68:B526,2,FALSE)</f>
        <v>2308751.2999999998</v>
      </c>
      <c r="AB68">
        <f>VLOOKUP(Table_valid_2469__318[[#This Row],[Labour Cost]],A68:C526,3,FALSE)</f>
        <v>406546.02</v>
      </c>
      <c r="AC68">
        <f>VLOOKUP(Table_valid_2471116[[#This Row],[Chargeback]],A68:E526,5,FALSE)</f>
        <v>148345</v>
      </c>
      <c r="AF68">
        <f>INDEX($A$5:$A$463,MATCH(Table20_223[[#This Row],[Material Cost]],$B$5:$B$463,0))</f>
        <v>83040</v>
      </c>
      <c r="AG68">
        <f>INDEX($A$5:$A$463,MATCH(Table10_213[[#This Row],[Labour Cost ]],$C$5:$C$463,0))</f>
        <v>82035</v>
      </c>
      <c r="AH68">
        <f>INDEX($A$5:$A$463,MATCH(Table13_217[[#This Row],[Chargeback Cost]],Table2[Chargeback Cost],0))</f>
        <v>83043</v>
      </c>
      <c r="AJ68" s="44">
        <v>2234453.9900000002</v>
      </c>
      <c r="AK68" s="38">
        <v>429502.22</v>
      </c>
      <c r="AL68" s="38">
        <v>243345</v>
      </c>
    </row>
    <row r="69" spans="1:38" x14ac:dyDescent="0.3">
      <c r="A69">
        <v>81909</v>
      </c>
      <c r="B69">
        <v>764345.6</v>
      </c>
      <c r="C69">
        <v>114488.67</v>
      </c>
      <c r="D69">
        <v>981357.91</v>
      </c>
      <c r="E69">
        <f t="shared" si="0"/>
        <v>76345</v>
      </c>
      <c r="F69" s="33" t="str">
        <f>IF(B69&gt;$B$464,A69,IF(B69&lt;=$B$464," ",IF(C69&gt;$C$464,A69,IF(C69&lt;=$C$464," ",IF(E69&gt;Data_Sheet!$B$6,A69,IF(E69&lt;=Data_Sheet!$B$6," "))))))</f>
        <v xml:space="preserve"> </v>
      </c>
      <c r="H69" s="38">
        <v>82007</v>
      </c>
      <c r="J69" s="38">
        <v>82007</v>
      </c>
      <c r="K69" s="38">
        <v>82007</v>
      </c>
      <c r="L69" s="38">
        <v>82007</v>
      </c>
      <c r="N69" s="38">
        <f>IF(VLOOKUP(J69,A69:B527,2,FALSE)&gt;Home!$B$3,J69)</f>
        <v>82007</v>
      </c>
      <c r="O69" s="38">
        <f>IF(VLOOKUP(K69,A69:C527,3,FALSE)&gt;Home!$B$4,K69)</f>
        <v>82007</v>
      </c>
      <c r="P69" s="38">
        <f>IF(VLOOKUP(L69,A69:E527,5,FALSE)&gt;Home!$B$5,L69)</f>
        <v>82007</v>
      </c>
      <c r="R69" s="44">
        <v>82007</v>
      </c>
      <c r="S69" s="44">
        <v>82012</v>
      </c>
      <c r="T69" s="44">
        <v>82023</v>
      </c>
      <c r="U69" s="44"/>
      <c r="AA69">
        <f>VLOOKUP(Table_valid_2458__220[[#This Row],[Material Cost]],A69:B527,2,FALSE)</f>
        <v>1435795.27</v>
      </c>
      <c r="AB69">
        <f>VLOOKUP(Table_valid_2469__318[[#This Row],[Labour Cost]],A69:C527,3,FALSE)</f>
        <v>389109.27</v>
      </c>
      <c r="AC69">
        <f>VLOOKUP(Table_valid_2471116[[#This Row],[Chargeback]],A69:E527,5,FALSE)</f>
        <v>150345</v>
      </c>
      <c r="AF69">
        <f>INDEX($A$5:$A$463,MATCH(Table20_223[[#This Row],[Material Cost]],$B$5:$B$463,0))</f>
        <v>83118</v>
      </c>
      <c r="AG69">
        <f>INDEX($A$5:$A$463,MATCH(Table10_213[[#This Row],[Labour Cost ]],$C$5:$C$463,0))</f>
        <v>83047</v>
      </c>
      <c r="AH69">
        <f>INDEX($A$5:$A$463,MATCH(Table13_217[[#This Row],[Chargeback Cost]],Table2[Chargeback Cost],0))</f>
        <v>83042</v>
      </c>
      <c r="AJ69" s="44">
        <v>2204022.42</v>
      </c>
      <c r="AK69" s="38">
        <v>428894.55</v>
      </c>
      <c r="AL69" s="38">
        <v>242345</v>
      </c>
    </row>
    <row r="70" spans="1:38" x14ac:dyDescent="0.3">
      <c r="A70">
        <v>81910</v>
      </c>
      <c r="B70">
        <v>3381971.81</v>
      </c>
      <c r="C70">
        <v>686058.63</v>
      </c>
      <c r="D70">
        <v>4704963.25</v>
      </c>
      <c r="E70">
        <f t="shared" si="0"/>
        <v>77345</v>
      </c>
      <c r="F70" s="33">
        <f>IF(B70&gt;$B$464,A70,IF(B70&lt;=$B$464," ",IF(C70&gt;$C$464,A70,IF(C70&lt;=$C$464," ",IF(E70&gt;Data_Sheet!$B$6,A70,IF(E70&lt;=Data_Sheet!$B$6," "))))))</f>
        <v>81910</v>
      </c>
      <c r="H70" s="38">
        <v>82008</v>
      </c>
      <c r="J70" s="38">
        <v>82008</v>
      </c>
      <c r="K70" s="38">
        <v>82008</v>
      </c>
      <c r="L70" s="38">
        <v>82008</v>
      </c>
      <c r="N70" s="38">
        <f>IF(VLOOKUP(J70,A70:B528,2,FALSE)&gt;Home!$B$3,J70)</f>
        <v>82008</v>
      </c>
      <c r="O70" s="38">
        <f>IF(VLOOKUP(K70,A70:C528,3,FALSE)&gt;Home!$B$4,K70)</f>
        <v>82008</v>
      </c>
      <c r="P70" s="38">
        <f>IF(VLOOKUP(L70,A70:E528,5,FALSE)&gt;Home!$B$5,L70)</f>
        <v>82008</v>
      </c>
      <c r="R70" s="44">
        <v>82008</v>
      </c>
      <c r="S70" s="44">
        <v>82013</v>
      </c>
      <c r="T70" s="44">
        <v>82024</v>
      </c>
      <c r="U70" s="44"/>
      <c r="AA70">
        <f>VLOOKUP(Table_valid_2458__220[[#This Row],[Material Cost]],A70:B528,2,FALSE)</f>
        <v>1300763.6599999999</v>
      </c>
      <c r="AB70">
        <f>VLOOKUP(Table_valid_2469__318[[#This Row],[Labour Cost]],A70:C528,3,FALSE)</f>
        <v>644885.77</v>
      </c>
      <c r="AC70">
        <f>VLOOKUP(Table_valid_2471116[[#This Row],[Chargeback]],A70:E528,5,FALSE)</f>
        <v>151345</v>
      </c>
      <c r="AF70">
        <f>INDEX($A$5:$A$463,MATCH(Table20_223[[#This Row],[Material Cost]],$B$5:$B$463,0))</f>
        <v>81905</v>
      </c>
      <c r="AG70">
        <f>INDEX($A$5:$A$463,MATCH(Table10_213[[#This Row],[Labour Cost ]],$C$5:$C$463,0))</f>
        <v>81914</v>
      </c>
      <c r="AH70">
        <f>INDEX($A$5:$A$463,MATCH(Table13_217[[#This Row],[Chargeback Cost]],Table2[Chargeback Cost],0))</f>
        <v>83041</v>
      </c>
      <c r="AJ70" s="44">
        <v>2194474.0099999998</v>
      </c>
      <c r="AK70" s="38">
        <v>428089.52</v>
      </c>
      <c r="AL70" s="38">
        <v>241345</v>
      </c>
    </row>
    <row r="71" spans="1:38" x14ac:dyDescent="0.3">
      <c r="A71">
        <v>81911</v>
      </c>
      <c r="B71">
        <v>1791925.96</v>
      </c>
      <c r="C71">
        <v>333337.5</v>
      </c>
      <c r="D71">
        <v>2237583.73</v>
      </c>
      <c r="E71">
        <f t="shared" ref="E71:E134" si="3">E70+1000</f>
        <v>78345</v>
      </c>
      <c r="F71" s="33">
        <f>IF(B71&gt;$B$464,A71,IF(B71&lt;=$B$464," ",IF(C71&gt;$C$464,A71,IF(C71&lt;=$C$464," ",IF(E71&gt;Data_Sheet!$B$6,A71,IF(E71&lt;=Data_Sheet!$B$6," "))))))</f>
        <v>81911</v>
      </c>
      <c r="H71" s="38">
        <v>82009</v>
      </c>
      <c r="J71" s="38">
        <v>82009</v>
      </c>
      <c r="K71" s="38">
        <v>82009</v>
      </c>
      <c r="L71" s="38">
        <v>82009</v>
      </c>
      <c r="N71" s="38">
        <f>IF(VLOOKUP(J71,A71:B529,2,FALSE)&gt;Home!$B$3,J71)</f>
        <v>82009</v>
      </c>
      <c r="O71" s="38">
        <f>IF(VLOOKUP(K71,A71:C529,3,FALSE)&gt;Home!$B$4,K71)</f>
        <v>82009</v>
      </c>
      <c r="P71" s="38">
        <f>IF(VLOOKUP(L71,A71:E529,5,FALSE)&gt;Home!$B$5,L71)</f>
        <v>82009</v>
      </c>
      <c r="R71" s="44">
        <v>82009</v>
      </c>
      <c r="S71" s="44">
        <v>82019</v>
      </c>
      <c r="T71" s="44">
        <v>82025</v>
      </c>
      <c r="U71" s="44"/>
      <c r="AA71">
        <f>VLOOKUP(Table_valid_2458__220[[#This Row],[Material Cost]],A71:B529,2,FALSE)</f>
        <v>2139234.65</v>
      </c>
      <c r="AB71">
        <f>VLOOKUP(Table_valid_2469__318[[#This Row],[Labour Cost]],A71:C529,3,FALSE)</f>
        <v>502106.29</v>
      </c>
      <c r="AC71">
        <f>VLOOKUP(Table_valid_2471116[[#This Row],[Chargeback]],A71:E529,5,FALSE)</f>
        <v>152345</v>
      </c>
      <c r="AF71">
        <f>INDEX($A$5:$A$463,MATCH(Table20_223[[#This Row],[Material Cost]],$B$5:$B$463,0))</f>
        <v>83081</v>
      </c>
      <c r="AG71">
        <f>INDEX($A$5:$A$463,MATCH(Table10_213[[#This Row],[Labour Cost ]],$C$5:$C$463,0))</f>
        <v>81959</v>
      </c>
      <c r="AH71">
        <f>INDEX($A$5:$A$463,MATCH(Table13_217[[#This Row],[Chargeback Cost]],Table2[Chargeback Cost],0))</f>
        <v>83040</v>
      </c>
      <c r="AJ71" s="44">
        <v>2163494.4700000002</v>
      </c>
      <c r="AK71" s="38">
        <v>425672.72</v>
      </c>
      <c r="AL71" s="38">
        <v>240345</v>
      </c>
    </row>
    <row r="72" spans="1:38" x14ac:dyDescent="0.3">
      <c r="A72">
        <v>81912</v>
      </c>
      <c r="B72">
        <v>3153288.18</v>
      </c>
      <c r="C72">
        <v>665044.66</v>
      </c>
      <c r="D72">
        <v>4356126.1500000004</v>
      </c>
      <c r="E72">
        <f t="shared" si="3"/>
        <v>79345</v>
      </c>
      <c r="F72" s="33">
        <f>IF(B72&gt;$B$464,A72,IF(B72&lt;=$B$464," ",IF(C72&gt;$C$464,A72,IF(C72&lt;=$C$464," ",IF(E72&gt;Data_Sheet!$B$6,A72,IF(E72&lt;=Data_Sheet!$B$6," "))))))</f>
        <v>81912</v>
      </c>
      <c r="H72" s="38">
        <v>82010</v>
      </c>
      <c r="J72" s="38">
        <v>82010</v>
      </c>
      <c r="K72" s="38">
        <v>82010</v>
      </c>
      <c r="L72" s="38">
        <v>82010</v>
      </c>
      <c r="N72" s="38">
        <f>IF(VLOOKUP(J72,A72:B530,2,FALSE)&gt;Home!$B$3,J72)</f>
        <v>82010</v>
      </c>
      <c r="O72" s="38">
        <f>IF(VLOOKUP(K72,A72:C530,3,FALSE)&gt;Home!$B$4,K72)</f>
        <v>82010</v>
      </c>
      <c r="P72" s="38">
        <f>IF(VLOOKUP(L72,A72:E530,5,FALSE)&gt;Home!$B$5,L72)</f>
        <v>82010</v>
      </c>
      <c r="R72" s="44">
        <v>82010</v>
      </c>
      <c r="S72" s="44">
        <v>82020</v>
      </c>
      <c r="T72" s="44">
        <v>82027</v>
      </c>
      <c r="U72" s="44"/>
      <c r="AA72">
        <f>VLOOKUP(Table_valid_2458__220[[#This Row],[Material Cost]],A72:B530,2,FALSE)</f>
        <v>1620528.08</v>
      </c>
      <c r="AB72">
        <f>VLOOKUP(Table_valid_2469__318[[#This Row],[Labour Cost]],A72:C530,3,FALSE)</f>
        <v>332347.56</v>
      </c>
      <c r="AC72">
        <f>VLOOKUP(Table_valid_2471116[[#This Row],[Chargeback]],A72:E530,5,FALSE)</f>
        <v>154345</v>
      </c>
      <c r="AF72">
        <f>INDEX($A$5:$A$463,MATCH(Table20_223[[#This Row],[Material Cost]],$B$5:$B$463,0))</f>
        <v>83012</v>
      </c>
      <c r="AG72">
        <f>INDEX($A$5:$A$463,MATCH(Table10_213[[#This Row],[Labour Cost ]],$C$5:$C$463,0))</f>
        <v>84129</v>
      </c>
      <c r="AH72">
        <f>INDEX($A$5:$A$463,MATCH(Table13_217[[#This Row],[Chargeback Cost]],Table2[Chargeback Cost],0))</f>
        <v>83039</v>
      </c>
      <c r="AJ72" s="44">
        <v>2153301.0099999998</v>
      </c>
      <c r="AK72" s="38">
        <v>424911.65</v>
      </c>
      <c r="AL72" s="38">
        <v>239345</v>
      </c>
    </row>
    <row r="73" spans="1:38" x14ac:dyDescent="0.3">
      <c r="A73">
        <v>81913</v>
      </c>
      <c r="B73">
        <v>1381120.04</v>
      </c>
      <c r="C73">
        <v>360514.28</v>
      </c>
      <c r="D73">
        <v>1990617.86</v>
      </c>
      <c r="E73">
        <f t="shared" si="3"/>
        <v>80345</v>
      </c>
      <c r="F73" s="33">
        <f>IF(B73&gt;$B$464,A73,IF(B73&lt;=$B$464," ",IF(C73&gt;$C$464,A73,IF(C73&lt;=$C$464," ",IF(E73&gt;Data_Sheet!$B$6,A73,IF(E73&lt;=Data_Sheet!$B$6," "))))))</f>
        <v>81913</v>
      </c>
      <c r="H73" s="38">
        <v>82012</v>
      </c>
      <c r="J73" s="38">
        <v>82012</v>
      </c>
      <c r="K73" s="38">
        <v>82012</v>
      </c>
      <c r="L73" s="38">
        <v>82012</v>
      </c>
      <c r="N73" s="38">
        <f>IF(VLOOKUP(J73,A73:B531,2,FALSE)&gt;Home!$B$3,J73)</f>
        <v>82012</v>
      </c>
      <c r="O73" s="38">
        <f>IF(VLOOKUP(K73,A73:C531,3,FALSE)&gt;Home!$B$4,K73)</f>
        <v>82012</v>
      </c>
      <c r="P73" s="38">
        <f>IF(VLOOKUP(L73,A73:E531,5,FALSE)&gt;Home!$B$5,L73)</f>
        <v>82012</v>
      </c>
      <c r="R73" s="44">
        <v>82012</v>
      </c>
      <c r="S73" s="44">
        <v>82024</v>
      </c>
      <c r="T73" s="44">
        <v>82029</v>
      </c>
      <c r="U73" s="44"/>
      <c r="AA73">
        <f>VLOOKUP(Table_valid_2458__220[[#This Row],[Material Cost]],A73:B531,2,FALSE)</f>
        <v>1617667.99</v>
      </c>
      <c r="AB73">
        <f>VLOOKUP(Table_valid_2469__318[[#This Row],[Labour Cost]],A73:C531,3,FALSE)</f>
        <v>239452.38</v>
      </c>
      <c r="AC73">
        <f>VLOOKUP(Table_valid_2471116[[#This Row],[Chargeback]],A73:E531,5,FALSE)</f>
        <v>156345</v>
      </c>
      <c r="AF73">
        <f>INDEX($A$5:$A$463,MATCH(Table20_223[[#This Row],[Material Cost]],$B$5:$B$463,0))</f>
        <v>83009</v>
      </c>
      <c r="AG73">
        <f>INDEX($A$5:$A$463,MATCH(Table10_213[[#This Row],[Labour Cost ]],$C$5:$C$463,0))</f>
        <v>81952</v>
      </c>
      <c r="AH73">
        <f>INDEX($A$5:$A$463,MATCH(Table13_217[[#This Row],[Chargeback Cost]],Table2[Chargeback Cost],0))</f>
        <v>83038</v>
      </c>
      <c r="AJ73" s="44">
        <v>2152852.29</v>
      </c>
      <c r="AK73" s="38">
        <v>424255.19</v>
      </c>
      <c r="AL73" s="38">
        <v>238345</v>
      </c>
    </row>
    <row r="74" spans="1:38" x14ac:dyDescent="0.3">
      <c r="A74">
        <v>81914</v>
      </c>
      <c r="B74">
        <v>1619051.57</v>
      </c>
      <c r="C74">
        <v>428089.52</v>
      </c>
      <c r="D74">
        <v>2246019.7400000002</v>
      </c>
      <c r="E74">
        <f t="shared" si="3"/>
        <v>81345</v>
      </c>
      <c r="F74" s="33">
        <f>IF(B74&gt;$B$464,A74,IF(B74&lt;=$B$464," ",IF(C74&gt;$C$464,A74,IF(C74&lt;=$C$464," ",IF(E74&gt;Data_Sheet!$B$6,A74,IF(E74&lt;=Data_Sheet!$B$6," "))))))</f>
        <v>81914</v>
      </c>
      <c r="H74" s="38">
        <v>82013</v>
      </c>
      <c r="J74" s="38">
        <v>82013</v>
      </c>
      <c r="K74" s="38">
        <v>82013</v>
      </c>
      <c r="L74" s="38">
        <v>82013</v>
      </c>
      <c r="N74" s="38">
        <f>IF(VLOOKUP(J74,A74:B532,2,FALSE)&gt;Home!$B$3,J74)</f>
        <v>82013</v>
      </c>
      <c r="O74" s="38">
        <f>IF(VLOOKUP(K74,A74:C532,3,FALSE)&gt;Home!$B$4,K74)</f>
        <v>82013</v>
      </c>
      <c r="P74" s="38">
        <f>IF(VLOOKUP(L74,A74:E532,5,FALSE)&gt;Home!$B$5,L74)</f>
        <v>82013</v>
      </c>
      <c r="R74" s="44">
        <v>82013</v>
      </c>
      <c r="S74" s="44">
        <v>82025</v>
      </c>
      <c r="T74" s="44">
        <v>82032</v>
      </c>
      <c r="U74" s="44"/>
      <c r="AA74">
        <f>VLOOKUP(Table_valid_2458__220[[#This Row],[Material Cost]],A74:B532,2,FALSE)</f>
        <v>2770834.89</v>
      </c>
      <c r="AB74">
        <f>VLOOKUP(Table_valid_2469__318[[#This Row],[Labour Cost]],A74:C532,3,FALSE)</f>
        <v>2234295</v>
      </c>
      <c r="AC74">
        <f>VLOOKUP(Table_valid_2471116[[#This Row],[Chargeback]],A74:E532,5,FALSE)</f>
        <v>159345</v>
      </c>
      <c r="AF74">
        <f>INDEX($A$5:$A$463,MATCH(Table20_223[[#This Row],[Material Cost]],$B$5:$B$463,0))</f>
        <v>83047</v>
      </c>
      <c r="AG74">
        <f>INDEX($A$5:$A$463,MATCH(Table10_213[[#This Row],[Labour Cost ]],$C$5:$C$463,0))</f>
        <v>83011</v>
      </c>
      <c r="AH74">
        <f>INDEX($A$5:$A$463,MATCH(Table13_217[[#This Row],[Chargeback Cost]],Table2[Chargeback Cost],0))</f>
        <v>83037</v>
      </c>
      <c r="AJ74" s="44">
        <v>2146359.96</v>
      </c>
      <c r="AK74" s="38">
        <v>423883.9</v>
      </c>
      <c r="AL74" s="38">
        <v>237345</v>
      </c>
    </row>
    <row r="75" spans="1:38" x14ac:dyDescent="0.3">
      <c r="A75">
        <v>81916</v>
      </c>
      <c r="B75">
        <v>4272493.6500000004</v>
      </c>
      <c r="C75">
        <v>586650.12</v>
      </c>
      <c r="D75">
        <v>5955456.9199999999</v>
      </c>
      <c r="E75">
        <f t="shared" si="3"/>
        <v>82345</v>
      </c>
      <c r="F75" s="33">
        <f>IF(B75&gt;$B$464,A75,IF(B75&lt;=$B$464," ",IF(C75&gt;$C$464,A75,IF(C75&lt;=$C$464," ",IF(E75&gt;Data_Sheet!$B$6,A75,IF(E75&lt;=Data_Sheet!$B$6," "))))))</f>
        <v>81916</v>
      </c>
      <c r="H75" s="38">
        <v>82019</v>
      </c>
      <c r="J75" s="38">
        <v>82019</v>
      </c>
      <c r="K75" s="38">
        <v>82019</v>
      </c>
      <c r="L75" s="38">
        <v>82019</v>
      </c>
      <c r="N75" s="38">
        <f>IF(VLOOKUP(J75,A75:B533,2,FALSE)&gt;Home!$B$3,J75)</f>
        <v>82019</v>
      </c>
      <c r="O75" s="38">
        <f>IF(VLOOKUP(K75,A75:C533,3,FALSE)&gt;Home!$B$4,K75)</f>
        <v>82019</v>
      </c>
      <c r="P75" s="38">
        <f>IF(VLOOKUP(L75,A75:E533,5,FALSE)&gt;Home!$B$5,L75)</f>
        <v>82019</v>
      </c>
      <c r="R75" s="44">
        <v>82019</v>
      </c>
      <c r="S75" s="44">
        <v>82029</v>
      </c>
      <c r="T75" s="44">
        <v>82035</v>
      </c>
      <c r="U75" s="44"/>
      <c r="AA75">
        <f>VLOOKUP(Table_valid_2458__220[[#This Row],[Material Cost]],A75:B533,2,FALSE)</f>
        <v>2685410.51</v>
      </c>
      <c r="AB75">
        <f>VLOOKUP(Table_valid_2469__318[[#This Row],[Labour Cost]],A75:C533,3,FALSE)</f>
        <v>367392.24</v>
      </c>
      <c r="AC75">
        <f>VLOOKUP(Table_valid_2471116[[#This Row],[Chargeback]],A75:E533,5,FALSE)</f>
        <v>162345</v>
      </c>
      <c r="AF75">
        <f>INDEX($A$5:$A$463,MATCH(Table20_223[[#This Row],[Material Cost]],$B$5:$B$463,0))</f>
        <v>82009</v>
      </c>
      <c r="AG75">
        <f>INDEX($A$5:$A$463,MATCH(Table10_213[[#This Row],[Labour Cost ]],$C$5:$C$463,0))</f>
        <v>81963</v>
      </c>
      <c r="AH75">
        <f>INDEX($A$5:$A$463,MATCH(Table13_217[[#This Row],[Chargeback Cost]],Table2[Chargeback Cost],0))</f>
        <v>83036</v>
      </c>
      <c r="AJ75" s="44">
        <v>2139234.65</v>
      </c>
      <c r="AK75" s="38">
        <v>420816.82</v>
      </c>
      <c r="AL75" s="38">
        <v>236345</v>
      </c>
    </row>
    <row r="76" spans="1:38" x14ac:dyDescent="0.3">
      <c r="A76">
        <v>81917</v>
      </c>
      <c r="B76">
        <v>4570862.07</v>
      </c>
      <c r="C76">
        <v>798193.91</v>
      </c>
      <c r="D76">
        <v>6530049.9199999999</v>
      </c>
      <c r="E76">
        <f t="shared" si="3"/>
        <v>83345</v>
      </c>
      <c r="F76" s="33">
        <f>IF(B76&gt;$B$464,A76,IF(B76&lt;=$B$464," ",IF(C76&gt;$C$464,A76,IF(C76&lt;=$C$464," ",IF(E76&gt;Data_Sheet!$B$6,A76,IF(E76&lt;=Data_Sheet!$B$6," "))))))</f>
        <v>81917</v>
      </c>
      <c r="H76" s="38">
        <v>82020</v>
      </c>
      <c r="J76" s="38">
        <v>82020</v>
      </c>
      <c r="K76" s="38">
        <v>82020</v>
      </c>
      <c r="L76" s="38">
        <v>82020</v>
      </c>
      <c r="N76" s="38">
        <f>IF(VLOOKUP(J76,A76:B534,2,FALSE)&gt;Home!$B$3,J76)</f>
        <v>82020</v>
      </c>
      <c r="O76" s="38">
        <f>IF(VLOOKUP(K76,A76:C534,3,FALSE)&gt;Home!$B$4,K76)</f>
        <v>82020</v>
      </c>
      <c r="P76" s="38">
        <f>IF(VLOOKUP(L76,A76:E534,5,FALSE)&gt;Home!$B$5,L76)</f>
        <v>82020</v>
      </c>
      <c r="R76" s="44">
        <v>82020</v>
      </c>
      <c r="S76" s="44">
        <v>82032</v>
      </c>
      <c r="T76" s="44">
        <v>82038</v>
      </c>
      <c r="U76" s="44"/>
      <c r="AA76">
        <f>VLOOKUP(Table_valid_2458__220[[#This Row],[Material Cost]],A76:B534,2,FALSE)</f>
        <v>1164046.3600000001</v>
      </c>
      <c r="AB76">
        <f>VLOOKUP(Table_valid_2469__318[[#This Row],[Labour Cost]],A76:C534,3,FALSE)</f>
        <v>286870.11</v>
      </c>
      <c r="AC76">
        <f>VLOOKUP(Table_valid_2471116[[#This Row],[Chargeback]],A76:E534,5,FALSE)</f>
        <v>165345</v>
      </c>
      <c r="AF76">
        <f>INDEX($A$5:$A$463,MATCH(Table20_223[[#This Row],[Material Cost]],$B$5:$B$463,0))</f>
        <v>81993</v>
      </c>
      <c r="AG76">
        <f>INDEX($A$5:$A$463,MATCH(Table10_213[[#This Row],[Labour Cost ]],$C$5:$C$463,0))</f>
        <v>81919</v>
      </c>
      <c r="AH76">
        <f>INDEX($A$5:$A$463,MATCH(Table13_217[[#This Row],[Chargeback Cost]],Table2[Chargeback Cost],0))</f>
        <v>83035</v>
      </c>
      <c r="AJ76" s="44">
        <v>2128641.56</v>
      </c>
      <c r="AK76" s="38">
        <v>412741.58</v>
      </c>
      <c r="AL76" s="38">
        <v>235345</v>
      </c>
    </row>
    <row r="77" spans="1:38" x14ac:dyDescent="0.3">
      <c r="A77">
        <v>81918</v>
      </c>
      <c r="B77">
        <v>1926692.66</v>
      </c>
      <c r="C77">
        <v>378434.3</v>
      </c>
      <c r="D77">
        <v>2630092.85</v>
      </c>
      <c r="E77">
        <f t="shared" si="3"/>
        <v>84345</v>
      </c>
      <c r="F77" s="33">
        <f>IF(B77&gt;$B$464,A77,IF(B77&lt;=$B$464," ",IF(C77&gt;$C$464,A77,IF(C77&lt;=$C$464," ",IF(E77&gt;Data_Sheet!$B$6,A77,IF(E77&lt;=Data_Sheet!$B$6," "))))))</f>
        <v>81918</v>
      </c>
      <c r="H77" s="38">
        <v>82021</v>
      </c>
      <c r="J77" s="38">
        <v>82021</v>
      </c>
      <c r="K77" s="38">
        <v>82021</v>
      </c>
      <c r="L77" s="38">
        <v>82021</v>
      </c>
      <c r="N77" s="38">
        <f>IF(VLOOKUP(J77,A77:B535,2,FALSE)&gt;Home!$B$3,J77)</f>
        <v>82021</v>
      </c>
      <c r="O77" s="38" t="b">
        <f>IF(VLOOKUP(K77,A77:C535,3,FALSE)&gt;Home!$B$4,K77)</f>
        <v>0</v>
      </c>
      <c r="P77" s="38">
        <f>IF(VLOOKUP(L77,A77:E535,5,FALSE)&gt;Home!$B$5,L77)</f>
        <v>82021</v>
      </c>
      <c r="R77" s="44">
        <v>82021</v>
      </c>
      <c r="S77" s="44">
        <v>82035</v>
      </c>
      <c r="T77" s="44">
        <v>82039</v>
      </c>
      <c r="U77" s="44"/>
      <c r="AA77">
        <f>VLOOKUP(Table_valid_2458__220[[#This Row],[Material Cost]],A77:B535,2,FALSE)</f>
        <v>1429060.85</v>
      </c>
      <c r="AB77">
        <f>VLOOKUP(Table_valid_2469__318[[#This Row],[Labour Cost]],A77:C535,3,FALSE)</f>
        <v>429502.22</v>
      </c>
      <c r="AC77">
        <f>VLOOKUP(Table_valid_2471116[[#This Row],[Chargeback]],A77:E535,5,FALSE)</f>
        <v>166345</v>
      </c>
      <c r="AF77">
        <f>INDEX($A$5:$A$463,MATCH(Table20_223[[#This Row],[Material Cost]],$B$5:$B$463,0))</f>
        <v>83051</v>
      </c>
      <c r="AG77">
        <f>INDEX($A$5:$A$463,MATCH(Table10_213[[#This Row],[Labour Cost ]],$C$5:$C$463,0))</f>
        <v>84008</v>
      </c>
      <c r="AH77">
        <f>INDEX($A$5:$A$463,MATCH(Table13_217[[#This Row],[Chargeback Cost]],Table2[Chargeback Cost],0))</f>
        <v>83034</v>
      </c>
      <c r="AJ77" s="44">
        <v>2119146.86</v>
      </c>
      <c r="AK77" s="38">
        <v>408042.34</v>
      </c>
      <c r="AL77" s="38">
        <v>234345</v>
      </c>
    </row>
    <row r="78" spans="1:38" x14ac:dyDescent="0.3">
      <c r="A78">
        <v>81919</v>
      </c>
      <c r="B78">
        <v>2295789.48</v>
      </c>
      <c r="C78">
        <v>412741.58</v>
      </c>
      <c r="D78">
        <v>3449833.85</v>
      </c>
      <c r="E78">
        <f t="shared" si="3"/>
        <v>85345</v>
      </c>
      <c r="F78" s="33">
        <f>IF(B78&gt;$B$464,A78,IF(B78&lt;=$B$464," ",IF(C78&gt;$C$464,A78,IF(C78&lt;=$C$464," ",IF(E78&gt;Data_Sheet!$B$6,A78,IF(E78&lt;=Data_Sheet!$B$6," "))))))</f>
        <v>81919</v>
      </c>
      <c r="H78" s="38">
        <v>82023</v>
      </c>
      <c r="J78" s="38">
        <v>82023</v>
      </c>
      <c r="K78" s="38">
        <v>82023</v>
      </c>
      <c r="L78" s="38">
        <v>82023</v>
      </c>
      <c r="N78" s="38">
        <f>IF(VLOOKUP(J78,A78:B536,2,FALSE)&gt;Home!$B$3,J78)</f>
        <v>82023</v>
      </c>
      <c r="O78" s="38" t="b">
        <f>IF(VLOOKUP(K78,A78:C536,3,FALSE)&gt;Home!$B$4,K78)</f>
        <v>0</v>
      </c>
      <c r="P78" s="38">
        <f>IF(VLOOKUP(L78,A78:E536,5,FALSE)&gt;Home!$B$5,L78)</f>
        <v>82023</v>
      </c>
      <c r="R78" s="44">
        <v>82023</v>
      </c>
      <c r="S78" s="44">
        <v>82038</v>
      </c>
      <c r="T78" s="44">
        <v>82040</v>
      </c>
      <c r="U78" s="44"/>
      <c r="AA78">
        <f>VLOOKUP(Table_valid_2458__220[[#This Row],[Material Cost]],A78:B536,2,FALSE)</f>
        <v>1171760.8700000001</v>
      </c>
      <c r="AB78">
        <f>VLOOKUP(Table_valid_2469__318[[#This Row],[Labour Cost]],A78:C536,3,FALSE)</f>
        <v>483512.79</v>
      </c>
      <c r="AC78">
        <f>VLOOKUP(Table_valid_2471116[[#This Row],[Chargeback]],A78:E536,5,FALSE)</f>
        <v>167345</v>
      </c>
      <c r="AF78">
        <f>INDEX($A$5:$A$463,MATCH(Table20_223[[#This Row],[Material Cost]],$B$5:$B$463,0))</f>
        <v>84050</v>
      </c>
      <c r="AG78">
        <f>INDEX($A$5:$A$463,MATCH(Table10_213[[#This Row],[Labour Cost ]],$C$5:$C$463,0))</f>
        <v>82010</v>
      </c>
      <c r="AH78">
        <f>INDEX($A$5:$A$463,MATCH(Table13_217[[#This Row],[Chargeback Cost]],Table2[Chargeback Cost],0))</f>
        <v>83032</v>
      </c>
      <c r="AJ78" s="44">
        <v>2115565.6</v>
      </c>
      <c r="AK78" s="38">
        <v>406546.02</v>
      </c>
      <c r="AL78" s="38">
        <v>233345</v>
      </c>
    </row>
    <row r="79" spans="1:38" x14ac:dyDescent="0.3">
      <c r="A79">
        <v>81920</v>
      </c>
      <c r="B79">
        <v>3034880.97</v>
      </c>
      <c r="C79">
        <v>509889.18</v>
      </c>
      <c r="D79">
        <v>4099717.06</v>
      </c>
      <c r="E79">
        <f t="shared" si="3"/>
        <v>86345</v>
      </c>
      <c r="F79" s="33">
        <f>IF(B79&gt;$B$464,A79,IF(B79&lt;=$B$464," ",IF(C79&gt;$C$464,A79,IF(C79&lt;=$C$464," ",IF(E79&gt;Data_Sheet!$B$6,A79,IF(E79&lt;=Data_Sheet!$B$6," "))))))</f>
        <v>81920</v>
      </c>
      <c r="H79" s="38">
        <v>82024</v>
      </c>
      <c r="J79" s="38">
        <v>82024</v>
      </c>
      <c r="K79" s="38">
        <v>82024</v>
      </c>
      <c r="L79" s="38">
        <v>82024</v>
      </c>
      <c r="N79" s="38">
        <f>IF(VLOOKUP(J79,A79:B537,2,FALSE)&gt;Home!$B$3,J79)</f>
        <v>82024</v>
      </c>
      <c r="O79" s="38">
        <f>IF(VLOOKUP(K79,A79:C537,3,FALSE)&gt;Home!$B$4,K79)</f>
        <v>82024</v>
      </c>
      <c r="P79" s="38">
        <f>IF(VLOOKUP(L79,A79:E537,5,FALSE)&gt;Home!$B$5,L79)</f>
        <v>82024</v>
      </c>
      <c r="R79" s="44">
        <v>82024</v>
      </c>
      <c r="S79" s="44">
        <v>82039</v>
      </c>
      <c r="T79" s="44">
        <v>82055</v>
      </c>
      <c r="U79" s="44"/>
      <c r="AA79">
        <f>VLOOKUP(Table_valid_2458__220[[#This Row],[Material Cost]],A79:B537,2,FALSE)</f>
        <v>1370401.16</v>
      </c>
      <c r="AB79">
        <f>VLOOKUP(Table_valid_2469__318[[#This Row],[Labour Cost]],A79:C537,3,FALSE)</f>
        <v>386545.12</v>
      </c>
      <c r="AC79">
        <f>VLOOKUP(Table_valid_2471116[[#This Row],[Chargeback]],A79:E537,5,FALSE)</f>
        <v>181345</v>
      </c>
      <c r="AF79">
        <f>INDEX($A$5:$A$463,MATCH(Table20_223[[#This Row],[Material Cost]],$B$5:$B$463,0))</f>
        <v>81963</v>
      </c>
      <c r="AG79">
        <f>INDEX($A$5:$A$463,MATCH(Table10_213[[#This Row],[Labour Cost ]],$C$5:$C$463,0))</f>
        <v>83036</v>
      </c>
      <c r="AH79">
        <f>INDEX($A$5:$A$463,MATCH(Table13_217[[#This Row],[Chargeback Cost]],Table2[Chargeback Cost],0))</f>
        <v>83031</v>
      </c>
      <c r="AJ79" s="44">
        <v>2105816.84</v>
      </c>
      <c r="AK79" s="38">
        <v>404760.9</v>
      </c>
      <c r="AL79" s="38">
        <v>232345</v>
      </c>
    </row>
    <row r="80" spans="1:38" x14ac:dyDescent="0.3">
      <c r="A80">
        <v>81921</v>
      </c>
      <c r="B80">
        <v>1191547.72</v>
      </c>
      <c r="C80">
        <v>266164.87</v>
      </c>
      <c r="D80">
        <v>1646100.94</v>
      </c>
      <c r="E80">
        <f t="shared" si="3"/>
        <v>87345</v>
      </c>
      <c r="F80" s="33">
        <f>IF(B80&gt;$B$464,A80,IF(B80&lt;=$B$464," ",IF(C80&gt;$C$464,A80,IF(C80&lt;=$C$464," ",IF(E80&gt;Data_Sheet!$B$6,A80,IF(E80&lt;=Data_Sheet!$B$6," "))))))</f>
        <v>81921</v>
      </c>
      <c r="H80" s="38">
        <v>82025</v>
      </c>
      <c r="J80" s="38">
        <v>82025</v>
      </c>
      <c r="K80" s="38">
        <v>82025</v>
      </c>
      <c r="L80" s="38">
        <v>82025</v>
      </c>
      <c r="N80" s="38">
        <f>IF(VLOOKUP(J80,A80:B538,2,FALSE)&gt;Home!$B$3,J80)</f>
        <v>82025</v>
      </c>
      <c r="O80" s="38">
        <f>IF(VLOOKUP(K80,A80:C538,3,FALSE)&gt;Home!$B$4,K80)</f>
        <v>82025</v>
      </c>
      <c r="P80" s="38">
        <f>IF(VLOOKUP(L80,A80:E538,5,FALSE)&gt;Home!$B$5,L80)</f>
        <v>82025</v>
      </c>
      <c r="R80" s="44">
        <v>82025</v>
      </c>
      <c r="S80" s="44">
        <v>82040</v>
      </c>
      <c r="T80" s="44">
        <v>82061</v>
      </c>
      <c r="U80" s="44"/>
      <c r="AA80">
        <f>VLOOKUP(Table_valid_2458__220[[#This Row],[Material Cost]],A80:B538,2,FALSE)</f>
        <v>2245688.87</v>
      </c>
      <c r="AB80">
        <f>VLOOKUP(Table_valid_2469__318[[#This Row],[Labour Cost]],A80:C538,3,FALSE)</f>
        <v>245467.16</v>
      </c>
      <c r="AC80">
        <f>VLOOKUP(Table_valid_2471116[[#This Row],[Chargeback]],A80:E538,5,FALSE)</f>
        <v>186345</v>
      </c>
      <c r="AF80">
        <f>INDEX($A$5:$A$463,MATCH(Table20_223[[#This Row],[Material Cost]],$B$5:$B$463,0))</f>
        <v>83032</v>
      </c>
      <c r="AG80">
        <f>INDEX($A$5:$A$463,MATCH(Table10_213[[#This Row],[Labour Cost ]],$C$5:$C$463,0))</f>
        <v>84016</v>
      </c>
      <c r="AH80">
        <f>INDEX($A$5:$A$463,MATCH(Table13_217[[#This Row],[Chargeback Cost]],Table2[Chargeback Cost],0))</f>
        <v>83030</v>
      </c>
      <c r="AJ80" s="44">
        <v>2104872.73</v>
      </c>
      <c r="AK80" s="38">
        <v>400043.06</v>
      </c>
      <c r="AL80" s="38">
        <v>231345</v>
      </c>
    </row>
    <row r="81" spans="1:38" x14ac:dyDescent="0.3">
      <c r="A81">
        <v>81922</v>
      </c>
      <c r="B81">
        <v>4205325.2699999996</v>
      </c>
      <c r="C81">
        <v>473229.19</v>
      </c>
      <c r="D81">
        <v>5277181.74</v>
      </c>
      <c r="E81">
        <f t="shared" si="3"/>
        <v>88345</v>
      </c>
      <c r="F81" s="33">
        <f>IF(B81&gt;$B$464,A81,IF(B81&lt;=$B$464," ",IF(C81&gt;$C$464,A81,IF(C81&lt;=$C$464," ",IF(E81&gt;Data_Sheet!$B$6,A81,IF(E81&lt;=Data_Sheet!$B$6," "))))))</f>
        <v>81922</v>
      </c>
      <c r="H81" s="38">
        <v>82027</v>
      </c>
      <c r="J81" s="38">
        <v>82027</v>
      </c>
      <c r="K81" s="38">
        <v>82027</v>
      </c>
      <c r="L81" s="38">
        <v>82027</v>
      </c>
      <c r="N81" s="38">
        <f>IF(VLOOKUP(J81,A81:B539,2,FALSE)&gt;Home!$B$3,J81)</f>
        <v>82027</v>
      </c>
      <c r="O81" s="38" t="b">
        <f>IF(VLOOKUP(K81,A81:C539,3,FALSE)&gt;Home!$B$4,K81)</f>
        <v>0</v>
      </c>
      <c r="P81" s="38">
        <f>IF(VLOOKUP(L81,A81:E539,5,FALSE)&gt;Home!$B$5,L81)</f>
        <v>82027</v>
      </c>
      <c r="R81" s="44">
        <v>82027</v>
      </c>
      <c r="S81" s="44">
        <v>82055</v>
      </c>
      <c r="T81" s="44">
        <v>82066</v>
      </c>
      <c r="U81" s="44"/>
      <c r="AA81">
        <f>VLOOKUP(Table_valid_2458__220[[#This Row],[Material Cost]],A81:B539,2,FALSE)</f>
        <v>1586348.94</v>
      </c>
      <c r="AB81">
        <f>VLOOKUP(Table_valid_2469__318[[#This Row],[Labour Cost]],A81:C539,3,FALSE)</f>
        <v>290937.93</v>
      </c>
      <c r="AC81">
        <f>VLOOKUP(Table_valid_2471116[[#This Row],[Chargeback]],A81:E539,5,FALSE)</f>
        <v>190345</v>
      </c>
      <c r="AF81">
        <f>INDEX($A$5:$A$463,MATCH(Table20_223[[#This Row],[Material Cost]],$B$5:$B$463,0))</f>
        <v>82035</v>
      </c>
      <c r="AG81">
        <f>INDEX($A$5:$A$463,MATCH(Table10_213[[#This Row],[Labour Cost ]],$C$5:$C$463,0))</f>
        <v>81927</v>
      </c>
      <c r="AH81">
        <f>INDEX($A$5:$A$463,MATCH(Table13_217[[#This Row],[Chargeback Cost]],Table2[Chargeback Cost],0))</f>
        <v>83024</v>
      </c>
      <c r="AJ81" s="44">
        <v>2075267.98</v>
      </c>
      <c r="AK81" s="38">
        <v>396978.01</v>
      </c>
      <c r="AL81" s="38">
        <v>227345</v>
      </c>
    </row>
    <row r="82" spans="1:38" x14ac:dyDescent="0.3">
      <c r="A82">
        <v>81923</v>
      </c>
      <c r="B82">
        <v>3933.45</v>
      </c>
      <c r="C82">
        <v>5812.16</v>
      </c>
      <c r="D82">
        <v>9902.91</v>
      </c>
      <c r="E82">
        <f t="shared" si="3"/>
        <v>89345</v>
      </c>
      <c r="F82" s="33" t="str">
        <f>IF(B82&gt;$B$464,A82,IF(B82&lt;=$B$464," ",IF(C82&gt;$C$464,A82,IF(C82&lt;=$C$464," ",IF(E82&gt;Data_Sheet!$B$6,A82,IF(E82&lt;=Data_Sheet!$B$6," "))))))</f>
        <v xml:space="preserve"> </v>
      </c>
      <c r="H82" s="38">
        <v>82029</v>
      </c>
      <c r="J82" s="38">
        <v>82029</v>
      </c>
      <c r="K82" s="38">
        <v>82029</v>
      </c>
      <c r="L82" s="38">
        <v>82029</v>
      </c>
      <c r="N82" s="38">
        <f>IF(VLOOKUP(J82,A82:B540,2,FALSE)&gt;Home!$B$3,J82)</f>
        <v>82029</v>
      </c>
      <c r="O82" s="38">
        <f>IF(VLOOKUP(K82,A82:C540,3,FALSE)&gt;Home!$B$4,K82)</f>
        <v>82029</v>
      </c>
      <c r="P82" s="38">
        <f>IF(VLOOKUP(L82,A82:E540,5,FALSE)&gt;Home!$B$5,L82)</f>
        <v>82029</v>
      </c>
      <c r="R82" s="44">
        <v>82029</v>
      </c>
      <c r="S82" s="44">
        <v>82061</v>
      </c>
      <c r="T82" s="44">
        <v>83002</v>
      </c>
      <c r="U82" s="44"/>
      <c r="AA82">
        <f>VLOOKUP(Table_valid_2458__220[[#This Row],[Material Cost]],A82:B540,2,FALSE)</f>
        <v>1856659.28</v>
      </c>
      <c r="AB82">
        <f>VLOOKUP(Table_valid_2469__318[[#This Row],[Labour Cost]],A82:C540,3,FALSE)</f>
        <v>252218.99</v>
      </c>
      <c r="AC82">
        <f>VLOOKUP(Table_valid_2471116[[#This Row],[Chargeback]],A82:E540,5,FALSE)</f>
        <v>208345</v>
      </c>
      <c r="AF82">
        <f>INDEX($A$5:$A$463,MATCH(Table20_223[[#This Row],[Material Cost]],$B$5:$B$463,0))</f>
        <v>83020</v>
      </c>
      <c r="AG82">
        <f>INDEX($A$5:$A$463,MATCH(Table10_213[[#This Row],[Labour Cost ]],$C$5:$C$463,0))</f>
        <v>81992</v>
      </c>
      <c r="AH82">
        <f>INDEX($A$5:$A$463,MATCH(Table13_217[[#This Row],[Chargeback Cost]],Table2[Chargeback Cost],0))</f>
        <v>83020</v>
      </c>
      <c r="AJ82" s="44">
        <v>2070866.97</v>
      </c>
      <c r="AK82" s="38">
        <v>391468.9</v>
      </c>
      <c r="AL82" s="38">
        <v>224345</v>
      </c>
    </row>
    <row r="83" spans="1:38" x14ac:dyDescent="0.3">
      <c r="A83">
        <v>81925</v>
      </c>
      <c r="B83">
        <v>2450515.7999999998</v>
      </c>
      <c r="C83">
        <v>356288.25</v>
      </c>
      <c r="D83">
        <v>3347546.15</v>
      </c>
      <c r="E83">
        <f t="shared" si="3"/>
        <v>90345</v>
      </c>
      <c r="F83" s="33">
        <f>IF(B83&gt;$B$464,A83,IF(B83&lt;=$B$464," ",IF(C83&gt;$C$464,A83,IF(C83&lt;=$C$464," ",IF(E83&gt;Data_Sheet!$B$6,A83,IF(E83&lt;=Data_Sheet!$B$6," "))))))</f>
        <v>81925</v>
      </c>
      <c r="H83" s="38">
        <v>82032</v>
      </c>
      <c r="J83" s="38">
        <v>82032</v>
      </c>
      <c r="K83" s="38">
        <v>82032</v>
      </c>
      <c r="L83" s="38">
        <v>82032</v>
      </c>
      <c r="N83" s="38">
        <f>IF(VLOOKUP(J83,A83:B541,2,FALSE)&gt;Home!$B$3,J83)</f>
        <v>82032</v>
      </c>
      <c r="O83" s="38">
        <f>IF(VLOOKUP(K83,A83:C541,3,FALSE)&gt;Home!$B$4,K83)</f>
        <v>82032</v>
      </c>
      <c r="P83" s="38">
        <f>IF(VLOOKUP(L83,A83:E541,5,FALSE)&gt;Home!$B$5,L83)</f>
        <v>82032</v>
      </c>
      <c r="R83" s="44">
        <v>82032</v>
      </c>
      <c r="S83" s="44">
        <v>83002</v>
      </c>
      <c r="T83" s="44">
        <v>83003</v>
      </c>
      <c r="U83" s="44"/>
      <c r="AA83">
        <f>VLOOKUP(Table_valid_2458__220[[#This Row],[Material Cost]],A83:B541,2,FALSE)</f>
        <v>1147131.83</v>
      </c>
      <c r="AB83">
        <f>VLOOKUP(Table_valid_2469__318[[#This Row],[Labour Cost]],A83:C541,3,FALSE)</f>
        <v>289940.19</v>
      </c>
      <c r="AC83">
        <f>VLOOKUP(Table_valid_2471116[[#This Row],[Chargeback]],A83:E541,5,FALSE)</f>
        <v>209345</v>
      </c>
      <c r="AF83">
        <f>INDEX($A$5:$A$463,MATCH(Table20_223[[#This Row],[Material Cost]],$B$5:$B$463,0))</f>
        <v>81903</v>
      </c>
      <c r="AG83">
        <f>INDEX($A$5:$A$463,MATCH(Table10_213[[#This Row],[Labour Cost ]],$C$5:$C$463,0))</f>
        <v>81977</v>
      </c>
      <c r="AH83">
        <f>INDEX($A$5:$A$463,MATCH(Table13_217[[#This Row],[Chargeback Cost]],Table2[Chargeback Cost],0))</f>
        <v>83019</v>
      </c>
      <c r="AJ83" s="44">
        <v>2069212.03</v>
      </c>
      <c r="AK83" s="38">
        <v>390642.82</v>
      </c>
      <c r="AL83" s="38">
        <v>223345</v>
      </c>
    </row>
    <row r="84" spans="1:38" x14ac:dyDescent="0.3">
      <c r="A84">
        <v>81926</v>
      </c>
      <c r="B84">
        <v>1026619.16</v>
      </c>
      <c r="C84">
        <v>186439.42</v>
      </c>
      <c r="D84">
        <v>1758716.74</v>
      </c>
      <c r="E84">
        <f t="shared" si="3"/>
        <v>91345</v>
      </c>
      <c r="F84" s="33" t="str">
        <f>IF(B84&gt;$B$464,A84,IF(B84&lt;=$B$464," ",IF(C84&gt;$C$464,A84,IF(C84&lt;=$C$464," ",IF(E84&gt;Data_Sheet!$B$6,A84,IF(E84&lt;=Data_Sheet!$B$6," "))))))</f>
        <v xml:space="preserve"> </v>
      </c>
      <c r="H84" s="38">
        <v>82035</v>
      </c>
      <c r="J84" s="38">
        <v>82035</v>
      </c>
      <c r="K84" s="38">
        <v>82035</v>
      </c>
      <c r="L84" s="38">
        <v>82035</v>
      </c>
      <c r="N84" s="38">
        <f>IF(VLOOKUP(J84,A84:B542,2,FALSE)&gt;Home!$B$3,J84)</f>
        <v>82035</v>
      </c>
      <c r="O84" s="38">
        <f>IF(VLOOKUP(K84,A84:C542,3,FALSE)&gt;Home!$B$4,K84)</f>
        <v>82035</v>
      </c>
      <c r="P84" s="38">
        <f>IF(VLOOKUP(L84,A84:E542,5,FALSE)&gt;Home!$B$5,L84)</f>
        <v>82035</v>
      </c>
      <c r="R84" s="44">
        <v>82035</v>
      </c>
      <c r="S84" s="44">
        <v>83003</v>
      </c>
      <c r="T84" s="44">
        <v>83005</v>
      </c>
      <c r="U84" s="44"/>
      <c r="AA84">
        <f>VLOOKUP(Table_valid_2458__220[[#This Row],[Material Cost]],A84:B542,2,FALSE)</f>
        <v>2075267.98</v>
      </c>
      <c r="AB84">
        <f>VLOOKUP(Table_valid_2469__318[[#This Row],[Labour Cost]],A84:C542,3,FALSE)</f>
        <v>258136.33</v>
      </c>
      <c r="AC84">
        <f>VLOOKUP(Table_valid_2471116[[#This Row],[Chargeback]],A84:E542,5,FALSE)</f>
        <v>211345</v>
      </c>
      <c r="AF84">
        <f>INDEX($A$5:$A$463,MATCH(Table20_223[[#This Row],[Material Cost]],$B$5:$B$463,0))</f>
        <v>84015</v>
      </c>
      <c r="AG84">
        <f>INDEX($A$5:$A$463,MATCH(Table10_213[[#This Row],[Labour Cost ]],$C$5:$C$463,0))</f>
        <v>82012</v>
      </c>
      <c r="AH84">
        <f>INDEX($A$5:$A$463,MATCH(Table13_217[[#This Row],[Chargeback Cost]],Table2[Chargeback Cost],0))</f>
        <v>83017</v>
      </c>
      <c r="AJ84" s="44">
        <v>2064833.32</v>
      </c>
      <c r="AK84" s="38">
        <v>389109.27</v>
      </c>
      <c r="AL84" s="38">
        <v>221345</v>
      </c>
    </row>
    <row r="85" spans="1:38" x14ac:dyDescent="0.3">
      <c r="A85">
        <v>81927</v>
      </c>
      <c r="B85">
        <v>1748429.98</v>
      </c>
      <c r="C85">
        <v>396978.01</v>
      </c>
      <c r="D85">
        <v>2357899.2799999998</v>
      </c>
      <c r="E85">
        <f t="shared" si="3"/>
        <v>92345</v>
      </c>
      <c r="F85" s="33">
        <f>IF(B85&gt;$B$464,A85,IF(B85&lt;=$B$464," ",IF(C85&gt;$C$464,A85,IF(C85&lt;=$C$464," ",IF(E85&gt;Data_Sheet!$B$6,A85,IF(E85&lt;=Data_Sheet!$B$6," "))))))</f>
        <v>81927</v>
      </c>
      <c r="H85" s="38">
        <v>82038</v>
      </c>
      <c r="J85" s="38">
        <v>82038</v>
      </c>
      <c r="K85" s="38">
        <v>82038</v>
      </c>
      <c r="L85" s="38">
        <v>82038</v>
      </c>
      <c r="N85" s="38">
        <f>IF(VLOOKUP(J85,A85:B543,2,FALSE)&gt;Home!$B$3,J85)</f>
        <v>82038</v>
      </c>
      <c r="O85" s="38">
        <f>IF(VLOOKUP(K85,A85:C543,3,FALSE)&gt;Home!$B$4,K85)</f>
        <v>82038</v>
      </c>
      <c r="P85" s="38">
        <f>IF(VLOOKUP(L85,A85:E543,5,FALSE)&gt;Home!$B$5,L85)</f>
        <v>82038</v>
      </c>
      <c r="R85" s="44">
        <v>82038</v>
      </c>
      <c r="S85" s="44">
        <v>83005</v>
      </c>
      <c r="T85" s="44">
        <v>83006</v>
      </c>
      <c r="U85" s="44"/>
      <c r="AA85">
        <f>VLOOKUP(Table_valid_2458__220[[#This Row],[Material Cost]],A85:B543,2,FALSE)</f>
        <v>1889383.17</v>
      </c>
      <c r="AB85">
        <f>VLOOKUP(Table_valid_2469__318[[#This Row],[Labour Cost]],A85:C543,3,FALSE)</f>
        <v>302108.65000000002</v>
      </c>
      <c r="AC85">
        <f>VLOOKUP(Table_valid_2471116[[#This Row],[Chargeback]],A85:E543,5,FALSE)</f>
        <v>212345</v>
      </c>
      <c r="AF85">
        <f>INDEX($A$5:$A$463,MATCH(Table20_223[[#This Row],[Material Cost]],$B$5:$B$463,0))</f>
        <v>84025</v>
      </c>
      <c r="AG85">
        <f>INDEX($A$5:$A$463,MATCH(Table10_213[[#This Row],[Labour Cost ]],$C$5:$C$463,0))</f>
        <v>82039</v>
      </c>
      <c r="AH85">
        <f>INDEX($A$5:$A$463,MATCH(Table13_217[[#This Row],[Chargeback Cost]],Table2[Chargeback Cost],0))</f>
        <v>83016</v>
      </c>
      <c r="AJ85" s="44">
        <v>2010039.99</v>
      </c>
      <c r="AK85" s="38">
        <v>386545.12</v>
      </c>
      <c r="AL85" s="38">
        <v>220345</v>
      </c>
    </row>
    <row r="86" spans="1:38" x14ac:dyDescent="0.3">
      <c r="A86">
        <v>81928</v>
      </c>
      <c r="B86">
        <v>2314474.9</v>
      </c>
      <c r="C86">
        <v>518761.36</v>
      </c>
      <c r="D86">
        <v>3241619.39</v>
      </c>
      <c r="E86">
        <f t="shared" si="3"/>
        <v>93345</v>
      </c>
      <c r="F86" s="33">
        <f>IF(B86&gt;$B$464,A86,IF(B86&lt;=$B$464," ",IF(C86&gt;$C$464,A86,IF(C86&lt;=$C$464," ",IF(E86&gt;Data_Sheet!$B$6,A86,IF(E86&lt;=Data_Sheet!$B$6," "))))))</f>
        <v>81928</v>
      </c>
      <c r="H86" s="38">
        <v>82039</v>
      </c>
      <c r="J86" s="38">
        <v>82039</v>
      </c>
      <c r="K86" s="38">
        <v>82039</v>
      </c>
      <c r="L86" s="38">
        <v>82039</v>
      </c>
      <c r="N86" s="38">
        <f>IF(VLOOKUP(J86,A86:B544,2,FALSE)&gt;Home!$B$3,J86)</f>
        <v>82039</v>
      </c>
      <c r="O86" s="38">
        <f>IF(VLOOKUP(K86,A86:C544,3,FALSE)&gt;Home!$B$4,K86)</f>
        <v>82039</v>
      </c>
      <c r="P86" s="38">
        <f>IF(VLOOKUP(L86,A86:E544,5,FALSE)&gt;Home!$B$5,L86)</f>
        <v>82039</v>
      </c>
      <c r="R86" s="44">
        <v>82039</v>
      </c>
      <c r="S86" s="44">
        <v>83007</v>
      </c>
      <c r="T86" s="44">
        <v>83007</v>
      </c>
      <c r="U86" s="44"/>
      <c r="AA86">
        <f>VLOOKUP(Table_valid_2458__220[[#This Row],[Material Cost]],A86:B544,2,FALSE)</f>
        <v>1289673.8700000001</v>
      </c>
      <c r="AB86">
        <f>VLOOKUP(Table_valid_2469__318[[#This Row],[Labour Cost]],A86:C544,3,FALSE)</f>
        <v>368907.34</v>
      </c>
      <c r="AC86">
        <f>VLOOKUP(Table_valid_2471116[[#This Row],[Chargeback]],A86:E544,5,FALSE)</f>
        <v>213345</v>
      </c>
      <c r="AF86">
        <f>INDEX($A$5:$A$463,MATCH(Table20_223[[#This Row],[Material Cost]],$B$5:$B$463,0))</f>
        <v>83079</v>
      </c>
      <c r="AG86">
        <f>INDEX($A$5:$A$463,MATCH(Table10_213[[#This Row],[Labour Cost ]],$C$5:$C$463,0))</f>
        <v>83016</v>
      </c>
      <c r="AH86">
        <f>INDEX($A$5:$A$463,MATCH(Table13_217[[#This Row],[Chargeback Cost]],Table2[Chargeback Cost],0))</f>
        <v>83015</v>
      </c>
      <c r="AJ86" s="44">
        <v>1979131.33</v>
      </c>
      <c r="AK86" s="38">
        <v>384416.14</v>
      </c>
      <c r="AL86" s="38">
        <v>219345</v>
      </c>
    </row>
    <row r="87" spans="1:38" x14ac:dyDescent="0.3">
      <c r="A87">
        <v>81940</v>
      </c>
      <c r="B87">
        <v>703989.59</v>
      </c>
      <c r="C87">
        <v>164748.35</v>
      </c>
      <c r="D87">
        <v>907936.77</v>
      </c>
      <c r="E87">
        <f t="shared" si="3"/>
        <v>94345</v>
      </c>
      <c r="F87" s="33" t="str">
        <f>IF(B87&gt;$B$464,A87,IF(B87&lt;=$B$464," ",IF(C87&gt;$C$464,A87,IF(C87&lt;=$C$464," ",IF(E87&gt;Data_Sheet!$B$6,A87,IF(E87&lt;=Data_Sheet!$B$6," "))))))</f>
        <v xml:space="preserve"> </v>
      </c>
      <c r="H87" s="38">
        <v>82040</v>
      </c>
      <c r="J87" s="38">
        <v>82040</v>
      </c>
      <c r="K87" s="38">
        <v>82040</v>
      </c>
      <c r="L87" s="38">
        <v>82040</v>
      </c>
      <c r="N87" s="38">
        <f>IF(VLOOKUP(J87,A87:B545,2,FALSE)&gt;Home!$B$3,J87)</f>
        <v>82040</v>
      </c>
      <c r="O87" s="38">
        <f>IF(VLOOKUP(K87,A87:C545,3,FALSE)&gt;Home!$B$4,K87)</f>
        <v>82040</v>
      </c>
      <c r="P87" s="38">
        <f>IF(VLOOKUP(L87,A87:E545,5,FALSE)&gt;Home!$B$5,L87)</f>
        <v>82040</v>
      </c>
      <c r="R87" s="44">
        <v>82040</v>
      </c>
      <c r="S87" s="44">
        <v>83008</v>
      </c>
      <c r="T87" s="44">
        <v>83008</v>
      </c>
      <c r="U87" s="44"/>
      <c r="AA87">
        <f>VLOOKUP(Table_valid_2458__220[[#This Row],[Material Cost]],A87:B545,2,FALSE)</f>
        <v>1213288.3799999999</v>
      </c>
      <c r="AB87">
        <f>VLOOKUP(Table_valid_2469__318[[#This Row],[Labour Cost]],A87:C545,3,FALSE)</f>
        <v>435277.34</v>
      </c>
      <c r="AC87">
        <f>VLOOKUP(Table_valid_2471116[[#This Row],[Chargeback]],A87:E545,5,FALSE)</f>
        <v>214345</v>
      </c>
      <c r="AF87">
        <f>INDEX($A$5:$A$463,MATCH(Table20_223[[#This Row],[Material Cost]],$B$5:$B$463,0))</f>
        <v>81018</v>
      </c>
      <c r="AG87">
        <f>INDEX($A$5:$A$463,MATCH(Table10_213[[#This Row],[Labour Cost ]],$C$5:$C$463,0))</f>
        <v>84063</v>
      </c>
      <c r="AH87">
        <f>INDEX($A$5:$A$463,MATCH(Table13_217[[#This Row],[Chargeback Cost]],Table2[Chargeback Cost],0))</f>
        <v>83012</v>
      </c>
      <c r="AJ87" s="44">
        <v>1975485.17</v>
      </c>
      <c r="AK87" s="38">
        <v>384410.01</v>
      </c>
      <c r="AL87" s="38">
        <v>218345</v>
      </c>
    </row>
    <row r="88" spans="1:38" x14ac:dyDescent="0.3">
      <c r="A88">
        <v>81942</v>
      </c>
      <c r="B88">
        <v>2788840.83</v>
      </c>
      <c r="C88">
        <v>734906.19</v>
      </c>
      <c r="D88">
        <v>3920896.18</v>
      </c>
      <c r="E88">
        <f t="shared" si="3"/>
        <v>95345</v>
      </c>
      <c r="F88" s="33">
        <f>IF(B88&gt;$B$464,A88,IF(B88&lt;=$B$464," ",IF(C88&gt;$C$464,A88,IF(C88&lt;=$C$464," ",IF(E88&gt;Data_Sheet!$B$6,A88,IF(E88&lt;=Data_Sheet!$B$6," "))))))</f>
        <v>81942</v>
      </c>
      <c r="H88" s="38">
        <v>82055</v>
      </c>
      <c r="J88" s="38">
        <v>82055</v>
      </c>
      <c r="K88" s="38">
        <v>82055</v>
      </c>
      <c r="L88" s="38">
        <v>82055</v>
      </c>
      <c r="N88" s="38">
        <f>IF(VLOOKUP(J88,A88:B546,2,FALSE)&gt;Home!$B$3,J88)</f>
        <v>82055</v>
      </c>
      <c r="O88" s="38">
        <f>IF(VLOOKUP(K88,A88:C546,3,FALSE)&gt;Home!$B$4,K88)</f>
        <v>82055</v>
      </c>
      <c r="P88" s="38">
        <f>IF(VLOOKUP(L88,A88:E546,5,FALSE)&gt;Home!$B$5,L88)</f>
        <v>82055</v>
      </c>
      <c r="R88" s="44">
        <v>82055</v>
      </c>
      <c r="S88" s="44">
        <v>83009</v>
      </c>
      <c r="T88" s="44">
        <v>83009</v>
      </c>
      <c r="U88" s="44"/>
      <c r="AA88">
        <f>VLOOKUP(Table_valid_2458__220[[#This Row],[Material Cost]],A88:B546,2,FALSE)</f>
        <v>1283331.49</v>
      </c>
      <c r="AB88">
        <f>VLOOKUP(Table_valid_2469__318[[#This Row],[Labour Cost]],A88:C546,3,FALSE)</f>
        <v>382015.16</v>
      </c>
      <c r="AC88">
        <f>VLOOKUP(Table_valid_2471116[[#This Row],[Chargeback]],A88:E546,5,FALSE)</f>
        <v>215345</v>
      </c>
      <c r="AF88">
        <f>INDEX($A$5:$A$463,MATCH(Table20_223[[#This Row],[Material Cost]],$B$5:$B$463,0))</f>
        <v>83037</v>
      </c>
      <c r="AG88">
        <f>INDEX($A$5:$A$463,MATCH(Table10_213[[#This Row],[Labour Cost ]],$C$5:$C$463,0))</f>
        <v>83009</v>
      </c>
      <c r="AH88">
        <f>INDEX($A$5:$A$463,MATCH(Table13_217[[#This Row],[Chargeback Cost]],Table2[Chargeback Cost],0))</f>
        <v>83011</v>
      </c>
      <c r="AJ88" s="44">
        <v>1969374.09</v>
      </c>
      <c r="AK88" s="38">
        <v>382015.16</v>
      </c>
      <c r="AL88" s="38">
        <v>217345</v>
      </c>
    </row>
    <row r="89" spans="1:38" x14ac:dyDescent="0.3">
      <c r="A89">
        <v>81943</v>
      </c>
      <c r="B89">
        <v>1038977.95</v>
      </c>
      <c r="C89">
        <v>201902.79</v>
      </c>
      <c r="D89">
        <v>1428429.18</v>
      </c>
      <c r="E89">
        <f t="shared" si="3"/>
        <v>96345</v>
      </c>
      <c r="F89" s="33" t="str">
        <f>IF(B89&gt;$B$464,A89,IF(B89&lt;=$B$464," ",IF(C89&gt;$C$464,A89,IF(C89&lt;=$C$464," ",IF(E89&gt;Data_Sheet!$B$6,A89,IF(E89&lt;=Data_Sheet!$B$6," "))))))</f>
        <v xml:space="preserve"> </v>
      </c>
      <c r="H89" s="38">
        <v>82061</v>
      </c>
      <c r="J89" s="38">
        <v>82061</v>
      </c>
      <c r="K89" s="38">
        <v>82061</v>
      </c>
      <c r="L89" s="38">
        <v>82061</v>
      </c>
      <c r="N89" s="38">
        <f>IF(VLOOKUP(J89,A89:B547,2,FALSE)&gt;Home!$B$3,J89)</f>
        <v>82061</v>
      </c>
      <c r="O89" s="38">
        <f>IF(VLOOKUP(K89,A89:C547,3,FALSE)&gt;Home!$B$4,K89)</f>
        <v>82061</v>
      </c>
      <c r="P89" s="38">
        <f>IF(VLOOKUP(L89,A89:E547,5,FALSE)&gt;Home!$B$5,L89)</f>
        <v>82061</v>
      </c>
      <c r="R89" s="44">
        <v>82061</v>
      </c>
      <c r="S89" s="44">
        <v>83010</v>
      </c>
      <c r="T89" s="44">
        <v>83010</v>
      </c>
      <c r="U89" s="44"/>
      <c r="AA89">
        <f>VLOOKUP(Table_valid_2458__220[[#This Row],[Material Cost]],A89:B547,2,FALSE)</f>
        <v>1239541.23</v>
      </c>
      <c r="AB89">
        <f>VLOOKUP(Table_valid_2469__318[[#This Row],[Labour Cost]],A89:C547,3,FALSE)</f>
        <v>301950.46000000002</v>
      </c>
      <c r="AC89">
        <f>VLOOKUP(Table_valid_2471116[[#This Row],[Chargeback]],A89:E547,5,FALSE)</f>
        <v>216345</v>
      </c>
      <c r="AF89">
        <f>INDEX($A$5:$A$463,MATCH(Table20_223[[#This Row],[Material Cost]],$B$5:$B$463,0))</f>
        <v>84008</v>
      </c>
      <c r="AG89">
        <f>INDEX($A$5:$A$463,MATCH(Table10_213[[#This Row],[Labour Cost ]],$C$5:$C$463,0))</f>
        <v>83032</v>
      </c>
      <c r="AH89">
        <f>INDEX($A$5:$A$463,MATCH(Table13_217[[#This Row],[Chargeback Cost]],Table2[Chargeback Cost],0))</f>
        <v>83010</v>
      </c>
      <c r="AJ89" s="44">
        <v>1960043.63</v>
      </c>
      <c r="AK89" s="38">
        <v>378951.63</v>
      </c>
      <c r="AL89" s="38">
        <v>216345</v>
      </c>
    </row>
    <row r="90" spans="1:38" x14ac:dyDescent="0.3">
      <c r="A90">
        <v>81944</v>
      </c>
      <c r="B90">
        <v>1473222.04</v>
      </c>
      <c r="C90">
        <v>177492.23</v>
      </c>
      <c r="D90">
        <v>1929315.11</v>
      </c>
      <c r="E90">
        <f t="shared" si="3"/>
        <v>97345</v>
      </c>
      <c r="F90" s="33">
        <f>IF(B90&gt;$B$464,A90,IF(B90&lt;=$B$464," ",IF(C90&gt;$C$464,A90,IF(C90&lt;=$C$464," ",IF(E90&gt;Data_Sheet!$B$6,A90,IF(E90&lt;=Data_Sheet!$B$6," "))))))</f>
        <v>81944</v>
      </c>
      <c r="H90" s="38">
        <v>82066</v>
      </c>
      <c r="J90" s="38">
        <v>82066</v>
      </c>
      <c r="K90" s="38">
        <v>82066</v>
      </c>
      <c r="L90" s="38">
        <v>82066</v>
      </c>
      <c r="N90" s="38">
        <f>IF(VLOOKUP(J90,A90:B548,2,FALSE)&gt;Home!$B$3,J90)</f>
        <v>82066</v>
      </c>
      <c r="O90" s="38" t="b">
        <f>IF(VLOOKUP(K90,A90:C548,3,FALSE)&gt;Home!$B$4,K90)</f>
        <v>0</v>
      </c>
      <c r="P90" s="38">
        <f>IF(VLOOKUP(L90,A90:E548,5,FALSE)&gt;Home!$B$5,L90)</f>
        <v>82066</v>
      </c>
      <c r="R90" s="44">
        <v>82066</v>
      </c>
      <c r="S90" s="44">
        <v>83011</v>
      </c>
      <c r="T90" s="44">
        <v>83011</v>
      </c>
      <c r="U90" s="44"/>
      <c r="AA90">
        <f>VLOOKUP(Table_valid_2458__220[[#This Row],[Material Cost]],A90:B548,2,FALSE)</f>
        <v>1211972.69</v>
      </c>
      <c r="AB90">
        <f>VLOOKUP(Table_valid_2469__318[[#This Row],[Labour Cost]],A90:C548,3,FALSE)</f>
        <v>423883.9</v>
      </c>
      <c r="AC90">
        <f>VLOOKUP(Table_valid_2471116[[#This Row],[Chargeback]],A90:E548,5,FALSE)</f>
        <v>217345</v>
      </c>
      <c r="AF90">
        <f>INDEX($A$5:$A$463,MATCH(Table20_223[[#This Row],[Material Cost]],$B$5:$B$463,0))</f>
        <v>83034</v>
      </c>
      <c r="AG90">
        <f>INDEX($A$5:$A$463,MATCH(Table10_213[[#This Row],[Labour Cost ]],$C$5:$C$463,0))</f>
        <v>81918</v>
      </c>
      <c r="AH90">
        <f>INDEX($A$5:$A$463,MATCH(Table13_217[[#This Row],[Chargeback Cost]],Table2[Chargeback Cost],0))</f>
        <v>83009</v>
      </c>
      <c r="AJ90" s="44">
        <v>1928073</v>
      </c>
      <c r="AK90" s="38">
        <v>378434.3</v>
      </c>
      <c r="AL90" s="38">
        <v>215345</v>
      </c>
    </row>
    <row r="91" spans="1:38" x14ac:dyDescent="0.3">
      <c r="A91">
        <v>81947</v>
      </c>
      <c r="B91">
        <v>977277.93</v>
      </c>
      <c r="C91">
        <v>191357.28</v>
      </c>
      <c r="D91">
        <v>1271835.27</v>
      </c>
      <c r="E91">
        <f t="shared" si="3"/>
        <v>98345</v>
      </c>
      <c r="F91" s="33" t="str">
        <f>IF(B91&gt;$B$464,A91,IF(B91&lt;=$B$464," ",IF(C91&gt;$C$464,A91,IF(C91&lt;=$C$464," ",IF(E91&gt;Data_Sheet!$B$6,A91,IF(E91&lt;=Data_Sheet!$B$6," "))))))</f>
        <v xml:space="preserve"> </v>
      </c>
      <c r="H91" s="38">
        <v>83002</v>
      </c>
      <c r="J91" s="38">
        <v>83002</v>
      </c>
      <c r="K91" s="38">
        <v>83002</v>
      </c>
      <c r="L91" s="38">
        <v>83002</v>
      </c>
      <c r="N91" s="38">
        <f>IF(VLOOKUP(J91,A91:B549,2,FALSE)&gt;Home!$B$3,J91)</f>
        <v>83002</v>
      </c>
      <c r="O91" s="38">
        <f>IF(VLOOKUP(K91,A91:C549,3,FALSE)&gt;Home!$B$4,K91)</f>
        <v>83002</v>
      </c>
      <c r="P91" s="38">
        <f>IF(VLOOKUP(L91,A91:E549,5,FALSE)&gt;Home!$B$5,L91)</f>
        <v>83002</v>
      </c>
      <c r="R91" s="44">
        <v>83002</v>
      </c>
      <c r="S91" s="44">
        <v>83012</v>
      </c>
      <c r="T91" s="44">
        <v>83012</v>
      </c>
      <c r="U91" s="44"/>
      <c r="AA91">
        <f>VLOOKUP(Table_valid_2458__220[[#This Row],[Material Cost]],A91:B549,2,FALSE)</f>
        <v>1198092.53</v>
      </c>
      <c r="AB91">
        <f>VLOOKUP(Table_valid_2469__318[[#This Row],[Labour Cost]],A91:C549,3,FALSE)</f>
        <v>322983.23</v>
      </c>
      <c r="AC91">
        <f>VLOOKUP(Table_valid_2471116[[#This Row],[Chargeback]],A91:E549,5,FALSE)</f>
        <v>218345</v>
      </c>
      <c r="AF91">
        <f>INDEX($A$5:$A$463,MATCH(Table20_223[[#This Row],[Material Cost]],$B$5:$B$463,0))</f>
        <v>81918</v>
      </c>
      <c r="AG91">
        <f>INDEX($A$5:$A$463,MATCH(Table10_213[[#This Row],[Labour Cost ]],$C$5:$C$463,0))</f>
        <v>84021</v>
      </c>
      <c r="AH91">
        <f>INDEX($A$5:$A$463,MATCH(Table13_217[[#This Row],[Chargeback Cost]],Table2[Chargeback Cost],0))</f>
        <v>83008</v>
      </c>
      <c r="AJ91" s="44">
        <v>1926692.66</v>
      </c>
      <c r="AK91" s="38">
        <v>377546.88</v>
      </c>
      <c r="AL91" s="38">
        <v>214345</v>
      </c>
    </row>
    <row r="92" spans="1:38" x14ac:dyDescent="0.3">
      <c r="A92">
        <v>81948</v>
      </c>
      <c r="B92">
        <v>2305750.69</v>
      </c>
      <c r="C92">
        <v>336105.86</v>
      </c>
      <c r="D92">
        <v>3206500.93</v>
      </c>
      <c r="E92">
        <f t="shared" si="3"/>
        <v>99345</v>
      </c>
      <c r="F92" s="33">
        <f>IF(B92&gt;$B$464,A92,IF(B92&lt;=$B$464," ",IF(C92&gt;$C$464,A92,IF(C92&lt;=$C$464," ",IF(E92&gt;Data_Sheet!$B$6,A92,IF(E92&lt;=Data_Sheet!$B$6," "))))))</f>
        <v>81948</v>
      </c>
      <c r="H92" s="38">
        <v>83003</v>
      </c>
      <c r="J92" s="38">
        <v>83003</v>
      </c>
      <c r="K92" s="38">
        <v>83003</v>
      </c>
      <c r="L92" s="38">
        <v>83003</v>
      </c>
      <c r="N92" s="38">
        <f>IF(VLOOKUP(J92,A92:B550,2,FALSE)&gt;Home!$B$3,J92)</f>
        <v>83003</v>
      </c>
      <c r="O92" s="38">
        <f>IF(VLOOKUP(K92,A92:C550,3,FALSE)&gt;Home!$B$4,K92)</f>
        <v>83003</v>
      </c>
      <c r="P92" s="38">
        <f>IF(VLOOKUP(L92,A92:E550,5,FALSE)&gt;Home!$B$5,L92)</f>
        <v>83003</v>
      </c>
      <c r="R92" s="44">
        <v>83003</v>
      </c>
      <c r="S92" s="44">
        <v>83015</v>
      </c>
      <c r="T92" s="44">
        <v>83015</v>
      </c>
      <c r="U92" s="44"/>
      <c r="AA92">
        <f>VLOOKUP(Table_valid_2458__220[[#This Row],[Material Cost]],A92:B550,2,FALSE)</f>
        <v>1915202.94</v>
      </c>
      <c r="AB92">
        <f>VLOOKUP(Table_valid_2469__318[[#This Row],[Labour Cost]],A92:C550,3,FALSE)</f>
        <v>312339.69</v>
      </c>
      <c r="AC92">
        <f>VLOOKUP(Table_valid_2471116[[#This Row],[Chargeback]],A92:E550,5,FALSE)</f>
        <v>219345</v>
      </c>
      <c r="AF92">
        <f>INDEX($A$5:$A$463,MATCH(Table20_223[[#This Row],[Material Cost]],$B$5:$B$463,0))</f>
        <v>83003</v>
      </c>
      <c r="AG92">
        <f>INDEX($A$5:$A$463,MATCH(Table10_213[[#This Row],[Labour Cost ]],$C$5:$C$463,0))</f>
        <v>81903</v>
      </c>
      <c r="AH92">
        <f>INDEX($A$5:$A$463,MATCH(Table13_217[[#This Row],[Chargeback Cost]],Table2[Chargeback Cost],0))</f>
        <v>83007</v>
      </c>
      <c r="AJ92" s="44">
        <v>1915202.94</v>
      </c>
      <c r="AK92" s="38">
        <v>374316.16</v>
      </c>
      <c r="AL92" s="38">
        <v>213345</v>
      </c>
    </row>
    <row r="93" spans="1:38" x14ac:dyDescent="0.3">
      <c r="A93">
        <v>81951</v>
      </c>
      <c r="B93">
        <v>2983516.19</v>
      </c>
      <c r="C93">
        <v>740220.79</v>
      </c>
      <c r="D93">
        <v>4266571.26</v>
      </c>
      <c r="E93">
        <f t="shared" si="3"/>
        <v>100345</v>
      </c>
      <c r="F93" s="33">
        <f>IF(B93&gt;$B$464,A93,IF(B93&lt;=$B$464," ",IF(C93&gt;$C$464,A93,IF(C93&lt;=$C$464," ",IF(E93&gt;Data_Sheet!$B$6,A93,IF(E93&lt;=Data_Sheet!$B$6," "))))))</f>
        <v>81951</v>
      </c>
      <c r="H93" s="38">
        <v>83005</v>
      </c>
      <c r="J93" s="38">
        <v>83005</v>
      </c>
      <c r="K93" s="38">
        <v>83005</v>
      </c>
      <c r="L93" s="38">
        <v>83005</v>
      </c>
      <c r="N93" s="38">
        <f>IF(VLOOKUP(J93,A93:B551,2,FALSE)&gt;Home!$B$3,J93)</f>
        <v>83005</v>
      </c>
      <c r="O93" s="38">
        <f>IF(VLOOKUP(K93,A93:C551,3,FALSE)&gt;Home!$B$4,K93)</f>
        <v>83005</v>
      </c>
      <c r="P93" s="38">
        <f>IF(VLOOKUP(L93,A93:E551,5,FALSE)&gt;Home!$B$5,L93)</f>
        <v>83005</v>
      </c>
      <c r="R93" s="44">
        <v>83005</v>
      </c>
      <c r="S93" s="44">
        <v>83016</v>
      </c>
      <c r="T93" s="44">
        <v>83016</v>
      </c>
      <c r="U93" s="44"/>
      <c r="AA93">
        <f>VLOOKUP(Table_valid_2458__220[[#This Row],[Material Cost]],A93:B551,2,FALSE)</f>
        <v>1506256.19</v>
      </c>
      <c r="AB93">
        <f>VLOOKUP(Table_valid_2469__318[[#This Row],[Labour Cost]],A93:C551,3,FALSE)</f>
        <v>384416.14</v>
      </c>
      <c r="AC93">
        <f>VLOOKUP(Table_valid_2471116[[#This Row],[Chargeback]],A93:E551,5,FALSE)</f>
        <v>220345</v>
      </c>
      <c r="AF93">
        <f>INDEX($A$5:$A$463,MATCH(Table20_223[[#This Row],[Material Cost]],$B$5:$B$463,0))</f>
        <v>82001</v>
      </c>
      <c r="AG93">
        <f>INDEX($A$5:$A$463,MATCH(Table10_213[[#This Row],[Labour Cost ]],$C$5:$C$463,0))</f>
        <v>83020</v>
      </c>
      <c r="AH93">
        <f>INDEX($A$5:$A$463,MATCH(Table13_217[[#This Row],[Chargeback Cost]],Table2[Chargeback Cost],0))</f>
        <v>83006</v>
      </c>
      <c r="AJ93" s="44">
        <v>1909878.2</v>
      </c>
      <c r="AK93" s="38">
        <v>373702.65</v>
      </c>
      <c r="AL93" s="38">
        <v>212345</v>
      </c>
    </row>
    <row r="94" spans="1:38" x14ac:dyDescent="0.3">
      <c r="A94">
        <v>81952</v>
      </c>
      <c r="B94">
        <v>1840554.59</v>
      </c>
      <c r="C94">
        <v>424255.19</v>
      </c>
      <c r="D94">
        <v>2690390.58</v>
      </c>
      <c r="E94">
        <f t="shared" si="3"/>
        <v>101345</v>
      </c>
      <c r="F94" s="33">
        <f>IF(B94&gt;$B$464,A94,IF(B94&lt;=$B$464," ",IF(C94&gt;$C$464,A94,IF(C94&lt;=$C$464," ",IF(E94&gt;Data_Sheet!$B$6,A94,IF(E94&lt;=Data_Sheet!$B$6," "))))))</f>
        <v>81952</v>
      </c>
      <c r="H94" s="38">
        <v>83006</v>
      </c>
      <c r="J94" s="38">
        <v>83006</v>
      </c>
      <c r="K94" s="38">
        <v>83006</v>
      </c>
      <c r="L94" s="38">
        <v>83006</v>
      </c>
      <c r="N94" s="38">
        <f>IF(VLOOKUP(J94,A94:B552,2,FALSE)&gt;Home!$B$3,J94)</f>
        <v>83006</v>
      </c>
      <c r="O94" s="38" t="b">
        <f>IF(VLOOKUP(K94,A94:C552,3,FALSE)&gt;Home!$B$4,K94)</f>
        <v>0</v>
      </c>
      <c r="P94" s="38">
        <f>IF(VLOOKUP(L94,A94:E552,5,FALSE)&gt;Home!$B$5,L94)</f>
        <v>83006</v>
      </c>
      <c r="R94" s="44">
        <v>83006</v>
      </c>
      <c r="S94" s="44">
        <v>83017</v>
      </c>
      <c r="T94" s="44">
        <v>83017</v>
      </c>
      <c r="U94" s="44"/>
      <c r="AA94">
        <f>VLOOKUP(Table_valid_2458__220[[#This Row],[Material Cost]],A94:B552,2,FALSE)</f>
        <v>1355723.02</v>
      </c>
      <c r="AB94">
        <f>VLOOKUP(Table_valid_2469__318[[#This Row],[Labour Cost]],A94:C552,3,FALSE)</f>
        <v>468729.47</v>
      </c>
      <c r="AC94">
        <f>VLOOKUP(Table_valid_2471116[[#This Row],[Chargeback]],A94:E552,5,FALSE)</f>
        <v>221345</v>
      </c>
      <c r="AF94">
        <f>INDEX($A$5:$A$463,MATCH(Table20_223[[#This Row],[Material Cost]],$B$5:$B$463,0))</f>
        <v>84027</v>
      </c>
      <c r="AG94">
        <f>INDEX($A$5:$A$463,MATCH(Table10_213[[#This Row],[Labour Cost ]],$C$5:$C$463,0))</f>
        <v>83007</v>
      </c>
      <c r="AH94">
        <f>INDEX($A$5:$A$463,MATCH(Table13_217[[#This Row],[Chargeback Cost]],Table2[Chargeback Cost],0))</f>
        <v>83005</v>
      </c>
      <c r="AJ94" s="44">
        <v>1894121.88</v>
      </c>
      <c r="AK94" s="38">
        <v>368907.34</v>
      </c>
      <c r="AL94" s="38">
        <v>211345</v>
      </c>
    </row>
    <row r="95" spans="1:38" x14ac:dyDescent="0.3">
      <c r="A95">
        <v>81953</v>
      </c>
      <c r="B95">
        <v>1128363.8500000001</v>
      </c>
      <c r="C95">
        <v>207674.27</v>
      </c>
      <c r="D95">
        <v>1571454.83</v>
      </c>
      <c r="E95">
        <f t="shared" si="3"/>
        <v>102345</v>
      </c>
      <c r="F95" s="33" t="str">
        <f>IF(B95&gt;$B$464,A95,IF(B95&lt;=$B$464," ",IF(C95&gt;$C$464,A95,IF(C95&lt;=$C$464," ",IF(E95&gt;Data_Sheet!$B$6,A95,IF(E95&lt;=Data_Sheet!$B$6," "))))))</f>
        <v xml:space="preserve"> </v>
      </c>
      <c r="H95" s="38">
        <v>83007</v>
      </c>
      <c r="J95" s="38">
        <v>83007</v>
      </c>
      <c r="K95" s="38">
        <v>83007</v>
      </c>
      <c r="L95" s="38">
        <v>83007</v>
      </c>
      <c r="N95" s="38">
        <f>IF(VLOOKUP(J95,A95:B553,2,FALSE)&gt;Home!$B$3,J95)</f>
        <v>83007</v>
      </c>
      <c r="O95" s="38">
        <f>IF(VLOOKUP(K95,A95:C553,3,FALSE)&gt;Home!$B$4,K95)</f>
        <v>83007</v>
      </c>
      <c r="P95" s="38">
        <f>IF(VLOOKUP(L95,A95:E553,5,FALSE)&gt;Home!$B$5,L95)</f>
        <v>83007</v>
      </c>
      <c r="R95" s="44">
        <v>83007</v>
      </c>
      <c r="S95" s="44">
        <v>83019</v>
      </c>
      <c r="T95" s="44">
        <v>83019</v>
      </c>
      <c r="U95" s="44"/>
      <c r="AA95">
        <f>VLOOKUP(Table_valid_2458__220[[#This Row],[Material Cost]],A95:B553,2,FALSE)</f>
        <v>2650497.4300000002</v>
      </c>
      <c r="AB95">
        <f>VLOOKUP(Table_valid_2469__318[[#This Row],[Labour Cost]],A95:C553,3,FALSE)</f>
        <v>286063.31</v>
      </c>
      <c r="AC95">
        <f>VLOOKUP(Table_valid_2471116[[#This Row],[Chargeback]],A95:E553,5,FALSE)</f>
        <v>223345</v>
      </c>
      <c r="AF95">
        <f>INDEX($A$5:$A$463,MATCH(Table20_223[[#This Row],[Material Cost]],$B$5:$B$463,0))</f>
        <v>82038</v>
      </c>
      <c r="AG95">
        <f>INDEX($A$5:$A$463,MATCH(Table10_213[[#This Row],[Labour Cost ]],$C$5:$C$463,0))</f>
        <v>82029</v>
      </c>
      <c r="AH95">
        <f>INDEX($A$5:$A$463,MATCH(Table13_217[[#This Row],[Chargeback Cost]],Table2[Chargeback Cost],0))</f>
        <v>83003</v>
      </c>
      <c r="AJ95" s="44">
        <v>1889383.17</v>
      </c>
      <c r="AK95" s="38">
        <v>367392.24</v>
      </c>
      <c r="AL95" s="38">
        <v>209345</v>
      </c>
    </row>
    <row r="96" spans="1:38" x14ac:dyDescent="0.3">
      <c r="A96">
        <v>81954</v>
      </c>
      <c r="B96">
        <v>2267259.0099999998</v>
      </c>
      <c r="C96">
        <v>482110.73</v>
      </c>
      <c r="D96">
        <v>3127017.01</v>
      </c>
      <c r="E96">
        <f t="shared" si="3"/>
        <v>103345</v>
      </c>
      <c r="F96" s="33">
        <f>IF(B96&gt;$B$464,A96,IF(B96&lt;=$B$464," ",IF(C96&gt;$C$464,A96,IF(C96&lt;=$C$464," ",IF(E96&gt;Data_Sheet!$B$6,A96,IF(E96&lt;=Data_Sheet!$B$6," "))))))</f>
        <v>81954</v>
      </c>
      <c r="H96" s="38">
        <v>83008</v>
      </c>
      <c r="J96" s="38">
        <v>83008</v>
      </c>
      <c r="K96" s="38">
        <v>83008</v>
      </c>
      <c r="L96" s="38">
        <v>83008</v>
      </c>
      <c r="N96" s="38">
        <f>IF(VLOOKUP(J96,A96:B554,2,FALSE)&gt;Home!$B$3,J96)</f>
        <v>83008</v>
      </c>
      <c r="O96" s="38">
        <f>IF(VLOOKUP(K96,A96:C554,3,FALSE)&gt;Home!$B$4,K96)</f>
        <v>83008</v>
      </c>
      <c r="P96" s="38">
        <f>IF(VLOOKUP(L96,A96:E554,5,FALSE)&gt;Home!$B$5,L96)</f>
        <v>83008</v>
      </c>
      <c r="R96" s="44">
        <v>83008</v>
      </c>
      <c r="S96" s="44">
        <v>83020</v>
      </c>
      <c r="T96" s="44">
        <v>83020</v>
      </c>
      <c r="U96" s="44"/>
      <c r="AA96">
        <f>VLOOKUP(Table_valid_2458__220[[#This Row],[Material Cost]],A96:B554,2,FALSE)</f>
        <v>2340000.84</v>
      </c>
      <c r="AB96">
        <f>VLOOKUP(Table_valid_2469__318[[#This Row],[Labour Cost]],A96:C554,3,FALSE)</f>
        <v>373702.65</v>
      </c>
      <c r="AC96">
        <f>VLOOKUP(Table_valid_2471116[[#This Row],[Chargeback]],A96:E554,5,FALSE)</f>
        <v>224345</v>
      </c>
      <c r="AF96">
        <f>INDEX($A$5:$A$463,MATCH(Table20_223[[#This Row],[Material Cost]],$B$5:$B$463,0))</f>
        <v>83042</v>
      </c>
      <c r="AG96">
        <f>INDEX($A$5:$A$463,MATCH(Table10_213[[#This Row],[Labour Cost ]],$C$5:$C$463,0))</f>
        <v>83039</v>
      </c>
      <c r="AH96">
        <f>INDEX($A$5:$A$463,MATCH(Table13_217[[#This Row],[Chargeback Cost]],Table2[Chargeback Cost],0))</f>
        <v>83002</v>
      </c>
      <c r="AJ96" s="44">
        <v>1865533.41</v>
      </c>
      <c r="AK96" s="38">
        <v>366650.86</v>
      </c>
      <c r="AL96" s="38">
        <v>208345</v>
      </c>
    </row>
    <row r="97" spans="1:38" x14ac:dyDescent="0.3">
      <c r="A97">
        <v>81955</v>
      </c>
      <c r="B97">
        <v>182482.18</v>
      </c>
      <c r="C97">
        <v>32526.53</v>
      </c>
      <c r="D97">
        <v>222233.24</v>
      </c>
      <c r="E97">
        <f t="shared" si="3"/>
        <v>104345</v>
      </c>
      <c r="F97" s="33" t="str">
        <f>IF(B97&gt;$B$464,A97,IF(B97&lt;=$B$464," ",IF(C97&gt;$C$464,A97,IF(C97&lt;=$C$464," ",IF(E97&gt;Data_Sheet!$B$6,A97,IF(E97&lt;=Data_Sheet!$B$6," "))))))</f>
        <v xml:space="preserve"> </v>
      </c>
      <c r="H97" s="38">
        <v>83009</v>
      </c>
      <c r="J97" s="38">
        <v>83009</v>
      </c>
      <c r="K97" s="38">
        <v>83009</v>
      </c>
      <c r="L97" s="38">
        <v>83009</v>
      </c>
      <c r="N97" s="38">
        <f>IF(VLOOKUP(J97,A97:B555,2,FALSE)&gt;Home!$B$3,J97)</f>
        <v>83009</v>
      </c>
      <c r="O97" s="38">
        <f>IF(VLOOKUP(K97,A97:C555,3,FALSE)&gt;Home!$B$4,K97)</f>
        <v>83009</v>
      </c>
      <c r="P97" s="38">
        <f>IF(VLOOKUP(L97,A97:E555,5,FALSE)&gt;Home!$B$5,L97)</f>
        <v>83009</v>
      </c>
      <c r="R97" s="44">
        <v>83009</v>
      </c>
      <c r="S97" s="44">
        <v>83024</v>
      </c>
      <c r="T97" s="44">
        <v>83024</v>
      </c>
      <c r="U97" s="44"/>
      <c r="AA97">
        <f>VLOOKUP(Table_valid_2458__220[[#This Row],[Material Cost]],A97:B555,2,FALSE)</f>
        <v>2152852.29</v>
      </c>
      <c r="AB97">
        <f>VLOOKUP(Table_valid_2469__318[[#This Row],[Labour Cost]],A97:C555,3,FALSE)</f>
        <v>346870.73</v>
      </c>
      <c r="AC97">
        <f>VLOOKUP(Table_valid_2471116[[#This Row],[Chargeback]],A97:E555,5,FALSE)</f>
        <v>227345</v>
      </c>
      <c r="AF97">
        <f>INDEX($A$5:$A$463,MATCH(Table20_223[[#This Row],[Material Cost]],$B$5:$B$463,0))</f>
        <v>81991</v>
      </c>
      <c r="AG97">
        <f>INDEX($A$5:$A$463,MATCH(Table10_213[[#This Row],[Labour Cost ]],$C$5:$C$463,0))</f>
        <v>82007</v>
      </c>
      <c r="AH97">
        <f>INDEX($A$5:$A$463,MATCH(Table13_217[[#This Row],[Chargeback Cost]],Table2[Chargeback Cost],0))</f>
        <v>82066</v>
      </c>
      <c r="AJ97" s="44">
        <v>1857467.45</v>
      </c>
      <c r="AK97" s="38">
        <v>363458.85</v>
      </c>
      <c r="AL97" s="38">
        <v>190345</v>
      </c>
    </row>
    <row r="98" spans="1:38" x14ac:dyDescent="0.3">
      <c r="A98">
        <v>81956</v>
      </c>
      <c r="B98">
        <v>1775853.36</v>
      </c>
      <c r="C98">
        <v>532066.81000000006</v>
      </c>
      <c r="D98">
        <v>2485826.4300000002</v>
      </c>
      <c r="E98">
        <f t="shared" si="3"/>
        <v>105345</v>
      </c>
      <c r="F98" s="33">
        <f>IF(B98&gt;$B$464,A98,IF(B98&lt;=$B$464," ",IF(C98&gt;$C$464,A98,IF(C98&lt;=$C$464," ",IF(E98&gt;Data_Sheet!$B$6,A98,IF(E98&lt;=Data_Sheet!$B$6," "))))))</f>
        <v>81956</v>
      </c>
      <c r="H98" s="38">
        <v>83010</v>
      </c>
      <c r="J98" s="38">
        <v>83010</v>
      </c>
      <c r="K98" s="38">
        <v>83010</v>
      </c>
      <c r="L98" s="38">
        <v>83010</v>
      </c>
      <c r="N98" s="38">
        <f>IF(VLOOKUP(J98,A98:B556,2,FALSE)&gt;Home!$B$3,J98)</f>
        <v>83010</v>
      </c>
      <c r="O98" s="38">
        <f>IF(VLOOKUP(K98,A98:C556,3,FALSE)&gt;Home!$B$4,K98)</f>
        <v>83010</v>
      </c>
      <c r="P98" s="38">
        <f>IF(VLOOKUP(L98,A98:E556,5,FALSE)&gt;Home!$B$5,L98)</f>
        <v>83010</v>
      </c>
      <c r="R98" s="44">
        <v>83010</v>
      </c>
      <c r="S98" s="44">
        <v>83030</v>
      </c>
      <c r="T98" s="44">
        <v>83030</v>
      </c>
      <c r="U98" s="44"/>
      <c r="AA98">
        <f>VLOOKUP(Table_valid_2458__220[[#This Row],[Material Cost]],A98:B556,2,FALSE)</f>
        <v>1803721.41</v>
      </c>
      <c r="AB98">
        <f>VLOOKUP(Table_valid_2469__318[[#This Row],[Labour Cost]],A98:C556,3,FALSE)</f>
        <v>537902.56999999995</v>
      </c>
      <c r="AC98">
        <f>VLOOKUP(Table_valid_2471116[[#This Row],[Chargeback]],A98:E556,5,FALSE)</f>
        <v>231345</v>
      </c>
      <c r="AF98">
        <f>INDEX($A$5:$A$463,MATCH(Table20_223[[#This Row],[Material Cost]],$B$5:$B$463,0))</f>
        <v>82029</v>
      </c>
      <c r="AG98">
        <f>INDEX($A$5:$A$463,MATCH(Table10_213[[#This Row],[Labour Cost ]],$C$5:$C$463,0))</f>
        <v>84034</v>
      </c>
      <c r="AH98">
        <f>INDEX($A$5:$A$463,MATCH(Table13_217[[#This Row],[Chargeback Cost]],Table2[Chargeback Cost],0))</f>
        <v>82061</v>
      </c>
      <c r="AJ98" s="44">
        <v>1856659.28</v>
      </c>
      <c r="AK98" s="38">
        <v>363456.09</v>
      </c>
      <c r="AL98" s="38">
        <v>186345</v>
      </c>
    </row>
    <row r="99" spans="1:38" x14ac:dyDescent="0.3">
      <c r="A99">
        <v>81957</v>
      </c>
      <c r="B99">
        <v>3887664.44</v>
      </c>
      <c r="C99">
        <v>518238.02</v>
      </c>
      <c r="D99">
        <v>5415013.8600000003</v>
      </c>
      <c r="E99">
        <f t="shared" si="3"/>
        <v>106345</v>
      </c>
      <c r="F99" s="33">
        <f>IF(B99&gt;$B$464,A99,IF(B99&lt;=$B$464," ",IF(C99&gt;$C$464,A99,IF(C99&lt;=$C$464," ",IF(E99&gt;Data_Sheet!$B$6,A99,IF(E99&lt;=Data_Sheet!$B$6," "))))))</f>
        <v>81957</v>
      </c>
      <c r="H99" s="38">
        <v>83011</v>
      </c>
      <c r="J99" s="38">
        <v>83011</v>
      </c>
      <c r="K99" s="38">
        <v>83011</v>
      </c>
      <c r="L99" s="38">
        <v>83011</v>
      </c>
      <c r="N99" s="38">
        <f>IF(VLOOKUP(J99,A99:B557,2,FALSE)&gt;Home!$B$3,J99)</f>
        <v>83011</v>
      </c>
      <c r="O99" s="38">
        <f>IF(VLOOKUP(K99,A99:C557,3,FALSE)&gt;Home!$B$4,K99)</f>
        <v>83011</v>
      </c>
      <c r="P99" s="38">
        <f>IF(VLOOKUP(L99,A99:E557,5,FALSE)&gt;Home!$B$5,L99)</f>
        <v>83011</v>
      </c>
      <c r="R99" s="44">
        <v>83011</v>
      </c>
      <c r="S99" s="44">
        <v>83031</v>
      </c>
      <c r="T99" s="44">
        <v>83031</v>
      </c>
      <c r="U99" s="44"/>
      <c r="AA99">
        <f>VLOOKUP(Table_valid_2458__220[[#This Row],[Material Cost]],A99:B557,2,FALSE)</f>
        <v>1818375.61</v>
      </c>
      <c r="AB99">
        <f>VLOOKUP(Table_valid_2469__318[[#This Row],[Labour Cost]],A99:C557,3,FALSE)</f>
        <v>269915.8</v>
      </c>
      <c r="AC99">
        <f>VLOOKUP(Table_valid_2471116[[#This Row],[Chargeback]],A99:E557,5,FALSE)</f>
        <v>232345</v>
      </c>
      <c r="AF99">
        <f>INDEX($A$5:$A$463,MATCH(Table20_223[[#This Row],[Material Cost]],$B$5:$B$463,0))</f>
        <v>81952</v>
      </c>
      <c r="AG99">
        <f>INDEX($A$5:$A$463,MATCH(Table10_213[[#This Row],[Labour Cost ]],$C$5:$C$463,0))</f>
        <v>81913</v>
      </c>
      <c r="AH99">
        <f>INDEX($A$5:$A$463,MATCH(Table13_217[[#This Row],[Chargeback Cost]],Table2[Chargeback Cost],0))</f>
        <v>82055</v>
      </c>
      <c r="AJ99" s="44">
        <v>1840554.59</v>
      </c>
      <c r="AK99" s="38">
        <v>360514.28</v>
      </c>
      <c r="AL99" s="38">
        <v>181345</v>
      </c>
    </row>
    <row r="100" spans="1:38" x14ac:dyDescent="0.3">
      <c r="A100">
        <v>81958</v>
      </c>
      <c r="B100">
        <v>2453239.5</v>
      </c>
      <c r="C100">
        <v>619487.84</v>
      </c>
      <c r="D100">
        <v>3273441.64</v>
      </c>
      <c r="E100">
        <f t="shared" si="3"/>
        <v>107345</v>
      </c>
      <c r="F100" s="33">
        <f>IF(B100&gt;$B$464,A100,IF(B100&lt;=$B$464," ",IF(C100&gt;$C$464,A100,IF(C100&lt;=$C$464," ",IF(E100&gt;Data_Sheet!$B$6,A100,IF(E100&lt;=Data_Sheet!$B$6," "))))))</f>
        <v>81958</v>
      </c>
      <c r="H100" s="38">
        <v>83012</v>
      </c>
      <c r="J100" s="38">
        <v>83012</v>
      </c>
      <c r="K100" s="38">
        <v>83012</v>
      </c>
      <c r="L100" s="38">
        <v>83012</v>
      </c>
      <c r="N100" s="38">
        <f>IF(VLOOKUP(J100,A100:B558,2,FALSE)&gt;Home!$B$3,J100)</f>
        <v>83012</v>
      </c>
      <c r="O100" s="38">
        <f>IF(VLOOKUP(K100,A100:C558,3,FALSE)&gt;Home!$B$4,K100)</f>
        <v>83012</v>
      </c>
      <c r="P100" s="38">
        <f>IF(VLOOKUP(L100,A100:E558,5,FALSE)&gt;Home!$B$5,L100)</f>
        <v>83012</v>
      </c>
      <c r="R100" s="44">
        <v>83012</v>
      </c>
      <c r="S100" s="44">
        <v>83032</v>
      </c>
      <c r="T100" s="44">
        <v>83032</v>
      </c>
      <c r="U100" s="44"/>
      <c r="AA100">
        <f>VLOOKUP(Table_valid_2458__220[[#This Row],[Material Cost]],A100:B558,2,FALSE)</f>
        <v>2153301.0099999998</v>
      </c>
      <c r="AB100">
        <f>VLOOKUP(Table_valid_2469__318[[#This Row],[Labour Cost]],A100:C558,3,FALSE)</f>
        <v>378951.63</v>
      </c>
      <c r="AC100">
        <f>VLOOKUP(Table_valid_2471116[[#This Row],[Chargeback]],A100:E558,5,FALSE)</f>
        <v>233345</v>
      </c>
      <c r="AF100">
        <f>INDEX($A$5:$A$463,MATCH(Table20_223[[#This Row],[Material Cost]],$B$5:$B$463,0))</f>
        <v>84021</v>
      </c>
      <c r="AG100">
        <f>INDEX($A$5:$A$463,MATCH(Table10_213[[#This Row],[Labour Cost ]],$C$5:$C$463,0))</f>
        <v>84027</v>
      </c>
      <c r="AH100">
        <f>INDEX($A$5:$A$463,MATCH(Table13_217[[#This Row],[Chargeback Cost]],Table2[Chargeback Cost],0))</f>
        <v>82040</v>
      </c>
      <c r="AJ100" s="44">
        <v>1826637.92</v>
      </c>
      <c r="AK100" s="38">
        <v>357543.35</v>
      </c>
      <c r="AL100" s="38">
        <v>167345</v>
      </c>
    </row>
    <row r="101" spans="1:38" x14ac:dyDescent="0.3">
      <c r="A101">
        <v>81959</v>
      </c>
      <c r="B101">
        <v>1822938.24</v>
      </c>
      <c r="C101">
        <v>425672.72</v>
      </c>
      <c r="D101">
        <v>2450086.15</v>
      </c>
      <c r="E101">
        <f t="shared" si="3"/>
        <v>108345</v>
      </c>
      <c r="F101" s="33">
        <f>IF(B101&gt;$B$464,A101,IF(B101&lt;=$B$464," ",IF(C101&gt;$C$464,A101,IF(C101&lt;=$C$464," ",IF(E101&gt;Data_Sheet!$B$6,A101,IF(E101&lt;=Data_Sheet!$B$6," "))))))</f>
        <v>81959</v>
      </c>
      <c r="H101" s="38">
        <v>83015</v>
      </c>
      <c r="J101" s="38">
        <v>83015</v>
      </c>
      <c r="K101" s="38">
        <v>83015</v>
      </c>
      <c r="L101" s="38">
        <v>83015</v>
      </c>
      <c r="N101" s="38">
        <f>IF(VLOOKUP(J101,A101:B559,2,FALSE)&gt;Home!$B$3,J101)</f>
        <v>83015</v>
      </c>
      <c r="O101" s="38">
        <f>IF(VLOOKUP(K101,A101:C559,3,FALSE)&gt;Home!$B$4,K101)</f>
        <v>83015</v>
      </c>
      <c r="P101" s="38">
        <f>IF(VLOOKUP(L101,A101:E559,5,FALSE)&gt;Home!$B$5,L101)</f>
        <v>83015</v>
      </c>
      <c r="R101" s="44">
        <v>83015</v>
      </c>
      <c r="S101" s="44">
        <v>83034</v>
      </c>
      <c r="T101" s="44">
        <v>83034</v>
      </c>
      <c r="U101" s="44"/>
      <c r="AA101">
        <f>VLOOKUP(Table_valid_2458__220[[#This Row],[Material Cost]],A101:B559,2,FALSE)</f>
        <v>1578348.65</v>
      </c>
      <c r="AB101">
        <f>VLOOKUP(Table_valid_2469__318[[#This Row],[Labour Cost]],A101:C559,3,FALSE)</f>
        <v>332508.61</v>
      </c>
      <c r="AC101">
        <f>VLOOKUP(Table_valid_2471116[[#This Row],[Chargeback]],A101:E559,5,FALSE)</f>
        <v>234345</v>
      </c>
      <c r="AF101">
        <f>INDEX($A$5:$A$463,MATCH(Table20_223[[#This Row],[Material Cost]],$B$5:$B$463,0))</f>
        <v>81959</v>
      </c>
      <c r="AG101">
        <f>INDEX($A$5:$A$463,MATCH(Table10_213[[#This Row],[Labour Cost ]],$C$5:$C$463,0))</f>
        <v>81925</v>
      </c>
      <c r="AH101">
        <f>INDEX($A$5:$A$463,MATCH(Table13_217[[#This Row],[Chargeback Cost]],Table2[Chargeback Cost],0))</f>
        <v>82039</v>
      </c>
      <c r="AJ101" s="44">
        <v>1822938.24</v>
      </c>
      <c r="AK101" s="38">
        <v>356288.25</v>
      </c>
      <c r="AL101" s="38">
        <v>166345</v>
      </c>
    </row>
    <row r="102" spans="1:38" x14ac:dyDescent="0.3">
      <c r="A102">
        <v>81960</v>
      </c>
      <c r="B102">
        <v>2363867.4</v>
      </c>
      <c r="C102">
        <v>620634.34</v>
      </c>
      <c r="D102">
        <v>3327028.11</v>
      </c>
      <c r="E102">
        <f t="shared" si="3"/>
        <v>109345</v>
      </c>
      <c r="F102" s="33">
        <f>IF(B102&gt;$B$464,A102,IF(B102&lt;=$B$464," ",IF(C102&gt;$C$464,A102,IF(C102&lt;=$C$464," ",IF(E102&gt;Data_Sheet!$B$6,A102,IF(E102&lt;=Data_Sheet!$B$6," "))))))</f>
        <v>81960</v>
      </c>
      <c r="H102" s="38">
        <v>83016</v>
      </c>
      <c r="J102" s="38">
        <v>83016</v>
      </c>
      <c r="K102" s="38">
        <v>83016</v>
      </c>
      <c r="L102" s="38">
        <v>83016</v>
      </c>
      <c r="N102" s="38">
        <f>IF(VLOOKUP(J102,A102:B560,2,FALSE)&gt;Home!$B$3,J102)</f>
        <v>83016</v>
      </c>
      <c r="O102" s="38">
        <f>IF(VLOOKUP(K102,A102:C560,3,FALSE)&gt;Home!$B$4,K102)</f>
        <v>83016</v>
      </c>
      <c r="P102" s="38">
        <f>IF(VLOOKUP(L102,A102:E560,5,FALSE)&gt;Home!$B$5,L102)</f>
        <v>83016</v>
      </c>
      <c r="R102" s="44">
        <v>83016</v>
      </c>
      <c r="S102" s="44">
        <v>83035</v>
      </c>
      <c r="T102" s="44">
        <v>83035</v>
      </c>
      <c r="U102" s="44"/>
      <c r="AA102">
        <f>VLOOKUP(Table_valid_2458__220[[#This Row],[Material Cost]],A102:B560,2,FALSE)</f>
        <v>2467054.0299999998</v>
      </c>
      <c r="AB102">
        <f>VLOOKUP(Table_valid_2469__318[[#This Row],[Labour Cost]],A102:C560,3,FALSE)</f>
        <v>532117.80000000005</v>
      </c>
      <c r="AC102">
        <f>VLOOKUP(Table_valid_2471116[[#This Row],[Chargeback]],A102:E560,5,FALSE)</f>
        <v>235345</v>
      </c>
      <c r="AF102">
        <f>INDEX($A$5:$A$463,MATCH(Table20_223[[#This Row],[Material Cost]],$B$5:$B$463,0))</f>
        <v>83011</v>
      </c>
      <c r="AG102">
        <f>INDEX($A$5:$A$463,MATCH(Table10_213[[#This Row],[Labour Cost ]],$C$5:$C$463,0))</f>
        <v>82008</v>
      </c>
      <c r="AH102">
        <f>INDEX($A$5:$A$463,MATCH(Table13_217[[#This Row],[Chargeback Cost]],Table2[Chargeback Cost],0))</f>
        <v>82038</v>
      </c>
      <c r="AJ102" s="44">
        <v>1818375.61</v>
      </c>
      <c r="AK102" s="38">
        <v>354511.93</v>
      </c>
      <c r="AL102" s="38">
        <v>165345</v>
      </c>
    </row>
    <row r="103" spans="1:38" x14ac:dyDescent="0.3">
      <c r="A103">
        <v>81961</v>
      </c>
      <c r="B103">
        <v>4221696.12</v>
      </c>
      <c r="C103">
        <v>593411</v>
      </c>
      <c r="D103">
        <v>5775543.04</v>
      </c>
      <c r="E103">
        <f t="shared" si="3"/>
        <v>110345</v>
      </c>
      <c r="F103" s="33">
        <f>IF(B103&gt;$B$464,A103,IF(B103&lt;=$B$464," ",IF(C103&gt;$C$464,A103,IF(C103&lt;=$C$464," ",IF(E103&gt;Data_Sheet!$B$6,A103,IF(E103&lt;=Data_Sheet!$B$6," "))))))</f>
        <v>81961</v>
      </c>
      <c r="H103" s="38">
        <v>83017</v>
      </c>
      <c r="J103" s="38">
        <v>83017</v>
      </c>
      <c r="K103" s="38">
        <v>83017</v>
      </c>
      <c r="L103" s="38">
        <v>83017</v>
      </c>
      <c r="N103" s="38">
        <f>IF(VLOOKUP(J103,A103:B561,2,FALSE)&gt;Home!$B$3,J103)</f>
        <v>83017</v>
      </c>
      <c r="O103" s="38">
        <f>IF(VLOOKUP(K103,A103:C561,3,FALSE)&gt;Home!$B$4,K103)</f>
        <v>83017</v>
      </c>
      <c r="P103" s="38">
        <f>IF(VLOOKUP(L103,A103:E561,5,FALSE)&gt;Home!$B$5,L103)</f>
        <v>83017</v>
      </c>
      <c r="R103" s="44">
        <v>83017</v>
      </c>
      <c r="S103" s="44">
        <v>83036</v>
      </c>
      <c r="T103" s="44">
        <v>83036</v>
      </c>
      <c r="U103" s="44"/>
      <c r="AA103">
        <f>VLOOKUP(Table_valid_2458__220[[#This Row],[Material Cost]],A103:B561,2,FALSE)</f>
        <v>2615933.9</v>
      </c>
      <c r="AB103">
        <f>VLOOKUP(Table_valid_2469__318[[#This Row],[Labour Cost]],A103:C561,3,FALSE)</f>
        <v>404760.9</v>
      </c>
      <c r="AC103">
        <f>VLOOKUP(Table_valid_2471116[[#This Row],[Chargeback]],A103:E561,5,FALSE)</f>
        <v>236345</v>
      </c>
      <c r="AF103">
        <f>INDEX($A$5:$A$463,MATCH(Table20_223[[#This Row],[Material Cost]],$B$5:$B$463,0))</f>
        <v>83010</v>
      </c>
      <c r="AG103">
        <f>INDEX($A$5:$A$463,MATCH(Table10_213[[#This Row],[Labour Cost ]],$C$5:$C$463,0))</f>
        <v>83043</v>
      </c>
      <c r="AH103">
        <f>INDEX($A$5:$A$463,MATCH(Table13_217[[#This Row],[Chargeback Cost]],Table2[Chargeback Cost],0))</f>
        <v>82035</v>
      </c>
      <c r="AJ103" s="44">
        <v>1803721.41</v>
      </c>
      <c r="AK103" s="38">
        <v>352203.49</v>
      </c>
      <c r="AL103" s="38">
        <v>162345</v>
      </c>
    </row>
    <row r="104" spans="1:38" x14ac:dyDescent="0.3">
      <c r="A104">
        <v>81962</v>
      </c>
      <c r="B104">
        <v>3123611.83</v>
      </c>
      <c r="C104">
        <v>430350.22</v>
      </c>
      <c r="D104">
        <v>4210213.4000000004</v>
      </c>
      <c r="E104">
        <f t="shared" si="3"/>
        <v>111345</v>
      </c>
      <c r="F104" s="33">
        <f>IF(B104&gt;$B$464,A104,IF(B104&lt;=$B$464," ",IF(C104&gt;$C$464,A104,IF(C104&lt;=$C$464," ",IF(E104&gt;Data_Sheet!$B$6,A104,IF(E104&lt;=Data_Sheet!$B$6," "))))))</f>
        <v>81962</v>
      </c>
      <c r="H104" s="38">
        <v>83019</v>
      </c>
      <c r="J104" s="38">
        <v>83019</v>
      </c>
      <c r="K104" s="38">
        <v>83019</v>
      </c>
      <c r="L104" s="38">
        <v>83019</v>
      </c>
      <c r="N104" s="38">
        <f>IF(VLOOKUP(J104,A104:B562,2,FALSE)&gt;Home!$B$3,J104)</f>
        <v>83019</v>
      </c>
      <c r="O104" s="38">
        <f>IF(VLOOKUP(K104,A104:C562,3,FALSE)&gt;Home!$B$4,K104)</f>
        <v>83019</v>
      </c>
      <c r="P104" s="38">
        <f>IF(VLOOKUP(L104,A104:E562,5,FALSE)&gt;Home!$B$5,L104)</f>
        <v>83019</v>
      </c>
      <c r="R104" s="44">
        <v>83019</v>
      </c>
      <c r="S104" s="44">
        <v>83037</v>
      </c>
      <c r="T104" s="44">
        <v>83037</v>
      </c>
      <c r="U104" s="44"/>
      <c r="AA104">
        <f>VLOOKUP(Table_valid_2458__220[[#This Row],[Material Cost]],A104:B562,2,FALSE)</f>
        <v>2693848.68</v>
      </c>
      <c r="AB104">
        <f>VLOOKUP(Table_valid_2469__318[[#This Row],[Labour Cost]],A104:C562,3,FALSE)</f>
        <v>332075.3</v>
      </c>
      <c r="AC104">
        <f>VLOOKUP(Table_valid_2471116[[#This Row],[Chargeback]],A104:E562,5,FALSE)</f>
        <v>237345</v>
      </c>
      <c r="AF104">
        <f>INDEX($A$5:$A$463,MATCH(Table20_223[[#This Row],[Material Cost]],$B$5:$B$463,0))</f>
        <v>84017</v>
      </c>
      <c r="AG104">
        <f>INDEX($A$5:$A$463,MATCH(Table10_213[[#This Row],[Labour Cost ]],$C$5:$C$463,0))</f>
        <v>84094</v>
      </c>
      <c r="AH104">
        <f>INDEX($A$5:$A$463,MATCH(Table13_217[[#This Row],[Chargeback Cost]],Table2[Chargeback Cost],0))</f>
        <v>82032</v>
      </c>
      <c r="AJ104" s="44">
        <v>1799493.21</v>
      </c>
      <c r="AK104" s="38">
        <v>349084.18</v>
      </c>
      <c r="AL104" s="38">
        <v>159345</v>
      </c>
    </row>
    <row r="105" spans="1:38" x14ac:dyDescent="0.3">
      <c r="A105">
        <v>81963</v>
      </c>
      <c r="B105">
        <v>2105816.84</v>
      </c>
      <c r="C105">
        <v>420816.82</v>
      </c>
      <c r="D105">
        <v>2991353.8</v>
      </c>
      <c r="E105">
        <f t="shared" si="3"/>
        <v>112345</v>
      </c>
      <c r="F105" s="33">
        <f>IF(B105&gt;$B$464,A105,IF(B105&lt;=$B$464," ",IF(C105&gt;$C$464,A105,IF(C105&lt;=$C$464," ",IF(E105&gt;Data_Sheet!$B$6,A105,IF(E105&lt;=Data_Sheet!$B$6," "))))))</f>
        <v>81963</v>
      </c>
      <c r="H105" s="38">
        <v>83020</v>
      </c>
      <c r="J105" s="38">
        <v>83020</v>
      </c>
      <c r="K105" s="38">
        <v>83020</v>
      </c>
      <c r="L105" s="38">
        <v>83020</v>
      </c>
      <c r="N105" s="38">
        <f>IF(VLOOKUP(J105,A105:B563,2,FALSE)&gt;Home!$B$3,J105)</f>
        <v>83020</v>
      </c>
      <c r="O105" s="38">
        <f>IF(VLOOKUP(K105,A105:C563,3,FALSE)&gt;Home!$B$4,K105)</f>
        <v>83020</v>
      </c>
      <c r="P105" s="38">
        <f>IF(VLOOKUP(L105,A105:E563,5,FALSE)&gt;Home!$B$5,L105)</f>
        <v>83020</v>
      </c>
      <c r="R105" s="43">
        <v>83020</v>
      </c>
      <c r="S105" s="43">
        <v>83038</v>
      </c>
      <c r="T105" s="43">
        <v>83038</v>
      </c>
      <c r="U105" s="43"/>
      <c r="AA105">
        <f>VLOOKUP(Table_valid_2458__220[[#This Row],[Material Cost]],A105:B563,2,FALSE)</f>
        <v>2070866.97</v>
      </c>
      <c r="AB105">
        <f>VLOOKUP(Table_valid_2469__318[[#This Row],[Labour Cost]],A105:C563,3,FALSE)</f>
        <v>335985.03</v>
      </c>
      <c r="AC105">
        <f>VLOOKUP(Table_valid_2471116[[#This Row],[Chargeback]],A105:E563,5,FALSE)</f>
        <v>238345</v>
      </c>
      <c r="AF105">
        <f>INDEX($A$5:$A$463,MATCH(Table20_223[[#This Row],[Material Cost]],$B$5:$B$463,0))</f>
        <v>83094</v>
      </c>
      <c r="AG105">
        <f>INDEX($A$5:$A$463,MATCH(Table10_213[[#This Row],[Labour Cost ]],$C$5:$C$463,0))</f>
        <v>84007</v>
      </c>
      <c r="AH105">
        <f>INDEX($A$5:$A$463,MATCH(Table13_217[[#This Row],[Chargeback Cost]],Table2[Chargeback Cost],0))</f>
        <v>82029</v>
      </c>
      <c r="AJ105" s="43">
        <v>1794105.89</v>
      </c>
      <c r="AK105" s="38">
        <v>348511.6</v>
      </c>
      <c r="AL105" s="38">
        <v>156345</v>
      </c>
    </row>
    <row r="106" spans="1:38" x14ac:dyDescent="0.3">
      <c r="A106">
        <v>81964</v>
      </c>
      <c r="B106">
        <v>2413818.75</v>
      </c>
      <c r="C106">
        <v>668821.56999999995</v>
      </c>
      <c r="D106">
        <v>3345011.65</v>
      </c>
      <c r="E106">
        <f t="shared" si="3"/>
        <v>113345</v>
      </c>
      <c r="F106" s="33">
        <f>IF(B106&gt;$B$464,A106,IF(B106&lt;=$B$464," ",IF(C106&gt;$C$464,A106,IF(C106&lt;=$C$464," ",IF(E106&gt;Data_Sheet!$B$6,A106,IF(E106&lt;=Data_Sheet!$B$6," "))))))</f>
        <v>81964</v>
      </c>
      <c r="H106" s="38">
        <v>83024</v>
      </c>
      <c r="J106" s="38">
        <v>83024</v>
      </c>
      <c r="K106" s="38">
        <v>83024</v>
      </c>
      <c r="L106" s="38">
        <v>83024</v>
      </c>
      <c r="N106" s="38">
        <f>IF(VLOOKUP(J106,A106:B564,2,FALSE)&gt;Home!$B$3,J106)</f>
        <v>83024</v>
      </c>
      <c r="O106" s="38">
        <f>IF(VLOOKUP(K106,A106:C564,3,FALSE)&gt;Home!$B$4,K106)</f>
        <v>83024</v>
      </c>
      <c r="P106" s="38">
        <f>IF(VLOOKUP(L106,A106:E564,5,FALSE)&gt;Home!$B$5,L106)</f>
        <v>83024</v>
      </c>
      <c r="R106" s="44">
        <v>83024</v>
      </c>
      <c r="S106" s="44">
        <v>83039</v>
      </c>
      <c r="T106" s="44">
        <v>83039</v>
      </c>
      <c r="U106" s="44"/>
      <c r="AA106">
        <f>VLOOKUP(Table_valid_2458__220[[#This Row],[Material Cost]],A106:B564,2,FALSE)</f>
        <v>2682284.7999999998</v>
      </c>
      <c r="AB106">
        <f>VLOOKUP(Table_valid_2469__318[[#This Row],[Labour Cost]],A106:C564,3,FALSE)</f>
        <v>366650.86</v>
      </c>
      <c r="AC106">
        <f>VLOOKUP(Table_valid_2471116[[#This Row],[Chargeback]],A106:E564,5,FALSE)</f>
        <v>239345</v>
      </c>
      <c r="AF106">
        <f>INDEX($A$5:$A$463,MATCH(Table20_223[[#This Row],[Material Cost]],$B$5:$B$463,0))</f>
        <v>81911</v>
      </c>
      <c r="AG106">
        <f>INDEX($A$5:$A$463,MATCH(Table10_213[[#This Row],[Labour Cost ]],$C$5:$C$463,0))</f>
        <v>83024</v>
      </c>
      <c r="AH106">
        <f>INDEX($A$5:$A$463,MATCH(Table13_217[[#This Row],[Chargeback Cost]],Table2[Chargeback Cost],0))</f>
        <v>82027</v>
      </c>
      <c r="AJ106" s="44">
        <v>1791925.96</v>
      </c>
      <c r="AK106" s="38">
        <v>346870.73</v>
      </c>
      <c r="AL106" s="38">
        <v>154345</v>
      </c>
    </row>
    <row r="107" spans="1:38" x14ac:dyDescent="0.3">
      <c r="A107">
        <v>81971</v>
      </c>
      <c r="B107">
        <v>846450.96</v>
      </c>
      <c r="C107">
        <v>231192.2</v>
      </c>
      <c r="D107">
        <v>1134215.92</v>
      </c>
      <c r="E107">
        <f t="shared" si="3"/>
        <v>114345</v>
      </c>
      <c r="F107" s="33" t="str">
        <f>IF(B107&gt;$B$464,A107,IF(B107&lt;=$B$464," ",IF(C107&gt;$C$464,A107,IF(C107&lt;=$C$464," ",IF(E107&gt;Data_Sheet!$B$6,A107,IF(E107&lt;=Data_Sheet!$B$6," "))))))</f>
        <v xml:space="preserve"> </v>
      </c>
      <c r="H107" s="38">
        <v>83030</v>
      </c>
      <c r="J107" s="38">
        <v>83030</v>
      </c>
      <c r="K107" s="38">
        <v>83030</v>
      </c>
      <c r="L107" s="38">
        <v>83030</v>
      </c>
      <c r="N107" s="38">
        <f>IF(VLOOKUP(J107,A107:B565,2,FALSE)&gt;Home!$B$3,J107)</f>
        <v>83030</v>
      </c>
      <c r="O107" s="38">
        <f>IF(VLOOKUP(K107,A107:C565,3,FALSE)&gt;Home!$B$4,K107)</f>
        <v>83030</v>
      </c>
      <c r="P107" s="38">
        <f>IF(VLOOKUP(L107,A107:E565,5,FALSE)&gt;Home!$B$5,L107)</f>
        <v>83030</v>
      </c>
      <c r="R107" s="44">
        <v>83030</v>
      </c>
      <c r="S107" s="44">
        <v>83040</v>
      </c>
      <c r="T107" s="44">
        <v>83040</v>
      </c>
      <c r="U107" s="44"/>
      <c r="AA107">
        <f>VLOOKUP(Table_valid_2458__220[[#This Row],[Material Cost]],A107:B565,2,FALSE)</f>
        <v>3254529.9</v>
      </c>
      <c r="AB107">
        <f>VLOOKUP(Table_valid_2469__318[[#This Row],[Labour Cost]],A107:C565,3,FALSE)</f>
        <v>673779.5</v>
      </c>
      <c r="AC107">
        <f>VLOOKUP(Table_valid_2471116[[#This Row],[Chargeback]],A107:E565,5,FALSE)</f>
        <v>240345</v>
      </c>
      <c r="AF107">
        <f>INDEX($A$5:$A$463,MATCH(Table20_223[[#This Row],[Material Cost]],$B$5:$B$463,0))</f>
        <v>81956</v>
      </c>
      <c r="AG107">
        <f>INDEX($A$5:$A$463,MATCH(Table10_213[[#This Row],[Labour Cost ]],$C$5:$C$463,0))</f>
        <v>84080</v>
      </c>
      <c r="AH107">
        <f>INDEX($A$5:$A$463,MATCH(Table13_217[[#This Row],[Chargeback Cost]],Table2[Chargeback Cost],0))</f>
        <v>82025</v>
      </c>
      <c r="AJ107" s="44">
        <v>1775853.36</v>
      </c>
      <c r="AK107" s="38">
        <v>346589.47</v>
      </c>
      <c r="AL107" s="38">
        <v>152345</v>
      </c>
    </row>
    <row r="108" spans="1:38" x14ac:dyDescent="0.3">
      <c r="A108">
        <v>81973</v>
      </c>
      <c r="B108">
        <v>2358235.63</v>
      </c>
      <c r="C108">
        <v>432659.67</v>
      </c>
      <c r="D108">
        <v>3105053.36</v>
      </c>
      <c r="E108">
        <f t="shared" si="3"/>
        <v>115345</v>
      </c>
      <c r="F108" s="33">
        <f>IF(B108&gt;$B$464,A108,IF(B108&lt;=$B$464," ",IF(C108&gt;$C$464,A108,IF(C108&lt;=$C$464," ",IF(E108&gt;Data_Sheet!$B$6,A108,IF(E108&lt;=Data_Sheet!$B$6," "))))))</f>
        <v>81973</v>
      </c>
      <c r="H108" s="38">
        <v>83031</v>
      </c>
      <c r="J108" s="38">
        <v>83031</v>
      </c>
      <c r="K108" s="38">
        <v>83031</v>
      </c>
      <c r="L108" s="38">
        <v>83031</v>
      </c>
      <c r="N108" s="38">
        <f>IF(VLOOKUP(J108,A108:B566,2,FALSE)&gt;Home!$B$3,J108)</f>
        <v>83031</v>
      </c>
      <c r="O108" s="38">
        <f>IF(VLOOKUP(K108,A108:C566,3,FALSE)&gt;Home!$B$4,K108)</f>
        <v>83031</v>
      </c>
      <c r="P108" s="38">
        <f>IF(VLOOKUP(L108,A108:E566,5,FALSE)&gt;Home!$B$5,L108)</f>
        <v>83031</v>
      </c>
      <c r="R108" s="44">
        <v>83031</v>
      </c>
      <c r="S108" s="44">
        <v>83041</v>
      </c>
      <c r="T108" s="44">
        <v>83041</v>
      </c>
      <c r="U108" s="44"/>
      <c r="AA108">
        <f>VLOOKUP(Table_valid_2458__220[[#This Row],[Material Cost]],A108:B566,2,FALSE)</f>
        <v>1463361.58</v>
      </c>
      <c r="AB108">
        <f>VLOOKUP(Table_valid_2469__318[[#This Row],[Labour Cost]],A108:C566,3,FALSE)</f>
        <v>339644.94</v>
      </c>
      <c r="AC108">
        <f>VLOOKUP(Table_valid_2471116[[#This Row],[Chargeback]],A108:E566,5,FALSE)</f>
        <v>241345</v>
      </c>
      <c r="AF108">
        <f>INDEX($A$5:$A$463,MATCH(Table20_223[[#This Row],[Material Cost]],$B$5:$B$463,0))</f>
        <v>83035</v>
      </c>
      <c r="AG108">
        <f>INDEX($A$5:$A$463,MATCH(Table10_213[[#This Row],[Labour Cost ]],$C$5:$C$463,0))</f>
        <v>81008</v>
      </c>
      <c r="AH108">
        <f>INDEX($A$5:$A$463,MATCH(Table13_217[[#This Row],[Chargeback Cost]],Table2[Chargeback Cost],0))</f>
        <v>82024</v>
      </c>
      <c r="AJ108" s="44">
        <v>1767148.42</v>
      </c>
      <c r="AK108" s="38">
        <v>344447.53</v>
      </c>
      <c r="AL108" s="38">
        <v>151345</v>
      </c>
    </row>
    <row r="109" spans="1:38" x14ac:dyDescent="0.3">
      <c r="A109">
        <v>81974</v>
      </c>
      <c r="B109">
        <v>3039927.59</v>
      </c>
      <c r="C109">
        <v>460032.06</v>
      </c>
      <c r="D109">
        <v>4264950.5199999996</v>
      </c>
      <c r="E109">
        <f t="shared" si="3"/>
        <v>116345</v>
      </c>
      <c r="F109" s="33">
        <f>IF(B109&gt;$B$464,A109,IF(B109&lt;=$B$464," ",IF(C109&gt;$C$464,A109,IF(C109&lt;=$C$464," ",IF(E109&gt;Data_Sheet!$B$6,A109,IF(E109&lt;=Data_Sheet!$B$6," "))))))</f>
        <v>81974</v>
      </c>
      <c r="H109" s="38">
        <v>83032</v>
      </c>
      <c r="J109" s="38">
        <v>83032</v>
      </c>
      <c r="K109" s="38">
        <v>83032</v>
      </c>
      <c r="L109" s="38">
        <v>83032</v>
      </c>
      <c r="N109" s="38">
        <f>IF(VLOOKUP(J109,A109:B567,2,FALSE)&gt;Home!$B$3,J109)</f>
        <v>83032</v>
      </c>
      <c r="O109" s="38">
        <f>IF(VLOOKUP(K109,A109:C567,3,FALSE)&gt;Home!$B$4,K109)</f>
        <v>83032</v>
      </c>
      <c r="P109" s="38">
        <f>IF(VLOOKUP(L109,A109:E567,5,FALSE)&gt;Home!$B$5,L109)</f>
        <v>83032</v>
      </c>
      <c r="R109" s="44">
        <v>83032</v>
      </c>
      <c r="S109" s="44">
        <v>83043</v>
      </c>
      <c r="T109" s="44">
        <v>83042</v>
      </c>
      <c r="U109" s="44"/>
      <c r="AA109">
        <f>VLOOKUP(Table_valid_2458__220[[#This Row],[Material Cost]],A109:B567,2,FALSE)</f>
        <v>2104872.73</v>
      </c>
      <c r="AB109">
        <f>VLOOKUP(Table_valid_2469__318[[#This Row],[Labour Cost]],A109:C567,3,FALSE)</f>
        <v>352203.49</v>
      </c>
      <c r="AC109">
        <f>VLOOKUP(Table_valid_2471116[[#This Row],[Chargeback]],A109:E567,5,FALSE)</f>
        <v>242345</v>
      </c>
      <c r="AF109">
        <f>INDEX($A$5:$A$463,MATCH(Table20_223[[#This Row],[Material Cost]],$B$5:$B$463,0))</f>
        <v>81927</v>
      </c>
      <c r="AG109">
        <f>INDEX($A$5:$A$463,MATCH(Table10_213[[#This Row],[Labour Cost ]],$C$5:$C$463,0))</f>
        <v>84022</v>
      </c>
      <c r="AH109">
        <f>INDEX($A$5:$A$463,MATCH(Table13_217[[#This Row],[Chargeback Cost]],Table2[Chargeback Cost],0))</f>
        <v>82023</v>
      </c>
      <c r="AJ109" s="44">
        <v>1748429.98</v>
      </c>
      <c r="AK109" s="38">
        <v>343054.87</v>
      </c>
      <c r="AL109" s="38">
        <v>150345</v>
      </c>
    </row>
    <row r="110" spans="1:38" x14ac:dyDescent="0.3">
      <c r="A110">
        <v>81977</v>
      </c>
      <c r="B110">
        <v>2512308.9900000002</v>
      </c>
      <c r="C110">
        <v>390642.82</v>
      </c>
      <c r="D110">
        <v>3575415.03</v>
      </c>
      <c r="E110">
        <f t="shared" si="3"/>
        <v>117345</v>
      </c>
      <c r="F110" s="33">
        <f>IF(B110&gt;$B$464,A110,IF(B110&lt;=$B$464," ",IF(C110&gt;$C$464,A110,IF(C110&lt;=$C$464," ",IF(E110&gt;Data_Sheet!$B$6,A110,IF(E110&lt;=Data_Sheet!$B$6," "))))))</f>
        <v>81977</v>
      </c>
      <c r="H110" s="38">
        <v>83034</v>
      </c>
      <c r="J110" s="38">
        <v>83034</v>
      </c>
      <c r="K110" s="38">
        <v>83034</v>
      </c>
      <c r="L110" s="38">
        <v>83034</v>
      </c>
      <c r="N110" s="38">
        <f>IF(VLOOKUP(J110,A110:B568,2,FALSE)&gt;Home!$B$3,J110)</f>
        <v>83034</v>
      </c>
      <c r="O110" s="38">
        <f>IF(VLOOKUP(K110,A110:C568,3,FALSE)&gt;Home!$B$4,K110)</f>
        <v>83034</v>
      </c>
      <c r="P110" s="38">
        <f>IF(VLOOKUP(L110,A110:E568,5,FALSE)&gt;Home!$B$5,L110)</f>
        <v>83034</v>
      </c>
      <c r="R110" s="44">
        <v>83034</v>
      </c>
      <c r="S110" s="44">
        <v>83044</v>
      </c>
      <c r="T110" s="44">
        <v>83043</v>
      </c>
      <c r="U110" s="44"/>
      <c r="AA110">
        <f>VLOOKUP(Table_valid_2458__220[[#This Row],[Material Cost]],A110:B568,2,FALSE)</f>
        <v>1928073</v>
      </c>
      <c r="AB110">
        <f>VLOOKUP(Table_valid_2469__318[[#This Row],[Labour Cost]],A110:C568,3,FALSE)</f>
        <v>318631.87</v>
      </c>
      <c r="AC110">
        <f>VLOOKUP(Table_valid_2471116[[#This Row],[Chargeback]],A110:E568,5,FALSE)</f>
        <v>243345</v>
      </c>
      <c r="AF110">
        <f>INDEX($A$5:$A$463,MATCH(Table20_223[[#This Row],[Material Cost]],$B$5:$B$463,0))</f>
        <v>81012</v>
      </c>
      <c r="AG110">
        <f>INDEX($A$5:$A$463,MATCH(Table10_213[[#This Row],[Labour Cost ]],$C$5:$C$463,0))</f>
        <v>81991</v>
      </c>
      <c r="AH110">
        <f>INDEX($A$5:$A$463,MATCH(Table13_217[[#This Row],[Chargeback Cost]],Table2[Chargeback Cost],0))</f>
        <v>82021</v>
      </c>
      <c r="AJ110" s="44">
        <v>1733414.27</v>
      </c>
      <c r="AK110" s="38">
        <v>342521.36</v>
      </c>
      <c r="AL110" s="38">
        <v>148345</v>
      </c>
    </row>
    <row r="111" spans="1:38" x14ac:dyDescent="0.3">
      <c r="A111">
        <v>81979</v>
      </c>
      <c r="B111">
        <v>4403221.49</v>
      </c>
      <c r="C111">
        <v>914917.58</v>
      </c>
      <c r="D111">
        <v>5980567.6299999999</v>
      </c>
      <c r="E111">
        <f t="shared" si="3"/>
        <v>118345</v>
      </c>
      <c r="F111" s="33">
        <f>IF(B111&gt;$B$464,A111,IF(B111&lt;=$B$464," ",IF(C111&gt;$C$464,A111,IF(C111&lt;=$C$464," ",IF(E111&gt;Data_Sheet!$B$6,A111,IF(E111&lt;=Data_Sheet!$B$6," "))))))</f>
        <v>81979</v>
      </c>
      <c r="H111" s="38">
        <v>83035</v>
      </c>
      <c r="J111" s="38">
        <v>83035</v>
      </c>
      <c r="K111" s="38">
        <v>83035</v>
      </c>
      <c r="L111" s="38">
        <v>83035</v>
      </c>
      <c r="N111" s="38">
        <f>IF(VLOOKUP(J111,A111:B569,2,FALSE)&gt;Home!$B$3,J111)</f>
        <v>83035</v>
      </c>
      <c r="O111" s="38">
        <f>IF(VLOOKUP(K111,A111:C569,3,FALSE)&gt;Home!$B$4,K111)</f>
        <v>83035</v>
      </c>
      <c r="P111" s="38">
        <f>IF(VLOOKUP(L111,A111:E569,5,FALSE)&gt;Home!$B$5,L111)</f>
        <v>83035</v>
      </c>
      <c r="R111" s="44">
        <v>83035</v>
      </c>
      <c r="S111" s="44">
        <v>83045</v>
      </c>
      <c r="T111" s="44">
        <v>83044</v>
      </c>
      <c r="U111" s="44"/>
      <c r="AA111">
        <f>VLOOKUP(Table_valid_2458__220[[#This Row],[Material Cost]],A111:B569,2,FALSE)</f>
        <v>1767148.42</v>
      </c>
      <c r="AB111">
        <f>VLOOKUP(Table_valid_2469__318[[#This Row],[Labour Cost]],A111:C569,3,FALSE)</f>
        <v>248158</v>
      </c>
      <c r="AC111">
        <f>VLOOKUP(Table_valid_2471116[[#This Row],[Chargeback]],A111:E569,5,FALSE)</f>
        <v>244345</v>
      </c>
      <c r="AF111">
        <f>INDEX($A$5:$A$463,MATCH(Table20_223[[#This Row],[Material Cost]],$B$5:$B$463,0))</f>
        <v>83139</v>
      </c>
      <c r="AG111">
        <f>INDEX($A$5:$A$463,MATCH(Table10_213[[#This Row],[Labour Cost ]],$C$5:$C$463,0))</f>
        <v>83041</v>
      </c>
      <c r="AH111">
        <f>INDEX($A$5:$A$463,MATCH(Table13_217[[#This Row],[Chargeback Cost]],Table2[Chargeback Cost],0))</f>
        <v>82020</v>
      </c>
      <c r="AJ111" s="44">
        <v>1730985.38</v>
      </c>
      <c r="AK111" s="38">
        <v>339644.94</v>
      </c>
      <c r="AL111" s="38">
        <v>147345</v>
      </c>
    </row>
    <row r="112" spans="1:38" x14ac:dyDescent="0.3">
      <c r="A112">
        <v>81982</v>
      </c>
      <c r="B112">
        <v>463858.91</v>
      </c>
      <c r="C112">
        <v>45089.05</v>
      </c>
      <c r="D112">
        <v>635482.15</v>
      </c>
      <c r="E112">
        <f t="shared" si="3"/>
        <v>119345</v>
      </c>
      <c r="F112" s="33" t="str">
        <f>IF(B112&gt;$B$464,A112,IF(B112&lt;=$B$464," ",IF(C112&gt;$C$464,A112,IF(C112&lt;=$C$464," ",IF(E112&gt;Data_Sheet!$B$6,A112,IF(E112&lt;=Data_Sheet!$B$6," "))))))</f>
        <v xml:space="preserve"> </v>
      </c>
      <c r="H112" s="38">
        <v>83036</v>
      </c>
      <c r="J112" s="38">
        <v>83036</v>
      </c>
      <c r="K112" s="38">
        <v>83036</v>
      </c>
      <c r="L112" s="38">
        <v>83036</v>
      </c>
      <c r="N112" s="38">
        <f>IF(VLOOKUP(J112,A112:B570,2,FALSE)&gt;Home!$B$3,J112)</f>
        <v>83036</v>
      </c>
      <c r="O112" s="38">
        <f>IF(VLOOKUP(K112,A112:C570,3,FALSE)&gt;Home!$B$4,K112)</f>
        <v>83036</v>
      </c>
      <c r="P112" s="38">
        <f>IF(VLOOKUP(L112,A112:E570,5,FALSE)&gt;Home!$B$5,L112)</f>
        <v>83036</v>
      </c>
      <c r="R112" s="44">
        <v>83036</v>
      </c>
      <c r="S112" s="44">
        <v>83047</v>
      </c>
      <c r="T112" s="44">
        <v>83045</v>
      </c>
      <c r="U112" s="44"/>
      <c r="AA112">
        <f>VLOOKUP(Table_valid_2458__220[[#This Row],[Material Cost]],A112:B570,2,FALSE)</f>
        <v>2492020.9900000002</v>
      </c>
      <c r="AB112">
        <f>VLOOKUP(Table_valid_2469__318[[#This Row],[Labour Cost]],A112:C570,3,FALSE)</f>
        <v>428894.55</v>
      </c>
      <c r="AC112">
        <f>VLOOKUP(Table_valid_2471116[[#This Row],[Chargeback]],A112:E570,5,FALSE)</f>
        <v>245345</v>
      </c>
      <c r="AF112">
        <f>INDEX($A$5:$A$463,MATCH(Table20_223[[#This Row],[Material Cost]],$B$5:$B$463,0))</f>
        <v>84063</v>
      </c>
      <c r="AG112">
        <f>INDEX($A$5:$A$463,MATCH(Table10_213[[#This Row],[Labour Cost ]],$C$5:$C$463,0))</f>
        <v>81984</v>
      </c>
      <c r="AH112">
        <f>INDEX($A$5:$A$463,MATCH(Table13_217[[#This Row],[Chargeback Cost]],Table2[Chargeback Cost],0))</f>
        <v>82019</v>
      </c>
      <c r="AJ112" s="44">
        <v>1728923.25</v>
      </c>
      <c r="AK112" s="38">
        <v>339478.27</v>
      </c>
      <c r="AL112" s="38">
        <v>146345</v>
      </c>
    </row>
    <row r="113" spans="1:38" x14ac:dyDescent="0.3">
      <c r="A113">
        <v>81983</v>
      </c>
      <c r="B113">
        <v>835632.9</v>
      </c>
      <c r="C113">
        <v>127666.3</v>
      </c>
      <c r="D113">
        <v>1192296.52</v>
      </c>
      <c r="E113">
        <f t="shared" si="3"/>
        <v>120345</v>
      </c>
      <c r="F113" s="33" t="str">
        <f>IF(B113&gt;$B$464,A113,IF(B113&lt;=$B$464," ",IF(C113&gt;$C$464,A113,IF(C113&lt;=$C$464," ",IF(E113&gt;Data_Sheet!$B$6,A113,IF(E113&lt;=Data_Sheet!$B$6," "))))))</f>
        <v xml:space="preserve"> </v>
      </c>
      <c r="H113" s="38">
        <v>83037</v>
      </c>
      <c r="J113" s="38">
        <v>83037</v>
      </c>
      <c r="K113" s="38">
        <v>83037</v>
      </c>
      <c r="L113" s="38">
        <v>83037</v>
      </c>
      <c r="N113" s="38">
        <f>IF(VLOOKUP(J113,A113:B571,2,FALSE)&gt;Home!$B$3,J113)</f>
        <v>83037</v>
      </c>
      <c r="O113" s="38">
        <f>IF(VLOOKUP(K113,A113:C571,3,FALSE)&gt;Home!$B$4,K113)</f>
        <v>83037</v>
      </c>
      <c r="P113" s="38">
        <f>IF(VLOOKUP(L113,A113:E571,5,FALSE)&gt;Home!$B$5,L113)</f>
        <v>83037</v>
      </c>
      <c r="R113" s="44">
        <v>83037</v>
      </c>
      <c r="S113" s="44">
        <v>83049</v>
      </c>
      <c r="T113" s="44">
        <v>83047</v>
      </c>
      <c r="U113" s="44"/>
      <c r="AA113">
        <f>VLOOKUP(Table_valid_2458__220[[#This Row],[Material Cost]],A113:B571,2,FALSE)</f>
        <v>1969374.09</v>
      </c>
      <c r="AB113">
        <f>VLOOKUP(Table_valid_2469__318[[#This Row],[Labour Cost]],A113:C571,3,FALSE)</f>
        <v>288105.78000000003</v>
      </c>
      <c r="AC113">
        <f>VLOOKUP(Table_valid_2471116[[#This Row],[Chargeback]],A113:E571,5,FALSE)</f>
        <v>247345</v>
      </c>
      <c r="AF113">
        <f>INDEX($A$5:$A$463,MATCH(Table20_223[[#This Row],[Material Cost]],$B$5:$B$463,0))</f>
        <v>81034</v>
      </c>
      <c r="AG113">
        <f>INDEX($A$5:$A$463,MATCH(Table10_213[[#This Row],[Labour Cost ]],$C$5:$C$463,0))</f>
        <v>84076</v>
      </c>
      <c r="AH113">
        <f>INDEX($A$5:$A$463,MATCH(Table13_217[[#This Row],[Chargeback Cost]],Table2[Chargeback Cost],0))</f>
        <v>82013</v>
      </c>
      <c r="AJ113" s="44">
        <v>1691801.17</v>
      </c>
      <c r="AK113" s="38">
        <v>338943.59</v>
      </c>
      <c r="AL113" s="38">
        <v>141345</v>
      </c>
    </row>
    <row r="114" spans="1:38" x14ac:dyDescent="0.3">
      <c r="A114">
        <v>81984</v>
      </c>
      <c r="B114">
        <v>1639098.35</v>
      </c>
      <c r="C114">
        <v>339478.27</v>
      </c>
      <c r="D114">
        <v>2134786.04</v>
      </c>
      <c r="E114">
        <f t="shared" si="3"/>
        <v>121345</v>
      </c>
      <c r="F114" s="33">
        <f>IF(B114&gt;$B$464,A114,IF(B114&lt;=$B$464," ",IF(C114&gt;$C$464,A114,IF(C114&lt;=$C$464," ",IF(E114&gt;Data_Sheet!$B$6,A114,IF(E114&lt;=Data_Sheet!$B$6," "))))))</f>
        <v>81984</v>
      </c>
      <c r="H114" s="38">
        <v>83038</v>
      </c>
      <c r="J114" s="38">
        <v>83038</v>
      </c>
      <c r="K114" s="38">
        <v>83038</v>
      </c>
      <c r="L114" s="38">
        <v>83038</v>
      </c>
      <c r="N114" s="38">
        <f>IF(VLOOKUP(J114,A114:B572,2,FALSE)&gt;Home!$B$3,J114)</f>
        <v>83038</v>
      </c>
      <c r="O114" s="38">
        <f>IF(VLOOKUP(K114,A114:C572,3,FALSE)&gt;Home!$B$4,K114)</f>
        <v>83038</v>
      </c>
      <c r="P114" s="38">
        <f>IF(VLOOKUP(L114,A114:E572,5,FALSE)&gt;Home!$B$5,L114)</f>
        <v>83038</v>
      </c>
      <c r="R114" s="44">
        <v>83038</v>
      </c>
      <c r="S114" s="44">
        <v>83051</v>
      </c>
      <c r="T114" s="44">
        <v>83049</v>
      </c>
      <c r="U114" s="44"/>
      <c r="AA114">
        <f>VLOOKUP(Table_valid_2458__220[[#This Row],[Material Cost]],A114:B572,2,FALSE)</f>
        <v>1472108.76</v>
      </c>
      <c r="AB114">
        <f>VLOOKUP(Table_valid_2469__318[[#This Row],[Labour Cost]],A114:C572,3,FALSE)</f>
        <v>458471.45</v>
      </c>
      <c r="AC114">
        <f>VLOOKUP(Table_valid_2471116[[#This Row],[Chargeback]],A114:E572,5,FALSE)</f>
        <v>248345</v>
      </c>
      <c r="AF114">
        <f>INDEX($A$5:$A$463,MATCH(Table20_223[[#This Row],[Material Cost]],$B$5:$B$463,0))</f>
        <v>84003</v>
      </c>
      <c r="AG114">
        <f>INDEX($A$5:$A$463,MATCH(Table10_213[[#This Row],[Labour Cost ]],$C$5:$C$463,0))</f>
        <v>81948</v>
      </c>
      <c r="AH114">
        <f>INDEX($A$5:$A$463,MATCH(Table13_217[[#This Row],[Chargeback Cost]],Table2[Chargeback Cost],0))</f>
        <v>82012</v>
      </c>
      <c r="AJ114" s="44">
        <v>1651548.47</v>
      </c>
      <c r="AK114" s="38">
        <v>336105.86</v>
      </c>
      <c r="AL114" s="38">
        <v>140345</v>
      </c>
    </row>
    <row r="115" spans="1:38" x14ac:dyDescent="0.3">
      <c r="A115">
        <v>81985</v>
      </c>
      <c r="B115">
        <v>3765867.07</v>
      </c>
      <c r="C115">
        <v>867810.21</v>
      </c>
      <c r="D115">
        <v>5190841.5</v>
      </c>
      <c r="E115">
        <f t="shared" si="3"/>
        <v>122345</v>
      </c>
      <c r="F115" s="33">
        <f>IF(B115&gt;$B$464,A115,IF(B115&lt;=$B$464," ",IF(C115&gt;$C$464,A115,IF(C115&lt;=$C$464," ",IF(E115&gt;Data_Sheet!$B$6,A115,IF(E115&lt;=Data_Sheet!$B$6," "))))))</f>
        <v>81985</v>
      </c>
      <c r="H115" s="38">
        <v>83039</v>
      </c>
      <c r="J115" s="38">
        <v>83039</v>
      </c>
      <c r="K115" s="38">
        <v>83039</v>
      </c>
      <c r="L115" s="38">
        <v>83039</v>
      </c>
      <c r="N115" s="38">
        <f>IF(VLOOKUP(J115,A115:B573,2,FALSE)&gt;Home!$B$3,J115)</f>
        <v>83039</v>
      </c>
      <c r="O115" s="38">
        <f>IF(VLOOKUP(K115,A115:C573,3,FALSE)&gt;Home!$B$4,K115)</f>
        <v>83039</v>
      </c>
      <c r="P115" s="38">
        <f>IF(VLOOKUP(L115,A115:E573,5,FALSE)&gt;Home!$B$5,L115)</f>
        <v>83039</v>
      </c>
      <c r="R115" s="44">
        <v>83039</v>
      </c>
      <c r="S115" s="44">
        <v>83052</v>
      </c>
      <c r="T115" s="44">
        <v>83051</v>
      </c>
      <c r="U115" s="44"/>
      <c r="AA115">
        <f>VLOOKUP(Table_valid_2458__220[[#This Row],[Material Cost]],A115:B573,2,FALSE)</f>
        <v>1237002.3700000001</v>
      </c>
      <c r="AB115">
        <f>VLOOKUP(Table_valid_2469__318[[#This Row],[Labour Cost]],A115:C573,3,FALSE)</f>
        <v>276634.53999999998</v>
      </c>
      <c r="AC115">
        <f>VLOOKUP(Table_valid_2471116[[#This Row],[Chargeback]],A115:E573,5,FALSE)</f>
        <v>250345</v>
      </c>
      <c r="AF115">
        <f>INDEX($A$5:$A$463,MATCH(Table20_223[[#This Row],[Material Cost]],$B$5:$B$463,0))</f>
        <v>81006</v>
      </c>
      <c r="AG115">
        <f>INDEX($A$5:$A$463,MATCH(Table10_213[[#This Row],[Labour Cost ]],$C$5:$C$463,0))</f>
        <v>83038</v>
      </c>
      <c r="AH115">
        <f>INDEX($A$5:$A$463,MATCH(Table13_217[[#This Row],[Chargeback Cost]],Table2[Chargeback Cost],0))</f>
        <v>82010</v>
      </c>
      <c r="AJ115" s="44">
        <v>1646673.96</v>
      </c>
      <c r="AK115" s="38">
        <v>335985.03</v>
      </c>
      <c r="AL115" s="38">
        <v>138345</v>
      </c>
    </row>
    <row r="116" spans="1:38" x14ac:dyDescent="0.3">
      <c r="A116">
        <v>81986</v>
      </c>
      <c r="B116">
        <v>3798249.47</v>
      </c>
      <c r="C116">
        <v>822707.97</v>
      </c>
      <c r="D116">
        <v>5337547.21</v>
      </c>
      <c r="E116">
        <f t="shared" si="3"/>
        <v>123345</v>
      </c>
      <c r="F116" s="33">
        <f>IF(B116&gt;$B$464,A116,IF(B116&lt;=$B$464," ",IF(C116&gt;$C$464,A116,IF(C116&lt;=$C$464," ",IF(E116&gt;Data_Sheet!$B$6,A116,IF(E116&lt;=Data_Sheet!$B$6," "))))))</f>
        <v>81986</v>
      </c>
      <c r="H116" s="38">
        <v>83040</v>
      </c>
      <c r="J116" s="38">
        <v>83040</v>
      </c>
      <c r="K116" s="38">
        <v>83040</v>
      </c>
      <c r="L116" s="38">
        <v>83040</v>
      </c>
      <c r="N116" s="38">
        <f>IF(VLOOKUP(J116,A116:B574,2,FALSE)&gt;Home!$B$3,J116)</f>
        <v>83040</v>
      </c>
      <c r="O116" s="38">
        <f>IF(VLOOKUP(K116,A116:C574,3,FALSE)&gt;Home!$B$4,K116)</f>
        <v>83040</v>
      </c>
      <c r="P116" s="38">
        <f>IF(VLOOKUP(L116,A116:E574,5,FALSE)&gt;Home!$B$5,L116)</f>
        <v>83040</v>
      </c>
      <c r="R116" s="44">
        <v>83040</v>
      </c>
      <c r="S116" s="44">
        <v>83053</v>
      </c>
      <c r="T116" s="44">
        <v>83052</v>
      </c>
      <c r="U116" s="44"/>
      <c r="AA116">
        <f>VLOOKUP(Table_valid_2458__220[[#This Row],[Material Cost]],A116:B574,2,FALSE)</f>
        <v>2234453.9900000002</v>
      </c>
      <c r="AB116">
        <f>VLOOKUP(Table_valid_2469__318[[#This Row],[Labour Cost]],A116:C574,3,FALSE)</f>
        <v>261707.51999999999</v>
      </c>
      <c r="AC116">
        <f>VLOOKUP(Table_valid_2471116[[#This Row],[Chargeback]],A116:E574,5,FALSE)</f>
        <v>251345</v>
      </c>
      <c r="AF116">
        <f>INDEX($A$5:$A$463,MATCH(Table20_223[[#This Row],[Material Cost]],$B$5:$B$463,0))</f>
        <v>81984</v>
      </c>
      <c r="AG116">
        <f>INDEX($A$5:$A$463,MATCH(Table10_213[[#This Row],[Labour Cost ]],$C$5:$C$463,0))</f>
        <v>81911</v>
      </c>
      <c r="AH116">
        <f>INDEX($A$5:$A$463,MATCH(Table13_217[[#This Row],[Chargeback Cost]],Table2[Chargeback Cost],0))</f>
        <v>82009</v>
      </c>
      <c r="AJ116" s="44">
        <v>1639098.35</v>
      </c>
      <c r="AK116" s="38">
        <v>333337.5</v>
      </c>
      <c r="AL116" s="38">
        <v>137345</v>
      </c>
    </row>
    <row r="117" spans="1:38" x14ac:dyDescent="0.3">
      <c r="A117">
        <v>81989</v>
      </c>
      <c r="B117">
        <v>551777.09</v>
      </c>
      <c r="C117">
        <v>76945.41</v>
      </c>
      <c r="D117">
        <v>737630.35</v>
      </c>
      <c r="E117">
        <f t="shared" si="3"/>
        <v>124345</v>
      </c>
      <c r="F117" s="33" t="str">
        <f>IF(B117&gt;$B$464,A117,IF(B117&lt;=$B$464," ",IF(C117&gt;$C$464,A117,IF(C117&lt;=$C$464," ",IF(E117&gt;Data_Sheet!$B$6,A117,IF(E117&lt;=Data_Sheet!$B$6," "))))))</f>
        <v xml:space="preserve"> </v>
      </c>
      <c r="H117" s="38">
        <v>83041</v>
      </c>
      <c r="J117" s="38">
        <v>83041</v>
      </c>
      <c r="K117" s="38">
        <v>83041</v>
      </c>
      <c r="L117" s="38">
        <v>83041</v>
      </c>
      <c r="N117" s="38">
        <f>IF(VLOOKUP(J117,A117:B575,2,FALSE)&gt;Home!$B$3,J117)</f>
        <v>83041</v>
      </c>
      <c r="O117" s="38">
        <f>IF(VLOOKUP(K117,A117:C575,3,FALSE)&gt;Home!$B$4,K117)</f>
        <v>83041</v>
      </c>
      <c r="P117" s="38">
        <f>IF(VLOOKUP(L117,A117:E575,5,FALSE)&gt;Home!$B$5,L117)</f>
        <v>83041</v>
      </c>
      <c r="R117" s="44">
        <v>83041</v>
      </c>
      <c r="S117" s="44">
        <v>83054</v>
      </c>
      <c r="T117" s="44">
        <v>83053</v>
      </c>
      <c r="U117" s="44"/>
      <c r="AA117">
        <f>VLOOKUP(Table_valid_2458__220[[#This Row],[Material Cost]],A117:B575,2,FALSE)</f>
        <v>1412490.19</v>
      </c>
      <c r="AB117">
        <f>VLOOKUP(Table_valid_2469__318[[#This Row],[Labour Cost]],A117:C575,3,FALSE)</f>
        <v>235445.47</v>
      </c>
      <c r="AC117">
        <f>VLOOKUP(Table_valid_2471116[[#This Row],[Chargeback]],A117:E575,5,FALSE)</f>
        <v>252345</v>
      </c>
      <c r="AF117">
        <f>INDEX($A$5:$A$463,MATCH(Table20_223[[#This Row],[Material Cost]],$B$5:$B$463,0))</f>
        <v>82004</v>
      </c>
      <c r="AG117">
        <f>INDEX($A$5:$A$463,MATCH(Table10_213[[#This Row],[Labour Cost ]],$C$5:$C$463,0))</f>
        <v>83034</v>
      </c>
      <c r="AH117">
        <f>INDEX($A$5:$A$463,MATCH(Table13_217[[#This Row],[Chargeback Cost]],Table2[Chargeback Cost],0))</f>
        <v>82008</v>
      </c>
      <c r="AJ117" s="44">
        <v>1638373.96</v>
      </c>
      <c r="AK117" s="38">
        <v>332508.61</v>
      </c>
      <c r="AL117" s="38">
        <v>136345</v>
      </c>
    </row>
    <row r="118" spans="1:38" x14ac:dyDescent="0.3">
      <c r="A118">
        <v>81990</v>
      </c>
      <c r="B118">
        <v>5421082.3399999999</v>
      </c>
      <c r="C118">
        <v>833493.97</v>
      </c>
      <c r="D118">
        <v>7501911.6500000004</v>
      </c>
      <c r="E118">
        <f t="shared" si="3"/>
        <v>125345</v>
      </c>
      <c r="F118" s="33">
        <f>IF(B118&gt;$B$464,A118,IF(B118&lt;=$B$464," ",IF(C118&gt;$C$464,A118,IF(C118&lt;=$C$464," ",IF(E118&gt;Data_Sheet!$B$6,A118,IF(E118&lt;=Data_Sheet!$B$6," "))))))</f>
        <v>81990</v>
      </c>
      <c r="H118" s="38">
        <v>83042</v>
      </c>
      <c r="J118" s="38">
        <v>83042</v>
      </c>
      <c r="K118" s="38">
        <v>83042</v>
      </c>
      <c r="L118" s="38">
        <v>83042</v>
      </c>
      <c r="N118" s="38">
        <f>IF(VLOOKUP(J118,A118:B576,2,FALSE)&gt;Home!$B$3,J118)</f>
        <v>83042</v>
      </c>
      <c r="O118" s="38" t="b">
        <f>IF(VLOOKUP(K118,A118:C576,3,FALSE)&gt;Home!$B$4,K118)</f>
        <v>0</v>
      </c>
      <c r="P118" s="38">
        <f>IF(VLOOKUP(L118,A118:E576,5,FALSE)&gt;Home!$B$5,L118)</f>
        <v>83042</v>
      </c>
      <c r="R118" s="44">
        <v>83042</v>
      </c>
      <c r="S118" s="44">
        <v>83056</v>
      </c>
      <c r="T118" s="44">
        <v>83054</v>
      </c>
      <c r="U118" s="44"/>
      <c r="AA118">
        <f>VLOOKUP(Table_valid_2458__220[[#This Row],[Material Cost]],A118:B576,2,FALSE)</f>
        <v>1865533.41</v>
      </c>
      <c r="AB118">
        <f>VLOOKUP(Table_valid_2469__318[[#This Row],[Labour Cost]],A118:C576,3,FALSE)</f>
        <v>325465.21999999997</v>
      </c>
      <c r="AC118">
        <f>VLOOKUP(Table_valid_2471116[[#This Row],[Chargeback]],A118:E576,5,FALSE)</f>
        <v>253345</v>
      </c>
      <c r="AF118">
        <f>INDEX($A$5:$A$463,MATCH(Table20_223[[#This Row],[Material Cost]],$B$5:$B$463,0))</f>
        <v>84043</v>
      </c>
      <c r="AG118">
        <f>INDEX($A$5:$A$463,MATCH(Table10_213[[#This Row],[Labour Cost ]],$C$5:$C$463,0))</f>
        <v>84012</v>
      </c>
      <c r="AH118">
        <f>INDEX($A$5:$A$463,MATCH(Table13_217[[#This Row],[Chargeback Cost]],Table2[Chargeback Cost],0))</f>
        <v>82007</v>
      </c>
      <c r="AJ118" s="44">
        <v>1622164.3</v>
      </c>
      <c r="AK118" s="38">
        <v>332420.23</v>
      </c>
      <c r="AL118" s="38">
        <v>135345</v>
      </c>
    </row>
    <row r="119" spans="1:38" x14ac:dyDescent="0.3">
      <c r="A119">
        <v>81991</v>
      </c>
      <c r="B119">
        <v>1857467.45</v>
      </c>
      <c r="C119">
        <v>342521.36</v>
      </c>
      <c r="D119">
        <v>2573450.6800000002</v>
      </c>
      <c r="E119">
        <f t="shared" si="3"/>
        <v>126345</v>
      </c>
      <c r="F119" s="33">
        <f>IF(B119&gt;$B$464,A119,IF(B119&lt;=$B$464," ",IF(C119&gt;$C$464,A119,IF(C119&lt;=$C$464," ",IF(E119&gt;Data_Sheet!$B$6,A119,IF(E119&lt;=Data_Sheet!$B$6," "))))))</f>
        <v>81991</v>
      </c>
      <c r="H119" s="38">
        <v>83043</v>
      </c>
      <c r="J119" s="38">
        <v>83043</v>
      </c>
      <c r="K119" s="38">
        <v>83043</v>
      </c>
      <c r="L119" s="38">
        <v>83043</v>
      </c>
      <c r="N119" s="38">
        <f>IF(VLOOKUP(J119,A119:B577,2,FALSE)&gt;Home!$B$3,J119)</f>
        <v>83043</v>
      </c>
      <c r="O119" s="38">
        <f>IF(VLOOKUP(K119,A119:C577,3,FALSE)&gt;Home!$B$4,K119)</f>
        <v>83043</v>
      </c>
      <c r="P119" s="38">
        <f>IF(VLOOKUP(L119,A119:E577,5,FALSE)&gt;Home!$B$5,L119)</f>
        <v>83043</v>
      </c>
      <c r="R119" s="44">
        <v>83043</v>
      </c>
      <c r="S119" s="44">
        <v>83058</v>
      </c>
      <c r="T119" s="44">
        <v>83055</v>
      </c>
      <c r="U119" s="44"/>
      <c r="AA119">
        <f>VLOOKUP(Table_valid_2458__220[[#This Row],[Material Cost]],A119:B577,2,FALSE)</f>
        <v>1506160.42</v>
      </c>
      <c r="AB119">
        <f>VLOOKUP(Table_valid_2469__318[[#This Row],[Labour Cost]],A119:C577,3,FALSE)</f>
        <v>633509.81000000006</v>
      </c>
      <c r="AC119">
        <f>VLOOKUP(Table_valid_2471116[[#This Row],[Chargeback]],A119:E577,5,FALSE)</f>
        <v>254345</v>
      </c>
      <c r="AF119">
        <f>INDEX($A$5:$A$463,MATCH(Table20_223[[#This Row],[Material Cost]],$B$5:$B$463,0))</f>
        <v>82010</v>
      </c>
      <c r="AG119">
        <f>INDEX($A$5:$A$463,MATCH(Table10_213[[#This Row],[Labour Cost ]],$C$5:$C$463,0))</f>
        <v>82020</v>
      </c>
      <c r="AH119">
        <f>INDEX($A$5:$A$463,MATCH(Table13_217[[#This Row],[Chargeback Cost]],Table2[Chargeback Cost],0))</f>
        <v>82005</v>
      </c>
      <c r="AJ119" s="44">
        <v>1620528.08</v>
      </c>
      <c r="AK119" s="38">
        <v>332347.56</v>
      </c>
      <c r="AL119" s="38">
        <v>134345</v>
      </c>
    </row>
    <row r="120" spans="1:38" x14ac:dyDescent="0.3">
      <c r="A120">
        <v>81992</v>
      </c>
      <c r="B120">
        <v>2374139.27</v>
      </c>
      <c r="C120">
        <v>391468.9</v>
      </c>
      <c r="D120">
        <v>3106541.27</v>
      </c>
      <c r="E120">
        <f t="shared" si="3"/>
        <v>127345</v>
      </c>
      <c r="F120" s="33">
        <f>IF(B120&gt;$B$464,A120,IF(B120&lt;=$B$464," ",IF(C120&gt;$C$464,A120,IF(C120&lt;=$C$464," ",IF(E120&gt;Data_Sheet!$B$6,A120,IF(E120&lt;=Data_Sheet!$B$6," "))))))</f>
        <v>81992</v>
      </c>
      <c r="H120" s="38">
        <v>83044</v>
      </c>
      <c r="J120" s="38">
        <v>83044</v>
      </c>
      <c r="K120" s="38">
        <v>83044</v>
      </c>
      <c r="L120" s="38">
        <v>83044</v>
      </c>
      <c r="N120" s="38">
        <f>IF(VLOOKUP(J120,A120:B578,2,FALSE)&gt;Home!$B$3,J120)</f>
        <v>83044</v>
      </c>
      <c r="O120" s="38">
        <f>IF(VLOOKUP(K120,A120:C578,3,FALSE)&gt;Home!$B$4,K120)</f>
        <v>83044</v>
      </c>
      <c r="P120" s="38">
        <f>IF(VLOOKUP(L120,A120:E578,5,FALSE)&gt;Home!$B$5,L120)</f>
        <v>83044</v>
      </c>
      <c r="R120" s="44">
        <v>83044</v>
      </c>
      <c r="S120" s="44">
        <v>83063</v>
      </c>
      <c r="T120" s="44">
        <v>83056</v>
      </c>
      <c r="U120" s="44"/>
      <c r="AA120">
        <f>VLOOKUP(Table_valid_2458__220[[#This Row],[Material Cost]],A120:B578,2,FALSE)</f>
        <v>2607657.92</v>
      </c>
      <c r="AB120">
        <f>VLOOKUP(Table_valid_2469__318[[#This Row],[Labour Cost]],A120:C578,3,FALSE)</f>
        <v>256602.47</v>
      </c>
      <c r="AC120">
        <f>VLOOKUP(Table_valid_2471116[[#This Row],[Chargeback]],A120:E578,5,FALSE)</f>
        <v>255345</v>
      </c>
      <c r="AF120">
        <f>INDEX($A$5:$A$463,MATCH(Table20_223[[#This Row],[Material Cost]],$B$5:$B$463,0))</f>
        <v>81995</v>
      </c>
      <c r="AG120">
        <f>INDEX($A$5:$A$463,MATCH(Table10_213[[#This Row],[Labour Cost ]],$C$5:$C$463,0))</f>
        <v>83037</v>
      </c>
      <c r="AH120">
        <f>INDEX($A$5:$A$463,MATCH(Table13_217[[#This Row],[Chargeback Cost]],Table2[Chargeback Cost],0))</f>
        <v>82004</v>
      </c>
      <c r="AJ120" s="44">
        <v>1619911.18</v>
      </c>
      <c r="AK120" s="38">
        <v>332075.3</v>
      </c>
      <c r="AL120" s="38">
        <v>133345</v>
      </c>
    </row>
    <row r="121" spans="1:38" x14ac:dyDescent="0.3">
      <c r="A121">
        <v>81993</v>
      </c>
      <c r="B121">
        <v>2128641.56</v>
      </c>
      <c r="C121">
        <v>507429.3</v>
      </c>
      <c r="D121">
        <v>2917923.43</v>
      </c>
      <c r="E121">
        <f t="shared" si="3"/>
        <v>128345</v>
      </c>
      <c r="F121" s="33">
        <f>IF(B121&gt;$B$464,A121,IF(B121&lt;=$B$464," ",IF(C121&gt;$C$464,A121,IF(C121&lt;=$C$464," ",IF(E121&gt;Data_Sheet!$B$6,A121,IF(E121&lt;=Data_Sheet!$B$6," "))))))</f>
        <v>81993</v>
      </c>
      <c r="H121" s="38">
        <v>83045</v>
      </c>
      <c r="J121" s="38">
        <v>83045</v>
      </c>
      <c r="K121" s="38">
        <v>83045</v>
      </c>
      <c r="L121" s="38">
        <v>83045</v>
      </c>
      <c r="N121" s="38">
        <f>IF(VLOOKUP(J121,A121:B579,2,FALSE)&gt;Home!$B$3,J121)</f>
        <v>83045</v>
      </c>
      <c r="O121" s="38">
        <f>IF(VLOOKUP(K121,A121:C579,3,FALSE)&gt;Home!$B$4,K121)</f>
        <v>83045</v>
      </c>
      <c r="P121" s="38">
        <f>IF(VLOOKUP(L121,A121:E579,5,FALSE)&gt;Home!$B$5,L121)</f>
        <v>83045</v>
      </c>
      <c r="R121" s="44">
        <v>83045</v>
      </c>
      <c r="S121" s="44">
        <v>83068</v>
      </c>
      <c r="T121" s="44">
        <v>83058</v>
      </c>
      <c r="U121" s="44"/>
      <c r="AA121">
        <f>VLOOKUP(Table_valid_2458__220[[#This Row],[Material Cost]],A121:B579,2,FALSE)</f>
        <v>1255584.8999999999</v>
      </c>
      <c r="AB121">
        <f>VLOOKUP(Table_valid_2469__318[[#This Row],[Labour Cost]],A121:C579,3,FALSE)</f>
        <v>476898.93</v>
      </c>
      <c r="AC121">
        <f>VLOOKUP(Table_valid_2471116[[#This Row],[Chargeback]],A121:E579,5,FALSE)</f>
        <v>257345</v>
      </c>
      <c r="AF121">
        <f>INDEX($A$5:$A$463,MATCH(Table20_223[[#This Row],[Material Cost]],$B$5:$B$463,0))</f>
        <v>81914</v>
      </c>
      <c r="AG121">
        <f>INDEX($A$5:$A$463,MATCH(Table10_213[[#This Row],[Labour Cost ]],$C$5:$C$463,0))</f>
        <v>84062</v>
      </c>
      <c r="AH121">
        <f>INDEX($A$5:$A$463,MATCH(Table13_217[[#This Row],[Chargeback Cost]],Table2[Chargeback Cost],0))</f>
        <v>82001</v>
      </c>
      <c r="AJ121" s="44">
        <v>1619051.57</v>
      </c>
      <c r="AK121" s="38">
        <v>328044.69</v>
      </c>
      <c r="AL121" s="38">
        <v>132345</v>
      </c>
    </row>
    <row r="122" spans="1:38" x14ac:dyDescent="0.3">
      <c r="A122">
        <v>81994</v>
      </c>
      <c r="B122">
        <v>1259777.51</v>
      </c>
      <c r="C122">
        <v>200954.4</v>
      </c>
      <c r="D122">
        <v>1781379.62</v>
      </c>
      <c r="E122">
        <f t="shared" si="3"/>
        <v>129345</v>
      </c>
      <c r="F122" s="33">
        <f>IF(B122&gt;$B$464,A122,IF(B122&lt;=$B$464," ",IF(C122&gt;$C$464,A122,IF(C122&lt;=$C$464," ",IF(E122&gt;Data_Sheet!$B$6,A122,IF(E122&lt;=Data_Sheet!$B$6," "))))))</f>
        <v>81994</v>
      </c>
      <c r="H122" s="38">
        <v>83047</v>
      </c>
      <c r="J122" s="38">
        <v>83047</v>
      </c>
      <c r="K122" s="38">
        <v>83047</v>
      </c>
      <c r="L122" s="38">
        <v>83047</v>
      </c>
      <c r="N122" s="38">
        <f>IF(VLOOKUP(J122,A122:B580,2,FALSE)&gt;Home!$B$3,J122)</f>
        <v>83047</v>
      </c>
      <c r="O122" s="38">
        <f>IF(VLOOKUP(K122,A122:C580,3,FALSE)&gt;Home!$B$4,K122)</f>
        <v>83047</v>
      </c>
      <c r="P122" s="38">
        <f>IF(VLOOKUP(L122,A122:E580,5,FALSE)&gt;Home!$B$5,L122)</f>
        <v>83047</v>
      </c>
      <c r="R122" s="44">
        <v>83047</v>
      </c>
      <c r="S122" s="44">
        <v>83079</v>
      </c>
      <c r="T122" s="44">
        <v>83063</v>
      </c>
      <c r="U122" s="44"/>
      <c r="AA122">
        <f>VLOOKUP(Table_valid_2458__220[[#This Row],[Material Cost]],A122:B580,2,FALSE)</f>
        <v>2146359.96</v>
      </c>
      <c r="AB122">
        <f>VLOOKUP(Table_valid_2469__318[[#This Row],[Labour Cost]],A122:C580,3,FALSE)</f>
        <v>447460.11</v>
      </c>
      <c r="AC122">
        <f>VLOOKUP(Table_valid_2471116[[#This Row],[Chargeback]],A122:E580,5,FALSE)</f>
        <v>262345</v>
      </c>
      <c r="AF122">
        <f>INDEX($A$5:$A$463,MATCH(Table20_223[[#This Row],[Material Cost]],$B$5:$B$463,0))</f>
        <v>82012</v>
      </c>
      <c r="AG122">
        <f>INDEX($A$5:$A$463,MATCH(Table10_213[[#This Row],[Labour Cost ]],$C$5:$C$463,0))</f>
        <v>83056</v>
      </c>
      <c r="AH122">
        <f>INDEX($A$5:$A$463,MATCH(Table13_217[[#This Row],[Chargeback Cost]],Table2[Chargeback Cost],0))</f>
        <v>81995</v>
      </c>
      <c r="AJ122" s="44">
        <v>1617667.99</v>
      </c>
      <c r="AK122" s="38">
        <v>325465.21999999997</v>
      </c>
      <c r="AL122" s="38">
        <v>130345</v>
      </c>
    </row>
    <row r="123" spans="1:38" x14ac:dyDescent="0.3">
      <c r="A123">
        <v>81995</v>
      </c>
      <c r="B123">
        <v>1619911.18</v>
      </c>
      <c r="C123">
        <v>475338.87</v>
      </c>
      <c r="D123">
        <v>2174847.69</v>
      </c>
      <c r="E123">
        <f t="shared" si="3"/>
        <v>130345</v>
      </c>
      <c r="F123" s="33">
        <f>IF(B123&gt;$B$464,A123,IF(B123&lt;=$B$464," ",IF(C123&gt;$C$464,A123,IF(C123&lt;=$C$464," ",IF(E123&gt;Data_Sheet!$B$6,A123,IF(E123&lt;=Data_Sheet!$B$6," "))))))</f>
        <v>81995</v>
      </c>
      <c r="H123" s="38">
        <v>83049</v>
      </c>
      <c r="J123" s="38">
        <v>83049</v>
      </c>
      <c r="K123" s="38">
        <v>83049</v>
      </c>
      <c r="L123" s="38">
        <v>83049</v>
      </c>
      <c r="N123" s="38">
        <f>IF(VLOOKUP(J123,A123:B581,2,FALSE)&gt;Home!$B$3,J123)</f>
        <v>83049</v>
      </c>
      <c r="O123" s="38">
        <f>IF(VLOOKUP(K123,A123:C581,3,FALSE)&gt;Home!$B$4,K123)</f>
        <v>83049</v>
      </c>
      <c r="P123" s="38">
        <f>IF(VLOOKUP(L123,A123:E581,5,FALSE)&gt;Home!$B$5,L123)</f>
        <v>83049</v>
      </c>
      <c r="R123" s="44">
        <v>83049</v>
      </c>
      <c r="S123" s="44">
        <v>83081</v>
      </c>
      <c r="T123" s="44">
        <v>83064</v>
      </c>
      <c r="U123" s="44"/>
      <c r="AA123">
        <f>VLOOKUP(Table_valid_2458__220[[#This Row],[Material Cost]],A123:B581,2,FALSE)</f>
        <v>1356523.4</v>
      </c>
      <c r="AB123">
        <f>VLOOKUP(Table_valid_2469__318[[#This Row],[Labour Cost]],A123:C581,3,FALSE)</f>
        <v>297066.28999999998</v>
      </c>
      <c r="AC123">
        <f>VLOOKUP(Table_valid_2471116[[#This Row],[Chargeback]],A123:E581,5,FALSE)</f>
        <v>263345</v>
      </c>
      <c r="AF123">
        <f>INDEX($A$5:$A$463,MATCH(Table20_223[[#This Row],[Material Cost]],$B$5:$B$463,0))</f>
        <v>84012</v>
      </c>
      <c r="AG123">
        <f>INDEX($A$5:$A$463,MATCH(Table10_213[[#This Row],[Labour Cost ]],$C$5:$C$463,0))</f>
        <v>83012</v>
      </c>
      <c r="AH123">
        <f>INDEX($A$5:$A$463,MATCH(Table13_217[[#This Row],[Chargeback Cost]],Table2[Chargeback Cost],0))</f>
        <v>81994</v>
      </c>
      <c r="AJ123" s="44">
        <v>1608213.81</v>
      </c>
      <c r="AK123" s="38">
        <v>322983.23</v>
      </c>
      <c r="AL123" s="38">
        <v>129345</v>
      </c>
    </row>
    <row r="124" spans="1:38" x14ac:dyDescent="0.3">
      <c r="A124">
        <v>81997</v>
      </c>
      <c r="B124">
        <v>41941.120000000003</v>
      </c>
      <c r="C124">
        <v>4929.21</v>
      </c>
      <c r="D124">
        <v>47721.55</v>
      </c>
      <c r="E124">
        <f t="shared" si="3"/>
        <v>131345</v>
      </c>
      <c r="F124" s="33" t="str">
        <f>IF(B124&gt;$B$464,A124,IF(B124&lt;=$B$464," ",IF(C124&gt;$C$464,A124,IF(C124&lt;=$C$464," ",IF(E124&gt;Data_Sheet!$B$6,A124,IF(E124&lt;=Data_Sheet!$B$6," "))))))</f>
        <v xml:space="preserve"> </v>
      </c>
      <c r="H124" s="38">
        <v>83051</v>
      </c>
      <c r="J124" s="38">
        <v>83051</v>
      </c>
      <c r="K124" s="38">
        <v>83051</v>
      </c>
      <c r="L124" s="38">
        <v>83051</v>
      </c>
      <c r="N124" s="38">
        <f>IF(VLOOKUP(J124,A124:B582,2,FALSE)&gt;Home!$B$3,J124)</f>
        <v>83051</v>
      </c>
      <c r="O124" s="38">
        <f>IF(VLOOKUP(K124,A124:C582,3,FALSE)&gt;Home!$B$4,K124)</f>
        <v>83051</v>
      </c>
      <c r="P124" s="38">
        <f>IF(VLOOKUP(L124,A124:E582,5,FALSE)&gt;Home!$B$5,L124)</f>
        <v>83051</v>
      </c>
      <c r="R124" s="44">
        <v>83051</v>
      </c>
      <c r="S124" s="44">
        <v>83118</v>
      </c>
      <c r="T124" s="44">
        <v>83068</v>
      </c>
      <c r="U124" s="44"/>
      <c r="AA124">
        <f>VLOOKUP(Table_valid_2458__220[[#This Row],[Material Cost]],A124:B582,2,FALSE)</f>
        <v>2119146.86</v>
      </c>
      <c r="AB124">
        <f>VLOOKUP(Table_valid_2469__318[[#This Row],[Labour Cost]],A124:C582,3,FALSE)</f>
        <v>493068.42</v>
      </c>
      <c r="AC124">
        <f>VLOOKUP(Table_valid_2471116[[#This Row],[Chargeback]],A124:E582,5,FALSE)</f>
        <v>267345</v>
      </c>
      <c r="AF124">
        <f>INDEX($A$5:$A$463,MATCH(Table20_223[[#This Row],[Material Cost]],$B$5:$B$463,0))</f>
        <v>81029</v>
      </c>
      <c r="AG124">
        <f>INDEX($A$5:$A$463,MATCH(Table10_213[[#This Row],[Labour Cost ]],$C$5:$C$463,0))</f>
        <v>83044</v>
      </c>
      <c r="AH124">
        <f>INDEX($A$5:$A$463,MATCH(Table13_217[[#This Row],[Chargeback Cost]],Table2[Chargeback Cost],0))</f>
        <v>81993</v>
      </c>
      <c r="AJ124" s="44">
        <v>1595826.37</v>
      </c>
      <c r="AK124" s="38">
        <v>318631.87</v>
      </c>
      <c r="AL124" s="38">
        <v>128345</v>
      </c>
    </row>
    <row r="125" spans="1:38" x14ac:dyDescent="0.3">
      <c r="A125">
        <v>82001</v>
      </c>
      <c r="B125">
        <v>1909878.2</v>
      </c>
      <c r="C125">
        <v>462389.31</v>
      </c>
      <c r="D125">
        <v>2631853.61</v>
      </c>
      <c r="E125">
        <f t="shared" si="3"/>
        <v>132345</v>
      </c>
      <c r="F125" s="33">
        <f>IF(B125&gt;$B$464,A125,IF(B125&lt;=$B$464," ",IF(C125&gt;$C$464,A125,IF(C125&lt;=$C$464," ",IF(E125&gt;Data_Sheet!$B$6,A125,IF(E125&lt;=Data_Sheet!$B$6," "))))))</f>
        <v>82001</v>
      </c>
      <c r="H125" s="38">
        <v>83052</v>
      </c>
      <c r="J125" s="38">
        <v>83052</v>
      </c>
      <c r="K125" s="38">
        <v>83052</v>
      </c>
      <c r="L125" s="38">
        <v>83052</v>
      </c>
      <c r="N125" s="38">
        <f>IF(VLOOKUP(J125,A125:B583,2,FALSE)&gt;Home!$B$3,J125)</f>
        <v>83052</v>
      </c>
      <c r="O125" s="38">
        <f>IF(VLOOKUP(K125,A125:C583,3,FALSE)&gt;Home!$B$4,K125)</f>
        <v>83052</v>
      </c>
      <c r="P125" s="38">
        <f>IF(VLOOKUP(L125,A125:E583,5,FALSE)&gt;Home!$B$5,L125)</f>
        <v>83052</v>
      </c>
      <c r="R125" s="44">
        <v>83052</v>
      </c>
      <c r="S125" s="44">
        <v>83136</v>
      </c>
      <c r="T125" s="44">
        <v>83072</v>
      </c>
      <c r="U125" s="44"/>
      <c r="AA125">
        <f>VLOOKUP(Table_valid_2458__220[[#This Row],[Material Cost]],A125:B583,2,FALSE)</f>
        <v>1246023.73</v>
      </c>
      <c r="AB125">
        <f>VLOOKUP(Table_valid_2469__318[[#This Row],[Labour Cost]],A125:C583,3,FALSE)</f>
        <v>2143450.98</v>
      </c>
      <c r="AC125">
        <f>VLOOKUP(Table_valid_2471116[[#This Row],[Chargeback]],A125:E583,5,FALSE)</f>
        <v>271345</v>
      </c>
      <c r="AF125">
        <f>INDEX($A$5:$A$463,MATCH(Table20_223[[#This Row],[Material Cost]],$B$5:$B$463,0))</f>
        <v>82027</v>
      </c>
      <c r="AG125">
        <f>INDEX($A$5:$A$463,MATCH(Table10_213[[#This Row],[Labour Cost ]],$C$5:$C$463,0))</f>
        <v>84054</v>
      </c>
      <c r="AH125">
        <f>INDEX($A$5:$A$463,MATCH(Table13_217[[#This Row],[Chargeback Cost]],Table2[Chargeback Cost],0))</f>
        <v>81992</v>
      </c>
      <c r="AJ125" s="44">
        <v>1586348.94</v>
      </c>
      <c r="AK125" s="38">
        <v>314951.65999999997</v>
      </c>
      <c r="AL125" s="38">
        <v>127345</v>
      </c>
    </row>
    <row r="126" spans="1:38" x14ac:dyDescent="0.3">
      <c r="A126">
        <v>82004</v>
      </c>
      <c r="B126">
        <v>1638373.96</v>
      </c>
      <c r="C126">
        <v>245587.51</v>
      </c>
      <c r="D126">
        <v>2274855.75</v>
      </c>
      <c r="E126">
        <f t="shared" si="3"/>
        <v>133345</v>
      </c>
      <c r="F126" s="33">
        <f>IF(B126&gt;$B$464,A126,IF(B126&lt;=$B$464," ",IF(C126&gt;$C$464,A126,IF(C126&lt;=$C$464," ",IF(E126&gt;Data_Sheet!$B$6,A126,IF(E126&lt;=Data_Sheet!$B$6," "))))))</f>
        <v>82004</v>
      </c>
      <c r="H126" s="38">
        <v>83053</v>
      </c>
      <c r="J126" s="38">
        <v>83053</v>
      </c>
      <c r="K126" s="38">
        <v>83053</v>
      </c>
      <c r="L126" s="38">
        <v>83053</v>
      </c>
      <c r="N126" s="38">
        <f>IF(VLOOKUP(J126,A126:B584,2,FALSE)&gt;Home!$B$3,J126)</f>
        <v>83053</v>
      </c>
      <c r="O126" s="38">
        <f>IF(VLOOKUP(K126,A126:C584,3,FALSE)&gt;Home!$B$4,K126)</f>
        <v>83053</v>
      </c>
      <c r="P126" s="38">
        <f>IF(VLOOKUP(L126,A126:E584,5,FALSE)&gt;Home!$B$5,L126)</f>
        <v>83053</v>
      </c>
      <c r="R126" s="44">
        <v>83053</v>
      </c>
      <c r="S126" s="44">
        <v>83139</v>
      </c>
      <c r="T126" s="44">
        <v>83078</v>
      </c>
      <c r="U126" s="44"/>
      <c r="AA126">
        <f>VLOOKUP(Table_valid_2458__220[[#This Row],[Material Cost]],A126:B584,2,FALSE)</f>
        <v>1430498.14</v>
      </c>
      <c r="AB126">
        <f>VLOOKUP(Table_valid_2469__318[[#This Row],[Labour Cost]],A126:C584,3,FALSE)</f>
        <v>254457.14</v>
      </c>
      <c r="AC126">
        <f>VLOOKUP(Table_valid_2471116[[#This Row],[Chargeback]],A126:E584,5,FALSE)</f>
        <v>277345</v>
      </c>
      <c r="AF126">
        <f>INDEX($A$5:$A$463,MATCH(Table20_223[[#This Row],[Material Cost]],$B$5:$B$463,0))</f>
        <v>83015</v>
      </c>
      <c r="AG126">
        <f>INDEX($A$5:$A$463,MATCH(Table10_213[[#This Row],[Labour Cost ]],$C$5:$C$463,0))</f>
        <v>83015</v>
      </c>
      <c r="AH126">
        <f>INDEX($A$5:$A$463,MATCH(Table13_217[[#This Row],[Chargeback Cost]],Table2[Chargeback Cost],0))</f>
        <v>81991</v>
      </c>
      <c r="AJ126" s="44">
        <v>1578348.65</v>
      </c>
      <c r="AK126" s="38">
        <v>312339.69</v>
      </c>
      <c r="AL126" s="38">
        <v>126345</v>
      </c>
    </row>
    <row r="127" spans="1:38" x14ac:dyDescent="0.3">
      <c r="A127">
        <v>82005</v>
      </c>
      <c r="B127">
        <v>2308751.2999999998</v>
      </c>
      <c r="C127">
        <v>725960.58</v>
      </c>
      <c r="D127">
        <v>3094459.94</v>
      </c>
      <c r="E127">
        <f t="shared" si="3"/>
        <v>134345</v>
      </c>
      <c r="F127" s="33">
        <f>IF(B127&gt;$B$464,A127,IF(B127&lt;=$B$464," ",IF(C127&gt;$C$464,A127,IF(C127&lt;=$C$464," ",IF(E127&gt;Data_Sheet!$B$6,A127,IF(E127&lt;=Data_Sheet!$B$6," "))))))</f>
        <v>82005</v>
      </c>
      <c r="H127" s="38">
        <v>83054</v>
      </c>
      <c r="J127" s="38">
        <v>83054</v>
      </c>
      <c r="K127" s="38">
        <v>83054</v>
      </c>
      <c r="L127" s="38">
        <v>83054</v>
      </c>
      <c r="N127" s="38">
        <f>IF(VLOOKUP(J127,A127:B585,2,FALSE)&gt;Home!$B$3,J127)</f>
        <v>83054</v>
      </c>
      <c r="O127" s="38">
        <f>IF(VLOOKUP(K127,A127:C585,3,FALSE)&gt;Home!$B$4,K127)</f>
        <v>83054</v>
      </c>
      <c r="P127" s="38">
        <f>IF(VLOOKUP(L127,A127:E585,5,FALSE)&gt;Home!$B$5,L127)</f>
        <v>83054</v>
      </c>
      <c r="R127" s="44">
        <v>83054</v>
      </c>
      <c r="S127" s="44">
        <v>84002</v>
      </c>
      <c r="T127" s="44">
        <v>83079</v>
      </c>
      <c r="U127" s="44"/>
      <c r="AA127">
        <f>VLOOKUP(Table_valid_2458__220[[#This Row],[Material Cost]],A127:B585,2,FALSE)</f>
        <v>1475863.55</v>
      </c>
      <c r="AB127">
        <f>VLOOKUP(Table_valid_2469__318[[#This Row],[Labour Cost]],A127:C585,3,FALSE)</f>
        <v>292348.26</v>
      </c>
      <c r="AC127">
        <f>VLOOKUP(Table_valid_2471116[[#This Row],[Chargeback]],A127:E585,5,FALSE)</f>
        <v>278345</v>
      </c>
      <c r="AF127">
        <f>INDEX($A$5:$A$463,MATCH(Table20_223[[#This Row],[Material Cost]],$B$5:$B$463,0))</f>
        <v>83056</v>
      </c>
      <c r="AG127">
        <f>INDEX($A$5:$A$463,MATCH(Table10_213[[#This Row],[Labour Cost ]],$C$5:$C$463,0))</f>
        <v>83005</v>
      </c>
      <c r="AH127">
        <f>INDEX($A$5:$A$463,MATCH(Table13_217[[#This Row],[Chargeback Cost]],Table2[Chargeback Cost],0))</f>
        <v>81990</v>
      </c>
      <c r="AJ127" s="44">
        <v>1571115.92</v>
      </c>
      <c r="AK127" s="38">
        <v>302108.65000000002</v>
      </c>
      <c r="AL127" s="38">
        <v>125345</v>
      </c>
    </row>
    <row r="128" spans="1:38" x14ac:dyDescent="0.3">
      <c r="A128">
        <v>82007</v>
      </c>
      <c r="B128">
        <v>1435795.27</v>
      </c>
      <c r="C128">
        <v>363458.85</v>
      </c>
      <c r="D128">
        <v>1862652.63</v>
      </c>
      <c r="E128">
        <f t="shared" si="3"/>
        <v>135345</v>
      </c>
      <c r="F128" s="33">
        <f>IF(B128&gt;$B$464,A128,IF(B128&lt;=$B$464," ",IF(C128&gt;$C$464,A128,IF(C128&lt;=$C$464," ",IF(E128&gt;Data_Sheet!$B$6,A128,IF(E128&lt;=Data_Sheet!$B$6," "))))))</f>
        <v>82007</v>
      </c>
      <c r="H128" s="38">
        <v>83055</v>
      </c>
      <c r="J128" s="38">
        <v>83055</v>
      </c>
      <c r="K128" s="38">
        <v>83055</v>
      </c>
      <c r="L128" s="38">
        <v>83055</v>
      </c>
      <c r="N128" s="38">
        <f>IF(VLOOKUP(J128,A128:B586,2,FALSE)&gt;Home!$B$3,J128)</f>
        <v>83055</v>
      </c>
      <c r="O128" s="38" t="b">
        <f>IF(VLOOKUP(K128,A128:C586,3,FALSE)&gt;Home!$B$4,K128)</f>
        <v>0</v>
      </c>
      <c r="P128" s="38">
        <f>IF(VLOOKUP(L128,A128:E586,5,FALSE)&gt;Home!$B$5,L128)</f>
        <v>83055</v>
      </c>
      <c r="R128" s="44">
        <v>83055</v>
      </c>
      <c r="S128" s="44">
        <v>84003</v>
      </c>
      <c r="T128" s="44">
        <v>83081</v>
      </c>
      <c r="U128" s="44"/>
      <c r="AA128">
        <f>VLOOKUP(Table_valid_2458__220[[#This Row],[Material Cost]],A128:B586,2,FALSE)</f>
        <v>1188052.27</v>
      </c>
      <c r="AB128">
        <f>VLOOKUP(Table_valid_2469__318[[#This Row],[Labour Cost]],A128:C586,3,FALSE)</f>
        <v>292228.84999999998</v>
      </c>
      <c r="AC128">
        <f>VLOOKUP(Table_valid_2471116[[#This Row],[Chargeback]],A128:E586,5,FALSE)</f>
        <v>280345</v>
      </c>
      <c r="AF128">
        <f>INDEX($A$5:$A$463,MATCH(Table20_223[[#This Row],[Material Cost]],$B$5:$B$463,0))</f>
        <v>84054</v>
      </c>
      <c r="AG128">
        <f>INDEX($A$5:$A$463,MATCH(Table10_213[[#This Row],[Labour Cost ]],$C$5:$C$463,0))</f>
        <v>83010</v>
      </c>
      <c r="AH128">
        <f>INDEX($A$5:$A$463,MATCH(Table13_217[[#This Row],[Chargeback Cost]],Table2[Chargeback Cost],0))</f>
        <v>81986</v>
      </c>
      <c r="AJ128" s="44">
        <v>1558304.88</v>
      </c>
      <c r="AK128" s="38">
        <v>301950.46000000002</v>
      </c>
      <c r="AL128" s="38">
        <v>123345</v>
      </c>
    </row>
    <row r="129" spans="1:38" x14ac:dyDescent="0.3">
      <c r="A129">
        <v>82008</v>
      </c>
      <c r="B129">
        <v>1300763.6599999999</v>
      </c>
      <c r="C129">
        <v>354511.93</v>
      </c>
      <c r="D129">
        <v>1832971.28</v>
      </c>
      <c r="E129">
        <f t="shared" si="3"/>
        <v>136345</v>
      </c>
      <c r="F129" s="33">
        <f>IF(B129&gt;$B$464,A129,IF(B129&lt;=$B$464," ",IF(C129&gt;$C$464,A129,IF(C129&lt;=$C$464," ",IF(E129&gt;Data_Sheet!$B$6,A129,IF(E129&lt;=Data_Sheet!$B$6," "))))))</f>
        <v>82008</v>
      </c>
      <c r="H129" s="38">
        <v>83056</v>
      </c>
      <c r="J129" s="38">
        <v>83056</v>
      </c>
      <c r="K129" s="38">
        <v>83056</v>
      </c>
      <c r="L129" s="38">
        <v>83056</v>
      </c>
      <c r="N129" s="38">
        <f>IF(VLOOKUP(J129,A129:B587,2,FALSE)&gt;Home!$B$3,J129)</f>
        <v>83056</v>
      </c>
      <c r="O129" s="38">
        <f>IF(VLOOKUP(K129,A129:C587,3,FALSE)&gt;Home!$B$4,K129)</f>
        <v>83056</v>
      </c>
      <c r="P129" s="38">
        <f>IF(VLOOKUP(L129,A129:E587,5,FALSE)&gt;Home!$B$5,L129)</f>
        <v>83056</v>
      </c>
      <c r="R129" s="44">
        <v>83056</v>
      </c>
      <c r="S129" s="44">
        <v>84005</v>
      </c>
      <c r="T129" s="44">
        <v>83083</v>
      </c>
      <c r="U129" s="44"/>
      <c r="AA129">
        <f>VLOOKUP(Table_valid_2458__220[[#This Row],[Material Cost]],A129:B587,2,FALSE)</f>
        <v>1571115.92</v>
      </c>
      <c r="AB129">
        <f>VLOOKUP(Table_valid_2469__318[[#This Row],[Labour Cost]],A129:C587,3,FALSE)</f>
        <v>576377.47</v>
      </c>
      <c r="AC129">
        <f>VLOOKUP(Table_valid_2471116[[#This Row],[Chargeback]],A129:E587,5,FALSE)</f>
        <v>282345</v>
      </c>
      <c r="AF129">
        <f>INDEX($A$5:$A$463,MATCH(Table20_223[[#This Row],[Material Cost]],$B$5:$B$463,0))</f>
        <v>84076</v>
      </c>
      <c r="AG129">
        <f>INDEX($A$5:$A$463,MATCH(Table10_213[[#This Row],[Labour Cost ]],$C$5:$C$463,0))</f>
        <v>83081</v>
      </c>
      <c r="AH129">
        <f>INDEX($A$5:$A$463,MATCH(Table13_217[[#This Row],[Chargeback Cost]],Table2[Chargeback Cost],0))</f>
        <v>81985</v>
      </c>
      <c r="AJ129" s="44">
        <v>1514973.18</v>
      </c>
      <c r="AK129" s="38">
        <v>297066.28999999998</v>
      </c>
      <c r="AL129" s="38">
        <v>122345</v>
      </c>
    </row>
    <row r="130" spans="1:38" x14ac:dyDescent="0.3">
      <c r="A130">
        <v>82009</v>
      </c>
      <c r="B130">
        <v>2139234.65</v>
      </c>
      <c r="C130">
        <v>908502.14</v>
      </c>
      <c r="D130">
        <v>3144467.94</v>
      </c>
      <c r="E130">
        <f t="shared" si="3"/>
        <v>137345</v>
      </c>
      <c r="F130" s="33">
        <f>IF(B130&gt;$B$464,A130,IF(B130&lt;=$B$464," ",IF(C130&gt;$C$464,A130,IF(C130&lt;=$C$464," ",IF(E130&gt;Data_Sheet!$B$6,A130,IF(E130&lt;=Data_Sheet!$B$6," "))))))</f>
        <v>82009</v>
      </c>
      <c r="H130" s="38">
        <v>83058</v>
      </c>
      <c r="J130" s="38">
        <v>83058</v>
      </c>
      <c r="K130" s="38">
        <v>83058</v>
      </c>
      <c r="L130" s="38">
        <v>83058</v>
      </c>
      <c r="N130" s="38">
        <f>IF(VLOOKUP(J130,A130:B588,2,FALSE)&gt;Home!$B$3,J130)</f>
        <v>83058</v>
      </c>
      <c r="O130" s="38">
        <f>IF(VLOOKUP(K130,A130:C588,3,FALSE)&gt;Home!$B$4,K130)</f>
        <v>83058</v>
      </c>
      <c r="P130" s="38">
        <f>IF(VLOOKUP(L130,A130:E588,5,FALSE)&gt;Home!$B$5,L130)</f>
        <v>83058</v>
      </c>
      <c r="R130" s="44">
        <v>83058</v>
      </c>
      <c r="S130" s="44">
        <v>84007</v>
      </c>
      <c r="T130" s="44">
        <v>83094</v>
      </c>
      <c r="U130" s="44"/>
      <c r="AA130">
        <f>VLOOKUP(Table_valid_2458__220[[#This Row],[Material Cost]],A130:B588,2,FALSE)</f>
        <v>2414667.3199999998</v>
      </c>
      <c r="AB130">
        <f>VLOOKUP(Table_valid_2469__318[[#This Row],[Labour Cost]],A130:C588,3,FALSE)</f>
        <v>348511.6</v>
      </c>
      <c r="AC130">
        <f>VLOOKUP(Table_valid_2471116[[#This Row],[Chargeback]],A130:E588,5,FALSE)</f>
        <v>292345</v>
      </c>
      <c r="AF130">
        <f>INDEX($A$5:$A$463,MATCH(Table20_223[[#This Row],[Material Cost]],$B$5:$B$463,0))</f>
        <v>84022</v>
      </c>
      <c r="AG130">
        <f>INDEX($A$5:$A$463,MATCH(Table10_213[[#This Row],[Labour Cost ]],$C$5:$C$463,0))</f>
        <v>84002</v>
      </c>
      <c r="AH130">
        <f>INDEX($A$5:$A$463,MATCH(Table13_217[[#This Row],[Chargeback Cost]],Table2[Chargeback Cost],0))</f>
        <v>81984</v>
      </c>
      <c r="AJ130" s="44">
        <v>1507184.74</v>
      </c>
      <c r="AK130" s="38">
        <v>292348.26</v>
      </c>
      <c r="AL130" s="38">
        <v>121345</v>
      </c>
    </row>
    <row r="131" spans="1:38" x14ac:dyDescent="0.3">
      <c r="A131">
        <v>82010</v>
      </c>
      <c r="B131">
        <v>1620528.08</v>
      </c>
      <c r="C131">
        <v>406546.02</v>
      </c>
      <c r="D131">
        <v>2303350.86</v>
      </c>
      <c r="E131">
        <f t="shared" si="3"/>
        <v>138345</v>
      </c>
      <c r="F131" s="33">
        <f>IF(B131&gt;$B$464,A131,IF(B131&lt;=$B$464," ",IF(C131&gt;$C$464,A131,IF(C131&lt;=$C$464," ",IF(E131&gt;Data_Sheet!$B$6,A131,IF(E131&lt;=Data_Sheet!$B$6," "))))))</f>
        <v>82010</v>
      </c>
      <c r="H131" s="38">
        <v>83063</v>
      </c>
      <c r="J131" s="38">
        <v>83063</v>
      </c>
      <c r="K131" s="38">
        <v>83063</v>
      </c>
      <c r="L131" s="38">
        <v>83063</v>
      </c>
      <c r="N131" s="38">
        <f>IF(VLOOKUP(J131,A131:B589,2,FALSE)&gt;Home!$B$3,J131)</f>
        <v>83063</v>
      </c>
      <c r="O131" s="38">
        <f>IF(VLOOKUP(K131,A131:C589,3,FALSE)&gt;Home!$B$4,K131)</f>
        <v>83063</v>
      </c>
      <c r="P131" s="38">
        <f>IF(VLOOKUP(L131,A131:E589,5,FALSE)&gt;Home!$B$5,L131)</f>
        <v>83063</v>
      </c>
      <c r="R131" s="44">
        <v>83063</v>
      </c>
      <c r="S131" s="44">
        <v>84008</v>
      </c>
      <c r="T131" s="44">
        <v>83106</v>
      </c>
      <c r="U131" s="44"/>
      <c r="AA131">
        <f>VLOOKUP(Table_valid_2458__220[[#This Row],[Material Cost]],A131:B589,2,FALSE)</f>
        <v>1382089.92</v>
      </c>
      <c r="AB131">
        <f>VLOOKUP(Table_valid_2469__318[[#This Row],[Labour Cost]],A131:C589,3,FALSE)</f>
        <v>408042.34</v>
      </c>
      <c r="AC131">
        <f>VLOOKUP(Table_valid_2471116[[#This Row],[Chargeback]],A131:E589,5,FALSE)</f>
        <v>302345</v>
      </c>
      <c r="AF131">
        <f>INDEX($A$5:$A$463,MATCH(Table20_223[[#This Row],[Material Cost]],$B$5:$B$463,0))</f>
        <v>83005</v>
      </c>
      <c r="AG131">
        <f>INDEX($A$5:$A$463,MATCH(Table10_213[[#This Row],[Labour Cost ]],$C$5:$C$463,0))</f>
        <v>84003</v>
      </c>
      <c r="AH131">
        <f>INDEX($A$5:$A$463,MATCH(Table13_217[[#This Row],[Chargeback Cost]],Table2[Chargeback Cost],0))</f>
        <v>81979</v>
      </c>
      <c r="AJ131" s="44">
        <v>1506256.19</v>
      </c>
      <c r="AK131" s="38">
        <v>292228.84999999998</v>
      </c>
      <c r="AL131" s="38">
        <v>118345</v>
      </c>
    </row>
    <row r="132" spans="1:38" x14ac:dyDescent="0.3">
      <c r="A132">
        <v>82011</v>
      </c>
      <c r="B132">
        <v>943518.37</v>
      </c>
      <c r="C132">
        <v>180152.51</v>
      </c>
      <c r="D132">
        <v>1240559.82</v>
      </c>
      <c r="E132">
        <f t="shared" si="3"/>
        <v>139345</v>
      </c>
      <c r="F132" s="33" t="str">
        <f>IF(B132&gt;$B$464,A132,IF(B132&lt;=$B$464," ",IF(C132&gt;$C$464,A132,IF(C132&lt;=$C$464," ",IF(E132&gt;Data_Sheet!$B$6,A132,IF(E132&lt;=Data_Sheet!$B$6," "))))))</f>
        <v xml:space="preserve"> </v>
      </c>
      <c r="H132" s="38">
        <v>83064</v>
      </c>
      <c r="J132" s="38">
        <v>83064</v>
      </c>
      <c r="K132" s="38">
        <v>83064</v>
      </c>
      <c r="L132" s="38">
        <v>83064</v>
      </c>
      <c r="N132" s="38">
        <f>IF(VLOOKUP(J132,A132:B590,2,FALSE)&gt;Home!$B$3,J132)</f>
        <v>83064</v>
      </c>
      <c r="O132" s="38" t="b">
        <f>IF(VLOOKUP(K132,A132:C590,3,FALSE)&gt;Home!$B$4,K132)</f>
        <v>0</v>
      </c>
      <c r="P132" s="38">
        <f>IF(VLOOKUP(L132,A132:E590,5,FALSE)&gt;Home!$B$5,L132)</f>
        <v>83064</v>
      </c>
      <c r="R132" s="44">
        <v>83064</v>
      </c>
      <c r="S132" s="44">
        <v>84009</v>
      </c>
      <c r="T132" s="44">
        <v>83107</v>
      </c>
      <c r="U132" s="44"/>
      <c r="AA132">
        <f>VLOOKUP(Table_valid_2458__220[[#This Row],[Material Cost]],A132:B590,2,FALSE)</f>
        <v>1150958.77</v>
      </c>
      <c r="AB132">
        <f>VLOOKUP(Table_valid_2469__318[[#This Row],[Labour Cost]],A132:C590,3,FALSE)</f>
        <v>661068.88</v>
      </c>
      <c r="AC132">
        <f>VLOOKUP(Table_valid_2471116[[#This Row],[Chargeback]],A132:E590,5,FALSE)</f>
        <v>303345</v>
      </c>
      <c r="AF132">
        <f>INDEX($A$5:$A$463,MATCH(Table20_223[[#This Row],[Material Cost]],$B$5:$B$463,0))</f>
        <v>83043</v>
      </c>
      <c r="AG132">
        <f>INDEX($A$5:$A$463,MATCH(Table10_213[[#This Row],[Labour Cost ]],$C$5:$C$463,0))</f>
        <v>82055</v>
      </c>
      <c r="AH132">
        <f>INDEX($A$5:$A$463,MATCH(Table13_217[[#This Row],[Chargeback Cost]],Table2[Chargeback Cost],0))</f>
        <v>81977</v>
      </c>
      <c r="AJ132" s="44">
        <v>1506160.42</v>
      </c>
      <c r="AK132" s="38">
        <v>290937.93</v>
      </c>
      <c r="AL132" s="38">
        <v>117345</v>
      </c>
    </row>
    <row r="133" spans="1:38" x14ac:dyDescent="0.3">
      <c r="A133">
        <v>82012</v>
      </c>
      <c r="B133">
        <v>1617667.99</v>
      </c>
      <c r="C133">
        <v>389109.27</v>
      </c>
      <c r="D133">
        <v>2335053.11</v>
      </c>
      <c r="E133">
        <f t="shared" si="3"/>
        <v>140345</v>
      </c>
      <c r="F133" s="33">
        <f>IF(B133&gt;$B$464,A133,IF(B133&lt;=$B$464," ",IF(C133&gt;$C$464,A133,IF(C133&lt;=$C$464," ",IF(E133&gt;Data_Sheet!$B$6,A133,IF(E133&lt;=Data_Sheet!$B$6," "))))))</f>
        <v>82012</v>
      </c>
      <c r="H133" s="38">
        <v>83068</v>
      </c>
      <c r="J133" s="38">
        <v>83068</v>
      </c>
      <c r="K133" s="38">
        <v>83068</v>
      </c>
      <c r="L133" s="38">
        <v>83068</v>
      </c>
      <c r="N133" s="38">
        <f>IF(VLOOKUP(J133,A133:B591,2,FALSE)&gt;Home!$B$3,J133)</f>
        <v>83068</v>
      </c>
      <c r="O133" s="38">
        <f>IF(VLOOKUP(K133,A133:C591,3,FALSE)&gt;Home!$B$4,K133)</f>
        <v>83068</v>
      </c>
      <c r="P133" s="38">
        <f>IF(VLOOKUP(L133,A133:E591,5,FALSE)&gt;Home!$B$5,L133)</f>
        <v>83068</v>
      </c>
      <c r="R133" s="44">
        <v>83068</v>
      </c>
      <c r="S133" s="44">
        <v>84012</v>
      </c>
      <c r="T133" s="44">
        <v>83118</v>
      </c>
      <c r="U133" s="44"/>
      <c r="AA133">
        <f>VLOOKUP(Table_valid_2458__220[[#This Row],[Material Cost]],A133:B591,2,FALSE)</f>
        <v>2307333.0299999998</v>
      </c>
      <c r="AB133">
        <f>VLOOKUP(Table_valid_2469__318[[#This Row],[Labour Cost]],A133:C591,3,FALSE)</f>
        <v>332420.23</v>
      </c>
      <c r="AC133">
        <f>VLOOKUP(Table_valid_2471116[[#This Row],[Chargeback]],A133:E591,5,FALSE)</f>
        <v>313345</v>
      </c>
      <c r="AF133">
        <f>INDEX($A$5:$A$463,MATCH(Table20_223[[#This Row],[Material Cost]],$B$5:$B$463,0))</f>
        <v>84002</v>
      </c>
      <c r="AG133">
        <f>INDEX($A$5:$A$463,MATCH(Table10_213[[#This Row],[Labour Cost ]],$C$5:$C$463,0))</f>
        <v>83002</v>
      </c>
      <c r="AH133">
        <f>INDEX($A$5:$A$463,MATCH(Table13_217[[#This Row],[Chargeback Cost]],Table2[Chargeback Cost],0))</f>
        <v>81974</v>
      </c>
      <c r="AJ133" s="44">
        <v>1486284.07</v>
      </c>
      <c r="AK133" s="38">
        <v>289940.19</v>
      </c>
      <c r="AL133" s="38">
        <v>116345</v>
      </c>
    </row>
    <row r="134" spans="1:38" x14ac:dyDescent="0.3">
      <c r="A134">
        <v>82013</v>
      </c>
      <c r="B134">
        <v>2770834.89</v>
      </c>
      <c r="C134">
        <v>644885.77</v>
      </c>
      <c r="D134">
        <v>4000212.28</v>
      </c>
      <c r="E134">
        <f t="shared" si="3"/>
        <v>141345</v>
      </c>
      <c r="F134" s="33">
        <f>IF(B134&gt;$B$464,A134,IF(B134&lt;=$B$464," ",IF(C134&gt;$C$464,A134,IF(C134&lt;=$C$464," ",IF(E134&gt;Data_Sheet!$B$6,A134,IF(E134&lt;=Data_Sheet!$B$6," "))))))</f>
        <v>82013</v>
      </c>
      <c r="H134" s="38">
        <v>83072</v>
      </c>
      <c r="J134" s="38">
        <v>83072</v>
      </c>
      <c r="K134" s="38">
        <v>83072</v>
      </c>
      <c r="L134" s="38">
        <v>83072</v>
      </c>
      <c r="N134" s="38">
        <f>IF(VLOOKUP(J134,A134:B592,2,FALSE)&gt;Home!$B$3,J134)</f>
        <v>83072</v>
      </c>
      <c r="O134" s="38" t="b">
        <f>IF(VLOOKUP(K134,A134:C592,3,FALSE)&gt;Home!$B$4,K134)</f>
        <v>0</v>
      </c>
      <c r="P134" s="38">
        <f>IF(VLOOKUP(L134,A134:E592,5,FALSE)&gt;Home!$B$5,L134)</f>
        <v>83072</v>
      </c>
      <c r="R134" s="44">
        <v>83072</v>
      </c>
      <c r="S134" s="44">
        <v>84015</v>
      </c>
      <c r="T134" s="44">
        <v>83136</v>
      </c>
      <c r="U134" s="44"/>
      <c r="AA134">
        <f>VLOOKUP(Table_valid_2458__220[[#This Row],[Material Cost]],A134:B592,2,FALSE)</f>
        <v>1182698.82</v>
      </c>
      <c r="AB134">
        <f>VLOOKUP(Table_valid_2469__318[[#This Row],[Labour Cost]],A134:C592,3,FALSE)</f>
        <v>457919.47</v>
      </c>
      <c r="AC134">
        <f>VLOOKUP(Table_valid_2471116[[#This Row],[Chargeback]],A134:E592,5,FALSE)</f>
        <v>330345</v>
      </c>
      <c r="AF134">
        <f>INDEX($A$5:$A$463,MATCH(Table20_223[[#This Row],[Material Cost]],$B$5:$B$463,0))</f>
        <v>83054</v>
      </c>
      <c r="AG134">
        <f>INDEX($A$5:$A$463,MATCH(Table10_213[[#This Row],[Labour Cost ]],$C$5:$C$463,0))</f>
        <v>81018</v>
      </c>
      <c r="AH134">
        <f>INDEX($A$5:$A$463,MATCH(Table13_217[[#This Row],[Chargeback Cost]],Table2[Chargeback Cost],0))</f>
        <v>81973</v>
      </c>
      <c r="AJ134" s="44">
        <v>1475863.55</v>
      </c>
      <c r="AK134" s="38">
        <v>289796.88</v>
      </c>
      <c r="AL134" s="38">
        <v>115345</v>
      </c>
    </row>
    <row r="135" spans="1:38" x14ac:dyDescent="0.3">
      <c r="A135">
        <v>82014</v>
      </c>
      <c r="B135">
        <v>534822.56000000006</v>
      </c>
      <c r="C135">
        <v>121637.73</v>
      </c>
      <c r="D135">
        <v>750170.37</v>
      </c>
      <c r="E135">
        <f t="shared" ref="E135:E198" si="4">E134+1000</f>
        <v>142345</v>
      </c>
      <c r="F135" s="33" t="str">
        <f>IF(B135&gt;$B$464,A135,IF(B135&lt;=$B$464," ",IF(C135&gt;$C$464,A135,IF(C135&lt;=$C$464," ",IF(E135&gt;Data_Sheet!$B$6,A135,IF(E135&lt;=Data_Sheet!$B$6," "))))))</f>
        <v xml:space="preserve"> </v>
      </c>
      <c r="H135" s="38">
        <v>83078</v>
      </c>
      <c r="J135" s="38">
        <v>83078</v>
      </c>
      <c r="K135" s="38">
        <v>83078</v>
      </c>
      <c r="L135" s="38">
        <v>83078</v>
      </c>
      <c r="N135" s="38">
        <f>IF(VLOOKUP(J135,A135:B593,2,FALSE)&gt;Home!$B$3,J135)</f>
        <v>83078</v>
      </c>
      <c r="O135" s="38" t="b">
        <f>IF(VLOOKUP(K135,A135:C593,3,FALSE)&gt;Home!$B$4,K135)</f>
        <v>0</v>
      </c>
      <c r="P135" s="38">
        <f>IF(VLOOKUP(L135,A135:E593,5,FALSE)&gt;Home!$B$5,L135)</f>
        <v>83078</v>
      </c>
      <c r="R135" s="44">
        <v>83078</v>
      </c>
      <c r="S135" s="44">
        <v>84016</v>
      </c>
      <c r="T135" s="44">
        <v>83139</v>
      </c>
      <c r="U135" s="44"/>
      <c r="AA135">
        <f>VLOOKUP(Table_valid_2458__220[[#This Row],[Material Cost]],A135:B593,2,FALSE)</f>
        <v>1166193.3799999999</v>
      </c>
      <c r="AB135">
        <f>VLOOKUP(Table_valid_2469__318[[#This Row],[Labour Cost]],A135:C593,3,FALSE)</f>
        <v>400043.06</v>
      </c>
      <c r="AC135">
        <f>VLOOKUP(Table_valid_2471116[[#This Row],[Chargeback]],A135:E593,5,FALSE)</f>
        <v>333345</v>
      </c>
      <c r="AF135">
        <f>INDEX($A$5:$A$463,MATCH(Table20_223[[#This Row],[Material Cost]],$B$5:$B$463,0))</f>
        <v>81944</v>
      </c>
      <c r="AG135">
        <f>INDEX($A$5:$A$463,MATCH(Table10_213[[#This Row],[Labour Cost ]],$C$5:$C$463,0))</f>
        <v>83049</v>
      </c>
      <c r="AH135">
        <f>INDEX($A$5:$A$463,MATCH(Table13_217[[#This Row],[Chargeback Cost]],Table2[Chargeback Cost],0))</f>
        <v>81964</v>
      </c>
      <c r="AJ135" s="44">
        <v>1473222.04</v>
      </c>
      <c r="AK135" s="38">
        <v>288105.78000000003</v>
      </c>
      <c r="AL135" s="38">
        <v>113345</v>
      </c>
    </row>
    <row r="136" spans="1:38" x14ac:dyDescent="0.3">
      <c r="A136">
        <v>82016</v>
      </c>
      <c r="B136">
        <v>840986.13</v>
      </c>
      <c r="C136">
        <v>119244.58</v>
      </c>
      <c r="D136">
        <v>1018737.2</v>
      </c>
      <c r="E136">
        <f t="shared" si="4"/>
        <v>143345</v>
      </c>
      <c r="F136" s="33" t="str">
        <f>IF(B136&gt;$B$464,A136,IF(B136&lt;=$B$464," ",IF(C136&gt;$C$464,A136,IF(C136&lt;=$C$464," ",IF(E136&gt;Data_Sheet!$B$6,A136,IF(E136&lt;=Data_Sheet!$B$6," "))))))</f>
        <v xml:space="preserve"> </v>
      </c>
      <c r="H136" s="38">
        <v>83079</v>
      </c>
      <c r="J136" s="38">
        <v>83079</v>
      </c>
      <c r="K136" s="38">
        <v>83079</v>
      </c>
      <c r="L136" s="38">
        <v>83079</v>
      </c>
      <c r="N136" s="38">
        <f>IF(VLOOKUP(J136,A136:B594,2,FALSE)&gt;Home!$B$3,J136)</f>
        <v>83079</v>
      </c>
      <c r="O136" s="38">
        <f>IF(VLOOKUP(K136,A136:C594,3,FALSE)&gt;Home!$B$4,K136)</f>
        <v>83079</v>
      </c>
      <c r="P136" s="38">
        <f>IF(VLOOKUP(L136,A136:E594,5,FALSE)&gt;Home!$B$5,L136)</f>
        <v>83079</v>
      </c>
      <c r="R136" s="44">
        <v>83079</v>
      </c>
      <c r="S136" s="44">
        <v>84017</v>
      </c>
      <c r="T136" s="44">
        <v>84002</v>
      </c>
      <c r="U136" s="44"/>
      <c r="AA136">
        <f>VLOOKUP(Table_valid_2458__220[[#This Row],[Material Cost]],A136:B594,2,FALSE)</f>
        <v>1979131.33</v>
      </c>
      <c r="AB136">
        <f>VLOOKUP(Table_valid_2469__318[[#This Row],[Labour Cost]],A136:C594,3,FALSE)</f>
        <v>281949.84000000003</v>
      </c>
      <c r="AC136">
        <f>VLOOKUP(Table_valid_2471116[[#This Row],[Chargeback]],A136:E594,5,FALSE)</f>
        <v>349345</v>
      </c>
      <c r="AF136">
        <f>INDEX($A$5:$A$463,MATCH(Table20_223[[#This Row],[Material Cost]],$B$5:$B$463,0))</f>
        <v>83038</v>
      </c>
      <c r="AG136">
        <f>INDEX($A$5:$A$463,MATCH(Table10_213[[#This Row],[Labour Cost ]],$C$5:$C$463,0))</f>
        <v>82032</v>
      </c>
      <c r="AH136">
        <f>INDEX($A$5:$A$463,MATCH(Table13_217[[#This Row],[Chargeback Cost]],Table2[Chargeback Cost],0))</f>
        <v>81963</v>
      </c>
      <c r="AJ136" s="44">
        <v>1472108.76</v>
      </c>
      <c r="AK136" s="38">
        <v>286870.11</v>
      </c>
      <c r="AL136" s="38">
        <v>112345</v>
      </c>
    </row>
    <row r="137" spans="1:38" x14ac:dyDescent="0.3">
      <c r="A137">
        <v>82017</v>
      </c>
      <c r="B137">
        <v>991029.23</v>
      </c>
      <c r="C137">
        <v>207363.79</v>
      </c>
      <c r="D137">
        <v>1360326.45</v>
      </c>
      <c r="E137">
        <f t="shared" si="4"/>
        <v>144345</v>
      </c>
      <c r="F137" s="33" t="str">
        <f>IF(B137&gt;$B$464,A137,IF(B137&lt;=$B$464," ",IF(C137&gt;$C$464,A137,IF(C137&lt;=$C$464," ",IF(E137&gt;Data_Sheet!$B$6,A137,IF(E137&lt;=Data_Sheet!$B$6," "))))))</f>
        <v xml:space="preserve"> </v>
      </c>
      <c r="H137" s="38">
        <v>83081</v>
      </c>
      <c r="J137" s="38">
        <v>83081</v>
      </c>
      <c r="K137" s="38">
        <v>83081</v>
      </c>
      <c r="L137" s="38">
        <v>83081</v>
      </c>
      <c r="N137" s="38">
        <f>IF(VLOOKUP(J137,A137:B595,2,FALSE)&gt;Home!$B$3,J137)</f>
        <v>83081</v>
      </c>
      <c r="O137" s="38">
        <f>IF(VLOOKUP(K137,A137:C595,3,FALSE)&gt;Home!$B$4,K137)</f>
        <v>83081</v>
      </c>
      <c r="P137" s="38">
        <f>IF(VLOOKUP(L137,A137:E595,5,FALSE)&gt;Home!$B$5,L137)</f>
        <v>83081</v>
      </c>
      <c r="R137" s="44">
        <v>83081</v>
      </c>
      <c r="S137" s="44">
        <v>84018</v>
      </c>
      <c r="T137" s="44">
        <v>84003</v>
      </c>
      <c r="U137" s="44"/>
      <c r="AA137">
        <f>VLOOKUP(Table_valid_2458__220[[#This Row],[Material Cost]],A137:B595,2,FALSE)</f>
        <v>2163494.4700000002</v>
      </c>
      <c r="AB137">
        <f>VLOOKUP(Table_valid_2469__318[[#This Row],[Labour Cost]],A137:C595,3,FALSE)</f>
        <v>885490.3</v>
      </c>
      <c r="AC137">
        <f>VLOOKUP(Table_valid_2471116[[#This Row],[Chargeback]],A137:E595,5,FALSE)</f>
        <v>350345</v>
      </c>
      <c r="AF137">
        <f>INDEX($A$5:$A$463,MATCH(Table20_223[[#This Row],[Material Cost]],$B$5:$B$463,0))</f>
        <v>83031</v>
      </c>
      <c r="AG137">
        <f>INDEX($A$5:$A$463,MATCH(Table10_213[[#This Row],[Labour Cost ]],$C$5:$C$463,0))</f>
        <v>83019</v>
      </c>
      <c r="AH137">
        <f>INDEX($A$5:$A$463,MATCH(Table13_217[[#This Row],[Chargeback Cost]],Table2[Chargeback Cost],0))</f>
        <v>81962</v>
      </c>
      <c r="AJ137" s="44">
        <v>1463361.58</v>
      </c>
      <c r="AK137" s="38">
        <v>286063.31</v>
      </c>
      <c r="AL137" s="38">
        <v>111345</v>
      </c>
    </row>
    <row r="138" spans="1:38" x14ac:dyDescent="0.3">
      <c r="A138">
        <v>82018</v>
      </c>
      <c r="B138">
        <v>1059234.1100000001</v>
      </c>
      <c r="C138">
        <v>244776.24</v>
      </c>
      <c r="D138">
        <v>1478285.92</v>
      </c>
      <c r="E138">
        <f t="shared" si="4"/>
        <v>145345</v>
      </c>
      <c r="F138" s="33" t="str">
        <f>IF(B138&gt;$B$464,A138,IF(B138&lt;=$B$464," ",IF(C138&gt;$C$464,A138,IF(C138&lt;=$C$464," ",IF(E138&gt;Data_Sheet!$B$6,A138,IF(E138&lt;=Data_Sheet!$B$6," "))))))</f>
        <v xml:space="preserve"> </v>
      </c>
      <c r="H138" s="38">
        <v>83083</v>
      </c>
      <c r="J138" s="38">
        <v>83083</v>
      </c>
      <c r="K138" s="38">
        <v>83083</v>
      </c>
      <c r="L138" s="38">
        <v>83083</v>
      </c>
      <c r="N138" s="38">
        <f>IF(VLOOKUP(J138,A138:B596,2,FALSE)&gt;Home!$B$3,J138)</f>
        <v>83083</v>
      </c>
      <c r="O138" s="38" t="b">
        <f>IF(VLOOKUP(K138,A138:C596,3,FALSE)&gt;Home!$B$4,K138)</f>
        <v>0</v>
      </c>
      <c r="P138" s="38">
        <f>IF(VLOOKUP(L138,A138:E596,5,FALSE)&gt;Home!$B$5,L138)</f>
        <v>83083</v>
      </c>
      <c r="R138" s="44">
        <v>83083</v>
      </c>
      <c r="S138" s="44">
        <v>84021</v>
      </c>
      <c r="T138" s="44">
        <v>84005</v>
      </c>
      <c r="U138" s="44"/>
      <c r="AA138">
        <f>VLOOKUP(Table_valid_2458__220[[#This Row],[Material Cost]],A138:B596,2,FALSE)</f>
        <v>1452854.22</v>
      </c>
      <c r="AB138">
        <f>VLOOKUP(Table_valid_2469__318[[#This Row],[Labour Cost]],A138:C596,3,FALSE)</f>
        <v>377546.88</v>
      </c>
      <c r="AC138">
        <f>VLOOKUP(Table_valid_2471116[[#This Row],[Chargeback]],A138:E596,5,FALSE)</f>
        <v>352345</v>
      </c>
      <c r="AF138">
        <f>INDEX($A$5:$A$463,MATCH(Table20_223[[#This Row],[Material Cost]],$B$5:$B$463,0))</f>
        <v>83083</v>
      </c>
      <c r="AG138">
        <f>INDEX($A$5:$A$463,MATCH(Table10_213[[#This Row],[Labour Cost ]],$C$5:$C$463,0))</f>
        <v>84025</v>
      </c>
      <c r="AH138">
        <f>INDEX($A$5:$A$463,MATCH(Table13_217[[#This Row],[Chargeback Cost]],Table2[Chargeback Cost],0))</f>
        <v>81961</v>
      </c>
      <c r="AJ138" s="44">
        <v>1452854.22</v>
      </c>
      <c r="AK138" s="38">
        <v>281959.07</v>
      </c>
      <c r="AL138" s="38">
        <v>110345</v>
      </c>
    </row>
    <row r="139" spans="1:38" x14ac:dyDescent="0.3">
      <c r="A139">
        <v>82019</v>
      </c>
      <c r="B139">
        <v>2685410.51</v>
      </c>
      <c r="C139">
        <v>502106.29</v>
      </c>
      <c r="D139">
        <v>3685717.82</v>
      </c>
      <c r="E139">
        <f t="shared" si="4"/>
        <v>146345</v>
      </c>
      <c r="F139" s="33">
        <f>IF(B139&gt;$B$464,A139,IF(B139&lt;=$B$464," ",IF(C139&gt;$C$464,A139,IF(C139&lt;=$C$464," ",IF(E139&gt;Data_Sheet!$B$6,A139,IF(E139&lt;=Data_Sheet!$B$6," "))))))</f>
        <v>82019</v>
      </c>
      <c r="H139" s="38">
        <v>83094</v>
      </c>
      <c r="J139" s="38">
        <v>83094</v>
      </c>
      <c r="K139" s="38">
        <v>83094</v>
      </c>
      <c r="L139" s="38">
        <v>83094</v>
      </c>
      <c r="N139" s="38">
        <f>IF(VLOOKUP(J139,A139:B597,2,FALSE)&gt;Home!$B$3,J139)</f>
        <v>83094</v>
      </c>
      <c r="O139" s="38" t="b">
        <f>IF(VLOOKUP(K139,A139:C597,3,FALSE)&gt;Home!$B$4,K139)</f>
        <v>0</v>
      </c>
      <c r="P139" s="38">
        <f>IF(VLOOKUP(L139,A139:E597,5,FALSE)&gt;Home!$B$5,L139)</f>
        <v>83094</v>
      </c>
      <c r="R139" s="44">
        <v>83094</v>
      </c>
      <c r="S139" s="44">
        <v>84022</v>
      </c>
      <c r="T139" s="44">
        <v>84007</v>
      </c>
      <c r="U139" s="44"/>
      <c r="AA139">
        <f>VLOOKUP(Table_valid_2458__220[[#This Row],[Material Cost]],A139:B597,2,FALSE)</f>
        <v>1794105.89</v>
      </c>
      <c r="AB139">
        <f>VLOOKUP(Table_valid_2469__318[[#This Row],[Labour Cost]],A139:C597,3,FALSE)</f>
        <v>343054.87</v>
      </c>
      <c r="AC139">
        <f>VLOOKUP(Table_valid_2471116[[#This Row],[Chargeback]],A139:E597,5,FALSE)</f>
        <v>353345</v>
      </c>
      <c r="AF139">
        <f>INDEX($A$5:$A$463,MATCH(Table20_223[[#This Row],[Material Cost]],$B$5:$B$463,0))</f>
        <v>81904</v>
      </c>
      <c r="AG139">
        <f>INDEX($A$5:$A$463,MATCH(Table10_213[[#This Row],[Labour Cost ]],$C$5:$C$463,0))</f>
        <v>84017</v>
      </c>
      <c r="AH139">
        <f>INDEX($A$5:$A$463,MATCH(Table13_217[[#This Row],[Chargeback Cost]],Table2[Chargeback Cost],0))</f>
        <v>81960</v>
      </c>
      <c r="AJ139" s="44">
        <v>1444341.4</v>
      </c>
      <c r="AK139" s="38">
        <v>281949.84000000003</v>
      </c>
      <c r="AL139" s="38">
        <v>109345</v>
      </c>
    </row>
    <row r="140" spans="1:38" x14ac:dyDescent="0.3">
      <c r="A140">
        <v>82020</v>
      </c>
      <c r="B140">
        <v>1164046.3600000001</v>
      </c>
      <c r="C140">
        <v>332347.56</v>
      </c>
      <c r="D140">
        <v>1661036.26</v>
      </c>
      <c r="E140">
        <f t="shared" si="4"/>
        <v>147345</v>
      </c>
      <c r="F140" s="33">
        <f>IF(B140&gt;$B$464,A140,IF(B140&lt;=$B$464," ",IF(C140&gt;$C$464,A140,IF(C140&lt;=$C$464," ",IF(E140&gt;Data_Sheet!$B$6,A140,IF(E140&lt;=Data_Sheet!$B$6," "))))))</f>
        <v>82020</v>
      </c>
      <c r="H140" s="38">
        <v>83106</v>
      </c>
      <c r="J140" s="38">
        <v>83106</v>
      </c>
      <c r="K140" s="38">
        <v>83106</v>
      </c>
      <c r="L140" s="38">
        <v>83106</v>
      </c>
      <c r="N140" s="38">
        <f>IF(VLOOKUP(J140,A140:B598,2,FALSE)&gt;Home!$B$3,J140)</f>
        <v>83106</v>
      </c>
      <c r="O140" s="38" t="b">
        <f>IF(VLOOKUP(K140,A140:C598,3,FALSE)&gt;Home!$B$4,K140)</f>
        <v>0</v>
      </c>
      <c r="P140" s="38">
        <f>IF(VLOOKUP(L140,A140:E598,5,FALSE)&gt;Home!$B$5,L140)</f>
        <v>83106</v>
      </c>
      <c r="R140" s="44">
        <v>83106</v>
      </c>
      <c r="S140" s="44">
        <v>84023</v>
      </c>
      <c r="T140" s="44">
        <v>84008</v>
      </c>
      <c r="U140" s="44"/>
      <c r="AA140">
        <f>VLOOKUP(Table_valid_2458__220[[#This Row],[Material Cost]],A140:B598,2,FALSE)</f>
        <v>1300956.73</v>
      </c>
      <c r="AB140">
        <f>VLOOKUP(Table_valid_2469__318[[#This Row],[Labour Cost]],A140:C598,3,FALSE)</f>
        <v>434167.95</v>
      </c>
      <c r="AC140">
        <f>VLOOKUP(Table_valid_2471116[[#This Row],[Chargeback]],A140:E598,5,FALSE)</f>
        <v>354345</v>
      </c>
      <c r="AF140">
        <f>INDEX($A$5:$A$463,MATCH(Table20_223[[#This Row],[Material Cost]],$B$5:$B$463,0))</f>
        <v>82007</v>
      </c>
      <c r="AG140">
        <f>INDEX($A$5:$A$463,MATCH(Table10_213[[#This Row],[Labour Cost ]],$C$5:$C$463,0))</f>
        <v>84056</v>
      </c>
      <c r="AH140">
        <f>INDEX($A$5:$A$463,MATCH(Table13_217[[#This Row],[Chargeback Cost]],Table2[Chargeback Cost],0))</f>
        <v>81959</v>
      </c>
      <c r="AJ140" s="44">
        <v>1435795.27</v>
      </c>
      <c r="AK140" s="38">
        <v>277448.64</v>
      </c>
      <c r="AL140" s="38">
        <v>108345</v>
      </c>
    </row>
    <row r="141" spans="1:38" x14ac:dyDescent="0.3">
      <c r="A141">
        <v>82021</v>
      </c>
      <c r="B141">
        <v>1429060.85</v>
      </c>
      <c r="C141">
        <v>222612.25</v>
      </c>
      <c r="D141">
        <v>2074087.88</v>
      </c>
      <c r="E141">
        <f t="shared" si="4"/>
        <v>148345</v>
      </c>
      <c r="F141" s="33">
        <f>IF(B141&gt;$B$464,A141,IF(B141&lt;=$B$464," ",IF(C141&gt;$C$464,A141,IF(C141&lt;=$C$464," ",IF(E141&gt;Data_Sheet!$B$6,A141,IF(E141&lt;=Data_Sheet!$B$6," "))))))</f>
        <v>82021</v>
      </c>
      <c r="H141" s="38">
        <v>83107</v>
      </c>
      <c r="J141" s="38">
        <v>83107</v>
      </c>
      <c r="K141" s="38">
        <v>83107</v>
      </c>
      <c r="L141" s="38">
        <v>83107</v>
      </c>
      <c r="N141" s="38">
        <f>IF(VLOOKUP(J141,A141:B599,2,FALSE)&gt;Home!$B$3,J141)</f>
        <v>83107</v>
      </c>
      <c r="O141" s="38" t="b">
        <f>IF(VLOOKUP(K141,A141:C599,3,FALSE)&gt;Home!$B$4,K141)</f>
        <v>0</v>
      </c>
      <c r="P141" s="38">
        <f>IF(VLOOKUP(L141,A141:E599,5,FALSE)&gt;Home!$B$5,L141)</f>
        <v>83107</v>
      </c>
      <c r="R141" s="44">
        <v>83107</v>
      </c>
      <c r="S141" s="44">
        <v>84024</v>
      </c>
      <c r="T141" s="44">
        <v>84009</v>
      </c>
      <c r="U141" s="44"/>
      <c r="AA141">
        <f>VLOOKUP(Table_valid_2458__220[[#This Row],[Material Cost]],A141:B599,2,FALSE)</f>
        <v>1378275.71</v>
      </c>
      <c r="AB141">
        <f>VLOOKUP(Table_valid_2469__318[[#This Row],[Labour Cost]],A141:C599,3,FALSE)</f>
        <v>524198.67</v>
      </c>
      <c r="AC141">
        <f>VLOOKUP(Table_valid_2471116[[#This Row],[Chargeback]],A141:E599,5,FALSE)</f>
        <v>355345</v>
      </c>
      <c r="AF141">
        <f>INDEX($A$5:$A$463,MATCH(Table20_223[[#This Row],[Material Cost]],$B$5:$B$463,0))</f>
        <v>83053</v>
      </c>
      <c r="AG141">
        <f>INDEX($A$5:$A$463,MATCH(Table10_213[[#This Row],[Labour Cost ]],$C$5:$C$463,0))</f>
        <v>83052</v>
      </c>
      <c r="AH141">
        <f>INDEX($A$5:$A$463,MATCH(Table13_217[[#This Row],[Chargeback Cost]],Table2[Chargeback Cost],0))</f>
        <v>81958</v>
      </c>
      <c r="AJ141" s="44">
        <v>1430498.14</v>
      </c>
      <c r="AK141" s="38">
        <v>276634.53999999998</v>
      </c>
      <c r="AL141" s="38">
        <v>107345</v>
      </c>
    </row>
    <row r="142" spans="1:38" x14ac:dyDescent="0.3">
      <c r="A142">
        <v>82022</v>
      </c>
      <c r="B142">
        <v>615829.5</v>
      </c>
      <c r="C142">
        <v>157297.26999999999</v>
      </c>
      <c r="D142">
        <v>891345.8</v>
      </c>
      <c r="E142">
        <f t="shared" si="4"/>
        <v>149345</v>
      </c>
      <c r="F142" s="33" t="str">
        <f>IF(B142&gt;$B$464,A142,IF(B142&lt;=$B$464," ",IF(C142&gt;$C$464,A142,IF(C142&lt;=$C$464," ",IF(E142&gt;Data_Sheet!$B$6,A142,IF(E142&lt;=Data_Sheet!$B$6," "))))))</f>
        <v xml:space="preserve"> </v>
      </c>
      <c r="H142" s="38">
        <v>83118</v>
      </c>
      <c r="J142" s="38">
        <v>83118</v>
      </c>
      <c r="K142" s="38">
        <v>83118</v>
      </c>
      <c r="L142" s="38">
        <v>83118</v>
      </c>
      <c r="N142" s="38">
        <f>IF(VLOOKUP(J142,A142:B600,2,FALSE)&gt;Home!$B$3,J142)</f>
        <v>83118</v>
      </c>
      <c r="O142" s="38">
        <f>IF(VLOOKUP(K142,A142:C600,3,FALSE)&gt;Home!$B$4,K142)</f>
        <v>83118</v>
      </c>
      <c r="P142" s="38">
        <f>IF(VLOOKUP(L142,A142:E600,5,FALSE)&gt;Home!$B$5,L142)</f>
        <v>83118</v>
      </c>
      <c r="R142" s="44">
        <v>83118</v>
      </c>
      <c r="S142" s="44">
        <v>84025</v>
      </c>
      <c r="T142" s="44">
        <v>84011</v>
      </c>
      <c r="U142" s="44"/>
      <c r="AA142">
        <f>VLOOKUP(Table_valid_2458__220[[#This Row],[Material Cost]],A142:B600,2,FALSE)</f>
        <v>2204022.42</v>
      </c>
      <c r="AB142">
        <f>VLOOKUP(Table_valid_2469__318[[#This Row],[Labour Cost]],A142:C600,3,FALSE)</f>
        <v>281959.07</v>
      </c>
      <c r="AC142">
        <f>VLOOKUP(Table_valid_2471116[[#This Row],[Chargeback]],A142:E600,5,FALSE)</f>
        <v>356345</v>
      </c>
      <c r="AF142">
        <f>INDEX($A$5:$A$463,MATCH(Table20_223[[#This Row],[Material Cost]],$B$5:$B$463,0))</f>
        <v>82021</v>
      </c>
      <c r="AG142">
        <f>INDEX($A$5:$A$463,MATCH(Table10_213[[#This Row],[Labour Cost ]],$C$5:$C$463,0))</f>
        <v>81029</v>
      </c>
      <c r="AH142">
        <f>INDEX($A$5:$A$463,MATCH(Table13_217[[#This Row],[Chargeback Cost]],Table2[Chargeback Cost],0))</f>
        <v>81957</v>
      </c>
      <c r="AJ142" s="44">
        <v>1429060.85</v>
      </c>
      <c r="AK142" s="38">
        <v>270322.73</v>
      </c>
      <c r="AL142" s="38">
        <v>106345</v>
      </c>
    </row>
    <row r="143" spans="1:38" x14ac:dyDescent="0.3">
      <c r="A143">
        <v>82023</v>
      </c>
      <c r="B143">
        <v>1171760.8700000001</v>
      </c>
      <c r="C143">
        <v>195425.66</v>
      </c>
      <c r="D143">
        <v>1476573.98</v>
      </c>
      <c r="E143">
        <f t="shared" si="4"/>
        <v>150345</v>
      </c>
      <c r="F143" s="33">
        <f>IF(B143&gt;$B$464,A143,IF(B143&lt;=$B$464," ",IF(C143&gt;$C$464,A143,IF(C143&lt;=$C$464," ",IF(E143&gt;Data_Sheet!$B$6,A143,IF(E143&lt;=Data_Sheet!$B$6," "))))))</f>
        <v>82023</v>
      </c>
      <c r="H143" s="38">
        <v>83136</v>
      </c>
      <c r="J143" s="38">
        <v>83136</v>
      </c>
      <c r="K143" s="38">
        <v>83136</v>
      </c>
      <c r="L143" s="38">
        <v>83136</v>
      </c>
      <c r="N143" s="38">
        <f>IF(VLOOKUP(J143,A143:B601,2,FALSE)&gt;Home!$B$3,J143)</f>
        <v>83136</v>
      </c>
      <c r="O143" s="38">
        <f>IF(VLOOKUP(K143,A143:C601,3,FALSE)&gt;Home!$B$4,K143)</f>
        <v>83136</v>
      </c>
      <c r="P143" s="38">
        <f>IF(VLOOKUP(L143,A143:E601,5,FALSE)&gt;Home!$B$5,L143)</f>
        <v>83136</v>
      </c>
      <c r="R143" s="44">
        <v>83136</v>
      </c>
      <c r="S143" s="44">
        <v>84027</v>
      </c>
      <c r="T143" s="44">
        <v>84012</v>
      </c>
      <c r="U143" s="44"/>
      <c r="AA143">
        <f>VLOOKUP(Table_valid_2458__220[[#This Row],[Material Cost]],A143:B601,2,FALSE)</f>
        <v>2319752.5299999998</v>
      </c>
      <c r="AB143">
        <f>VLOOKUP(Table_valid_2469__318[[#This Row],[Labour Cost]],A143:C601,3,FALSE)</f>
        <v>357543.35</v>
      </c>
      <c r="AC143">
        <f>VLOOKUP(Table_valid_2471116[[#This Row],[Chargeback]],A143:E601,5,FALSE)</f>
        <v>357345</v>
      </c>
      <c r="AF143">
        <f>INDEX($A$5:$A$463,MATCH(Table20_223[[#This Row],[Material Cost]],$B$5:$B$463,0))</f>
        <v>83041</v>
      </c>
      <c r="AG143">
        <f>INDEX($A$5:$A$463,MATCH(Table10_213[[#This Row],[Labour Cost ]],$C$5:$C$463,0))</f>
        <v>83031</v>
      </c>
      <c r="AH143">
        <f>INDEX($A$5:$A$463,MATCH(Table13_217[[#This Row],[Chargeback Cost]],Table2[Chargeback Cost],0))</f>
        <v>81956</v>
      </c>
      <c r="AJ143" s="44">
        <v>1412490.19</v>
      </c>
      <c r="AK143" s="38">
        <v>269915.8</v>
      </c>
      <c r="AL143" s="38">
        <v>105345</v>
      </c>
    </row>
    <row r="144" spans="1:38" x14ac:dyDescent="0.3">
      <c r="A144">
        <v>82024</v>
      </c>
      <c r="B144">
        <v>1370401.16</v>
      </c>
      <c r="C144">
        <v>239452.38</v>
      </c>
      <c r="D144">
        <v>1905205.4</v>
      </c>
      <c r="E144">
        <f t="shared" si="4"/>
        <v>151345</v>
      </c>
      <c r="F144" s="33">
        <f>IF(B144&gt;$B$464,A144,IF(B144&lt;=$B$464," ",IF(C144&gt;$C$464,A144,IF(C144&lt;=$C$464," ",IF(E144&gt;Data_Sheet!$B$6,A144,IF(E144&lt;=Data_Sheet!$B$6," "))))))</f>
        <v>82024</v>
      </c>
      <c r="H144" s="38">
        <v>83139</v>
      </c>
      <c r="J144" s="38">
        <v>83139</v>
      </c>
      <c r="K144" s="38">
        <v>83139</v>
      </c>
      <c r="L144" s="38">
        <v>83139</v>
      </c>
      <c r="N144" s="38">
        <f>IF(VLOOKUP(J144,A144:B602,2,FALSE)&gt;Home!$B$3,J144)</f>
        <v>83139</v>
      </c>
      <c r="O144" s="38">
        <f>IF(VLOOKUP(K144,A144:C602,3,FALSE)&gt;Home!$B$4,K144)</f>
        <v>83139</v>
      </c>
      <c r="P144" s="38">
        <f>IF(VLOOKUP(L144,A144:E602,5,FALSE)&gt;Home!$B$5,L144)</f>
        <v>83139</v>
      </c>
      <c r="R144" s="44">
        <v>83139</v>
      </c>
      <c r="S144" s="44">
        <v>84034</v>
      </c>
      <c r="T144" s="44">
        <v>84015</v>
      </c>
      <c r="U144" s="44"/>
      <c r="AA144">
        <f>VLOOKUP(Table_valid_2458__220[[#This Row],[Material Cost]],A144:B602,2,FALSE)</f>
        <v>1730985.38</v>
      </c>
      <c r="AB144">
        <f>VLOOKUP(Table_valid_2469__318[[#This Row],[Labour Cost]],A144:C602,3,FALSE)</f>
        <v>363456.09</v>
      </c>
      <c r="AC144">
        <f>VLOOKUP(Table_valid_2471116[[#This Row],[Chargeback]],A144:E602,5,FALSE)</f>
        <v>359345</v>
      </c>
      <c r="AF144">
        <f>INDEX($A$5:$A$463,MATCH(Table20_223[[#This Row],[Material Cost]],$B$5:$B$463,0))</f>
        <v>83063</v>
      </c>
      <c r="AG144">
        <f>INDEX($A$5:$A$463,MATCH(Table10_213[[#This Row],[Labour Cost ]],$C$5:$C$463,0))</f>
        <v>81921</v>
      </c>
      <c r="AH144">
        <f>INDEX($A$5:$A$463,MATCH(Table13_217[[#This Row],[Chargeback Cost]],Table2[Chargeback Cost],0))</f>
        <v>81954</v>
      </c>
      <c r="AJ144" s="44">
        <v>1382089.92</v>
      </c>
      <c r="AK144" s="38">
        <v>266164.87</v>
      </c>
      <c r="AL144" s="38">
        <v>103345</v>
      </c>
    </row>
    <row r="145" spans="1:38" x14ac:dyDescent="0.3">
      <c r="A145">
        <v>82025</v>
      </c>
      <c r="B145">
        <v>2245688.87</v>
      </c>
      <c r="C145">
        <v>2234295</v>
      </c>
      <c r="D145">
        <v>4506439.29</v>
      </c>
      <c r="E145">
        <f t="shared" si="4"/>
        <v>152345</v>
      </c>
      <c r="F145" s="33">
        <f>IF(B145&gt;$B$464,A145,IF(B145&lt;=$B$464," ",IF(C145&gt;$C$464,A145,IF(C145&lt;=$C$464," ",IF(E145&gt;Data_Sheet!$B$6,A145,IF(E145&lt;=Data_Sheet!$B$6," "))))))</f>
        <v>82025</v>
      </c>
      <c r="H145" s="38">
        <v>84002</v>
      </c>
      <c r="J145" s="38">
        <v>84002</v>
      </c>
      <c r="K145" s="38">
        <v>84002</v>
      </c>
      <c r="L145" s="38">
        <v>84002</v>
      </c>
      <c r="N145" s="38">
        <f>IF(VLOOKUP(J145,A145:B603,2,FALSE)&gt;Home!$B$3,J145)</f>
        <v>84002</v>
      </c>
      <c r="O145" s="38">
        <f>IF(VLOOKUP(K145,A145:C603,3,FALSE)&gt;Home!$B$4,K145)</f>
        <v>84002</v>
      </c>
      <c r="P145" s="38">
        <f>IF(VLOOKUP(L145,A145:E603,5,FALSE)&gt;Home!$B$5,L145)</f>
        <v>84002</v>
      </c>
      <c r="R145" s="44">
        <v>84002</v>
      </c>
      <c r="S145" s="44">
        <v>84036</v>
      </c>
      <c r="T145" s="44">
        <v>84016</v>
      </c>
      <c r="U145" s="44"/>
      <c r="AA145">
        <f>VLOOKUP(Table_valid_2458__220[[#This Row],[Material Cost]],A145:B603,2,FALSE)</f>
        <v>1486284.07</v>
      </c>
      <c r="AB145">
        <f>VLOOKUP(Table_valid_2469__318[[#This Row],[Labour Cost]],A145:C603,3,FALSE)</f>
        <v>528835.82999999996</v>
      </c>
      <c r="AC145">
        <f>VLOOKUP(Table_valid_2471116[[#This Row],[Chargeback]],A145:E603,5,FALSE)</f>
        <v>360345</v>
      </c>
      <c r="AF145">
        <f>INDEX($A$5:$A$463,MATCH(Table20_223[[#This Row],[Material Cost]],$B$5:$B$463,0))</f>
        <v>81913</v>
      </c>
      <c r="AG145">
        <f>INDEX($A$5:$A$463,MATCH(Table10_213[[#This Row],[Labour Cost ]],$C$5:$C$463,0))</f>
        <v>81034</v>
      </c>
      <c r="AH145">
        <f>INDEX($A$5:$A$463,MATCH(Table13_217[[#This Row],[Chargeback Cost]],Table2[Chargeback Cost],0))</f>
        <v>81952</v>
      </c>
      <c r="AJ145" s="44">
        <v>1381120.04</v>
      </c>
      <c r="AK145" s="38">
        <v>263001</v>
      </c>
      <c r="AL145" s="38">
        <v>101345</v>
      </c>
    </row>
    <row r="146" spans="1:38" x14ac:dyDescent="0.3">
      <c r="A146">
        <v>82026</v>
      </c>
      <c r="B146">
        <v>943114.91</v>
      </c>
      <c r="C146">
        <v>103099.17</v>
      </c>
      <c r="D146">
        <v>1219190.73</v>
      </c>
      <c r="E146">
        <f t="shared" si="4"/>
        <v>153345</v>
      </c>
      <c r="F146" s="33" t="str">
        <f>IF(B146&gt;$B$464,A146,IF(B146&lt;=$B$464," ",IF(C146&gt;$C$464,A146,IF(C146&lt;=$C$464," ",IF(E146&gt;Data_Sheet!$B$6,A146,IF(E146&lt;=Data_Sheet!$B$6," "))))))</f>
        <v xml:space="preserve"> </v>
      </c>
      <c r="H146" s="38">
        <v>84003</v>
      </c>
      <c r="J146" s="38">
        <v>84003</v>
      </c>
      <c r="K146" s="38">
        <v>84003</v>
      </c>
      <c r="L146" s="38">
        <v>84003</v>
      </c>
      <c r="N146" s="38">
        <f>IF(VLOOKUP(J146,A146:B604,2,FALSE)&gt;Home!$B$3,J146)</f>
        <v>84003</v>
      </c>
      <c r="O146" s="38">
        <f>IF(VLOOKUP(K146,A146:C604,3,FALSE)&gt;Home!$B$4,K146)</f>
        <v>84003</v>
      </c>
      <c r="P146" s="38">
        <f>IF(VLOOKUP(L146,A146:E604,5,FALSE)&gt;Home!$B$5,L146)</f>
        <v>84003</v>
      </c>
      <c r="R146" s="44">
        <v>84003</v>
      </c>
      <c r="S146" s="44">
        <v>84039</v>
      </c>
      <c r="T146" s="44">
        <v>84017</v>
      </c>
      <c r="U146" s="44"/>
      <c r="AA146">
        <f>VLOOKUP(Table_valid_2458__220[[#This Row],[Material Cost]],A146:B604,2,FALSE)</f>
        <v>1651548.47</v>
      </c>
      <c r="AB146">
        <f>VLOOKUP(Table_valid_2469__318[[#This Row],[Labour Cost]],A146:C604,3,FALSE)</f>
        <v>627209.07999999996</v>
      </c>
      <c r="AC146">
        <f>VLOOKUP(Table_valid_2471116[[#This Row],[Chargeback]],A146:E604,5,FALSE)</f>
        <v>361345</v>
      </c>
      <c r="AF146">
        <f>INDEX($A$5:$A$463,MATCH(Table20_223[[#This Row],[Material Cost]],$B$5:$B$463,0))</f>
        <v>83107</v>
      </c>
      <c r="AG146">
        <f>INDEX($A$5:$A$463,MATCH(Table10_213[[#This Row],[Labour Cost ]],$C$5:$C$463,0))</f>
        <v>81012</v>
      </c>
      <c r="AH146">
        <f>INDEX($A$5:$A$463,MATCH(Table13_217[[#This Row],[Chargeback Cost]],Table2[Chargeback Cost],0))</f>
        <v>81951</v>
      </c>
      <c r="AJ146" s="44">
        <v>1378275.71</v>
      </c>
      <c r="AK146" s="38">
        <v>262421.55</v>
      </c>
      <c r="AL146" s="38">
        <v>100345</v>
      </c>
    </row>
    <row r="147" spans="1:38" x14ac:dyDescent="0.3">
      <c r="A147">
        <v>82027</v>
      </c>
      <c r="B147">
        <v>1586348.94</v>
      </c>
      <c r="C147">
        <v>175410.53</v>
      </c>
      <c r="D147">
        <v>2179874.0699999998</v>
      </c>
      <c r="E147">
        <f t="shared" si="4"/>
        <v>154345</v>
      </c>
      <c r="F147" s="33">
        <f>IF(B147&gt;$B$464,A147,IF(B147&lt;=$B$464," ",IF(C147&gt;$C$464,A147,IF(C147&lt;=$C$464," ",IF(E147&gt;Data_Sheet!$B$6,A147,IF(E147&lt;=Data_Sheet!$B$6," "))))))</f>
        <v>82027</v>
      </c>
      <c r="H147" s="38">
        <v>84005</v>
      </c>
      <c r="J147" s="38">
        <v>84005</v>
      </c>
      <c r="K147" s="38">
        <v>84005</v>
      </c>
      <c r="L147" s="38">
        <v>84005</v>
      </c>
      <c r="N147" s="38">
        <f>IF(VLOOKUP(J147,A147:B605,2,FALSE)&gt;Home!$B$3,J147)</f>
        <v>84005</v>
      </c>
      <c r="O147" s="38">
        <f>IF(VLOOKUP(K147,A147:C605,3,FALSE)&gt;Home!$B$4,K147)</f>
        <v>84005</v>
      </c>
      <c r="P147" s="38">
        <f>IF(VLOOKUP(L147,A147:E605,5,FALSE)&gt;Home!$B$5,L147)</f>
        <v>84005</v>
      </c>
      <c r="R147" s="44">
        <v>84005</v>
      </c>
      <c r="S147" s="44">
        <v>84048</v>
      </c>
      <c r="T147" s="44">
        <v>84018</v>
      </c>
      <c r="U147" s="44"/>
      <c r="AA147">
        <f>VLOOKUP(Table_valid_2458__220[[#This Row],[Material Cost]],A147:B605,2,FALSE)</f>
        <v>3020261.82</v>
      </c>
      <c r="AB147">
        <f>VLOOKUP(Table_valid_2469__318[[#This Row],[Labour Cost]],A147:C605,3,FALSE)</f>
        <v>1593979.09</v>
      </c>
      <c r="AC147">
        <f>VLOOKUP(Table_valid_2471116[[#This Row],[Chargeback]],A147:E605,5,FALSE)</f>
        <v>362345</v>
      </c>
      <c r="AF147">
        <f>INDEX($A$5:$A$463,MATCH(Table20_223[[#This Row],[Material Cost]],$B$5:$B$463,0))</f>
        <v>82024</v>
      </c>
      <c r="AG147">
        <f>INDEX($A$5:$A$463,MATCH(Table10_213[[#This Row],[Labour Cost ]],$C$5:$C$463,0))</f>
        <v>83053</v>
      </c>
      <c r="AH147">
        <f>INDEX($A$5:$A$463,MATCH(Table13_217[[#This Row],[Chargeback Cost]],Table2[Chargeback Cost],0))</f>
        <v>81948</v>
      </c>
      <c r="AJ147" s="44">
        <v>1370401.16</v>
      </c>
      <c r="AK147" s="38">
        <v>261707.51999999999</v>
      </c>
      <c r="AL147" s="38">
        <v>99345</v>
      </c>
    </row>
    <row r="148" spans="1:38" x14ac:dyDescent="0.3">
      <c r="A148">
        <v>82028</v>
      </c>
      <c r="B148">
        <v>932851.97</v>
      </c>
      <c r="C148">
        <v>135731.85999999999</v>
      </c>
      <c r="D148">
        <v>1273400.08</v>
      </c>
      <c r="E148">
        <f t="shared" si="4"/>
        <v>155345</v>
      </c>
      <c r="F148" s="33" t="str">
        <f>IF(B148&gt;$B$464,A148,IF(B148&lt;=$B$464," ",IF(C148&gt;$C$464,A148,IF(C148&lt;=$C$464," ",IF(E148&gt;Data_Sheet!$B$6,A148,IF(E148&lt;=Data_Sheet!$B$6," "))))))</f>
        <v xml:space="preserve"> </v>
      </c>
      <c r="H148" s="38">
        <v>84007</v>
      </c>
      <c r="J148" s="38">
        <v>84007</v>
      </c>
      <c r="K148" s="38">
        <v>84007</v>
      </c>
      <c r="L148" s="38">
        <v>84007</v>
      </c>
      <c r="N148" s="38">
        <f>IF(VLOOKUP(J148,A148:B606,2,FALSE)&gt;Home!$B$3,J148)</f>
        <v>84007</v>
      </c>
      <c r="O148" s="38">
        <f>IF(VLOOKUP(K148,A148:C606,3,FALSE)&gt;Home!$B$4,K148)</f>
        <v>84007</v>
      </c>
      <c r="P148" s="38">
        <f>IF(VLOOKUP(L148,A148:E606,5,FALSE)&gt;Home!$B$5,L148)</f>
        <v>84007</v>
      </c>
      <c r="R148" s="44">
        <v>84007</v>
      </c>
      <c r="S148" s="44">
        <v>84050</v>
      </c>
      <c r="T148" s="44">
        <v>84021</v>
      </c>
      <c r="U148" s="44"/>
      <c r="AA148">
        <f>VLOOKUP(Table_valid_2458__220[[#This Row],[Material Cost]],A148:B606,2,FALSE)</f>
        <v>1274415.03</v>
      </c>
      <c r="AB148">
        <f>VLOOKUP(Table_valid_2469__318[[#This Row],[Labour Cost]],A148:C606,3,FALSE)</f>
        <v>492130.58</v>
      </c>
      <c r="AC148">
        <f>VLOOKUP(Table_valid_2471116[[#This Row],[Chargeback]],A148:E606,5,FALSE)</f>
        <v>365345</v>
      </c>
      <c r="AF148">
        <f>INDEX($A$5:$A$463,MATCH(Table20_223[[#This Row],[Material Cost]],$B$5:$B$463,0))</f>
        <v>83049</v>
      </c>
      <c r="AG148">
        <f>INDEX($A$5:$A$463,MATCH(Table10_213[[#This Row],[Labour Cost ]],$C$5:$C$463,0))</f>
        <v>83003</v>
      </c>
      <c r="AH148">
        <f>INDEX($A$5:$A$463,MATCH(Table13_217[[#This Row],[Chargeback Cost]],Table2[Chargeback Cost],0))</f>
        <v>81944</v>
      </c>
      <c r="AJ148" s="44">
        <v>1356523.4</v>
      </c>
      <c r="AK148" s="38">
        <v>258136.33</v>
      </c>
      <c r="AL148" s="38">
        <v>97345</v>
      </c>
    </row>
    <row r="149" spans="1:38" x14ac:dyDescent="0.3">
      <c r="A149">
        <v>82029</v>
      </c>
      <c r="B149">
        <v>1856659.28</v>
      </c>
      <c r="C149">
        <v>367392.24</v>
      </c>
      <c r="D149">
        <v>2595564.37</v>
      </c>
      <c r="E149">
        <f t="shared" si="4"/>
        <v>156345</v>
      </c>
      <c r="F149" s="33">
        <f>IF(B149&gt;$B$464,A149,IF(B149&lt;=$B$464," ",IF(C149&gt;$C$464,A149,IF(C149&lt;=$C$464," ",IF(E149&gt;Data_Sheet!$B$6,A149,IF(E149&lt;=Data_Sheet!$B$6," "))))))</f>
        <v>82029</v>
      </c>
      <c r="H149" s="38">
        <v>84008</v>
      </c>
      <c r="J149" s="38">
        <v>84008</v>
      </c>
      <c r="K149" s="38">
        <v>84008</v>
      </c>
      <c r="L149" s="38">
        <v>84008</v>
      </c>
      <c r="N149" s="38">
        <f>IF(VLOOKUP(J149,A149:B607,2,FALSE)&gt;Home!$B$3,J149)</f>
        <v>84008</v>
      </c>
      <c r="O149" s="38">
        <f>IF(VLOOKUP(K149,A149:C607,3,FALSE)&gt;Home!$B$4,K149)</f>
        <v>84008</v>
      </c>
      <c r="P149" s="38">
        <f>IF(VLOOKUP(L149,A149:E607,5,FALSE)&gt;Home!$B$5,L149)</f>
        <v>84008</v>
      </c>
      <c r="R149" s="44">
        <v>84008</v>
      </c>
      <c r="S149" s="44">
        <v>84054</v>
      </c>
      <c r="T149" s="44">
        <v>84022</v>
      </c>
      <c r="U149" s="44"/>
      <c r="AA149">
        <f>VLOOKUP(Table_valid_2458__220[[#This Row],[Material Cost]],A149:B607,2,FALSE)</f>
        <v>1960043.63</v>
      </c>
      <c r="AB149">
        <f>VLOOKUP(Table_valid_2469__318[[#This Row],[Labour Cost]],A149:C607,3,FALSE)</f>
        <v>314951.65999999997</v>
      </c>
      <c r="AC149">
        <f>VLOOKUP(Table_valid_2471116[[#This Row],[Chargeback]],A149:E607,5,FALSE)</f>
        <v>366345</v>
      </c>
      <c r="AF149">
        <f>INDEX($A$5:$A$463,MATCH(Table20_223[[#This Row],[Material Cost]],$B$5:$B$463,0))</f>
        <v>83006</v>
      </c>
      <c r="AG149">
        <f>INDEX($A$5:$A$463,MATCH(Table10_213[[#This Row],[Labour Cost ]],$C$5:$C$463,0))</f>
        <v>83063</v>
      </c>
      <c r="AH149">
        <f>INDEX($A$5:$A$463,MATCH(Table13_217[[#This Row],[Chargeback Cost]],Table2[Chargeback Cost],0))</f>
        <v>81942</v>
      </c>
      <c r="AJ149" s="44">
        <v>1355723.02</v>
      </c>
      <c r="AK149" s="38">
        <v>256602.47</v>
      </c>
      <c r="AL149" s="38">
        <v>95345</v>
      </c>
    </row>
    <row r="150" spans="1:38" x14ac:dyDescent="0.3">
      <c r="A150">
        <v>82030</v>
      </c>
      <c r="B150">
        <v>590949.98</v>
      </c>
      <c r="C150">
        <v>89963.35</v>
      </c>
      <c r="D150">
        <v>811899.57</v>
      </c>
      <c r="E150">
        <f t="shared" si="4"/>
        <v>157345</v>
      </c>
      <c r="F150" s="33" t="str">
        <f>IF(B150&gt;$B$464,A150,IF(B150&lt;=$B$464," ",IF(C150&gt;$C$464,A150,IF(C150&lt;=$C$464," ",IF(E150&gt;Data_Sheet!$B$6,A150,IF(E150&lt;=Data_Sheet!$B$6," "))))))</f>
        <v xml:space="preserve"> </v>
      </c>
      <c r="H150" s="38">
        <v>84009</v>
      </c>
      <c r="J150" s="38">
        <v>84009</v>
      </c>
      <c r="K150" s="38">
        <v>84009</v>
      </c>
      <c r="L150" s="38">
        <v>84009</v>
      </c>
      <c r="N150" s="38">
        <f>IF(VLOOKUP(J150,A150:B608,2,FALSE)&gt;Home!$B$3,J150)</f>
        <v>84009</v>
      </c>
      <c r="O150" s="38">
        <f>IF(VLOOKUP(K150,A150:C608,3,FALSE)&gt;Home!$B$4,K150)</f>
        <v>84009</v>
      </c>
      <c r="P150" s="38">
        <f>IF(VLOOKUP(L150,A150:E608,5,FALSE)&gt;Home!$B$5,L150)</f>
        <v>84009</v>
      </c>
      <c r="R150" s="44">
        <v>84009</v>
      </c>
      <c r="S150" s="44">
        <v>84055</v>
      </c>
      <c r="T150" s="44">
        <v>84023</v>
      </c>
      <c r="U150" s="44"/>
      <c r="AA150">
        <f>VLOOKUP(Table_valid_2458__220[[#This Row],[Material Cost]],A150:B608,2,FALSE)</f>
        <v>3152923.43</v>
      </c>
      <c r="AB150">
        <f>VLOOKUP(Table_valid_2469__318[[#This Row],[Labour Cost]],A150:C608,3,FALSE)</f>
        <v>572951.97</v>
      </c>
      <c r="AC150">
        <f>VLOOKUP(Table_valid_2471116[[#This Row],[Chargeback]],A150:E608,5,FALSE)</f>
        <v>367345</v>
      </c>
      <c r="AF150">
        <f>INDEX($A$5:$A$463,MATCH(Table20_223[[#This Row],[Material Cost]],$B$5:$B$463,0))</f>
        <v>84011</v>
      </c>
      <c r="AG150">
        <f>INDEX($A$5:$A$463,MATCH(Table10_213[[#This Row],[Labour Cost ]],$C$5:$C$463,0))</f>
        <v>83139</v>
      </c>
      <c r="AH150">
        <f>INDEX($A$5:$A$463,MATCH(Table13_217[[#This Row],[Chargeback Cost]],Table2[Chargeback Cost],0))</f>
        <v>81928</v>
      </c>
      <c r="AJ150" s="44">
        <v>1347514</v>
      </c>
      <c r="AK150" s="38">
        <v>254457.14</v>
      </c>
      <c r="AL150" s="38">
        <v>93345</v>
      </c>
    </row>
    <row r="151" spans="1:38" x14ac:dyDescent="0.3">
      <c r="A151">
        <v>82031</v>
      </c>
      <c r="B151">
        <v>1071200.8899999999</v>
      </c>
      <c r="C151">
        <v>322255.87</v>
      </c>
      <c r="D151">
        <v>1460672.27</v>
      </c>
      <c r="E151">
        <f t="shared" si="4"/>
        <v>158345</v>
      </c>
      <c r="F151" s="33" t="str">
        <f>IF(B151&gt;$B$464,A151,IF(B151&lt;=$B$464," ",IF(C151&gt;$C$464,A151,IF(C151&lt;=$C$464," ",IF(E151&gt;Data_Sheet!$B$6,A151,IF(E151&lt;=Data_Sheet!$B$6," "))))))</f>
        <v xml:space="preserve"> </v>
      </c>
      <c r="H151" s="38">
        <v>84011</v>
      </c>
      <c r="J151" s="38">
        <v>84011</v>
      </c>
      <c r="K151" s="38">
        <v>84011</v>
      </c>
      <c r="L151" s="38">
        <v>84011</v>
      </c>
      <c r="N151" s="38">
        <f>IF(VLOOKUP(J151,A151:B609,2,FALSE)&gt;Home!$B$3,J151)</f>
        <v>84011</v>
      </c>
      <c r="O151" s="38" t="b">
        <f>IF(VLOOKUP(K151,A151:C609,3,FALSE)&gt;Home!$B$4,K151)</f>
        <v>0</v>
      </c>
      <c r="P151" s="38">
        <f>IF(VLOOKUP(L151,A151:E609,5,FALSE)&gt;Home!$B$5,L151)</f>
        <v>84011</v>
      </c>
      <c r="R151" s="44">
        <v>84011</v>
      </c>
      <c r="S151" s="44">
        <v>84056</v>
      </c>
      <c r="T151" s="44">
        <v>84024</v>
      </c>
      <c r="U151" s="44"/>
      <c r="AA151">
        <f>VLOOKUP(Table_valid_2458__220[[#This Row],[Material Cost]],A151:B609,2,FALSE)</f>
        <v>1347514</v>
      </c>
      <c r="AB151">
        <f>VLOOKUP(Table_valid_2469__318[[#This Row],[Labour Cost]],A151:C609,3,FALSE)</f>
        <v>277448.64</v>
      </c>
      <c r="AC151">
        <f>VLOOKUP(Table_valid_2471116[[#This Row],[Chargeback]],A151:E609,5,FALSE)</f>
        <v>368345</v>
      </c>
      <c r="AF151">
        <f>INDEX($A$5:$A$463,MATCH(Table20_223[[#This Row],[Material Cost]],$B$5:$B$463,0))</f>
        <v>84056</v>
      </c>
      <c r="AG151">
        <f>INDEX($A$5:$A$463,MATCH(Table10_213[[#This Row],[Labour Cost ]],$C$5:$C$463,0))</f>
        <v>82061</v>
      </c>
      <c r="AH151">
        <f>INDEX($A$5:$A$463,MATCH(Table13_217[[#This Row],[Chargeback Cost]],Table2[Chargeback Cost],0))</f>
        <v>81927</v>
      </c>
      <c r="AJ151" s="44">
        <v>1335435.76</v>
      </c>
      <c r="AK151" s="38">
        <v>252218.99</v>
      </c>
      <c r="AL151" s="38">
        <v>92345</v>
      </c>
    </row>
    <row r="152" spans="1:38" x14ac:dyDescent="0.3">
      <c r="A152">
        <v>82032</v>
      </c>
      <c r="B152">
        <v>1147131.83</v>
      </c>
      <c r="C152">
        <v>286870.11</v>
      </c>
      <c r="D152">
        <v>1581289.47</v>
      </c>
      <c r="E152">
        <f t="shared" si="4"/>
        <v>159345</v>
      </c>
      <c r="F152" s="33">
        <f>IF(B152&gt;$B$464,A152,IF(B152&lt;=$B$464," ",IF(C152&gt;$C$464,A152,IF(C152&lt;=$C$464," ",IF(E152&gt;Data_Sheet!$B$6,A152,IF(E152&lt;=Data_Sheet!$B$6," "))))))</f>
        <v>82032</v>
      </c>
      <c r="H152" s="38">
        <v>84012</v>
      </c>
      <c r="J152" s="38">
        <v>84012</v>
      </c>
      <c r="K152" s="38">
        <v>84012</v>
      </c>
      <c r="L152" s="38">
        <v>84012</v>
      </c>
      <c r="N152" s="38">
        <f>IF(VLOOKUP(J152,A152:B610,2,FALSE)&gt;Home!$B$3,J152)</f>
        <v>84012</v>
      </c>
      <c r="O152" s="38">
        <f>IF(VLOOKUP(K152,A152:C610,3,FALSE)&gt;Home!$B$4,K152)</f>
        <v>84012</v>
      </c>
      <c r="P152" s="38">
        <f>IF(VLOOKUP(L152,A152:E610,5,FALSE)&gt;Home!$B$5,L152)</f>
        <v>84012</v>
      </c>
      <c r="R152" s="44">
        <v>84012</v>
      </c>
      <c r="S152" s="44">
        <v>84062</v>
      </c>
      <c r="T152" s="44">
        <v>84025</v>
      </c>
      <c r="U152" s="44"/>
      <c r="AA152">
        <f>VLOOKUP(Table_valid_2458__220[[#This Row],[Material Cost]],A152:B610,2,FALSE)</f>
        <v>1608213.81</v>
      </c>
      <c r="AB152">
        <f>VLOOKUP(Table_valid_2469__318[[#This Row],[Labour Cost]],A152:C610,3,FALSE)</f>
        <v>328044.69</v>
      </c>
      <c r="AC152">
        <f>VLOOKUP(Table_valid_2471116[[#This Row],[Chargeback]],A152:E610,5,FALSE)</f>
        <v>369345</v>
      </c>
      <c r="AF152">
        <f>INDEX($A$5:$A$463,MATCH(Table20_223[[#This Row],[Material Cost]],$B$5:$B$463,0))</f>
        <v>84071</v>
      </c>
      <c r="AG152">
        <f>INDEX($A$5:$A$463,MATCH(Table10_213[[#This Row],[Labour Cost ]],$C$5:$C$463,0))</f>
        <v>83045</v>
      </c>
      <c r="AH152">
        <f>INDEX($A$5:$A$463,MATCH(Table13_217[[#This Row],[Chargeback Cost]],Table2[Chargeback Cost],0))</f>
        <v>81925</v>
      </c>
      <c r="AJ152" s="44">
        <v>1321479.0900000001</v>
      </c>
      <c r="AK152" s="38">
        <v>248158</v>
      </c>
      <c r="AL152" s="38">
        <v>90345</v>
      </c>
    </row>
    <row r="153" spans="1:38" x14ac:dyDescent="0.3">
      <c r="A153">
        <v>82033</v>
      </c>
      <c r="B153">
        <v>763512.79</v>
      </c>
      <c r="C153">
        <v>115683.99</v>
      </c>
      <c r="D153">
        <v>992916.5</v>
      </c>
      <c r="E153">
        <f t="shared" si="4"/>
        <v>160345</v>
      </c>
      <c r="F153" s="33" t="str">
        <f>IF(B153&gt;$B$464,A153,IF(B153&lt;=$B$464," ",IF(C153&gt;$C$464,A153,IF(C153&lt;=$C$464," ",IF(E153&gt;Data_Sheet!$B$6,A153,IF(E153&lt;=Data_Sheet!$B$6," "))))))</f>
        <v xml:space="preserve"> </v>
      </c>
      <c r="H153" s="38">
        <v>84015</v>
      </c>
      <c r="J153" s="38">
        <v>84015</v>
      </c>
      <c r="K153" s="38">
        <v>84015</v>
      </c>
      <c r="L153" s="38">
        <v>84015</v>
      </c>
      <c r="N153" s="38">
        <f>IF(VLOOKUP(J153,A153:B611,2,FALSE)&gt;Home!$B$3,J153)</f>
        <v>84015</v>
      </c>
      <c r="O153" s="38">
        <f>IF(VLOOKUP(K153,A153:C611,3,FALSE)&gt;Home!$B$4,K153)</f>
        <v>84015</v>
      </c>
      <c r="P153" s="38">
        <f>IF(VLOOKUP(L153,A153:E611,5,FALSE)&gt;Home!$B$5,L153)</f>
        <v>84015</v>
      </c>
      <c r="R153" s="44">
        <v>84015</v>
      </c>
      <c r="S153" s="44">
        <v>84063</v>
      </c>
      <c r="T153" s="44">
        <v>84027</v>
      </c>
      <c r="U153" s="44"/>
      <c r="AA153">
        <f>VLOOKUP(Table_valid_2458__220[[#This Row],[Material Cost]],A153:B611,2,FALSE)</f>
        <v>2064833.32</v>
      </c>
      <c r="AB153">
        <f>VLOOKUP(Table_valid_2469__318[[#This Row],[Labour Cost]],A153:C611,3,FALSE)</f>
        <v>384410.01</v>
      </c>
      <c r="AC153">
        <f>VLOOKUP(Table_valid_2471116[[#This Row],[Chargeback]],A153:E611,5,FALSE)</f>
        <v>370345</v>
      </c>
      <c r="AF153">
        <f>INDEX($A$5:$A$463,MATCH(Table20_223[[#This Row],[Material Cost]],$B$5:$B$463,0))</f>
        <v>84016</v>
      </c>
      <c r="AG153">
        <f>INDEX($A$5:$A$463,MATCH(Table10_213[[#This Row],[Labour Cost ]],$C$5:$C$463,0))</f>
        <v>82004</v>
      </c>
      <c r="AH153">
        <f>INDEX($A$5:$A$463,MATCH(Table13_217[[#This Row],[Chargeback Cost]],Table2[Chargeback Cost],0))</f>
        <v>81922</v>
      </c>
      <c r="AJ153" s="44">
        <v>1319690.54</v>
      </c>
      <c r="AK153" s="38">
        <v>245587.51</v>
      </c>
      <c r="AL153" s="38">
        <v>88345</v>
      </c>
    </row>
    <row r="154" spans="1:38" x14ac:dyDescent="0.3">
      <c r="A154">
        <v>82034</v>
      </c>
      <c r="B154">
        <v>520959.8</v>
      </c>
      <c r="C154">
        <v>116411.67</v>
      </c>
      <c r="D154">
        <v>694691.88</v>
      </c>
      <c r="E154">
        <f t="shared" si="4"/>
        <v>161345</v>
      </c>
      <c r="F154" s="33" t="str">
        <f>IF(B154&gt;$B$464,A154,IF(B154&lt;=$B$464," ",IF(C154&gt;$C$464,A154,IF(C154&lt;=$C$464," ",IF(E154&gt;Data_Sheet!$B$6,A154,IF(E154&lt;=Data_Sheet!$B$6," "))))))</f>
        <v xml:space="preserve"> </v>
      </c>
      <c r="H154" s="38">
        <v>84016</v>
      </c>
      <c r="J154" s="38">
        <v>84016</v>
      </c>
      <c r="K154" s="38">
        <v>84016</v>
      </c>
      <c r="L154" s="38">
        <v>84016</v>
      </c>
      <c r="N154" s="38">
        <f>IF(VLOOKUP(J154,A154:B612,2,FALSE)&gt;Home!$B$3,J154)</f>
        <v>84016</v>
      </c>
      <c r="O154" s="38">
        <f>IF(VLOOKUP(K154,A154:C612,3,FALSE)&gt;Home!$B$4,K154)</f>
        <v>84016</v>
      </c>
      <c r="P154" s="38">
        <f>IF(VLOOKUP(L154,A154:E612,5,FALSE)&gt;Home!$B$5,L154)</f>
        <v>84016</v>
      </c>
      <c r="R154" s="44">
        <v>84016</v>
      </c>
      <c r="S154" s="44">
        <v>84076</v>
      </c>
      <c r="T154" s="44">
        <v>84034</v>
      </c>
      <c r="U154" s="44"/>
      <c r="AA154">
        <f>VLOOKUP(Table_valid_2458__220[[#This Row],[Material Cost]],A154:B612,2,FALSE)</f>
        <v>1319690.54</v>
      </c>
      <c r="AB154">
        <f>VLOOKUP(Table_valid_2469__318[[#This Row],[Labour Cost]],A154:C612,3,FALSE)</f>
        <v>338943.59</v>
      </c>
      <c r="AC154">
        <f>VLOOKUP(Table_valid_2471116[[#This Row],[Chargeback]],A154:E612,5,FALSE)</f>
        <v>375345</v>
      </c>
      <c r="AF154">
        <f>INDEX($A$5:$A$463,MATCH(Table20_223[[#This Row],[Material Cost]],$B$5:$B$463,0))</f>
        <v>84062</v>
      </c>
      <c r="AG154">
        <f>INDEX($A$5:$A$463,MATCH(Table10_213[[#This Row],[Labour Cost ]],$C$5:$C$463,0))</f>
        <v>82040</v>
      </c>
      <c r="AH154">
        <f>INDEX($A$5:$A$463,MATCH(Table13_217[[#This Row],[Chargeback Cost]],Table2[Chargeback Cost],0))</f>
        <v>81921</v>
      </c>
      <c r="AJ154" s="44">
        <v>1301688.1399999999</v>
      </c>
      <c r="AK154" s="38">
        <v>245467.16</v>
      </c>
      <c r="AL154" s="38">
        <v>87345</v>
      </c>
    </row>
    <row r="155" spans="1:38" x14ac:dyDescent="0.3">
      <c r="A155">
        <v>82035</v>
      </c>
      <c r="B155">
        <v>2075267.98</v>
      </c>
      <c r="C155">
        <v>429502.22</v>
      </c>
      <c r="D155">
        <v>2919816.2</v>
      </c>
      <c r="E155">
        <f t="shared" si="4"/>
        <v>162345</v>
      </c>
      <c r="F155" s="33">
        <f>IF(B155&gt;$B$464,A155,IF(B155&lt;=$B$464," ",IF(C155&gt;$C$464,A155,IF(C155&lt;=$C$464," ",IF(E155&gt;Data_Sheet!$B$6,A155,IF(E155&lt;=Data_Sheet!$B$6," "))))))</f>
        <v>82035</v>
      </c>
      <c r="H155" s="38">
        <v>84017</v>
      </c>
      <c r="J155" s="38">
        <v>84017</v>
      </c>
      <c r="K155" s="38">
        <v>84017</v>
      </c>
      <c r="L155" s="38">
        <v>84017</v>
      </c>
      <c r="N155" s="38">
        <f>IF(VLOOKUP(J155,A155:B613,2,FALSE)&gt;Home!$B$3,J155)</f>
        <v>84017</v>
      </c>
      <c r="O155" s="38">
        <f>IF(VLOOKUP(K155,A155:C613,3,FALSE)&gt;Home!$B$4,K155)</f>
        <v>84017</v>
      </c>
      <c r="P155" s="38">
        <f>IF(VLOOKUP(L155,A155:E613,5,FALSE)&gt;Home!$B$5,L155)</f>
        <v>84017</v>
      </c>
      <c r="R155" s="44">
        <v>84017</v>
      </c>
      <c r="S155" s="44">
        <v>84080</v>
      </c>
      <c r="T155" s="44">
        <v>84036</v>
      </c>
      <c r="U155" s="44"/>
      <c r="AA155">
        <f>VLOOKUP(Table_valid_2458__220[[#This Row],[Material Cost]],A155:B613,2,FALSE)</f>
        <v>1799493.21</v>
      </c>
      <c r="AB155">
        <f>VLOOKUP(Table_valid_2469__318[[#This Row],[Labour Cost]],A155:C613,3,FALSE)</f>
        <v>346589.47</v>
      </c>
      <c r="AC155">
        <f>VLOOKUP(Table_valid_2471116[[#This Row],[Chargeback]],A155:E613,5,FALSE)</f>
        <v>376345</v>
      </c>
      <c r="AF155">
        <f>INDEX($A$5:$A$463,MATCH(Table20_223[[#This Row],[Material Cost]],$B$5:$B$463,0))</f>
        <v>83106</v>
      </c>
      <c r="AG155">
        <f>INDEX($A$5:$A$463,MATCH(Table10_213[[#This Row],[Labour Cost ]],$C$5:$C$463,0))</f>
        <v>82024</v>
      </c>
      <c r="AH155">
        <f>INDEX($A$5:$A$463,MATCH(Table13_217[[#This Row],[Chargeback Cost]],Table2[Chargeback Cost],0))</f>
        <v>81920</v>
      </c>
      <c r="AJ155" s="44">
        <v>1300956.73</v>
      </c>
      <c r="AK155" s="38">
        <v>239452.38</v>
      </c>
      <c r="AL155" s="38">
        <v>86345</v>
      </c>
    </row>
    <row r="156" spans="1:38" x14ac:dyDescent="0.3">
      <c r="A156">
        <v>82036</v>
      </c>
      <c r="B156">
        <v>422835.41</v>
      </c>
      <c r="C156">
        <v>103149.03</v>
      </c>
      <c r="D156">
        <v>539082.80000000005</v>
      </c>
      <c r="E156">
        <f t="shared" si="4"/>
        <v>163345</v>
      </c>
      <c r="F156" s="33" t="str">
        <f>IF(B156&gt;$B$464,A156,IF(B156&lt;=$B$464," ",IF(C156&gt;$C$464,A156,IF(C156&lt;=$C$464," ",IF(E156&gt;Data_Sheet!$B$6,A156,IF(E156&lt;=Data_Sheet!$B$6," "))))))</f>
        <v xml:space="preserve"> </v>
      </c>
      <c r="H156" s="38">
        <v>84018</v>
      </c>
      <c r="J156" s="38">
        <v>84018</v>
      </c>
      <c r="K156" s="38">
        <v>84018</v>
      </c>
      <c r="L156" s="38">
        <v>84018</v>
      </c>
      <c r="N156" s="38">
        <f>IF(VLOOKUP(J156,A156:B614,2,FALSE)&gt;Home!$B$3,J156)</f>
        <v>84018</v>
      </c>
      <c r="O156" s="38">
        <f>IF(VLOOKUP(K156,A156:C614,3,FALSE)&gt;Home!$B$4,K156)</f>
        <v>84018</v>
      </c>
      <c r="P156" s="38">
        <f>IF(VLOOKUP(L156,A156:E614,5,FALSE)&gt;Home!$B$5,L156)</f>
        <v>84018</v>
      </c>
      <c r="R156" s="44">
        <v>84018</v>
      </c>
      <c r="S156" s="44">
        <v>84094</v>
      </c>
      <c r="T156" s="44">
        <v>84039</v>
      </c>
      <c r="U156" s="44"/>
      <c r="AA156">
        <f>VLOOKUP(Table_valid_2458__220[[#This Row],[Material Cost]],A156:B614,2,FALSE)</f>
        <v>5464573.3099999996</v>
      </c>
      <c r="AB156">
        <f>VLOOKUP(Table_valid_2469__318[[#This Row],[Labour Cost]],A156:C614,3,FALSE)</f>
        <v>349084.18</v>
      </c>
      <c r="AC156">
        <f>VLOOKUP(Table_valid_2471116[[#This Row],[Chargeback]],A156:E614,5,FALSE)</f>
        <v>379345</v>
      </c>
      <c r="AF156">
        <f>INDEX($A$5:$A$463,MATCH(Table20_223[[#This Row],[Material Cost]],$B$5:$B$463,0))</f>
        <v>82008</v>
      </c>
      <c r="AG156">
        <f>INDEX($A$5:$A$463,MATCH(Table10_213[[#This Row],[Labour Cost ]],$C$5:$C$463,0))</f>
        <v>81014</v>
      </c>
      <c r="AH156">
        <f>INDEX($A$5:$A$463,MATCH(Table13_217[[#This Row],[Chargeback Cost]],Table2[Chargeback Cost],0))</f>
        <v>81919</v>
      </c>
      <c r="AJ156" s="44">
        <v>1300763.6599999999</v>
      </c>
      <c r="AK156" s="38">
        <v>237876.8</v>
      </c>
      <c r="AL156" s="38">
        <v>85345</v>
      </c>
    </row>
    <row r="157" spans="1:38" x14ac:dyDescent="0.3">
      <c r="A157">
        <v>82037</v>
      </c>
      <c r="B157">
        <v>272134.24</v>
      </c>
      <c r="C157">
        <v>52328.07</v>
      </c>
      <c r="D157">
        <v>384963.56</v>
      </c>
      <c r="E157">
        <f t="shared" si="4"/>
        <v>164345</v>
      </c>
      <c r="F157" s="33" t="str">
        <f>IF(B157&gt;$B$464,A157,IF(B157&lt;=$B$464," ",IF(C157&gt;$C$464,A157,IF(C157&lt;=$C$464," ",IF(E157&gt;Data_Sheet!$B$6,A157,IF(E157&lt;=Data_Sheet!$B$6," "))))))</f>
        <v xml:space="preserve"> </v>
      </c>
      <c r="H157" s="38">
        <v>84021</v>
      </c>
      <c r="J157" s="38">
        <v>84021</v>
      </c>
      <c r="K157" s="38">
        <v>84021</v>
      </c>
      <c r="L157" s="38">
        <v>84021</v>
      </c>
      <c r="N157" s="38">
        <f>IF(VLOOKUP(J157,A157:B615,2,FALSE)&gt;Home!$B$3,J157)</f>
        <v>84021</v>
      </c>
      <c r="O157" s="38">
        <f>IF(VLOOKUP(K157,A157:C615,3,FALSE)&gt;Home!$B$4,K157)</f>
        <v>84021</v>
      </c>
      <c r="P157" s="38">
        <f>IF(VLOOKUP(L157,A157:E615,5,FALSE)&gt;Home!$B$5,L157)</f>
        <v>84021</v>
      </c>
      <c r="R157" s="44">
        <v>84021</v>
      </c>
      <c r="S157" s="44">
        <v>84129</v>
      </c>
      <c r="T157" s="44">
        <v>84040</v>
      </c>
      <c r="U157" s="44"/>
      <c r="AA157">
        <f>VLOOKUP(Table_valid_2458__220[[#This Row],[Material Cost]],A157:B615,2,FALSE)</f>
        <v>1826637.92</v>
      </c>
      <c r="AB157">
        <f>VLOOKUP(Table_valid_2469__318[[#This Row],[Labour Cost]],A157:C615,3,FALSE)</f>
        <v>424911.65</v>
      </c>
      <c r="AC157">
        <f>VLOOKUP(Table_valid_2471116[[#This Row],[Chargeback]],A157:E615,5,FALSE)</f>
        <v>380345</v>
      </c>
      <c r="AF157">
        <f>INDEX($A$5:$A$463,MATCH(Table20_223[[#This Row],[Material Cost]],$B$5:$B$463,0))</f>
        <v>81014</v>
      </c>
      <c r="AG157">
        <f>INDEX($A$5:$A$463,MATCH(Table10_213[[#This Row],[Labour Cost ]],$C$5:$C$463,0))</f>
        <v>83054</v>
      </c>
      <c r="AH157">
        <f>INDEX($A$5:$A$463,MATCH(Table13_217[[#This Row],[Chargeback Cost]],Table2[Chargeback Cost],0))</f>
        <v>81918</v>
      </c>
      <c r="AJ157" s="44">
        <v>1290140.95</v>
      </c>
      <c r="AK157" s="38">
        <v>235445.47</v>
      </c>
      <c r="AL157" s="38">
        <v>84345</v>
      </c>
    </row>
    <row r="158" spans="1:38" x14ac:dyDescent="0.3">
      <c r="A158">
        <v>82038</v>
      </c>
      <c r="B158">
        <v>1889383.17</v>
      </c>
      <c r="C158">
        <v>483512.79</v>
      </c>
      <c r="D158">
        <v>2726347.56</v>
      </c>
      <c r="E158">
        <f t="shared" si="4"/>
        <v>165345</v>
      </c>
      <c r="F158" s="33">
        <f>IF(B158&gt;$B$464,A158,IF(B158&lt;=$B$464," ",IF(C158&gt;$C$464,A158,IF(C158&lt;=$C$464," ",IF(E158&gt;Data_Sheet!$B$6,A158,IF(E158&lt;=Data_Sheet!$B$6," "))))))</f>
        <v>82038</v>
      </c>
      <c r="H158" s="38">
        <v>84022</v>
      </c>
      <c r="J158" s="38">
        <v>84022</v>
      </c>
      <c r="K158" s="38">
        <v>84022</v>
      </c>
      <c r="L158" s="38">
        <v>84022</v>
      </c>
      <c r="N158" s="38">
        <f>IF(VLOOKUP(J158,A158:B616,2,FALSE)&gt;Home!$B$3,J158)</f>
        <v>84022</v>
      </c>
      <c r="O158" s="38">
        <f>IF(VLOOKUP(K158,A158:C616,3,FALSE)&gt;Home!$B$4,K158)</f>
        <v>84022</v>
      </c>
      <c r="P158" s="38">
        <f>IF(VLOOKUP(L158,A158:E616,5,FALSE)&gt;Home!$B$5,L158)</f>
        <v>84022</v>
      </c>
      <c r="R158" s="44">
        <v>84022</v>
      </c>
      <c r="S158" s="44">
        <f>SUBTOTAL(103,Table_valid_2469__318[Labour Cost])</f>
        <v>153</v>
      </c>
      <c r="T158" s="44">
        <v>84043</v>
      </c>
      <c r="U158" s="44"/>
      <c r="AA158">
        <f>VLOOKUP(Table_valid_2458__220[[#This Row],[Material Cost]],A158:B616,2,FALSE)</f>
        <v>1507184.74</v>
      </c>
      <c r="AC158">
        <f>VLOOKUP(Table_valid_2471116[[#This Row],[Chargeback]],A158:E616,5,FALSE)</f>
        <v>382345</v>
      </c>
      <c r="AF158">
        <f>INDEX($A$5:$A$463,MATCH(Table20_223[[#This Row],[Material Cost]],$B$5:$B$463,0))</f>
        <v>82039</v>
      </c>
      <c r="AH158">
        <f>INDEX($A$5:$A$463,MATCH(Table13_217[[#This Row],[Chargeback Cost]],Table2[Chargeback Cost],0))</f>
        <v>81917</v>
      </c>
      <c r="AJ158" s="44">
        <v>1289673.8700000001</v>
      </c>
      <c r="AL158" s="38">
        <v>83345</v>
      </c>
    </row>
    <row r="159" spans="1:38" x14ac:dyDescent="0.3">
      <c r="A159">
        <v>82039</v>
      </c>
      <c r="B159">
        <v>1289673.8700000001</v>
      </c>
      <c r="C159">
        <v>386545.12</v>
      </c>
      <c r="D159">
        <v>1807825.79</v>
      </c>
      <c r="E159">
        <f t="shared" si="4"/>
        <v>166345</v>
      </c>
      <c r="F159" s="33">
        <f>IF(B159&gt;$B$464,A159,IF(B159&lt;=$B$464," ",IF(C159&gt;$C$464,A159,IF(C159&lt;=$C$464," ",IF(E159&gt;Data_Sheet!$B$6,A159,IF(E159&lt;=Data_Sheet!$B$6," "))))))</f>
        <v>82039</v>
      </c>
      <c r="H159" s="38">
        <v>84023</v>
      </c>
      <c r="J159" s="38">
        <v>84023</v>
      </c>
      <c r="K159" s="38">
        <v>84023</v>
      </c>
      <c r="L159" s="38">
        <v>84023</v>
      </c>
      <c r="N159" s="38">
        <f>IF(VLOOKUP(J159,A159:B617,2,FALSE)&gt;Home!$B$3,J159)</f>
        <v>84023</v>
      </c>
      <c r="O159" s="38">
        <f>IF(VLOOKUP(K159,A159:C617,3,FALSE)&gt;Home!$B$4,K159)</f>
        <v>84023</v>
      </c>
      <c r="P159" s="38">
        <f>IF(VLOOKUP(L159,A159:E617,5,FALSE)&gt;Home!$B$5,L159)</f>
        <v>84023</v>
      </c>
      <c r="R159" s="44">
        <v>84023</v>
      </c>
      <c r="S159" s="44"/>
      <c r="T159" s="44">
        <v>84048</v>
      </c>
      <c r="U159" s="44"/>
      <c r="AA159">
        <f>VLOOKUP(Table_valid_2458__220[[#This Row],[Material Cost]],A159:B617,2,FALSE)</f>
        <v>2338517.9</v>
      </c>
      <c r="AC159">
        <f>VLOOKUP(Table_valid_2471116[[#This Row],[Chargeback]],A159:E617,5,FALSE)</f>
        <v>385345</v>
      </c>
      <c r="AF159">
        <f>INDEX($A$5:$A$463,MATCH(Table20_223[[#This Row],[Material Cost]],$B$5:$B$463,0))</f>
        <v>82055</v>
      </c>
      <c r="AH159">
        <f>INDEX($A$5:$A$463,MATCH(Table13_217[[#This Row],[Chargeback Cost]],Table2[Chargeback Cost],0))</f>
        <v>81916</v>
      </c>
      <c r="AJ159" s="44">
        <v>1283331.49</v>
      </c>
      <c r="AL159" s="38">
        <v>82345</v>
      </c>
    </row>
    <row r="160" spans="1:38" x14ac:dyDescent="0.3">
      <c r="A160">
        <v>82040</v>
      </c>
      <c r="B160">
        <v>1213288.3799999999</v>
      </c>
      <c r="C160">
        <v>245467.16</v>
      </c>
      <c r="D160">
        <v>1599928.82</v>
      </c>
      <c r="E160">
        <f t="shared" si="4"/>
        <v>167345</v>
      </c>
      <c r="F160" s="33">
        <f>IF(B160&gt;$B$464,A160,IF(B160&lt;=$B$464," ",IF(C160&gt;$C$464,A160,IF(C160&lt;=$C$464," ",IF(E160&gt;Data_Sheet!$B$6,A160,IF(E160&lt;=Data_Sheet!$B$6," "))))))</f>
        <v>82040</v>
      </c>
      <c r="H160" s="38">
        <v>84024</v>
      </c>
      <c r="J160" s="38">
        <v>84024</v>
      </c>
      <c r="K160" s="38">
        <v>84024</v>
      </c>
      <c r="L160" s="38">
        <v>84024</v>
      </c>
      <c r="N160" s="38">
        <f>IF(VLOOKUP(J160,A160:B618,2,FALSE)&gt;Home!$B$3,J160)</f>
        <v>84024</v>
      </c>
      <c r="O160" s="38">
        <f>IF(VLOOKUP(K160,A160:C618,3,FALSE)&gt;Home!$B$4,K160)</f>
        <v>84024</v>
      </c>
      <c r="P160" s="38">
        <f>IF(VLOOKUP(L160,A160:E618,5,FALSE)&gt;Home!$B$5,L160)</f>
        <v>84024</v>
      </c>
      <c r="R160" s="44">
        <v>84024</v>
      </c>
      <c r="S160" s="44"/>
      <c r="T160" s="44">
        <v>84050</v>
      </c>
      <c r="U160" s="44"/>
      <c r="AA160">
        <f>VLOOKUP(Table_valid_2458__220[[#This Row],[Material Cost]],A160:B618,2,FALSE)</f>
        <v>3674827.21</v>
      </c>
      <c r="AC160">
        <f>VLOOKUP(Table_valid_2471116[[#This Row],[Chargeback]],A160:E618,5,FALSE)</f>
        <v>387345</v>
      </c>
      <c r="AF160">
        <f>INDEX($A$5:$A$463,MATCH(Table20_223[[#This Row],[Material Cost]],$B$5:$B$463,0))</f>
        <v>84007</v>
      </c>
      <c r="AH160">
        <f>INDEX($A$5:$A$463,MATCH(Table13_217[[#This Row],[Chargeback Cost]],Table2[Chargeback Cost],0))</f>
        <v>81914</v>
      </c>
      <c r="AJ160" s="44">
        <v>1274415.03</v>
      </c>
      <c r="AL160" s="38">
        <v>81345</v>
      </c>
    </row>
    <row r="161" spans="1:38" x14ac:dyDescent="0.3">
      <c r="A161">
        <v>82041</v>
      </c>
      <c r="B161">
        <v>276291.98</v>
      </c>
      <c r="C161">
        <v>20146.8</v>
      </c>
      <c r="D161">
        <v>407606.16</v>
      </c>
      <c r="E161">
        <f t="shared" si="4"/>
        <v>168345</v>
      </c>
      <c r="F161" s="33" t="str">
        <f>IF(B161&gt;$B$464,A161,IF(B161&lt;=$B$464," ",IF(C161&gt;$C$464,A161,IF(C161&lt;=$C$464," ",IF(E161&gt;Data_Sheet!$B$6,A161,IF(E161&lt;=Data_Sheet!$B$6," "))))))</f>
        <v xml:space="preserve"> </v>
      </c>
      <c r="H161" s="38">
        <v>84025</v>
      </c>
      <c r="J161" s="38">
        <v>84025</v>
      </c>
      <c r="K161" s="38">
        <v>84025</v>
      </c>
      <c r="L161" s="38">
        <v>84025</v>
      </c>
      <c r="N161" s="38">
        <f>IF(VLOOKUP(J161,A161:B619,2,FALSE)&gt;Home!$B$3,J161)</f>
        <v>84025</v>
      </c>
      <c r="O161" s="38">
        <f>IF(VLOOKUP(K161,A161:C619,3,FALSE)&gt;Home!$B$4,K161)</f>
        <v>84025</v>
      </c>
      <c r="P161" s="38">
        <f>IF(VLOOKUP(L161,A161:E619,5,FALSE)&gt;Home!$B$5,L161)</f>
        <v>84025</v>
      </c>
      <c r="R161" s="44">
        <v>84025</v>
      </c>
      <c r="S161" s="44"/>
      <c r="T161" s="44">
        <v>84051</v>
      </c>
      <c r="U161" s="44"/>
      <c r="AA161">
        <f>VLOOKUP(Table_valid_2458__220[[#This Row],[Material Cost]],A161:B619,2,FALSE)</f>
        <v>2010039.99</v>
      </c>
      <c r="AC161">
        <f>VLOOKUP(Table_valid_2471116[[#This Row],[Chargeback]],A161:E619,5,FALSE)</f>
        <v>388345</v>
      </c>
      <c r="AF161">
        <f>INDEX($A$5:$A$463,MATCH(Table20_223[[#This Row],[Material Cost]],$B$5:$B$463,0))</f>
        <v>81994</v>
      </c>
      <c r="AH161">
        <f>INDEX($A$5:$A$463,MATCH(Table13_217[[#This Row],[Chargeback Cost]],Table2[Chargeback Cost],0))</f>
        <v>81913</v>
      </c>
      <c r="AJ161" s="44">
        <v>1259777.51</v>
      </c>
      <c r="AL161" s="38">
        <v>80345</v>
      </c>
    </row>
    <row r="162" spans="1:38" x14ac:dyDescent="0.3">
      <c r="A162">
        <v>82042</v>
      </c>
      <c r="B162">
        <v>827834.4</v>
      </c>
      <c r="C162">
        <v>147520.71</v>
      </c>
      <c r="D162">
        <v>1170051.57</v>
      </c>
      <c r="E162">
        <f t="shared" si="4"/>
        <v>169345</v>
      </c>
      <c r="F162" s="33" t="str">
        <f>IF(B162&gt;$B$464,A162,IF(B162&lt;=$B$464," ",IF(C162&gt;$C$464,A162,IF(C162&lt;=$C$464," ",IF(E162&gt;Data_Sheet!$B$6,A162,IF(E162&lt;=Data_Sheet!$B$6," "))))))</f>
        <v xml:space="preserve"> </v>
      </c>
      <c r="H162" s="38">
        <v>84027</v>
      </c>
      <c r="J162" s="38">
        <v>84027</v>
      </c>
      <c r="K162" s="38">
        <v>84027</v>
      </c>
      <c r="L162" s="38">
        <v>84027</v>
      </c>
      <c r="N162" s="38">
        <f>IF(VLOOKUP(J162,A162:B620,2,FALSE)&gt;Home!$B$3,J162)</f>
        <v>84027</v>
      </c>
      <c r="O162" s="38">
        <f>IF(VLOOKUP(K162,A162:C620,3,FALSE)&gt;Home!$B$4,K162)</f>
        <v>84027</v>
      </c>
      <c r="P162" s="38">
        <f>IF(VLOOKUP(L162,A162:E620,5,FALSE)&gt;Home!$B$5,L162)</f>
        <v>84027</v>
      </c>
      <c r="R162" s="44">
        <v>84027</v>
      </c>
      <c r="S162" s="44"/>
      <c r="T162" s="44">
        <v>84054</v>
      </c>
      <c r="U162" s="44"/>
      <c r="AA162">
        <f>VLOOKUP(Table_valid_2458__220[[#This Row],[Material Cost]],A162:B620,2,FALSE)</f>
        <v>1894121.88</v>
      </c>
      <c r="AC162">
        <f>VLOOKUP(Table_valid_2471116[[#This Row],[Chargeback]],A162:E620,5,FALSE)</f>
        <v>391345</v>
      </c>
      <c r="AF162">
        <f>INDEX($A$5:$A$463,MATCH(Table20_223[[#This Row],[Material Cost]],$B$5:$B$463,0))</f>
        <v>83045</v>
      </c>
      <c r="AH162">
        <f>INDEX($A$5:$A$463,MATCH(Table13_217[[#This Row],[Chargeback Cost]],Table2[Chargeback Cost],0))</f>
        <v>81912</v>
      </c>
      <c r="AJ162" s="44">
        <v>1255584.8999999999</v>
      </c>
      <c r="AL162" s="38">
        <v>79345</v>
      </c>
    </row>
    <row r="163" spans="1:38" x14ac:dyDescent="0.3">
      <c r="A163">
        <v>82043</v>
      </c>
      <c r="B163">
        <v>796448.95</v>
      </c>
      <c r="C163">
        <v>112796.57</v>
      </c>
      <c r="D163">
        <v>1084739.22</v>
      </c>
      <c r="E163">
        <f t="shared" si="4"/>
        <v>170345</v>
      </c>
      <c r="F163" s="33" t="str">
        <f>IF(B163&gt;$B$464,A163,IF(B163&lt;=$B$464," ",IF(C163&gt;$C$464,A163,IF(C163&lt;=$C$464," ",IF(E163&gt;Data_Sheet!$B$6,A163,IF(E163&lt;=Data_Sheet!$B$6," "))))))</f>
        <v xml:space="preserve"> </v>
      </c>
      <c r="H163" s="38">
        <v>84034</v>
      </c>
      <c r="J163" s="38">
        <v>84034</v>
      </c>
      <c r="K163" s="38">
        <v>84034</v>
      </c>
      <c r="L163" s="38">
        <v>84034</v>
      </c>
      <c r="N163" s="38">
        <f>IF(VLOOKUP(J163,A163:B621,2,FALSE)&gt;Home!$B$3,J163)</f>
        <v>84034</v>
      </c>
      <c r="O163" s="38">
        <f>IF(VLOOKUP(K163,A163:C621,3,FALSE)&gt;Home!$B$4,K163)</f>
        <v>84034</v>
      </c>
      <c r="P163" s="38">
        <f>IF(VLOOKUP(L163,A163:E621,5,FALSE)&gt;Home!$B$5,L163)</f>
        <v>84034</v>
      </c>
      <c r="R163" s="44">
        <v>84034</v>
      </c>
      <c r="S163" s="44"/>
      <c r="T163" s="44">
        <v>84055</v>
      </c>
      <c r="U163" s="44"/>
      <c r="AA163">
        <f>VLOOKUP(Table_valid_2458__220[[#This Row],[Material Cost]],A163:B621,2,FALSE)</f>
        <v>2296971.1</v>
      </c>
      <c r="AC163">
        <f>VLOOKUP(Table_valid_2471116[[#This Row],[Chargeback]],A163:E621,5,FALSE)</f>
        <v>392345</v>
      </c>
      <c r="AF163">
        <f>INDEX($A$5:$A$463,MATCH(Table20_223[[#This Row],[Material Cost]],$B$5:$B$463,0))</f>
        <v>83052</v>
      </c>
      <c r="AH163">
        <f>INDEX($A$5:$A$463,MATCH(Table13_217[[#This Row],[Chargeback Cost]],Table2[Chargeback Cost],0))</f>
        <v>81911</v>
      </c>
      <c r="AJ163" s="44">
        <v>1246023.73</v>
      </c>
      <c r="AL163" s="38">
        <v>78345</v>
      </c>
    </row>
    <row r="164" spans="1:38" x14ac:dyDescent="0.3">
      <c r="A164">
        <v>82044</v>
      </c>
      <c r="B164">
        <v>351764.01</v>
      </c>
      <c r="C164">
        <v>40316.47</v>
      </c>
      <c r="D164">
        <v>524513.65</v>
      </c>
      <c r="E164">
        <f t="shared" si="4"/>
        <v>171345</v>
      </c>
      <c r="F164" s="33" t="str">
        <f>IF(B164&gt;$B$464,A164,IF(B164&lt;=$B$464," ",IF(C164&gt;$C$464,A164,IF(C164&lt;=$C$464," ",IF(E164&gt;Data_Sheet!$B$6,A164,IF(E164&lt;=Data_Sheet!$B$6," "))))))</f>
        <v xml:space="preserve"> </v>
      </c>
      <c r="H164" s="38">
        <v>84036</v>
      </c>
      <c r="J164" s="38">
        <v>84036</v>
      </c>
      <c r="K164" s="38">
        <v>84036</v>
      </c>
      <c r="L164" s="38">
        <v>84036</v>
      </c>
      <c r="N164" s="38">
        <f>IF(VLOOKUP(J164,A164:B622,2,FALSE)&gt;Home!$B$3,J164)</f>
        <v>84036</v>
      </c>
      <c r="O164" s="38">
        <f>IF(VLOOKUP(K164,A164:C622,3,FALSE)&gt;Home!$B$4,K164)</f>
        <v>84036</v>
      </c>
      <c r="P164" s="38">
        <f>IF(VLOOKUP(L164,A164:E622,5,FALSE)&gt;Home!$B$5,L164)</f>
        <v>84036</v>
      </c>
      <c r="R164" s="44">
        <v>84036</v>
      </c>
      <c r="S164" s="44"/>
      <c r="T164" s="44">
        <v>84056</v>
      </c>
      <c r="U164" s="44"/>
      <c r="AA164">
        <f>VLOOKUP(Table_valid_2458__220[[#This Row],[Material Cost]],A164:B622,2,FALSE)</f>
        <v>2323555.5299999998</v>
      </c>
      <c r="AC164">
        <f>VLOOKUP(Table_valid_2471116[[#This Row],[Chargeback]],A164:E622,5,FALSE)</f>
        <v>393345</v>
      </c>
      <c r="AF164">
        <f>INDEX($A$5:$A$463,MATCH(Table20_223[[#This Row],[Material Cost]],$B$5:$B$463,0))</f>
        <v>82061</v>
      </c>
      <c r="AH164">
        <f>INDEX($A$5:$A$463,MATCH(Table13_217[[#This Row],[Chargeback Cost]],Table2[Chargeback Cost],0))</f>
        <v>81910</v>
      </c>
      <c r="AJ164" s="44">
        <v>1239541.23</v>
      </c>
      <c r="AL164" s="38">
        <v>77345</v>
      </c>
    </row>
    <row r="165" spans="1:38" x14ac:dyDescent="0.3">
      <c r="A165">
        <v>82045</v>
      </c>
      <c r="B165">
        <v>593770.63</v>
      </c>
      <c r="C165">
        <v>92112.09</v>
      </c>
      <c r="D165">
        <v>767378.87</v>
      </c>
      <c r="E165">
        <f t="shared" si="4"/>
        <v>172345</v>
      </c>
      <c r="F165" s="33" t="str">
        <f>IF(B165&gt;$B$464,A165,IF(B165&lt;=$B$464," ",IF(C165&gt;$C$464,A165,IF(C165&lt;=$C$464," ",IF(E165&gt;Data_Sheet!$B$6,A165,IF(E165&lt;=Data_Sheet!$B$6," "))))))</f>
        <v xml:space="preserve"> </v>
      </c>
      <c r="H165" s="38">
        <v>84039</v>
      </c>
      <c r="J165" s="38">
        <v>84039</v>
      </c>
      <c r="K165" s="38">
        <v>84039</v>
      </c>
      <c r="L165" s="38">
        <v>84039</v>
      </c>
      <c r="N165" s="38">
        <f>IF(VLOOKUP(J165,A165:B623,2,FALSE)&gt;Home!$B$3,J165)</f>
        <v>84039</v>
      </c>
      <c r="O165" s="38">
        <f>IF(VLOOKUP(K165,A165:C623,3,FALSE)&gt;Home!$B$4,K165)</f>
        <v>84039</v>
      </c>
      <c r="P165" s="38">
        <f>IF(VLOOKUP(L165,A165:E623,5,FALSE)&gt;Home!$B$5,L165)</f>
        <v>84039</v>
      </c>
      <c r="R165" s="44">
        <v>84039</v>
      </c>
      <c r="S165" s="44"/>
      <c r="T165" s="44">
        <v>84062</v>
      </c>
      <c r="U165" s="44"/>
      <c r="AA165">
        <f>VLOOKUP(Table_valid_2458__220[[#This Row],[Material Cost]],A165:B623,2,FALSE)</f>
        <v>2559910.41</v>
      </c>
      <c r="AC165">
        <f>VLOOKUP(Table_valid_2471116[[#This Row],[Chargeback]],A165:E623,5,FALSE)</f>
        <v>399345</v>
      </c>
      <c r="AF165">
        <f>INDEX($A$5:$A$463,MATCH(Table20_223[[#This Row],[Material Cost]],$B$5:$B$463,0))</f>
        <v>84072</v>
      </c>
      <c r="AH165">
        <f>INDEX($A$5:$A$463,MATCH(Table13_217[[#This Row],[Chargeback Cost]],Table2[Chargeback Cost],0))</f>
        <v>81907</v>
      </c>
      <c r="AJ165" s="44">
        <v>1237312.56</v>
      </c>
      <c r="AL165" s="38">
        <v>75345</v>
      </c>
    </row>
    <row r="166" spans="1:38" x14ac:dyDescent="0.3">
      <c r="A166">
        <v>82046</v>
      </c>
      <c r="B166">
        <v>365859.42</v>
      </c>
      <c r="C166">
        <v>125423.19</v>
      </c>
      <c r="D166">
        <v>521907.64</v>
      </c>
      <c r="E166">
        <f t="shared" si="4"/>
        <v>173345</v>
      </c>
      <c r="F166" s="33" t="str">
        <f>IF(B166&gt;$B$464,A166,IF(B166&lt;=$B$464," ",IF(C166&gt;$C$464,A166,IF(C166&lt;=$C$464," ",IF(E166&gt;Data_Sheet!$B$6,A166,IF(E166&lt;=Data_Sheet!$B$6," "))))))</f>
        <v xml:space="preserve"> </v>
      </c>
      <c r="H166" s="38">
        <v>84040</v>
      </c>
      <c r="J166" s="38">
        <v>84040</v>
      </c>
      <c r="K166" s="38">
        <v>84040</v>
      </c>
      <c r="L166" s="38">
        <v>84040</v>
      </c>
      <c r="N166" s="38">
        <f>IF(VLOOKUP(J166,A166:B624,2,FALSE)&gt;Home!$B$3,J166)</f>
        <v>84040</v>
      </c>
      <c r="O166" s="38" t="b">
        <f>IF(VLOOKUP(K166,A166:C624,3,FALSE)&gt;Home!$B$4,K166)</f>
        <v>0</v>
      </c>
      <c r="P166" s="38">
        <f>IF(VLOOKUP(L166,A166:E624,5,FALSE)&gt;Home!$B$5,L166)</f>
        <v>84040</v>
      </c>
      <c r="R166" s="44">
        <v>84040</v>
      </c>
      <c r="S166" s="44"/>
      <c r="T166" s="44">
        <v>84063</v>
      </c>
      <c r="U166" s="44"/>
      <c r="AA166">
        <f>VLOOKUP(Table_valid_2458__220[[#This Row],[Material Cost]],A166:B624,2,FALSE)</f>
        <v>1206539.44</v>
      </c>
      <c r="AC166">
        <f>VLOOKUP(Table_valid_2471116[[#This Row],[Chargeback]],A166:E624,5,FALSE)</f>
        <v>400345</v>
      </c>
      <c r="AF166">
        <f>INDEX($A$5:$A$463,MATCH(Table20_223[[#This Row],[Material Cost]],$B$5:$B$463,0))</f>
        <v>83039</v>
      </c>
      <c r="AH166">
        <f>INDEX($A$5:$A$463,MATCH(Table13_217[[#This Row],[Chargeback Cost]],Table2[Chargeback Cost],0))</f>
        <v>81906</v>
      </c>
      <c r="AJ166" s="44">
        <v>1237002.3700000001</v>
      </c>
      <c r="AL166" s="38">
        <v>74345</v>
      </c>
    </row>
    <row r="167" spans="1:38" x14ac:dyDescent="0.3">
      <c r="A167">
        <v>82047</v>
      </c>
      <c r="B167">
        <v>224894.3</v>
      </c>
      <c r="C167">
        <v>23616.32</v>
      </c>
      <c r="D167">
        <v>318685.17</v>
      </c>
      <c r="E167">
        <f t="shared" si="4"/>
        <v>174345</v>
      </c>
      <c r="F167" s="33" t="str">
        <f>IF(B167&gt;$B$464,A167,IF(B167&lt;=$B$464," ",IF(C167&gt;$C$464,A167,IF(C167&lt;=$C$464," ",IF(E167&gt;Data_Sheet!$B$6,A167,IF(E167&lt;=Data_Sheet!$B$6," "))))))</f>
        <v xml:space="preserve"> </v>
      </c>
      <c r="H167" s="38">
        <v>84043</v>
      </c>
      <c r="J167" s="38">
        <v>84043</v>
      </c>
      <c r="K167" s="38">
        <v>84043</v>
      </c>
      <c r="L167" s="38">
        <v>84043</v>
      </c>
      <c r="N167" s="38">
        <f>IF(VLOOKUP(J167,A167:B625,2,FALSE)&gt;Home!$B$3,J167)</f>
        <v>84043</v>
      </c>
      <c r="O167" s="38" t="b">
        <f>IF(VLOOKUP(K167,A167:C625,3,FALSE)&gt;Home!$B$4,K167)</f>
        <v>0</v>
      </c>
      <c r="P167" s="38">
        <f>IF(VLOOKUP(L167,A167:E625,5,FALSE)&gt;Home!$B$5,L167)</f>
        <v>84043</v>
      </c>
      <c r="R167" s="44">
        <v>84043</v>
      </c>
      <c r="S167" s="44"/>
      <c r="T167" s="44">
        <v>84071</v>
      </c>
      <c r="U167" s="44"/>
      <c r="AA167">
        <f>VLOOKUP(Table_valid_2458__220[[#This Row],[Material Cost]],A167:B625,2,FALSE)</f>
        <v>1622164.3</v>
      </c>
      <c r="AC167">
        <f>VLOOKUP(Table_valid_2471116[[#This Row],[Chargeback]],A167:E625,5,FALSE)</f>
        <v>407345</v>
      </c>
      <c r="AF167">
        <f>INDEX($A$5:$A$463,MATCH(Table20_223[[#This Row],[Material Cost]],$B$5:$B$463,0))</f>
        <v>82040</v>
      </c>
      <c r="AH167">
        <f>INDEX($A$5:$A$463,MATCH(Table13_217[[#This Row],[Chargeback Cost]],Table2[Chargeback Cost],0))</f>
        <v>81905</v>
      </c>
      <c r="AJ167" s="44">
        <v>1213288.3799999999</v>
      </c>
      <c r="AL167" s="38">
        <v>73345</v>
      </c>
    </row>
    <row r="168" spans="1:38" x14ac:dyDescent="0.3">
      <c r="A168">
        <v>82048</v>
      </c>
      <c r="B168">
        <v>809853.61</v>
      </c>
      <c r="C168">
        <v>164620.97</v>
      </c>
      <c r="D168">
        <v>1130238.5900000001</v>
      </c>
      <c r="E168">
        <f t="shared" si="4"/>
        <v>175345</v>
      </c>
      <c r="F168" s="33" t="str">
        <f>IF(B168&gt;$B$464,A168,IF(B168&lt;=$B$464," ",IF(C168&gt;$C$464,A168,IF(C168&lt;=$C$464," ",IF(E168&gt;Data_Sheet!$B$6,A168,IF(E168&lt;=Data_Sheet!$B$6," "))))))</f>
        <v xml:space="preserve"> </v>
      </c>
      <c r="H168" s="38">
        <v>84048</v>
      </c>
      <c r="J168" s="38">
        <v>84048</v>
      </c>
      <c r="K168" s="38">
        <v>84048</v>
      </c>
      <c r="L168" s="38">
        <v>84048</v>
      </c>
      <c r="N168" s="38">
        <f>IF(VLOOKUP(J168,A168:B626,2,FALSE)&gt;Home!$B$3,J168)</f>
        <v>84048</v>
      </c>
      <c r="O168" s="38">
        <f>IF(VLOOKUP(K168,A168:C626,3,FALSE)&gt;Home!$B$4,K168)</f>
        <v>84048</v>
      </c>
      <c r="P168" s="38">
        <f>IF(VLOOKUP(L168,A168:E626,5,FALSE)&gt;Home!$B$5,L168)</f>
        <v>84048</v>
      </c>
      <c r="R168" s="44">
        <v>84048</v>
      </c>
      <c r="S168" s="44"/>
      <c r="T168" s="44">
        <v>84072</v>
      </c>
      <c r="U168" s="44"/>
      <c r="AA168">
        <f>VLOOKUP(Table_valid_2458__220[[#This Row],[Material Cost]],A168:B626,2,FALSE)</f>
        <v>2366833.34</v>
      </c>
      <c r="AC168">
        <f>VLOOKUP(Table_valid_2471116[[#This Row],[Chargeback]],A168:E626,5,FALSE)</f>
        <v>408345</v>
      </c>
      <c r="AF168">
        <f>INDEX($A$5:$A$463,MATCH(Table20_223[[#This Row],[Material Cost]],$B$5:$B$463,0))</f>
        <v>82066</v>
      </c>
      <c r="AH168">
        <f>INDEX($A$5:$A$463,MATCH(Table13_217[[#This Row],[Chargeback Cost]],Table2[Chargeback Cost],0))</f>
        <v>81904</v>
      </c>
      <c r="AJ168" s="44">
        <v>1211972.69</v>
      </c>
      <c r="AL168" s="38">
        <v>72345</v>
      </c>
    </row>
    <row r="169" spans="1:38" x14ac:dyDescent="0.3">
      <c r="A169">
        <v>82050</v>
      </c>
      <c r="B169">
        <v>815167.4</v>
      </c>
      <c r="C169">
        <v>193227.78</v>
      </c>
      <c r="D169">
        <v>1161051.3500000001</v>
      </c>
      <c r="E169">
        <f t="shared" si="4"/>
        <v>176345</v>
      </c>
      <c r="F169" s="33" t="str">
        <f>IF(B169&gt;$B$464,A169,IF(B169&lt;=$B$464," ",IF(C169&gt;$C$464,A169,IF(C169&lt;=$C$464," ",IF(E169&gt;Data_Sheet!$B$6,A169,IF(E169&lt;=Data_Sheet!$B$6," "))))))</f>
        <v xml:space="preserve"> </v>
      </c>
      <c r="H169" s="38">
        <v>84050</v>
      </c>
      <c r="J169" s="38">
        <v>84050</v>
      </c>
      <c r="K169" s="38">
        <v>84050</v>
      </c>
      <c r="L169" s="38">
        <v>84050</v>
      </c>
      <c r="N169" s="38">
        <f>IF(VLOOKUP(J169,A169:B627,2,FALSE)&gt;Home!$B$3,J169)</f>
        <v>84050</v>
      </c>
      <c r="O169" s="38">
        <f>IF(VLOOKUP(K169,A169:C627,3,FALSE)&gt;Home!$B$4,K169)</f>
        <v>84050</v>
      </c>
      <c r="P169" s="38">
        <f>IF(VLOOKUP(L169,A169:E627,5,FALSE)&gt;Home!$B$5,L169)</f>
        <v>84050</v>
      </c>
      <c r="R169" s="44">
        <v>84050</v>
      </c>
      <c r="S169" s="44"/>
      <c r="T169" s="44">
        <v>84076</v>
      </c>
      <c r="U169" s="44"/>
      <c r="AA169">
        <f>VLOOKUP(Table_valid_2458__220[[#This Row],[Material Cost]],A169:B627,2,FALSE)</f>
        <v>2115565.6</v>
      </c>
      <c r="AC169">
        <f>VLOOKUP(Table_valid_2471116[[#This Row],[Chargeback]],A169:E627,5,FALSE)</f>
        <v>412345</v>
      </c>
      <c r="AF169">
        <f>INDEX($A$5:$A$463,MATCH(Table20_223[[#This Row],[Material Cost]],$B$5:$B$463,0))</f>
        <v>84040</v>
      </c>
      <c r="AH169">
        <f>INDEX($A$5:$A$463,MATCH(Table13_217[[#This Row],[Chargeback Cost]],Table2[Chargeback Cost],0))</f>
        <v>81903</v>
      </c>
      <c r="AJ169" s="44">
        <v>1206539.44</v>
      </c>
      <c r="AL169" s="38">
        <v>71345</v>
      </c>
    </row>
    <row r="170" spans="1:38" x14ac:dyDescent="0.3">
      <c r="A170">
        <v>82051</v>
      </c>
      <c r="B170">
        <v>684323.54</v>
      </c>
      <c r="C170">
        <v>125536.26</v>
      </c>
      <c r="D170">
        <v>977453.38</v>
      </c>
      <c r="E170">
        <f t="shared" si="4"/>
        <v>177345</v>
      </c>
      <c r="F170" s="33" t="str">
        <f>IF(B170&gt;$B$464,A170,IF(B170&lt;=$B$464," ",IF(C170&gt;$C$464,A170,IF(C170&lt;=$C$464," ",IF(E170&gt;Data_Sheet!$B$6,A170,IF(E170&lt;=Data_Sheet!$B$6," "))))))</f>
        <v xml:space="preserve"> </v>
      </c>
      <c r="H170" s="38">
        <v>84051</v>
      </c>
      <c r="J170" s="38">
        <v>84051</v>
      </c>
      <c r="K170" s="38">
        <v>84051</v>
      </c>
      <c r="L170" s="38">
        <v>84051</v>
      </c>
      <c r="N170" s="38">
        <f>IF(VLOOKUP(J170,A170:B628,2,FALSE)&gt;Home!$B$3,J170)</f>
        <v>84051</v>
      </c>
      <c r="O170" s="38" t="b">
        <f>IF(VLOOKUP(K170,A170:C628,3,FALSE)&gt;Home!$B$4,K170)</f>
        <v>0</v>
      </c>
      <c r="P170" s="38">
        <f>IF(VLOOKUP(L170,A170:E628,5,FALSE)&gt;Home!$B$5,L170)</f>
        <v>84051</v>
      </c>
      <c r="R170" s="44">
        <v>84051</v>
      </c>
      <c r="S170" s="44"/>
      <c r="T170" s="44">
        <v>84080</v>
      </c>
      <c r="U170" s="44"/>
      <c r="AA170">
        <f>VLOOKUP(Table_valid_2458__220[[#This Row],[Material Cost]],A170:B628,2,FALSE)</f>
        <v>1180959.04</v>
      </c>
      <c r="AC170">
        <f>VLOOKUP(Table_valid_2471116[[#This Row],[Chargeback]],A170:E628,5,FALSE)</f>
        <v>416345</v>
      </c>
      <c r="AF170">
        <f>INDEX($A$5:$A$463,MATCH(Table20_223[[#This Row],[Material Cost]],$B$5:$B$463,0))</f>
        <v>83002</v>
      </c>
      <c r="AH170">
        <f>INDEX($A$5:$A$463,MATCH(Table13_217[[#This Row],[Chargeback Cost]],Table2[Chargeback Cost],0))</f>
        <v>81901</v>
      </c>
      <c r="AJ170" s="44">
        <v>1198092.53</v>
      </c>
      <c r="AL170" s="38">
        <v>70345</v>
      </c>
    </row>
    <row r="171" spans="1:38" x14ac:dyDescent="0.3">
      <c r="A171">
        <v>82052</v>
      </c>
      <c r="B171">
        <v>105108.95</v>
      </c>
      <c r="C171">
        <v>28433.53</v>
      </c>
      <c r="D171">
        <v>144073.28</v>
      </c>
      <c r="E171">
        <f t="shared" si="4"/>
        <v>178345</v>
      </c>
      <c r="F171" s="33" t="str">
        <f>IF(B171&gt;$B$464,A171,IF(B171&lt;=$B$464," ",IF(C171&gt;$C$464,A171,IF(C171&lt;=$C$464," ",IF(E171&gt;Data_Sheet!$B$6,A171,IF(E171&lt;=Data_Sheet!$B$6," "))))))</f>
        <v xml:space="preserve"> </v>
      </c>
      <c r="H171" s="38">
        <v>84054</v>
      </c>
      <c r="J171" s="38">
        <v>84054</v>
      </c>
      <c r="K171" s="38">
        <v>84054</v>
      </c>
      <c r="L171" s="38">
        <v>84054</v>
      </c>
      <c r="N171" s="38">
        <f>IF(VLOOKUP(J171,A171:B629,2,FALSE)&gt;Home!$B$3,J171)</f>
        <v>84054</v>
      </c>
      <c r="O171" s="38">
        <f>IF(VLOOKUP(K171,A171:C629,3,FALSE)&gt;Home!$B$4,K171)</f>
        <v>84054</v>
      </c>
      <c r="P171" s="38">
        <f>IF(VLOOKUP(L171,A171:E629,5,FALSE)&gt;Home!$B$5,L171)</f>
        <v>84054</v>
      </c>
      <c r="R171" s="44">
        <v>84054</v>
      </c>
      <c r="S171" s="44"/>
      <c r="T171" s="44">
        <v>84084</v>
      </c>
      <c r="U171" s="44"/>
      <c r="AA171">
        <f>VLOOKUP(Table_valid_2458__220[[#This Row],[Material Cost]],A171:B629,2,FALSE)</f>
        <v>1558304.88</v>
      </c>
      <c r="AC171">
        <f>VLOOKUP(Table_valid_2471116[[#This Row],[Chargeback]],A171:E629,5,FALSE)</f>
        <v>419345</v>
      </c>
      <c r="AF171">
        <f>INDEX($A$5:$A$463,MATCH(Table20_223[[#This Row],[Material Cost]],$B$5:$B$463,0))</f>
        <v>81921</v>
      </c>
      <c r="AH171">
        <f>INDEX($A$5:$A$463,MATCH(Table13_217[[#This Row],[Chargeback Cost]],Table2[Chargeback Cost],0))</f>
        <v>81036</v>
      </c>
      <c r="AJ171" s="44">
        <v>1191547.72</v>
      </c>
      <c r="AL171" s="38">
        <v>47345</v>
      </c>
    </row>
    <row r="172" spans="1:38" x14ac:dyDescent="0.3">
      <c r="A172">
        <v>82053</v>
      </c>
      <c r="B172">
        <v>926714.66</v>
      </c>
      <c r="C172">
        <v>134515.17000000001</v>
      </c>
      <c r="D172">
        <v>1261517.8</v>
      </c>
      <c r="E172">
        <f t="shared" si="4"/>
        <v>179345</v>
      </c>
      <c r="F172" s="33" t="str">
        <f>IF(B172&gt;$B$464,A172,IF(B172&lt;=$B$464," ",IF(C172&gt;$C$464,A172,IF(C172&lt;=$C$464," ",IF(E172&gt;Data_Sheet!$B$6,A172,IF(E172&lt;=Data_Sheet!$B$6," "))))))</f>
        <v xml:space="preserve"> </v>
      </c>
      <c r="H172" s="38">
        <v>84055</v>
      </c>
      <c r="J172" s="38">
        <v>84055</v>
      </c>
      <c r="K172" s="38">
        <v>84055</v>
      </c>
      <c r="L172" s="38">
        <v>84055</v>
      </c>
      <c r="N172" s="38">
        <f>IF(VLOOKUP(J172,A172:B630,2,FALSE)&gt;Home!$B$3,J172)</f>
        <v>84055</v>
      </c>
      <c r="O172" s="38">
        <f>IF(VLOOKUP(K172,A172:C630,3,FALSE)&gt;Home!$B$4,K172)</f>
        <v>84055</v>
      </c>
      <c r="P172" s="38">
        <f>IF(VLOOKUP(L172,A172:E630,5,FALSE)&gt;Home!$B$5,L172)</f>
        <v>84055</v>
      </c>
      <c r="R172" s="44">
        <v>84055</v>
      </c>
      <c r="S172" s="44"/>
      <c r="T172" s="44">
        <v>84094</v>
      </c>
      <c r="U172" s="44"/>
      <c r="AA172">
        <f>VLOOKUP(Table_valid_2458__220[[#This Row],[Material Cost]],A172:B630,2,FALSE)</f>
        <v>2458859.94</v>
      </c>
      <c r="AC172">
        <f>VLOOKUP(Table_valid_2471116[[#This Row],[Chargeback]],A172:E630,5,FALSE)</f>
        <v>426345</v>
      </c>
      <c r="AF172">
        <f>INDEX($A$5:$A$463,MATCH(Table20_223[[#This Row],[Material Cost]],$B$5:$B$463,0))</f>
        <v>83055</v>
      </c>
      <c r="AH172">
        <f>INDEX($A$5:$A$463,MATCH(Table13_217[[#This Row],[Chargeback Cost]],Table2[Chargeback Cost],0))</f>
        <v>81034</v>
      </c>
      <c r="AJ172" s="44">
        <v>1188052.27</v>
      </c>
      <c r="AL172" s="38">
        <v>45345</v>
      </c>
    </row>
    <row r="173" spans="1:38" x14ac:dyDescent="0.3">
      <c r="A173">
        <v>82054</v>
      </c>
      <c r="B173">
        <v>392375.59</v>
      </c>
      <c r="C173">
        <v>68229.63</v>
      </c>
      <c r="D173">
        <v>542975.73</v>
      </c>
      <c r="E173">
        <f t="shared" si="4"/>
        <v>180345</v>
      </c>
      <c r="F173" s="33" t="str">
        <f>IF(B173&gt;$B$464,A173,IF(B173&lt;=$B$464," ",IF(C173&gt;$C$464,A173,IF(C173&lt;=$C$464," ",IF(E173&gt;Data_Sheet!$B$6,A173,IF(E173&lt;=Data_Sheet!$B$6," "))))))</f>
        <v xml:space="preserve"> </v>
      </c>
      <c r="H173" s="38">
        <v>84056</v>
      </c>
      <c r="J173" s="38">
        <v>84056</v>
      </c>
      <c r="K173" s="38">
        <v>84056</v>
      </c>
      <c r="L173" s="38">
        <v>84056</v>
      </c>
      <c r="N173" s="38">
        <f>IF(VLOOKUP(J173,A173:B631,2,FALSE)&gt;Home!$B$3,J173)</f>
        <v>84056</v>
      </c>
      <c r="O173" s="38">
        <f>IF(VLOOKUP(K173,A173:C631,3,FALSE)&gt;Home!$B$4,K173)</f>
        <v>84056</v>
      </c>
      <c r="P173" s="38">
        <f>IF(VLOOKUP(L173,A173:E631,5,FALSE)&gt;Home!$B$5,L173)</f>
        <v>84056</v>
      </c>
      <c r="R173" s="44">
        <v>84056</v>
      </c>
      <c r="S173" s="44"/>
      <c r="T173" s="44">
        <v>84129</v>
      </c>
      <c r="U173" s="44"/>
      <c r="AA173">
        <f>VLOOKUP(Table_valid_2458__220[[#This Row],[Material Cost]],A173:B631,2,FALSE)</f>
        <v>1335435.76</v>
      </c>
      <c r="AC173">
        <f>VLOOKUP(Table_valid_2471116[[#This Row],[Chargeback]],A173:E631,5,FALSE)</f>
        <v>458345</v>
      </c>
      <c r="AF173">
        <f>INDEX($A$5:$A$463,MATCH(Table20_223[[#This Row],[Material Cost]],$B$5:$B$463,0))</f>
        <v>83072</v>
      </c>
      <c r="AH173">
        <f>INDEX($A$5:$A$463,MATCH(Table13_217[[#This Row],[Chargeback Cost]],Table2[Chargeback Cost],0))</f>
        <v>81029</v>
      </c>
      <c r="AJ173" s="44">
        <v>1182698.82</v>
      </c>
      <c r="AL173" s="38">
        <v>40345</v>
      </c>
    </row>
    <row r="174" spans="1:38" x14ac:dyDescent="0.3">
      <c r="A174">
        <v>82055</v>
      </c>
      <c r="B174">
        <v>1283331.49</v>
      </c>
      <c r="C174">
        <v>290937.93</v>
      </c>
      <c r="D174">
        <v>1702770.98</v>
      </c>
      <c r="E174">
        <f t="shared" si="4"/>
        <v>181345</v>
      </c>
      <c r="F174" s="33">
        <f>IF(B174&gt;$B$464,A174,IF(B174&lt;=$B$464," ",IF(C174&gt;$C$464,A174,IF(C174&lt;=$C$464," ",IF(E174&gt;Data_Sheet!$B$6,A174,IF(E174&lt;=Data_Sheet!$B$6," "))))))</f>
        <v>82055</v>
      </c>
      <c r="H174" s="38">
        <v>84062</v>
      </c>
      <c r="J174" s="38">
        <v>84062</v>
      </c>
      <c r="K174" s="38">
        <v>84062</v>
      </c>
      <c r="L174" s="38">
        <v>84062</v>
      </c>
      <c r="N174" s="38">
        <f>IF(VLOOKUP(J174,A174:B632,2,FALSE)&gt;Home!$B$3,J174)</f>
        <v>84062</v>
      </c>
      <c r="O174" s="38">
        <f>IF(VLOOKUP(K174,A174:C632,3,FALSE)&gt;Home!$B$4,K174)</f>
        <v>84062</v>
      </c>
      <c r="P174" s="38">
        <f>IF(VLOOKUP(L174,A174:E632,5,FALSE)&gt;Home!$B$5,L174)</f>
        <v>84062</v>
      </c>
      <c r="R174" s="44">
        <v>84062</v>
      </c>
      <c r="S174" s="44"/>
      <c r="T174" s="44">
        <f>SUBTOTAL(103,Table_valid_2471116[Chargeback])</f>
        <v>169</v>
      </c>
      <c r="U174" s="44"/>
      <c r="AA174">
        <f>VLOOKUP(Table_valid_2458__220[[#This Row],[Material Cost]],A174:B632,2,FALSE)</f>
        <v>1301688.1399999999</v>
      </c>
      <c r="AF174">
        <f>INDEX($A$5:$A$463,MATCH(Table20_223[[#This Row],[Material Cost]],$B$5:$B$463,0))</f>
        <v>84051</v>
      </c>
      <c r="AJ174" s="44">
        <v>1180959.04</v>
      </c>
    </row>
    <row r="175" spans="1:38" x14ac:dyDescent="0.3">
      <c r="A175">
        <v>82056</v>
      </c>
      <c r="B175">
        <v>762536.88</v>
      </c>
      <c r="C175">
        <v>114764.03</v>
      </c>
      <c r="D175">
        <v>1057546.4099999999</v>
      </c>
      <c r="E175">
        <f t="shared" si="4"/>
        <v>182345</v>
      </c>
      <c r="F175" s="33" t="str">
        <f>IF(B175&gt;$B$464,A175,IF(B175&lt;=$B$464," ",IF(C175&gt;$C$464,A175,IF(C175&lt;=$C$464," ",IF(E175&gt;Data_Sheet!$B$6,A175,IF(E175&lt;=Data_Sheet!$B$6," "))))))</f>
        <v xml:space="preserve"> </v>
      </c>
      <c r="H175" s="38">
        <v>84063</v>
      </c>
      <c r="J175" s="38">
        <v>84063</v>
      </c>
      <c r="K175" s="38">
        <v>84063</v>
      </c>
      <c r="L175" s="38">
        <v>84063</v>
      </c>
      <c r="N175" s="38">
        <f>IF(VLOOKUP(J175,A175:B633,2,FALSE)&gt;Home!$B$3,J175)</f>
        <v>84063</v>
      </c>
      <c r="O175" s="38">
        <f>IF(VLOOKUP(K175,A175:C633,3,FALSE)&gt;Home!$B$4,K175)</f>
        <v>84063</v>
      </c>
      <c r="P175" s="38">
        <f>IF(VLOOKUP(L175,A175:E633,5,FALSE)&gt;Home!$B$5,L175)</f>
        <v>84063</v>
      </c>
      <c r="R175" s="44">
        <v>84063</v>
      </c>
      <c r="S175" s="44"/>
      <c r="AA175">
        <f>VLOOKUP(Table_valid_2458__220[[#This Row],[Material Cost]],A175:B633,2,FALSE)</f>
        <v>1728923.25</v>
      </c>
      <c r="AF175">
        <f>INDEX($A$5:$A$463,MATCH(Table20_223[[#This Row],[Material Cost]],$B$5:$B$463,0))</f>
        <v>81008</v>
      </c>
      <c r="AJ175" s="44">
        <v>1179463.58</v>
      </c>
    </row>
    <row r="176" spans="1:38" x14ac:dyDescent="0.3">
      <c r="A176">
        <v>82057</v>
      </c>
      <c r="B176">
        <v>1013787.11</v>
      </c>
      <c r="C176">
        <v>136922.01</v>
      </c>
      <c r="D176">
        <v>1396484.6</v>
      </c>
      <c r="E176">
        <f t="shared" si="4"/>
        <v>183345</v>
      </c>
      <c r="F176" s="33" t="str">
        <f>IF(B176&gt;$B$464,A176,IF(B176&lt;=$B$464," ",IF(C176&gt;$C$464,A176,IF(C176&lt;=$C$464," ",IF(E176&gt;Data_Sheet!$B$6,A176,IF(E176&lt;=Data_Sheet!$B$6," "))))))</f>
        <v xml:space="preserve"> </v>
      </c>
      <c r="H176" s="38">
        <v>84071</v>
      </c>
      <c r="J176" s="38">
        <v>84071</v>
      </c>
      <c r="K176" s="38">
        <v>84071</v>
      </c>
      <c r="L176" s="38">
        <v>84071</v>
      </c>
      <c r="N176" s="38">
        <f>IF(VLOOKUP(J176,A176:B634,2,FALSE)&gt;Home!$B$3,J176)</f>
        <v>84071</v>
      </c>
      <c r="O176" s="38" t="b">
        <f>IF(VLOOKUP(K176,A176:C634,3,FALSE)&gt;Home!$B$4,K176)</f>
        <v>0</v>
      </c>
      <c r="P176" s="38">
        <f>IF(VLOOKUP(L176,A176:E634,5,FALSE)&gt;Home!$B$5,L176)</f>
        <v>84071</v>
      </c>
      <c r="R176" s="44">
        <v>84071</v>
      </c>
      <c r="S176" s="44"/>
      <c r="AA176">
        <f>VLOOKUP(Table_valid_2458__220[[#This Row],[Material Cost]],A176:B634,2,FALSE)</f>
        <v>1321479.0900000001</v>
      </c>
      <c r="AF176">
        <f>INDEX($A$5:$A$463,MATCH(Table20_223[[#This Row],[Material Cost]],$B$5:$B$463,0))</f>
        <v>82023</v>
      </c>
      <c r="AJ176" s="44">
        <v>1171760.8700000001</v>
      </c>
    </row>
    <row r="177" spans="1:36" x14ac:dyDescent="0.3">
      <c r="A177">
        <v>82058</v>
      </c>
      <c r="B177">
        <v>275327.94</v>
      </c>
      <c r="C177">
        <v>64312.2</v>
      </c>
      <c r="D177">
        <v>375242.65</v>
      </c>
      <c r="E177">
        <f t="shared" si="4"/>
        <v>184345</v>
      </c>
      <c r="F177" s="33" t="str">
        <f>IF(B177&gt;$B$464,A177,IF(B177&lt;=$B$464," ",IF(C177&gt;$C$464,A177,IF(C177&lt;=$C$464," ",IF(E177&gt;Data_Sheet!$B$6,A177,IF(E177&lt;=Data_Sheet!$B$6," "))))))</f>
        <v xml:space="preserve"> </v>
      </c>
      <c r="H177" s="38">
        <v>84072</v>
      </c>
      <c r="J177" s="38">
        <v>84072</v>
      </c>
      <c r="K177" s="38">
        <v>84072</v>
      </c>
      <c r="L177" s="38">
        <v>84072</v>
      </c>
      <c r="N177" s="38">
        <f>IF(VLOOKUP(J177,A177:B635,2,FALSE)&gt;Home!$B$3,J177)</f>
        <v>84072</v>
      </c>
      <c r="O177" s="38" t="b">
        <f>IF(VLOOKUP(K177,A177:C635,3,FALSE)&gt;Home!$B$4,K177)</f>
        <v>0</v>
      </c>
      <c r="P177" s="38">
        <f>IF(VLOOKUP(L177,A177:E635,5,FALSE)&gt;Home!$B$5,L177)</f>
        <v>84072</v>
      </c>
      <c r="R177" s="44">
        <v>84072</v>
      </c>
      <c r="S177" s="44"/>
      <c r="AA177">
        <f>VLOOKUP(Table_valid_2458__220[[#This Row],[Material Cost]],A177:B635,2,FALSE)</f>
        <v>1237312.56</v>
      </c>
      <c r="AF177">
        <f>INDEX($A$5:$A$463,MATCH(Table20_223[[#This Row],[Material Cost]],$B$5:$B$463,0))</f>
        <v>83078</v>
      </c>
      <c r="AJ177" s="44">
        <v>1166193.3799999999</v>
      </c>
    </row>
    <row r="178" spans="1:36" x14ac:dyDescent="0.3">
      <c r="A178">
        <v>82060</v>
      </c>
      <c r="B178">
        <v>538835.56999999995</v>
      </c>
      <c r="C178">
        <v>132742.73000000001</v>
      </c>
      <c r="D178">
        <v>779885.73</v>
      </c>
      <c r="E178">
        <f t="shared" si="4"/>
        <v>185345</v>
      </c>
      <c r="F178" s="33" t="str">
        <f>IF(B178&gt;$B$464,A178,IF(B178&lt;=$B$464," ",IF(C178&gt;$C$464,A178,IF(C178&lt;=$C$464," ",IF(E178&gt;Data_Sheet!$B$6,A178,IF(E178&lt;=Data_Sheet!$B$6," "))))))</f>
        <v xml:space="preserve"> </v>
      </c>
      <c r="H178" s="38">
        <v>84076</v>
      </c>
      <c r="J178" s="38">
        <v>84076</v>
      </c>
      <c r="K178" s="38">
        <v>84076</v>
      </c>
      <c r="L178" s="38">
        <v>84076</v>
      </c>
      <c r="N178" s="38">
        <f>IF(VLOOKUP(J178,A178:B636,2,FALSE)&gt;Home!$B$3,J178)</f>
        <v>84076</v>
      </c>
      <c r="O178" s="38">
        <f>IF(VLOOKUP(K178,A178:C636,3,FALSE)&gt;Home!$B$4,K178)</f>
        <v>84076</v>
      </c>
      <c r="P178" s="38">
        <f>IF(VLOOKUP(L178,A178:E636,5,FALSE)&gt;Home!$B$5,L178)</f>
        <v>84076</v>
      </c>
      <c r="R178" s="44">
        <v>84076</v>
      </c>
      <c r="S178" s="44"/>
      <c r="AA178">
        <f>VLOOKUP(Table_valid_2458__220[[#This Row],[Material Cost]],A178:B636,2,FALSE)</f>
        <v>1514973.18</v>
      </c>
      <c r="AF178">
        <f>INDEX($A$5:$A$463,MATCH(Table20_223[[#This Row],[Material Cost]],$B$5:$B$463,0))</f>
        <v>84084</v>
      </c>
      <c r="AJ178" s="44">
        <v>1165857.95</v>
      </c>
    </row>
    <row r="179" spans="1:36" x14ac:dyDescent="0.3">
      <c r="A179">
        <v>82061</v>
      </c>
      <c r="B179">
        <v>1239541.23</v>
      </c>
      <c r="C179">
        <v>252218.99</v>
      </c>
      <c r="D179">
        <v>1720315.21</v>
      </c>
      <c r="E179">
        <f t="shared" si="4"/>
        <v>186345</v>
      </c>
      <c r="F179" s="33">
        <f>IF(B179&gt;$B$464,A179,IF(B179&lt;=$B$464," ",IF(C179&gt;$C$464,A179,IF(C179&lt;=$C$464," ",IF(E179&gt;Data_Sheet!$B$6,A179,IF(E179&lt;=Data_Sheet!$B$6," "))))))</f>
        <v>82061</v>
      </c>
      <c r="H179" s="38">
        <v>84080</v>
      </c>
      <c r="J179" s="38">
        <v>84080</v>
      </c>
      <c r="K179" s="38">
        <v>84080</v>
      </c>
      <c r="L179" s="38">
        <v>84080</v>
      </c>
      <c r="N179" s="38">
        <f>IF(VLOOKUP(J179,A179:B637,2,FALSE)&gt;Home!$B$3,J179)</f>
        <v>84080</v>
      </c>
      <c r="O179" s="38">
        <f>IF(VLOOKUP(K179,A179:C637,3,FALSE)&gt;Home!$B$4,K179)</f>
        <v>84080</v>
      </c>
      <c r="P179" s="38">
        <f>IF(VLOOKUP(L179,A179:E637,5,FALSE)&gt;Home!$B$5,L179)</f>
        <v>84080</v>
      </c>
      <c r="R179" s="44">
        <v>84080</v>
      </c>
      <c r="S179" s="44"/>
      <c r="AA179">
        <f>VLOOKUP(Table_valid_2458__220[[#This Row],[Material Cost]],A179:B637,2,FALSE)</f>
        <v>2641965.9</v>
      </c>
      <c r="AF179">
        <f>INDEX($A$5:$A$463,MATCH(Table20_223[[#This Row],[Material Cost]],$B$5:$B$463,0))</f>
        <v>82020</v>
      </c>
      <c r="AJ179" s="44">
        <v>1164046.3600000001</v>
      </c>
    </row>
    <row r="180" spans="1:36" x14ac:dyDescent="0.3">
      <c r="A180">
        <v>82062</v>
      </c>
      <c r="B180">
        <v>95876.14</v>
      </c>
      <c r="C180">
        <v>27429.16</v>
      </c>
      <c r="D180">
        <v>126047.54</v>
      </c>
      <c r="E180">
        <f t="shared" si="4"/>
        <v>187345</v>
      </c>
      <c r="F180" s="33" t="str">
        <f>IF(B180&gt;$B$464,A180,IF(B180&lt;=$B$464," ",IF(C180&gt;$C$464,A180,IF(C180&lt;=$C$464," ",IF(E180&gt;Data_Sheet!$B$6,A180,IF(E180&lt;=Data_Sheet!$B$6," "))))))</f>
        <v xml:space="preserve"> </v>
      </c>
      <c r="H180" s="38">
        <v>84084</v>
      </c>
      <c r="J180" s="38">
        <v>84084</v>
      </c>
      <c r="K180" s="38">
        <v>84084</v>
      </c>
      <c r="L180" s="38">
        <v>84084</v>
      </c>
      <c r="N180" s="38">
        <f>IF(VLOOKUP(J180,A180:B638,2,FALSE)&gt;Home!$B$3,J180)</f>
        <v>84084</v>
      </c>
      <c r="O180" s="38" t="b">
        <f>IF(VLOOKUP(K180,A180:C638,3,FALSE)&gt;Home!$B$4,K180)</f>
        <v>0</v>
      </c>
      <c r="P180" s="38">
        <f>IF(VLOOKUP(L180,A180:E638,5,FALSE)&gt;Home!$B$5,L180)</f>
        <v>84084</v>
      </c>
      <c r="R180" s="44">
        <v>84084</v>
      </c>
      <c r="S180" s="44"/>
      <c r="AA180">
        <f>VLOOKUP(Table_valid_2458__220[[#This Row],[Material Cost]],A180:B638,2,FALSE)</f>
        <v>1165857.95</v>
      </c>
      <c r="AF180">
        <f>INDEX($A$5:$A$463,MATCH(Table20_223[[#This Row],[Material Cost]],$B$5:$B$463,0))</f>
        <v>83064</v>
      </c>
      <c r="AJ180" s="44">
        <v>1150958.77</v>
      </c>
    </row>
    <row r="181" spans="1:36" x14ac:dyDescent="0.3">
      <c r="A181">
        <v>82064</v>
      </c>
      <c r="B181">
        <v>950870.82</v>
      </c>
      <c r="C181">
        <v>149695.66</v>
      </c>
      <c r="D181">
        <v>1262152.92</v>
      </c>
      <c r="E181">
        <f t="shared" si="4"/>
        <v>188345</v>
      </c>
      <c r="F181" s="33" t="str">
        <f>IF(B181&gt;$B$464,A181,IF(B181&lt;=$B$464," ",IF(C181&gt;$C$464,A181,IF(C181&lt;=$C$464," ",IF(E181&gt;Data_Sheet!$B$6,A181,IF(E181&lt;=Data_Sheet!$B$6," "))))))</f>
        <v xml:space="preserve"> </v>
      </c>
      <c r="H181" s="38">
        <v>84094</v>
      </c>
      <c r="J181" s="38">
        <v>84094</v>
      </c>
      <c r="K181" s="38">
        <v>84094</v>
      </c>
      <c r="L181" s="38">
        <v>84094</v>
      </c>
      <c r="N181" s="38">
        <f>IF(VLOOKUP(J181,A181:B639,2,FALSE)&gt;Home!$B$3,J181)</f>
        <v>84094</v>
      </c>
      <c r="O181" s="38">
        <f>IF(VLOOKUP(K181,A181:C639,3,FALSE)&gt;Home!$B$4,K181)</f>
        <v>84094</v>
      </c>
      <c r="P181" s="38">
        <f>IF(VLOOKUP(L181,A181:E639,5,FALSE)&gt;Home!$B$5,L181)</f>
        <v>84094</v>
      </c>
      <c r="R181" s="44">
        <v>84094</v>
      </c>
      <c r="S181" s="44"/>
      <c r="AA181">
        <f>VLOOKUP(Table_valid_2458__220[[#This Row],[Material Cost]],A181:B639,2,FALSE)</f>
        <v>2341543.11</v>
      </c>
      <c r="AF181">
        <f>INDEX($A$5:$A$463,MATCH(Table20_223[[#This Row],[Material Cost]],$B$5:$B$463,0))</f>
        <v>82032</v>
      </c>
      <c r="AJ181" s="44">
        <v>1147131.83</v>
      </c>
    </row>
    <row r="182" spans="1:36" x14ac:dyDescent="0.3">
      <c r="A182">
        <v>82065</v>
      </c>
      <c r="B182">
        <v>400644.49</v>
      </c>
      <c r="C182">
        <v>154671.23000000001</v>
      </c>
      <c r="D182">
        <v>571630.49</v>
      </c>
      <c r="E182">
        <f t="shared" si="4"/>
        <v>189345</v>
      </c>
      <c r="F182" s="33" t="str">
        <f>IF(B182&gt;$B$464,A182,IF(B182&lt;=$B$464," ",IF(C182&gt;$C$464,A182,IF(C182&lt;=$C$464," ",IF(E182&gt;Data_Sheet!$B$6,A182,IF(E182&lt;=Data_Sheet!$B$6," "))))))</f>
        <v xml:space="preserve"> </v>
      </c>
      <c r="H182" s="38">
        <v>84129</v>
      </c>
      <c r="J182" s="38">
        <v>84129</v>
      </c>
      <c r="K182" s="38">
        <v>84129</v>
      </c>
      <c r="L182" s="38">
        <v>84129</v>
      </c>
      <c r="N182" s="38">
        <f>IF(VLOOKUP(J182,A182:B640,2,FALSE)&gt;Home!$B$3,J182)</f>
        <v>84129</v>
      </c>
      <c r="O182" s="38">
        <f>IF(VLOOKUP(K182,A182:C640,3,FALSE)&gt;Home!$B$4,K182)</f>
        <v>84129</v>
      </c>
      <c r="P182" s="38">
        <f>IF(VLOOKUP(L182,A182:E640,5,FALSE)&gt;Home!$B$5,L182)</f>
        <v>84129</v>
      </c>
      <c r="R182" s="44">
        <v>84129</v>
      </c>
      <c r="S182" s="44"/>
      <c r="AA182">
        <f>VLOOKUP(Table_valid_2458__220[[#This Row],[Material Cost]],A182:B640,2,FALSE)</f>
        <v>2351546.4900000002</v>
      </c>
      <c r="AF182">
        <f>INDEX($A$5:$A$463,MATCH(Table20_223[[#This Row],[Material Cost]],$B$5:$B$463,0))</f>
        <v>81036</v>
      </c>
      <c r="AJ182" s="44">
        <v>1137721.32</v>
      </c>
    </row>
    <row r="183" spans="1:36" x14ac:dyDescent="0.3">
      <c r="A183">
        <v>82066</v>
      </c>
      <c r="B183">
        <v>1211972.69</v>
      </c>
      <c r="C183">
        <v>191380.23</v>
      </c>
      <c r="D183">
        <v>1736127.58</v>
      </c>
      <c r="E183">
        <f t="shared" si="4"/>
        <v>190345</v>
      </c>
      <c r="F183" s="33">
        <f>IF(B183&gt;$B$464,A183,IF(B183&lt;=$B$464," ",IF(C183&gt;$C$464,A183,IF(C183&lt;=$C$464," ",IF(E183&gt;Data_Sheet!$B$6,A183,IF(E183&lt;=Data_Sheet!$B$6," "))))))</f>
        <v>82066</v>
      </c>
      <c r="R183" s="44">
        <f>COUNT(Table_valid_2458__220[Material Cost])</f>
        <v>178</v>
      </c>
      <c r="S183" s="44"/>
    </row>
    <row r="184" spans="1:36" x14ac:dyDescent="0.3">
      <c r="A184">
        <v>82068</v>
      </c>
      <c r="B184">
        <v>778681.08</v>
      </c>
      <c r="C184">
        <v>115224.1</v>
      </c>
      <c r="D184">
        <v>1105122.17</v>
      </c>
      <c r="E184">
        <f t="shared" si="4"/>
        <v>191345</v>
      </c>
      <c r="F184" s="33" t="str">
        <f>IF(B184&gt;$B$464,A184,IF(B184&lt;=$B$464," ",IF(C184&gt;$C$464,A184,IF(C184&lt;=$C$464," ",IF(E184&gt;Data_Sheet!$B$6,A184,IF(E184&lt;=Data_Sheet!$B$6," "))))))</f>
        <v xml:space="preserve"> </v>
      </c>
    </row>
    <row r="185" spans="1:36" x14ac:dyDescent="0.3">
      <c r="A185">
        <v>82069</v>
      </c>
      <c r="B185">
        <v>75716.929999999993</v>
      </c>
      <c r="C185">
        <v>34286.019999999997</v>
      </c>
      <c r="D185">
        <v>112573.93</v>
      </c>
      <c r="E185">
        <f t="shared" si="4"/>
        <v>192345</v>
      </c>
      <c r="F185" s="33" t="str">
        <f>IF(B185&gt;$B$464,A185,IF(B185&lt;=$B$464," ",IF(C185&gt;$C$464,A185,IF(C185&lt;=$C$464," ",IF(E185&gt;Data_Sheet!$B$6,A185,IF(E185&lt;=Data_Sheet!$B$6," "))))))</f>
        <v xml:space="preserve"> </v>
      </c>
    </row>
    <row r="186" spans="1:36" x14ac:dyDescent="0.3">
      <c r="A186">
        <v>82070</v>
      </c>
      <c r="B186">
        <v>362255.18</v>
      </c>
      <c r="C186">
        <v>119684.25</v>
      </c>
      <c r="D186">
        <v>494202.06</v>
      </c>
      <c r="E186">
        <f t="shared" si="4"/>
        <v>193345</v>
      </c>
      <c r="F186" s="33" t="str">
        <f>IF(B186&gt;$B$464,A186,IF(B186&lt;=$B$464," ",IF(C186&gt;$C$464,A186,IF(C186&lt;=$C$464," ",IF(E186&gt;Data_Sheet!$B$6,A186,IF(E186&lt;=Data_Sheet!$B$6," "))))))</f>
        <v xml:space="preserve"> </v>
      </c>
    </row>
    <row r="187" spans="1:36" x14ac:dyDescent="0.3">
      <c r="A187">
        <v>82071</v>
      </c>
      <c r="B187">
        <v>1015371.87</v>
      </c>
      <c r="C187">
        <v>176203.22</v>
      </c>
      <c r="D187">
        <v>1365458.95</v>
      </c>
      <c r="E187">
        <f t="shared" si="4"/>
        <v>194345</v>
      </c>
      <c r="F187" s="33" t="str">
        <f>IF(B187&gt;$B$464,A187,IF(B187&lt;=$B$464," ",IF(C187&gt;$C$464,A187,IF(C187&lt;=$C$464," ",IF(E187&gt;Data_Sheet!$B$6,A187,IF(E187&lt;=Data_Sheet!$B$6," "))))))</f>
        <v xml:space="preserve"> </v>
      </c>
    </row>
    <row r="188" spans="1:36" x14ac:dyDescent="0.3">
      <c r="A188">
        <v>82072</v>
      </c>
      <c r="B188">
        <v>117602.19</v>
      </c>
      <c r="C188">
        <v>37408.5</v>
      </c>
      <c r="D188">
        <v>169709.76</v>
      </c>
      <c r="E188">
        <f t="shared" si="4"/>
        <v>195345</v>
      </c>
      <c r="F188" s="33" t="str">
        <f>IF(B188&gt;$B$464,A188,IF(B188&lt;=$B$464," ",IF(C188&gt;$C$464,A188,IF(C188&lt;=$C$464," ",IF(E188&gt;Data_Sheet!$B$6,A188,IF(E188&lt;=Data_Sheet!$B$6," "))))))</f>
        <v xml:space="preserve"> </v>
      </c>
    </row>
    <row r="189" spans="1:36" x14ac:dyDescent="0.3">
      <c r="A189">
        <v>82073</v>
      </c>
      <c r="B189">
        <v>300528.64000000001</v>
      </c>
      <c r="C189">
        <v>93029.98</v>
      </c>
      <c r="D189">
        <v>404543.37</v>
      </c>
      <c r="E189">
        <f t="shared" si="4"/>
        <v>196345</v>
      </c>
      <c r="F189" s="33" t="str">
        <f>IF(B189&gt;$B$464,A189,IF(B189&lt;=$B$464," ",IF(C189&gt;$C$464,A189,IF(C189&lt;=$C$464," ",IF(E189&gt;Data_Sheet!$B$6,A189,IF(E189&lt;=Data_Sheet!$B$6," "))))))</f>
        <v xml:space="preserve"> </v>
      </c>
    </row>
    <row r="190" spans="1:36" x14ac:dyDescent="0.3">
      <c r="A190">
        <v>82074</v>
      </c>
      <c r="B190">
        <v>630328.79</v>
      </c>
      <c r="C190">
        <v>132689.72</v>
      </c>
      <c r="D190">
        <v>817911.95</v>
      </c>
      <c r="E190">
        <f t="shared" si="4"/>
        <v>197345</v>
      </c>
      <c r="F190" s="33" t="str">
        <f>IF(B190&gt;$B$464,A190,IF(B190&lt;=$B$464," ",IF(C190&gt;$C$464,A190,IF(C190&lt;=$C$464," ",IF(E190&gt;Data_Sheet!$B$6,A190,IF(E190&lt;=Data_Sheet!$B$6," "))))))</f>
        <v xml:space="preserve"> </v>
      </c>
    </row>
    <row r="191" spans="1:36" x14ac:dyDescent="0.3">
      <c r="A191">
        <v>82075</v>
      </c>
      <c r="B191">
        <v>32870.370000000003</v>
      </c>
      <c r="C191">
        <v>4555.72</v>
      </c>
      <c r="D191">
        <v>43388</v>
      </c>
      <c r="E191">
        <f t="shared" si="4"/>
        <v>198345</v>
      </c>
      <c r="F191" s="33" t="str">
        <f>IF(B191&gt;$B$464,A191,IF(B191&lt;=$B$464," ",IF(C191&gt;$C$464,A191,IF(C191&lt;=$C$464," ",IF(E191&gt;Data_Sheet!$B$6,A191,IF(E191&lt;=Data_Sheet!$B$6," "))))))</f>
        <v xml:space="preserve"> </v>
      </c>
    </row>
    <row r="192" spans="1:36" x14ac:dyDescent="0.3">
      <c r="A192">
        <v>82076</v>
      </c>
      <c r="B192">
        <v>481108.17</v>
      </c>
      <c r="C192">
        <v>74939.31</v>
      </c>
      <c r="D192">
        <v>689212.49</v>
      </c>
      <c r="E192">
        <f t="shared" si="4"/>
        <v>199345</v>
      </c>
      <c r="F192" s="33" t="str">
        <f>IF(B192&gt;$B$464,A192,IF(B192&lt;=$B$464," ",IF(C192&gt;$C$464,A192,IF(C192&lt;=$C$464," ",IF(E192&gt;Data_Sheet!$B$6,A192,IF(E192&lt;=Data_Sheet!$B$6," "))))))</f>
        <v xml:space="preserve"> </v>
      </c>
    </row>
    <row r="193" spans="1:6" x14ac:dyDescent="0.3">
      <c r="A193">
        <v>82077</v>
      </c>
      <c r="B193">
        <v>256076.69</v>
      </c>
      <c r="C193">
        <v>77746.77</v>
      </c>
      <c r="D193">
        <v>370057.19</v>
      </c>
      <c r="E193">
        <f t="shared" si="4"/>
        <v>200345</v>
      </c>
      <c r="F193" s="33" t="str">
        <f>IF(B193&gt;$B$464,A193,IF(B193&lt;=$B$464," ",IF(C193&gt;$C$464,A193,IF(C193&lt;=$C$464," ",IF(E193&gt;Data_Sheet!$B$6,A193,IF(E193&lt;=Data_Sheet!$B$6," "))))))</f>
        <v xml:space="preserve"> </v>
      </c>
    </row>
    <row r="194" spans="1:6" x14ac:dyDescent="0.3">
      <c r="A194">
        <v>82078</v>
      </c>
      <c r="B194">
        <v>239607.83</v>
      </c>
      <c r="C194">
        <v>68208.27</v>
      </c>
      <c r="D194">
        <v>313355.89</v>
      </c>
      <c r="E194">
        <f t="shared" si="4"/>
        <v>201345</v>
      </c>
      <c r="F194" s="33" t="str">
        <f>IF(B194&gt;$B$464,A194,IF(B194&lt;=$B$464," ",IF(C194&gt;$C$464,A194,IF(C194&lt;=$C$464," ",IF(E194&gt;Data_Sheet!$B$6,A194,IF(E194&lt;=Data_Sheet!$B$6," "))))))</f>
        <v xml:space="preserve"> </v>
      </c>
    </row>
    <row r="195" spans="1:6" x14ac:dyDescent="0.3">
      <c r="A195">
        <v>82079</v>
      </c>
      <c r="B195">
        <v>359575.44</v>
      </c>
      <c r="C195">
        <v>61555.09</v>
      </c>
      <c r="D195">
        <v>497818.88</v>
      </c>
      <c r="E195">
        <f t="shared" si="4"/>
        <v>202345</v>
      </c>
      <c r="F195" s="33" t="str">
        <f>IF(B195&gt;$B$464,A195,IF(B195&lt;=$B$464," ",IF(C195&gt;$C$464,A195,IF(C195&lt;=$C$464," ",IF(E195&gt;Data_Sheet!$B$6,A195,IF(E195&lt;=Data_Sheet!$B$6," "))))))</f>
        <v xml:space="preserve"> </v>
      </c>
    </row>
    <row r="196" spans="1:6" x14ac:dyDescent="0.3">
      <c r="A196">
        <v>82080</v>
      </c>
      <c r="B196">
        <v>293215.99</v>
      </c>
      <c r="C196">
        <v>43079.14</v>
      </c>
      <c r="D196">
        <v>407810.94</v>
      </c>
      <c r="E196">
        <f t="shared" si="4"/>
        <v>203345</v>
      </c>
      <c r="F196" s="33" t="str">
        <f>IF(B196&gt;$B$464,A196,IF(B196&lt;=$B$464," ",IF(C196&gt;$C$464,A196,IF(C196&lt;=$C$464," ",IF(E196&gt;Data_Sheet!$B$6,A196,IF(E196&lt;=Data_Sheet!$B$6," "))))))</f>
        <v xml:space="preserve"> </v>
      </c>
    </row>
    <row r="197" spans="1:6" x14ac:dyDescent="0.3">
      <c r="A197">
        <v>82081</v>
      </c>
      <c r="B197">
        <v>222004.41</v>
      </c>
      <c r="C197">
        <v>46002.39</v>
      </c>
      <c r="D197">
        <v>307033.71999999997</v>
      </c>
      <c r="E197">
        <f t="shared" si="4"/>
        <v>204345</v>
      </c>
      <c r="F197" s="33" t="str">
        <f>IF(B197&gt;$B$464,A197,IF(B197&lt;=$B$464," ",IF(C197&gt;$C$464,A197,IF(C197&lt;=$C$464," ",IF(E197&gt;Data_Sheet!$B$6,A197,IF(E197&lt;=Data_Sheet!$B$6," "))))))</f>
        <v xml:space="preserve"> </v>
      </c>
    </row>
    <row r="198" spans="1:6" x14ac:dyDescent="0.3">
      <c r="A198">
        <v>82082</v>
      </c>
      <c r="B198">
        <v>92607.41</v>
      </c>
      <c r="C198">
        <v>23650.67</v>
      </c>
      <c r="D198">
        <v>120012.81</v>
      </c>
      <c r="E198">
        <f t="shared" si="4"/>
        <v>205345</v>
      </c>
      <c r="F198" s="33" t="str">
        <f>IF(B198&gt;$B$464,A198,IF(B198&lt;=$B$464," ",IF(C198&gt;$C$464,A198,IF(C198&lt;=$C$464," ",IF(E198&gt;Data_Sheet!$B$6,A198,IF(E198&lt;=Data_Sheet!$B$6," "))))))</f>
        <v xml:space="preserve"> </v>
      </c>
    </row>
    <row r="199" spans="1:6" x14ac:dyDescent="0.3">
      <c r="A199">
        <v>82083</v>
      </c>
      <c r="B199">
        <v>60544.68</v>
      </c>
      <c r="C199">
        <v>10355.08</v>
      </c>
      <c r="D199">
        <v>73263.47</v>
      </c>
      <c r="E199">
        <f t="shared" ref="E199:E262" si="5">E198+1000</f>
        <v>206345</v>
      </c>
      <c r="F199" s="33" t="str">
        <f>IF(B199&gt;$B$464,A199,IF(B199&lt;=$B$464," ",IF(C199&gt;$C$464,A199,IF(C199&lt;=$C$464," ",IF(E199&gt;Data_Sheet!$B$6,A199,IF(E199&lt;=Data_Sheet!$B$6," "))))))</f>
        <v xml:space="preserve"> </v>
      </c>
    </row>
    <row r="200" spans="1:6" x14ac:dyDescent="0.3">
      <c r="A200">
        <v>82084</v>
      </c>
      <c r="B200">
        <v>141041.88</v>
      </c>
      <c r="C200">
        <v>28044.43</v>
      </c>
      <c r="D200">
        <v>190329.31</v>
      </c>
      <c r="E200">
        <f t="shared" si="5"/>
        <v>207345</v>
      </c>
      <c r="F200" s="33" t="str">
        <f>IF(B200&gt;$B$464,A200,IF(B200&lt;=$B$464," ",IF(C200&gt;$C$464,A200,IF(C200&lt;=$C$464," ",IF(E200&gt;Data_Sheet!$B$6,A200,IF(E200&lt;=Data_Sheet!$B$6," "))))))</f>
        <v xml:space="preserve"> </v>
      </c>
    </row>
    <row r="201" spans="1:6" x14ac:dyDescent="0.3">
      <c r="A201">
        <v>83002</v>
      </c>
      <c r="B201">
        <v>1198092.53</v>
      </c>
      <c r="C201">
        <v>289940.19</v>
      </c>
      <c r="D201">
        <v>1592208.18</v>
      </c>
      <c r="E201">
        <f t="shared" si="5"/>
        <v>208345</v>
      </c>
      <c r="F201" s="33">
        <f>IF(B201&gt;$B$464,A201,IF(B201&lt;=$B$464," ",IF(C201&gt;$C$464,A201,IF(C201&lt;=$C$464," ",IF(E201&gt;Data_Sheet!$B$6,A201,IF(E201&lt;=Data_Sheet!$B$6," "))))))</f>
        <v>83002</v>
      </c>
    </row>
    <row r="202" spans="1:6" x14ac:dyDescent="0.3">
      <c r="A202">
        <v>83003</v>
      </c>
      <c r="B202">
        <v>1915202.94</v>
      </c>
      <c r="C202">
        <v>258136.33</v>
      </c>
      <c r="D202">
        <v>2562247.58</v>
      </c>
      <c r="E202">
        <f t="shared" si="5"/>
        <v>209345</v>
      </c>
      <c r="F202" s="33">
        <f>IF(B202&gt;$B$464,A202,IF(B202&lt;=$B$464," ",IF(C202&gt;$C$464,A202,IF(C202&lt;=$C$464," ",IF(E202&gt;Data_Sheet!$B$6,A202,IF(E202&lt;=Data_Sheet!$B$6," "))))))</f>
        <v>83003</v>
      </c>
    </row>
    <row r="203" spans="1:6" x14ac:dyDescent="0.3">
      <c r="A203">
        <v>83004</v>
      </c>
      <c r="B203">
        <v>1095650.48</v>
      </c>
      <c r="C203">
        <v>243537.22</v>
      </c>
      <c r="D203">
        <v>1544842.28</v>
      </c>
      <c r="E203">
        <f t="shared" si="5"/>
        <v>210345</v>
      </c>
      <c r="F203" s="33" t="str">
        <f>IF(B203&gt;$B$464,A203,IF(B203&lt;=$B$464," ",IF(C203&gt;$C$464,A203,IF(C203&lt;=$C$464," ",IF(E203&gt;Data_Sheet!$B$6,A203,IF(E203&lt;=Data_Sheet!$B$6," "))))))</f>
        <v xml:space="preserve"> </v>
      </c>
    </row>
    <row r="204" spans="1:6" x14ac:dyDescent="0.3">
      <c r="A204">
        <v>83005</v>
      </c>
      <c r="B204">
        <v>1506256.19</v>
      </c>
      <c r="C204">
        <v>302108.65000000002</v>
      </c>
      <c r="D204">
        <v>2033191.83</v>
      </c>
      <c r="E204">
        <f t="shared" si="5"/>
        <v>211345</v>
      </c>
      <c r="F204" s="33">
        <f>IF(B204&gt;$B$464,A204,IF(B204&lt;=$B$464," ",IF(C204&gt;$C$464,A204,IF(C204&lt;=$C$464," ",IF(E204&gt;Data_Sheet!$B$6,A204,IF(E204&lt;=Data_Sheet!$B$6," "))))))</f>
        <v>83005</v>
      </c>
    </row>
    <row r="205" spans="1:6" x14ac:dyDescent="0.3">
      <c r="A205">
        <v>83006</v>
      </c>
      <c r="B205">
        <v>1355723.02</v>
      </c>
      <c r="C205">
        <v>215982.96</v>
      </c>
      <c r="D205">
        <v>1981402.36</v>
      </c>
      <c r="E205">
        <f t="shared" si="5"/>
        <v>212345</v>
      </c>
      <c r="F205" s="33">
        <f>IF(B205&gt;$B$464,A205,IF(B205&lt;=$B$464," ",IF(C205&gt;$C$464,A205,IF(C205&lt;=$C$464," ",IF(E205&gt;Data_Sheet!$B$6,A205,IF(E205&lt;=Data_Sheet!$B$6," "))))))</f>
        <v>83006</v>
      </c>
    </row>
    <row r="206" spans="1:6" x14ac:dyDescent="0.3">
      <c r="A206">
        <v>83007</v>
      </c>
      <c r="B206">
        <v>2650497.4300000002</v>
      </c>
      <c r="C206">
        <v>368907.34</v>
      </c>
      <c r="D206">
        <v>3763725.58</v>
      </c>
      <c r="E206">
        <f t="shared" si="5"/>
        <v>213345</v>
      </c>
      <c r="F206" s="33">
        <f>IF(B206&gt;$B$464,A206,IF(B206&lt;=$B$464," ",IF(C206&gt;$C$464,A206,IF(C206&lt;=$C$464," ",IF(E206&gt;Data_Sheet!$B$6,A206,IF(E206&lt;=Data_Sheet!$B$6," "))))))</f>
        <v>83007</v>
      </c>
    </row>
    <row r="207" spans="1:6" x14ac:dyDescent="0.3">
      <c r="A207">
        <v>83008</v>
      </c>
      <c r="B207">
        <v>2340000.84</v>
      </c>
      <c r="C207">
        <v>435277.34</v>
      </c>
      <c r="D207">
        <v>3402916.33</v>
      </c>
      <c r="E207">
        <f t="shared" si="5"/>
        <v>214345</v>
      </c>
      <c r="F207" s="33">
        <f>IF(B207&gt;$B$464,A207,IF(B207&lt;=$B$464," ",IF(C207&gt;$C$464,A207,IF(C207&lt;=$C$464," ",IF(E207&gt;Data_Sheet!$B$6,A207,IF(E207&lt;=Data_Sheet!$B$6," "))))))</f>
        <v>83008</v>
      </c>
    </row>
    <row r="208" spans="1:6" x14ac:dyDescent="0.3">
      <c r="A208">
        <v>83009</v>
      </c>
      <c r="B208">
        <v>2152852.29</v>
      </c>
      <c r="C208">
        <v>382015.16</v>
      </c>
      <c r="D208">
        <v>2897255.12</v>
      </c>
      <c r="E208">
        <f t="shared" si="5"/>
        <v>215345</v>
      </c>
      <c r="F208" s="33">
        <f>IF(B208&gt;$B$464,A208,IF(B208&lt;=$B$464," ",IF(C208&gt;$C$464,A208,IF(C208&lt;=$C$464," ",IF(E208&gt;Data_Sheet!$B$6,A208,IF(E208&lt;=Data_Sheet!$B$6," "))))))</f>
        <v>83009</v>
      </c>
    </row>
    <row r="209" spans="1:6" x14ac:dyDescent="0.3">
      <c r="A209">
        <v>83010</v>
      </c>
      <c r="B209">
        <v>1803721.41</v>
      </c>
      <c r="C209">
        <v>301950.46000000002</v>
      </c>
      <c r="D209">
        <v>2279522.0499999998</v>
      </c>
      <c r="E209">
        <f t="shared" si="5"/>
        <v>216345</v>
      </c>
      <c r="F209" s="33">
        <f>IF(B209&gt;$B$464,A209,IF(B209&lt;=$B$464," ",IF(C209&gt;$C$464,A209,IF(C209&lt;=$C$464," ",IF(E209&gt;Data_Sheet!$B$6,A209,IF(E209&lt;=Data_Sheet!$B$6," "))))))</f>
        <v>83010</v>
      </c>
    </row>
    <row r="210" spans="1:6" x14ac:dyDescent="0.3">
      <c r="A210">
        <v>83011</v>
      </c>
      <c r="B210">
        <v>1818375.61</v>
      </c>
      <c r="C210">
        <v>423883.9</v>
      </c>
      <c r="D210">
        <v>2628616.14</v>
      </c>
      <c r="E210">
        <f t="shared" si="5"/>
        <v>217345</v>
      </c>
      <c r="F210" s="33">
        <f>IF(B210&gt;$B$464,A210,IF(B210&lt;=$B$464," ",IF(C210&gt;$C$464,A210,IF(C210&lt;=$C$464," ",IF(E210&gt;Data_Sheet!$B$6,A210,IF(E210&lt;=Data_Sheet!$B$6," "))))))</f>
        <v>83011</v>
      </c>
    </row>
    <row r="211" spans="1:6" x14ac:dyDescent="0.3">
      <c r="A211">
        <v>83012</v>
      </c>
      <c r="B211">
        <v>2153301.0099999998</v>
      </c>
      <c r="C211">
        <v>322983.23</v>
      </c>
      <c r="D211">
        <v>2849052.02</v>
      </c>
      <c r="E211">
        <f t="shared" si="5"/>
        <v>218345</v>
      </c>
      <c r="F211" s="33">
        <f>IF(B211&gt;$B$464,A211,IF(B211&lt;=$B$464," ",IF(C211&gt;$C$464,A211,IF(C211&lt;=$C$464," ",IF(E211&gt;Data_Sheet!$B$6,A211,IF(E211&lt;=Data_Sheet!$B$6," "))))))</f>
        <v>83012</v>
      </c>
    </row>
    <row r="212" spans="1:6" x14ac:dyDescent="0.3">
      <c r="A212">
        <v>83015</v>
      </c>
      <c r="B212">
        <v>1578348.65</v>
      </c>
      <c r="C212">
        <v>312339.69</v>
      </c>
      <c r="D212">
        <v>2252310.44</v>
      </c>
      <c r="E212">
        <f t="shared" si="5"/>
        <v>219345</v>
      </c>
      <c r="F212" s="33">
        <f>IF(B212&gt;$B$464,A212,IF(B212&lt;=$B$464," ",IF(C212&gt;$C$464,A212,IF(C212&lt;=$C$464," ",IF(E212&gt;Data_Sheet!$B$6,A212,IF(E212&lt;=Data_Sheet!$B$6," "))))))</f>
        <v>83015</v>
      </c>
    </row>
    <row r="213" spans="1:6" x14ac:dyDescent="0.3">
      <c r="A213">
        <v>83016</v>
      </c>
      <c r="B213">
        <v>2467054.0299999998</v>
      </c>
      <c r="C213">
        <v>384416.14</v>
      </c>
      <c r="D213">
        <v>3660880.86</v>
      </c>
      <c r="E213">
        <f t="shared" si="5"/>
        <v>220345</v>
      </c>
      <c r="F213" s="33">
        <f>IF(B213&gt;$B$464,A213,IF(B213&lt;=$B$464," ",IF(C213&gt;$C$464,A213,IF(C213&lt;=$C$464," ",IF(E213&gt;Data_Sheet!$B$6,A213,IF(E213&lt;=Data_Sheet!$B$6," "))))))</f>
        <v>83016</v>
      </c>
    </row>
    <row r="214" spans="1:6" x14ac:dyDescent="0.3">
      <c r="A214">
        <v>83017</v>
      </c>
      <c r="B214">
        <v>2615933.9</v>
      </c>
      <c r="C214">
        <v>468729.47</v>
      </c>
      <c r="D214">
        <v>3568571.81</v>
      </c>
      <c r="E214">
        <f t="shared" si="5"/>
        <v>221345</v>
      </c>
      <c r="F214" s="33">
        <f>IF(B214&gt;$B$464,A214,IF(B214&lt;=$B$464," ",IF(C214&gt;$C$464,A214,IF(C214&lt;=$C$464," ",IF(E214&gt;Data_Sheet!$B$6,A214,IF(E214&lt;=Data_Sheet!$B$6," "))))))</f>
        <v>83017</v>
      </c>
    </row>
    <row r="215" spans="1:6" x14ac:dyDescent="0.3">
      <c r="A215">
        <v>83018</v>
      </c>
      <c r="B215">
        <v>432891.62</v>
      </c>
      <c r="C215">
        <v>88062.44</v>
      </c>
      <c r="D215">
        <v>600801.26</v>
      </c>
      <c r="E215">
        <f t="shared" si="5"/>
        <v>222345</v>
      </c>
      <c r="F215" s="33" t="str">
        <f>IF(B215&gt;$B$464,A215,IF(B215&lt;=$B$464," ",IF(C215&gt;$C$464,A215,IF(C215&lt;=$C$464," ",IF(E215&gt;Data_Sheet!$B$6,A215,IF(E215&lt;=Data_Sheet!$B$6," "))))))</f>
        <v xml:space="preserve"> </v>
      </c>
    </row>
    <row r="216" spans="1:6" x14ac:dyDescent="0.3">
      <c r="A216">
        <v>83019</v>
      </c>
      <c r="B216">
        <v>2693848.68</v>
      </c>
      <c r="C216">
        <v>286063.31</v>
      </c>
      <c r="D216">
        <v>3786904.2</v>
      </c>
      <c r="E216">
        <f t="shared" si="5"/>
        <v>223345</v>
      </c>
      <c r="F216" s="33">
        <f>IF(B216&gt;$B$464,A216,IF(B216&lt;=$B$464," ",IF(C216&gt;$C$464,A216,IF(C216&lt;=$C$464," ",IF(E216&gt;Data_Sheet!$B$6,A216,IF(E216&lt;=Data_Sheet!$B$6," "))))))</f>
        <v>83019</v>
      </c>
    </row>
    <row r="217" spans="1:6" x14ac:dyDescent="0.3">
      <c r="A217">
        <v>83020</v>
      </c>
      <c r="B217">
        <v>2070866.97</v>
      </c>
      <c r="C217">
        <v>373702.65</v>
      </c>
      <c r="D217">
        <v>2785524.42</v>
      </c>
      <c r="E217">
        <f t="shared" si="5"/>
        <v>224345</v>
      </c>
      <c r="F217" s="33">
        <f>IF(B217&gt;$B$464,A217,IF(B217&lt;=$B$464," ",IF(C217&gt;$C$464,A217,IF(C217&lt;=$C$464," ",IF(E217&gt;Data_Sheet!$B$6,A217,IF(E217&lt;=Data_Sheet!$B$6," "))))))</f>
        <v>83020</v>
      </c>
    </row>
    <row r="218" spans="1:6" x14ac:dyDescent="0.3">
      <c r="A218">
        <v>83022</v>
      </c>
      <c r="B218">
        <v>985891.9</v>
      </c>
      <c r="C218">
        <v>329522.58</v>
      </c>
      <c r="D218">
        <v>1357880.87</v>
      </c>
      <c r="E218">
        <f t="shared" si="5"/>
        <v>225345</v>
      </c>
      <c r="F218" s="33" t="str">
        <f>IF(B218&gt;$B$464,A218,IF(B218&lt;=$B$464," ",IF(C218&gt;$C$464,A218,IF(C218&lt;=$C$464," ",IF(E218&gt;Data_Sheet!$B$6,A218,IF(E218&lt;=Data_Sheet!$B$6," "))))))</f>
        <v xml:space="preserve"> </v>
      </c>
    </row>
    <row r="219" spans="1:6" x14ac:dyDescent="0.3">
      <c r="A219">
        <v>83023</v>
      </c>
      <c r="B219">
        <v>1098502.28</v>
      </c>
      <c r="C219">
        <v>369568.73</v>
      </c>
      <c r="D219">
        <v>1512592.26</v>
      </c>
      <c r="E219">
        <f t="shared" si="5"/>
        <v>226345</v>
      </c>
      <c r="F219" s="33" t="str">
        <f>IF(B219&gt;$B$464,A219,IF(B219&lt;=$B$464," ",IF(C219&gt;$C$464,A219,IF(C219&lt;=$C$464," ",IF(E219&gt;Data_Sheet!$B$6,A219,IF(E219&lt;=Data_Sheet!$B$6," "))))))</f>
        <v xml:space="preserve"> </v>
      </c>
    </row>
    <row r="220" spans="1:6" x14ac:dyDescent="0.3">
      <c r="A220">
        <v>83024</v>
      </c>
      <c r="B220">
        <v>2682284.7999999998</v>
      </c>
      <c r="C220">
        <v>346870.73</v>
      </c>
      <c r="D220">
        <v>3407686.6</v>
      </c>
      <c r="E220">
        <f t="shared" si="5"/>
        <v>227345</v>
      </c>
      <c r="F220" s="33">
        <f>IF(B220&gt;$B$464,A220,IF(B220&lt;=$B$464," ",IF(C220&gt;$C$464,A220,IF(C220&lt;=$C$464," ",IF(E220&gt;Data_Sheet!$B$6,A220,IF(E220&lt;=Data_Sheet!$B$6," "))))))</f>
        <v>83024</v>
      </c>
    </row>
    <row r="221" spans="1:6" x14ac:dyDescent="0.3">
      <c r="A221">
        <v>83025</v>
      </c>
      <c r="B221">
        <v>917465.65</v>
      </c>
      <c r="C221">
        <v>157567.67999999999</v>
      </c>
      <c r="D221">
        <v>1295022.81</v>
      </c>
      <c r="E221">
        <f t="shared" si="5"/>
        <v>228345</v>
      </c>
      <c r="F221" s="33" t="str">
        <f>IF(B221&gt;$B$464,A221,IF(B221&lt;=$B$464," ",IF(C221&gt;$C$464,A221,IF(C221&lt;=$C$464," ",IF(E221&gt;Data_Sheet!$B$6,A221,IF(E221&lt;=Data_Sheet!$B$6," "))))))</f>
        <v xml:space="preserve"> </v>
      </c>
    </row>
    <row r="222" spans="1:6" x14ac:dyDescent="0.3">
      <c r="A222">
        <v>83026</v>
      </c>
      <c r="B222">
        <v>828955.69</v>
      </c>
      <c r="C222">
        <v>340398.71</v>
      </c>
      <c r="D222">
        <v>1198553.45</v>
      </c>
      <c r="E222">
        <f t="shared" si="5"/>
        <v>229345</v>
      </c>
      <c r="F222" s="33" t="str">
        <f>IF(B222&gt;$B$464,A222,IF(B222&lt;=$B$464," ",IF(C222&gt;$C$464,A222,IF(C222&lt;=$C$464," ",IF(E222&gt;Data_Sheet!$B$6,A222,IF(E222&lt;=Data_Sheet!$B$6," "))))))</f>
        <v xml:space="preserve"> </v>
      </c>
    </row>
    <row r="223" spans="1:6" x14ac:dyDescent="0.3">
      <c r="A223">
        <v>83029</v>
      </c>
      <c r="B223">
        <v>1133558.6000000001</v>
      </c>
      <c r="C223">
        <v>262185.37</v>
      </c>
      <c r="D223">
        <v>1674429.01</v>
      </c>
      <c r="E223">
        <f t="shared" si="5"/>
        <v>230345</v>
      </c>
      <c r="F223" s="33" t="str">
        <f>IF(B223&gt;$B$464,A223,IF(B223&lt;=$B$464," ",IF(C223&gt;$C$464,A223,IF(C223&lt;=$C$464," ",IF(E223&gt;Data_Sheet!$B$6,A223,IF(E223&lt;=Data_Sheet!$B$6," "))))))</f>
        <v xml:space="preserve"> </v>
      </c>
    </row>
    <row r="224" spans="1:6" x14ac:dyDescent="0.3">
      <c r="A224">
        <v>83030</v>
      </c>
      <c r="B224">
        <v>3254529.9</v>
      </c>
      <c r="C224">
        <v>537902.56999999995</v>
      </c>
      <c r="D224">
        <v>4531325.41</v>
      </c>
      <c r="E224">
        <f t="shared" si="5"/>
        <v>231345</v>
      </c>
      <c r="F224" s="33">
        <f>IF(B224&gt;$B$464,A224,IF(B224&lt;=$B$464," ",IF(C224&gt;$C$464,A224,IF(C224&lt;=$C$464," ",IF(E224&gt;Data_Sheet!$B$6,A224,IF(E224&lt;=Data_Sheet!$B$6," "))))))</f>
        <v>83030</v>
      </c>
    </row>
    <row r="225" spans="1:6" x14ac:dyDescent="0.3">
      <c r="A225">
        <v>83031</v>
      </c>
      <c r="B225">
        <v>1463361.58</v>
      </c>
      <c r="C225">
        <v>269915.8</v>
      </c>
      <c r="D225">
        <v>2057768.87</v>
      </c>
      <c r="E225">
        <f t="shared" si="5"/>
        <v>232345</v>
      </c>
      <c r="F225" s="33">
        <f>IF(B225&gt;$B$464,A225,IF(B225&lt;=$B$464," ",IF(C225&gt;$C$464,A225,IF(C225&lt;=$C$464," ",IF(E225&gt;Data_Sheet!$B$6,A225,IF(E225&lt;=Data_Sheet!$B$6," "))))))</f>
        <v>83031</v>
      </c>
    </row>
    <row r="226" spans="1:6" x14ac:dyDescent="0.3">
      <c r="A226">
        <v>83032</v>
      </c>
      <c r="B226">
        <v>2104872.73</v>
      </c>
      <c r="C226">
        <v>378951.63</v>
      </c>
      <c r="D226">
        <v>2904832.02</v>
      </c>
      <c r="E226">
        <f t="shared" si="5"/>
        <v>233345</v>
      </c>
      <c r="F226" s="33">
        <f>IF(B226&gt;$B$464,A226,IF(B226&lt;=$B$464," ",IF(C226&gt;$C$464,A226,IF(C226&lt;=$C$464," ",IF(E226&gt;Data_Sheet!$B$6,A226,IF(E226&lt;=Data_Sheet!$B$6," "))))))</f>
        <v>83032</v>
      </c>
    </row>
    <row r="227" spans="1:6" x14ac:dyDescent="0.3">
      <c r="A227">
        <v>83034</v>
      </c>
      <c r="B227">
        <v>1928073</v>
      </c>
      <c r="C227">
        <v>332508.61</v>
      </c>
      <c r="D227">
        <v>2721432.66</v>
      </c>
      <c r="E227">
        <f t="shared" si="5"/>
        <v>234345</v>
      </c>
      <c r="F227" s="33">
        <f>IF(B227&gt;$B$464,A227,IF(B227&lt;=$B$464," ",IF(C227&gt;$C$464,A227,IF(C227&lt;=$C$464," ",IF(E227&gt;Data_Sheet!$B$6,A227,IF(E227&lt;=Data_Sheet!$B$6," "))))))</f>
        <v>83034</v>
      </c>
    </row>
    <row r="228" spans="1:6" x14ac:dyDescent="0.3">
      <c r="A228">
        <v>83035</v>
      </c>
      <c r="B228">
        <v>1767148.42</v>
      </c>
      <c r="C228">
        <v>532117.80000000005</v>
      </c>
      <c r="D228">
        <v>2375271.9700000002</v>
      </c>
      <c r="E228">
        <f t="shared" si="5"/>
        <v>235345</v>
      </c>
      <c r="F228" s="33">
        <f>IF(B228&gt;$B$464,A228,IF(B228&lt;=$B$464," ",IF(C228&gt;$C$464,A228,IF(C228&lt;=$C$464," ",IF(E228&gt;Data_Sheet!$B$6,A228,IF(E228&lt;=Data_Sheet!$B$6," "))))))</f>
        <v>83035</v>
      </c>
    </row>
    <row r="229" spans="1:6" x14ac:dyDescent="0.3">
      <c r="A229">
        <v>83036</v>
      </c>
      <c r="B229">
        <v>2492020.9900000002</v>
      </c>
      <c r="C229">
        <v>404760.9</v>
      </c>
      <c r="D229">
        <v>3290426.85</v>
      </c>
      <c r="E229">
        <f t="shared" si="5"/>
        <v>236345</v>
      </c>
      <c r="F229" s="33">
        <f>IF(B229&gt;$B$464,A229,IF(B229&lt;=$B$464," ",IF(C229&gt;$C$464,A229,IF(C229&lt;=$C$464," ",IF(E229&gt;Data_Sheet!$B$6,A229,IF(E229&lt;=Data_Sheet!$B$6," "))))))</f>
        <v>83036</v>
      </c>
    </row>
    <row r="230" spans="1:6" x14ac:dyDescent="0.3">
      <c r="A230">
        <v>83037</v>
      </c>
      <c r="B230">
        <v>1969374.09</v>
      </c>
      <c r="C230">
        <v>332075.3</v>
      </c>
      <c r="D230">
        <v>2775790.86</v>
      </c>
      <c r="E230">
        <f t="shared" si="5"/>
        <v>237345</v>
      </c>
      <c r="F230" s="33">
        <f>IF(B230&gt;$B$464,A230,IF(B230&lt;=$B$464," ",IF(C230&gt;$C$464,A230,IF(C230&lt;=$C$464," ",IF(E230&gt;Data_Sheet!$B$6,A230,IF(E230&lt;=Data_Sheet!$B$6," "))))))</f>
        <v>83037</v>
      </c>
    </row>
    <row r="231" spans="1:6" x14ac:dyDescent="0.3">
      <c r="A231">
        <v>83038</v>
      </c>
      <c r="B231">
        <v>1472108.76</v>
      </c>
      <c r="C231">
        <v>335985.03</v>
      </c>
      <c r="D231">
        <v>2084434.97</v>
      </c>
      <c r="E231">
        <f t="shared" si="5"/>
        <v>238345</v>
      </c>
      <c r="F231" s="33">
        <f>IF(B231&gt;$B$464,A231,IF(B231&lt;=$B$464," ",IF(C231&gt;$C$464,A231,IF(C231&lt;=$C$464," ",IF(E231&gt;Data_Sheet!$B$6,A231,IF(E231&lt;=Data_Sheet!$B$6," "))))))</f>
        <v>83038</v>
      </c>
    </row>
    <row r="232" spans="1:6" x14ac:dyDescent="0.3">
      <c r="A232">
        <v>83039</v>
      </c>
      <c r="B232">
        <v>1237002.3700000001</v>
      </c>
      <c r="C232">
        <v>366650.86</v>
      </c>
      <c r="D232">
        <v>1688583.73</v>
      </c>
      <c r="E232">
        <f t="shared" si="5"/>
        <v>239345</v>
      </c>
      <c r="F232" s="33">
        <f>IF(B232&gt;$B$464,A232,IF(B232&lt;=$B$464," ",IF(C232&gt;$C$464,A232,IF(C232&lt;=$C$464," ",IF(E232&gt;Data_Sheet!$B$6,A232,IF(E232&lt;=Data_Sheet!$B$6," "))))))</f>
        <v>83039</v>
      </c>
    </row>
    <row r="233" spans="1:6" x14ac:dyDescent="0.3">
      <c r="A233">
        <v>83040</v>
      </c>
      <c r="B233">
        <v>2234453.9900000002</v>
      </c>
      <c r="C233">
        <v>673779.5</v>
      </c>
      <c r="D233">
        <v>3013819.12</v>
      </c>
      <c r="E233">
        <f t="shared" si="5"/>
        <v>240345</v>
      </c>
      <c r="F233" s="33">
        <f>IF(B233&gt;$B$464,A233,IF(B233&lt;=$B$464," ",IF(C233&gt;$C$464,A233,IF(C233&lt;=$C$464," ",IF(E233&gt;Data_Sheet!$B$6,A233,IF(E233&lt;=Data_Sheet!$B$6," "))))))</f>
        <v>83040</v>
      </c>
    </row>
    <row r="234" spans="1:6" x14ac:dyDescent="0.3">
      <c r="A234">
        <v>83041</v>
      </c>
      <c r="B234">
        <v>1412490.19</v>
      </c>
      <c r="C234">
        <v>339644.94</v>
      </c>
      <c r="D234">
        <v>1991747.99</v>
      </c>
      <c r="E234">
        <f t="shared" si="5"/>
        <v>241345</v>
      </c>
      <c r="F234" s="33">
        <f>IF(B234&gt;$B$464,A234,IF(B234&lt;=$B$464," ",IF(C234&gt;$C$464,A234,IF(C234&lt;=$C$464," ",IF(E234&gt;Data_Sheet!$B$6,A234,IF(E234&lt;=Data_Sheet!$B$6," "))))))</f>
        <v>83041</v>
      </c>
    </row>
    <row r="235" spans="1:6" x14ac:dyDescent="0.3">
      <c r="A235">
        <v>83042</v>
      </c>
      <c r="B235">
        <v>1865533.41</v>
      </c>
      <c r="C235">
        <v>194559.14</v>
      </c>
      <c r="D235">
        <v>2489986.83</v>
      </c>
      <c r="E235">
        <f t="shared" si="5"/>
        <v>242345</v>
      </c>
      <c r="F235" s="33">
        <f>IF(B235&gt;$B$464,A235,IF(B235&lt;=$B$464," ",IF(C235&gt;$C$464,A235,IF(C235&lt;=$C$464," ",IF(E235&gt;Data_Sheet!$B$6,A235,IF(E235&lt;=Data_Sheet!$B$6," "))))))</f>
        <v>83042</v>
      </c>
    </row>
    <row r="236" spans="1:6" x14ac:dyDescent="0.3">
      <c r="A236">
        <v>83043</v>
      </c>
      <c r="B236">
        <v>1506160.42</v>
      </c>
      <c r="C236">
        <v>352203.49</v>
      </c>
      <c r="D236">
        <v>1911907.18</v>
      </c>
      <c r="E236">
        <f t="shared" si="5"/>
        <v>243345</v>
      </c>
      <c r="F236" s="33">
        <f>IF(B236&gt;$B$464,A236,IF(B236&lt;=$B$464," ",IF(C236&gt;$C$464,A236,IF(C236&lt;=$C$464," ",IF(E236&gt;Data_Sheet!$B$6,A236,IF(E236&lt;=Data_Sheet!$B$6," "))))))</f>
        <v>83043</v>
      </c>
    </row>
    <row r="237" spans="1:6" x14ac:dyDescent="0.3">
      <c r="A237">
        <v>83044</v>
      </c>
      <c r="B237">
        <v>2607657.92</v>
      </c>
      <c r="C237">
        <v>318631.87</v>
      </c>
      <c r="D237">
        <v>3274490.45</v>
      </c>
      <c r="E237">
        <f t="shared" si="5"/>
        <v>244345</v>
      </c>
      <c r="F237" s="33">
        <f>IF(B237&gt;$B$464,A237,IF(B237&lt;=$B$464," ",IF(C237&gt;$C$464,A237,IF(C237&lt;=$C$464," ",IF(E237&gt;Data_Sheet!$B$6,A237,IF(E237&lt;=Data_Sheet!$B$6," "))))))</f>
        <v>83044</v>
      </c>
    </row>
    <row r="238" spans="1:6" x14ac:dyDescent="0.3">
      <c r="A238">
        <v>83045</v>
      </c>
      <c r="B238">
        <v>1255584.8999999999</v>
      </c>
      <c r="C238">
        <v>248158</v>
      </c>
      <c r="D238">
        <v>1732131.86</v>
      </c>
      <c r="E238">
        <f t="shared" si="5"/>
        <v>245345</v>
      </c>
      <c r="F238" s="33">
        <f>IF(B238&gt;$B$464,A238,IF(B238&lt;=$B$464," ",IF(C238&gt;$C$464,A238,IF(C238&lt;=$C$464," ",IF(E238&gt;Data_Sheet!$B$6,A238,IF(E238&lt;=Data_Sheet!$B$6," "))))))</f>
        <v>83045</v>
      </c>
    </row>
    <row r="239" spans="1:6" x14ac:dyDescent="0.3">
      <c r="A239">
        <v>83046</v>
      </c>
      <c r="B239">
        <v>1093869.49</v>
      </c>
      <c r="C239">
        <v>184608.59</v>
      </c>
      <c r="D239">
        <v>1470254.59</v>
      </c>
      <c r="E239">
        <f t="shared" si="5"/>
        <v>246345</v>
      </c>
      <c r="F239" s="33" t="str">
        <f>IF(B239&gt;$B$464,A239,IF(B239&lt;=$B$464," ",IF(C239&gt;$C$464,A239,IF(C239&lt;=$C$464," ",IF(E239&gt;Data_Sheet!$B$6,A239,IF(E239&lt;=Data_Sheet!$B$6," "))))))</f>
        <v xml:space="preserve"> </v>
      </c>
    </row>
    <row r="240" spans="1:6" x14ac:dyDescent="0.3">
      <c r="A240">
        <v>83047</v>
      </c>
      <c r="B240">
        <v>2146359.96</v>
      </c>
      <c r="C240">
        <v>428894.55</v>
      </c>
      <c r="D240">
        <v>3021328.93</v>
      </c>
      <c r="E240">
        <f t="shared" si="5"/>
        <v>247345</v>
      </c>
      <c r="F240" s="33">
        <f>IF(B240&gt;$B$464,A240,IF(B240&lt;=$B$464," ",IF(C240&gt;$C$464,A240,IF(C240&lt;=$C$464," ",IF(E240&gt;Data_Sheet!$B$6,A240,IF(E240&lt;=Data_Sheet!$B$6," "))))))</f>
        <v>83047</v>
      </c>
    </row>
    <row r="241" spans="1:6" x14ac:dyDescent="0.3">
      <c r="A241">
        <v>83049</v>
      </c>
      <c r="B241">
        <v>1356523.4</v>
      </c>
      <c r="C241">
        <v>288105.78000000003</v>
      </c>
      <c r="D241">
        <v>1830117.73</v>
      </c>
      <c r="E241">
        <f t="shared" si="5"/>
        <v>248345</v>
      </c>
      <c r="F241" s="33">
        <f>IF(B241&gt;$B$464,A241,IF(B241&lt;=$B$464," ",IF(C241&gt;$C$464,A241,IF(C241&lt;=$C$464," ",IF(E241&gt;Data_Sheet!$B$6,A241,IF(E241&lt;=Data_Sheet!$B$6," "))))))</f>
        <v>83049</v>
      </c>
    </row>
    <row r="242" spans="1:6" x14ac:dyDescent="0.3">
      <c r="A242">
        <v>83050</v>
      </c>
      <c r="B242">
        <v>1058908.32</v>
      </c>
      <c r="C242">
        <v>139916.31</v>
      </c>
      <c r="D242">
        <v>1360548.63</v>
      </c>
      <c r="E242">
        <f t="shared" si="5"/>
        <v>249345</v>
      </c>
      <c r="F242" s="33" t="str">
        <f>IF(B242&gt;$B$464,A242,IF(B242&lt;=$B$464," ",IF(C242&gt;$C$464,A242,IF(C242&lt;=$C$464," ",IF(E242&gt;Data_Sheet!$B$6,A242,IF(E242&lt;=Data_Sheet!$B$6," "))))))</f>
        <v xml:space="preserve"> </v>
      </c>
    </row>
    <row r="243" spans="1:6" x14ac:dyDescent="0.3">
      <c r="A243">
        <v>83051</v>
      </c>
      <c r="B243">
        <v>2119146.86</v>
      </c>
      <c r="C243">
        <v>458471.45</v>
      </c>
      <c r="D243">
        <v>2890362.9</v>
      </c>
      <c r="E243">
        <f t="shared" si="5"/>
        <v>250345</v>
      </c>
      <c r="F243" s="33">
        <f>IF(B243&gt;$B$464,A243,IF(B243&lt;=$B$464," ",IF(C243&gt;$C$464,A243,IF(C243&lt;=$C$464," ",IF(E243&gt;Data_Sheet!$B$6,A243,IF(E243&lt;=Data_Sheet!$B$6," "))))))</f>
        <v>83051</v>
      </c>
    </row>
    <row r="244" spans="1:6" x14ac:dyDescent="0.3">
      <c r="A244">
        <v>83052</v>
      </c>
      <c r="B244">
        <v>1246023.73</v>
      </c>
      <c r="C244">
        <v>276634.53999999998</v>
      </c>
      <c r="D244">
        <v>1653099.67</v>
      </c>
      <c r="E244">
        <f t="shared" si="5"/>
        <v>251345</v>
      </c>
      <c r="F244" s="33">
        <f>IF(B244&gt;$B$464,A244,IF(B244&lt;=$B$464," ",IF(C244&gt;$C$464,A244,IF(C244&lt;=$C$464," ",IF(E244&gt;Data_Sheet!$B$6,A244,IF(E244&lt;=Data_Sheet!$B$6," "))))))</f>
        <v>83052</v>
      </c>
    </row>
    <row r="245" spans="1:6" x14ac:dyDescent="0.3">
      <c r="A245">
        <v>83053</v>
      </c>
      <c r="B245">
        <v>1430498.14</v>
      </c>
      <c r="C245">
        <v>261707.51999999999</v>
      </c>
      <c r="D245">
        <v>1962088.67</v>
      </c>
      <c r="E245">
        <f t="shared" si="5"/>
        <v>252345</v>
      </c>
      <c r="F245" s="33">
        <f>IF(B245&gt;$B$464,A245,IF(B245&lt;=$B$464," ",IF(C245&gt;$C$464,A245,IF(C245&lt;=$C$464," ",IF(E245&gt;Data_Sheet!$B$6,A245,IF(E245&lt;=Data_Sheet!$B$6," "))))))</f>
        <v>83053</v>
      </c>
    </row>
    <row r="246" spans="1:6" x14ac:dyDescent="0.3">
      <c r="A246">
        <v>83054</v>
      </c>
      <c r="B246">
        <v>1475863.55</v>
      </c>
      <c r="C246">
        <v>235445.47</v>
      </c>
      <c r="D246">
        <v>1932538.32</v>
      </c>
      <c r="E246">
        <f t="shared" si="5"/>
        <v>253345</v>
      </c>
      <c r="F246" s="33">
        <f>IF(B246&gt;$B$464,A246,IF(B246&lt;=$B$464," ",IF(C246&gt;$C$464,A246,IF(C246&lt;=$C$464," ",IF(E246&gt;Data_Sheet!$B$6,A246,IF(E246&lt;=Data_Sheet!$B$6," "))))))</f>
        <v>83054</v>
      </c>
    </row>
    <row r="247" spans="1:6" x14ac:dyDescent="0.3">
      <c r="A247">
        <v>83055</v>
      </c>
      <c r="B247">
        <v>1188052.27</v>
      </c>
      <c r="C247">
        <v>223015.32</v>
      </c>
      <c r="D247">
        <v>1685161.55</v>
      </c>
      <c r="E247">
        <f t="shared" si="5"/>
        <v>254345</v>
      </c>
      <c r="F247" s="33">
        <f>IF(B247&gt;$B$464,A247,IF(B247&lt;=$B$464," ",IF(C247&gt;$C$464,A247,IF(C247&lt;=$C$464," ",IF(E247&gt;Data_Sheet!$B$6,A247,IF(E247&lt;=Data_Sheet!$B$6," "))))))</f>
        <v>83055</v>
      </c>
    </row>
    <row r="248" spans="1:6" x14ac:dyDescent="0.3">
      <c r="A248">
        <v>83056</v>
      </c>
      <c r="B248">
        <v>1571115.92</v>
      </c>
      <c r="C248">
        <v>325465.21999999997</v>
      </c>
      <c r="D248">
        <v>2211079.64</v>
      </c>
      <c r="E248">
        <f t="shared" si="5"/>
        <v>255345</v>
      </c>
      <c r="F248" s="33">
        <f>IF(B248&gt;$B$464,A248,IF(B248&lt;=$B$464," ",IF(C248&gt;$C$464,A248,IF(C248&lt;=$C$464," ",IF(E248&gt;Data_Sheet!$B$6,A248,IF(E248&lt;=Data_Sheet!$B$6," "))))))</f>
        <v>83056</v>
      </c>
    </row>
    <row r="249" spans="1:6" x14ac:dyDescent="0.3">
      <c r="A249">
        <v>83057</v>
      </c>
      <c r="B249">
        <v>1106460.6100000001</v>
      </c>
      <c r="C249">
        <v>207347.74</v>
      </c>
      <c r="D249">
        <v>1567913.47</v>
      </c>
      <c r="E249">
        <f t="shared" si="5"/>
        <v>256345</v>
      </c>
      <c r="F249" s="33" t="str">
        <f>IF(B249&gt;$B$464,A249,IF(B249&lt;=$B$464," ",IF(C249&gt;$C$464,A249,IF(C249&lt;=$C$464," ",IF(E249&gt;Data_Sheet!$B$6,A249,IF(E249&lt;=Data_Sheet!$B$6," "))))))</f>
        <v xml:space="preserve"> </v>
      </c>
    </row>
    <row r="250" spans="1:6" x14ac:dyDescent="0.3">
      <c r="A250">
        <v>83058</v>
      </c>
      <c r="B250">
        <v>2414667.3199999998</v>
      </c>
      <c r="C250">
        <v>633509.81000000006</v>
      </c>
      <c r="D250">
        <v>3409332.03</v>
      </c>
      <c r="E250">
        <f t="shared" si="5"/>
        <v>257345</v>
      </c>
      <c r="F250" s="33">
        <f>IF(B250&gt;$B$464,A250,IF(B250&lt;=$B$464," ",IF(C250&gt;$C$464,A250,IF(C250&lt;=$C$464," ",IF(E250&gt;Data_Sheet!$B$6,A250,IF(E250&lt;=Data_Sheet!$B$6," "))))))</f>
        <v>83058</v>
      </c>
    </row>
    <row r="251" spans="1:6" x14ac:dyDescent="0.3">
      <c r="A251">
        <v>83059</v>
      </c>
      <c r="B251">
        <v>342879.37</v>
      </c>
      <c r="C251">
        <v>60237.84</v>
      </c>
      <c r="D251">
        <v>493422.02</v>
      </c>
      <c r="E251">
        <f t="shared" si="5"/>
        <v>258345</v>
      </c>
      <c r="F251" s="33" t="str">
        <f>IF(B251&gt;$B$464,A251,IF(B251&lt;=$B$464," ",IF(C251&gt;$C$464,A251,IF(C251&lt;=$C$464," ",IF(E251&gt;Data_Sheet!$B$6,A251,IF(E251&lt;=Data_Sheet!$B$6," "))))))</f>
        <v xml:space="preserve"> </v>
      </c>
    </row>
    <row r="252" spans="1:6" x14ac:dyDescent="0.3">
      <c r="A252">
        <v>83060</v>
      </c>
      <c r="B252">
        <v>751086.96</v>
      </c>
      <c r="C252">
        <v>174463.9</v>
      </c>
      <c r="D252">
        <v>959834.81</v>
      </c>
      <c r="E252">
        <f t="shared" si="5"/>
        <v>259345</v>
      </c>
      <c r="F252" s="33" t="str">
        <f>IF(B252&gt;$B$464,A252,IF(B252&lt;=$B$464," ",IF(C252&gt;$C$464,A252,IF(C252&lt;=$C$464," ",IF(E252&gt;Data_Sheet!$B$6,A252,IF(E252&lt;=Data_Sheet!$B$6," "))))))</f>
        <v xml:space="preserve"> </v>
      </c>
    </row>
    <row r="253" spans="1:6" x14ac:dyDescent="0.3">
      <c r="A253">
        <v>83061</v>
      </c>
      <c r="B253">
        <v>645013.75</v>
      </c>
      <c r="C253">
        <v>151066.26999999999</v>
      </c>
      <c r="D253">
        <v>883456.29</v>
      </c>
      <c r="E253">
        <f t="shared" si="5"/>
        <v>260345</v>
      </c>
      <c r="F253" s="33" t="str">
        <f>IF(B253&gt;$B$464,A253,IF(B253&lt;=$B$464," ",IF(C253&gt;$C$464,A253,IF(C253&lt;=$C$464," ",IF(E253&gt;Data_Sheet!$B$6,A253,IF(E253&lt;=Data_Sheet!$B$6," "))))))</f>
        <v xml:space="preserve"> </v>
      </c>
    </row>
    <row r="254" spans="1:6" x14ac:dyDescent="0.3">
      <c r="A254">
        <v>83062</v>
      </c>
      <c r="B254">
        <v>825447.3</v>
      </c>
      <c r="C254">
        <v>135790.47</v>
      </c>
      <c r="D254">
        <v>1148514.78</v>
      </c>
      <c r="E254">
        <f t="shared" si="5"/>
        <v>261345</v>
      </c>
      <c r="F254" s="33" t="str">
        <f>IF(B254&gt;$B$464,A254,IF(B254&lt;=$B$464," ",IF(C254&gt;$C$464,A254,IF(C254&lt;=$C$464," ",IF(E254&gt;Data_Sheet!$B$6,A254,IF(E254&lt;=Data_Sheet!$B$6," "))))))</f>
        <v xml:space="preserve"> </v>
      </c>
    </row>
    <row r="255" spans="1:6" x14ac:dyDescent="0.3">
      <c r="A255">
        <v>83063</v>
      </c>
      <c r="B255">
        <v>1382089.92</v>
      </c>
      <c r="C255">
        <v>256602.47</v>
      </c>
      <c r="D255">
        <v>1890314.59</v>
      </c>
      <c r="E255">
        <f t="shared" si="5"/>
        <v>262345</v>
      </c>
      <c r="F255" s="33">
        <f>IF(B255&gt;$B$464,A255,IF(B255&lt;=$B$464," ",IF(C255&gt;$C$464,A255,IF(C255&lt;=$C$464," ",IF(E255&gt;Data_Sheet!$B$6,A255,IF(E255&lt;=Data_Sheet!$B$6," "))))))</f>
        <v>83063</v>
      </c>
    </row>
    <row r="256" spans="1:6" x14ac:dyDescent="0.3">
      <c r="A256">
        <v>83064</v>
      </c>
      <c r="B256">
        <v>1150958.77</v>
      </c>
      <c r="C256">
        <v>224274.17</v>
      </c>
      <c r="D256">
        <v>1688908.07</v>
      </c>
      <c r="E256">
        <f t="shared" si="5"/>
        <v>263345</v>
      </c>
      <c r="F256" s="33">
        <f>IF(B256&gt;$B$464,A256,IF(B256&lt;=$B$464," ",IF(C256&gt;$C$464,A256,IF(C256&lt;=$C$464," ",IF(E256&gt;Data_Sheet!$B$6,A256,IF(E256&lt;=Data_Sheet!$B$6," "))))))</f>
        <v>83064</v>
      </c>
    </row>
    <row r="257" spans="1:6" x14ac:dyDescent="0.3">
      <c r="A257">
        <v>83065</v>
      </c>
      <c r="B257">
        <v>868316.01</v>
      </c>
      <c r="C257">
        <v>266704.15000000002</v>
      </c>
      <c r="D257">
        <v>1398017.39</v>
      </c>
      <c r="E257">
        <f t="shared" si="5"/>
        <v>264345</v>
      </c>
      <c r="F257" s="33" t="str">
        <f>IF(B257&gt;$B$464,A257,IF(B257&lt;=$B$464," ",IF(C257&gt;$C$464,A257,IF(C257&lt;=$C$464," ",IF(E257&gt;Data_Sheet!$B$6,A257,IF(E257&lt;=Data_Sheet!$B$6," "))))))</f>
        <v xml:space="preserve"> </v>
      </c>
    </row>
    <row r="258" spans="1:6" x14ac:dyDescent="0.3">
      <c r="A258">
        <v>83066</v>
      </c>
      <c r="B258">
        <v>403340.85</v>
      </c>
      <c r="C258">
        <v>72843.320000000007</v>
      </c>
      <c r="D258">
        <v>597028.17000000004</v>
      </c>
      <c r="E258">
        <f t="shared" si="5"/>
        <v>265345</v>
      </c>
      <c r="F258" s="33" t="str">
        <f>IF(B258&gt;$B$464,A258,IF(B258&lt;=$B$464," ",IF(C258&gt;$C$464,A258,IF(C258&lt;=$C$464," ",IF(E258&gt;Data_Sheet!$B$6,A258,IF(E258&lt;=Data_Sheet!$B$6," "))))))</f>
        <v xml:space="preserve"> </v>
      </c>
    </row>
    <row r="259" spans="1:6" x14ac:dyDescent="0.3">
      <c r="A259">
        <v>83067</v>
      </c>
      <c r="B259">
        <v>920512.54</v>
      </c>
      <c r="C259">
        <v>164845.09</v>
      </c>
      <c r="D259">
        <v>1342165.6299999999</v>
      </c>
      <c r="E259">
        <f t="shared" si="5"/>
        <v>266345</v>
      </c>
      <c r="F259" s="33" t="str">
        <f>IF(B259&gt;$B$464,A259,IF(B259&lt;=$B$464," ",IF(C259&gt;$C$464,A259,IF(C259&lt;=$C$464," ",IF(E259&gt;Data_Sheet!$B$6,A259,IF(E259&lt;=Data_Sheet!$B$6," "))))))</f>
        <v xml:space="preserve"> </v>
      </c>
    </row>
    <row r="260" spans="1:6" x14ac:dyDescent="0.3">
      <c r="A260">
        <v>83068</v>
      </c>
      <c r="B260">
        <v>2307333.0299999998</v>
      </c>
      <c r="C260">
        <v>476898.93</v>
      </c>
      <c r="D260">
        <v>3360178.19</v>
      </c>
      <c r="E260">
        <f t="shared" si="5"/>
        <v>267345</v>
      </c>
      <c r="F260" s="33">
        <f>IF(B260&gt;$B$464,A260,IF(B260&lt;=$B$464," ",IF(C260&gt;$C$464,A260,IF(C260&lt;=$C$464," ",IF(E260&gt;Data_Sheet!$B$6,A260,IF(E260&lt;=Data_Sheet!$B$6," "))))))</f>
        <v>83068</v>
      </c>
    </row>
    <row r="261" spans="1:6" x14ac:dyDescent="0.3">
      <c r="A261">
        <v>83069</v>
      </c>
      <c r="B261">
        <v>439005.31</v>
      </c>
      <c r="C261">
        <v>88473.19</v>
      </c>
      <c r="D261">
        <v>599156.19999999995</v>
      </c>
      <c r="E261">
        <f t="shared" si="5"/>
        <v>268345</v>
      </c>
      <c r="F261" s="33" t="str">
        <f>IF(B261&gt;$B$464,A261,IF(B261&lt;=$B$464," ",IF(C261&gt;$C$464,A261,IF(C261&lt;=$C$464," ",IF(E261&gt;Data_Sheet!$B$6,A261,IF(E261&lt;=Data_Sheet!$B$6," "))))))</f>
        <v xml:space="preserve"> </v>
      </c>
    </row>
    <row r="262" spans="1:6" x14ac:dyDescent="0.3">
      <c r="A262">
        <v>83070</v>
      </c>
      <c r="B262">
        <v>261111.24</v>
      </c>
      <c r="C262">
        <v>53714.7</v>
      </c>
      <c r="D262">
        <v>348530.94</v>
      </c>
      <c r="E262">
        <f t="shared" si="5"/>
        <v>269345</v>
      </c>
      <c r="F262" s="33" t="str">
        <f>IF(B262&gt;$B$464,A262,IF(B262&lt;=$B$464," ",IF(C262&gt;$C$464,A262,IF(C262&lt;=$C$464," ",IF(E262&gt;Data_Sheet!$B$6,A262,IF(E262&lt;=Data_Sheet!$B$6," "))))))</f>
        <v xml:space="preserve"> </v>
      </c>
    </row>
    <row r="263" spans="1:6" x14ac:dyDescent="0.3">
      <c r="A263">
        <v>83071</v>
      </c>
      <c r="B263">
        <v>1065729.74</v>
      </c>
      <c r="C263">
        <v>292527.37</v>
      </c>
      <c r="D263">
        <v>1495984.58</v>
      </c>
      <c r="E263">
        <f t="shared" ref="E263:E326" si="6">E262+1000</f>
        <v>270345</v>
      </c>
      <c r="F263" s="33" t="str">
        <f>IF(B263&gt;$B$464,A263,IF(B263&lt;=$B$464," ",IF(C263&gt;$C$464,A263,IF(C263&lt;=$C$464," ",IF(E263&gt;Data_Sheet!$B$6,A263,IF(E263&lt;=Data_Sheet!$B$6," "))))))</f>
        <v xml:space="preserve"> </v>
      </c>
    </row>
    <row r="264" spans="1:6" x14ac:dyDescent="0.3">
      <c r="A264">
        <v>83072</v>
      </c>
      <c r="B264">
        <v>1182698.82</v>
      </c>
      <c r="C264">
        <v>212640.25</v>
      </c>
      <c r="D264">
        <v>1645647.48</v>
      </c>
      <c r="E264">
        <f t="shared" si="6"/>
        <v>271345</v>
      </c>
      <c r="F264" s="33">
        <f>IF(B264&gt;$B$464,A264,IF(B264&lt;=$B$464," ",IF(C264&gt;$C$464,A264,IF(C264&lt;=$C$464," ",IF(E264&gt;Data_Sheet!$B$6,A264,IF(E264&lt;=Data_Sheet!$B$6," "))))))</f>
        <v>83072</v>
      </c>
    </row>
    <row r="265" spans="1:6" x14ac:dyDescent="0.3">
      <c r="A265">
        <v>83073</v>
      </c>
      <c r="B265">
        <v>716677.65</v>
      </c>
      <c r="C265">
        <v>111024.46</v>
      </c>
      <c r="D265">
        <v>952153.83</v>
      </c>
      <c r="E265">
        <f t="shared" si="6"/>
        <v>272345</v>
      </c>
      <c r="F265" s="33" t="str">
        <f>IF(B265&gt;$B$464,A265,IF(B265&lt;=$B$464," ",IF(C265&gt;$C$464,A265,IF(C265&lt;=$C$464," ",IF(E265&gt;Data_Sheet!$B$6,A265,IF(E265&lt;=Data_Sheet!$B$6," "))))))</f>
        <v xml:space="preserve"> </v>
      </c>
    </row>
    <row r="266" spans="1:6" x14ac:dyDescent="0.3">
      <c r="A266">
        <v>83074</v>
      </c>
      <c r="B266">
        <v>727783.73</v>
      </c>
      <c r="C266">
        <v>149219.26999999999</v>
      </c>
      <c r="D266">
        <v>1089959.04</v>
      </c>
      <c r="E266">
        <f t="shared" si="6"/>
        <v>273345</v>
      </c>
      <c r="F266" s="33" t="str">
        <f>IF(B266&gt;$B$464,A266,IF(B266&lt;=$B$464," ",IF(C266&gt;$C$464,A266,IF(C266&lt;=$C$464," ",IF(E266&gt;Data_Sheet!$B$6,A266,IF(E266&lt;=Data_Sheet!$B$6," "))))))</f>
        <v xml:space="preserve"> </v>
      </c>
    </row>
    <row r="267" spans="1:6" x14ac:dyDescent="0.3">
      <c r="A267">
        <v>83075</v>
      </c>
      <c r="B267">
        <v>641279.75</v>
      </c>
      <c r="C267">
        <v>115513.17</v>
      </c>
      <c r="D267">
        <v>869383.94</v>
      </c>
      <c r="E267">
        <f t="shared" si="6"/>
        <v>274345</v>
      </c>
      <c r="F267" s="33" t="str">
        <f>IF(B267&gt;$B$464,A267,IF(B267&lt;=$B$464," ",IF(C267&gt;$C$464,A267,IF(C267&lt;=$C$464," ",IF(E267&gt;Data_Sheet!$B$6,A267,IF(E267&lt;=Data_Sheet!$B$6," "))))))</f>
        <v xml:space="preserve"> </v>
      </c>
    </row>
    <row r="268" spans="1:6" x14ac:dyDescent="0.3">
      <c r="A268">
        <v>83076</v>
      </c>
      <c r="B268">
        <v>691989.9</v>
      </c>
      <c r="C268">
        <v>148712.53</v>
      </c>
      <c r="D268">
        <v>969077.45</v>
      </c>
      <c r="E268">
        <f t="shared" si="6"/>
        <v>275345</v>
      </c>
      <c r="F268" s="33" t="str">
        <f>IF(B268&gt;$B$464,A268,IF(B268&lt;=$B$464," ",IF(C268&gt;$C$464,A268,IF(C268&lt;=$C$464," ",IF(E268&gt;Data_Sheet!$B$6,A268,IF(E268&lt;=Data_Sheet!$B$6," "))))))</f>
        <v xml:space="preserve"> </v>
      </c>
    </row>
    <row r="269" spans="1:6" x14ac:dyDescent="0.3">
      <c r="A269">
        <v>83077</v>
      </c>
      <c r="B269">
        <v>244269.95</v>
      </c>
      <c r="C269">
        <v>82610.09</v>
      </c>
      <c r="D269">
        <v>355483.77</v>
      </c>
      <c r="E269">
        <f t="shared" si="6"/>
        <v>276345</v>
      </c>
      <c r="F269" s="33" t="str">
        <f>IF(B269&gt;$B$464,A269,IF(B269&lt;=$B$464," ",IF(C269&gt;$C$464,A269,IF(C269&lt;=$C$464," ",IF(E269&gt;Data_Sheet!$B$6,A269,IF(E269&lt;=Data_Sheet!$B$6," "))))))</f>
        <v xml:space="preserve"> </v>
      </c>
    </row>
    <row r="270" spans="1:6" x14ac:dyDescent="0.3">
      <c r="A270">
        <v>83078</v>
      </c>
      <c r="B270">
        <v>1166193.3799999999</v>
      </c>
      <c r="C270">
        <v>215216.57</v>
      </c>
      <c r="D270">
        <v>1569616.68</v>
      </c>
      <c r="E270">
        <f t="shared" si="6"/>
        <v>277345</v>
      </c>
      <c r="F270" s="33">
        <f>IF(B270&gt;$B$464,A270,IF(B270&lt;=$B$464," ",IF(C270&gt;$C$464,A270,IF(C270&lt;=$C$464," ",IF(E270&gt;Data_Sheet!$B$6,A270,IF(E270&lt;=Data_Sheet!$B$6," "))))))</f>
        <v>83078</v>
      </c>
    </row>
    <row r="271" spans="1:6" x14ac:dyDescent="0.3">
      <c r="A271">
        <v>83079</v>
      </c>
      <c r="B271">
        <v>1979131.33</v>
      </c>
      <c r="C271">
        <v>447460.11</v>
      </c>
      <c r="D271">
        <v>2810783.47</v>
      </c>
      <c r="E271">
        <f t="shared" si="6"/>
        <v>278345</v>
      </c>
      <c r="F271" s="33">
        <f>IF(B271&gt;$B$464,A271,IF(B271&lt;=$B$464," ",IF(C271&gt;$C$464,A271,IF(C271&lt;=$C$464," ",IF(E271&gt;Data_Sheet!$B$6,A271,IF(E271&lt;=Data_Sheet!$B$6," "))))))</f>
        <v>83079</v>
      </c>
    </row>
    <row r="272" spans="1:6" x14ac:dyDescent="0.3">
      <c r="A272">
        <v>83080</v>
      </c>
      <c r="B272">
        <v>520653.81</v>
      </c>
      <c r="C272">
        <v>190255.79</v>
      </c>
      <c r="D272">
        <v>730193.72</v>
      </c>
      <c r="E272">
        <f t="shared" si="6"/>
        <v>279345</v>
      </c>
      <c r="F272" s="33" t="str">
        <f>IF(B272&gt;$B$464,A272,IF(B272&lt;=$B$464," ",IF(C272&gt;$C$464,A272,IF(C272&lt;=$C$464," ",IF(E272&gt;Data_Sheet!$B$6,A272,IF(E272&lt;=Data_Sheet!$B$6," "))))))</f>
        <v xml:space="preserve"> </v>
      </c>
    </row>
    <row r="273" spans="1:6" x14ac:dyDescent="0.3">
      <c r="A273">
        <v>83081</v>
      </c>
      <c r="B273">
        <v>2163494.4700000002</v>
      </c>
      <c r="C273">
        <v>297066.28999999998</v>
      </c>
      <c r="D273">
        <v>2999840.5</v>
      </c>
      <c r="E273">
        <f t="shared" si="6"/>
        <v>280345</v>
      </c>
      <c r="F273" s="33">
        <f>IF(B273&gt;$B$464,A273,IF(B273&lt;=$B$464," ",IF(C273&gt;$C$464,A273,IF(C273&lt;=$C$464," ",IF(E273&gt;Data_Sheet!$B$6,A273,IF(E273&lt;=Data_Sheet!$B$6," "))))))</f>
        <v>83081</v>
      </c>
    </row>
    <row r="274" spans="1:6" x14ac:dyDescent="0.3">
      <c r="A274">
        <v>83082</v>
      </c>
      <c r="B274">
        <v>780667.35</v>
      </c>
      <c r="C274">
        <v>149088.4</v>
      </c>
      <c r="D274">
        <v>1096369.81</v>
      </c>
      <c r="E274">
        <f t="shared" si="6"/>
        <v>281345</v>
      </c>
      <c r="F274" s="33" t="str">
        <f>IF(B274&gt;$B$464,A274,IF(B274&lt;=$B$464," ",IF(C274&gt;$C$464,A274,IF(C274&lt;=$C$464," ",IF(E274&gt;Data_Sheet!$B$6,A274,IF(E274&lt;=Data_Sheet!$B$6," "))))))</f>
        <v xml:space="preserve"> </v>
      </c>
    </row>
    <row r="275" spans="1:6" x14ac:dyDescent="0.3">
      <c r="A275">
        <v>83083</v>
      </c>
      <c r="B275">
        <v>1452854.22</v>
      </c>
      <c r="C275">
        <v>108359.64</v>
      </c>
      <c r="D275">
        <v>1680539.74</v>
      </c>
      <c r="E275">
        <f t="shared" si="6"/>
        <v>282345</v>
      </c>
      <c r="F275" s="33">
        <f>IF(B275&gt;$B$464,A275,IF(B275&lt;=$B$464," ",IF(C275&gt;$C$464,A275,IF(C275&lt;=$C$464," ",IF(E275&gt;Data_Sheet!$B$6,A275,IF(E275&lt;=Data_Sheet!$B$6," "))))))</f>
        <v>83083</v>
      </c>
    </row>
    <row r="276" spans="1:6" x14ac:dyDescent="0.3">
      <c r="A276">
        <v>83084</v>
      </c>
      <c r="B276">
        <v>915327.19</v>
      </c>
      <c r="C276">
        <v>137875.39000000001</v>
      </c>
      <c r="D276">
        <v>1248055.1599999999</v>
      </c>
      <c r="E276">
        <f t="shared" si="6"/>
        <v>283345</v>
      </c>
      <c r="F276" s="33" t="str">
        <f>IF(B276&gt;$B$464,A276,IF(B276&lt;=$B$464," ",IF(C276&gt;$C$464,A276,IF(C276&lt;=$C$464," ",IF(E276&gt;Data_Sheet!$B$6,A276,IF(E276&lt;=Data_Sheet!$B$6," "))))))</f>
        <v xml:space="preserve"> </v>
      </c>
    </row>
    <row r="277" spans="1:6" x14ac:dyDescent="0.3">
      <c r="A277">
        <v>83086</v>
      </c>
      <c r="B277">
        <v>794712.31</v>
      </c>
      <c r="C277">
        <v>127262.98</v>
      </c>
      <c r="D277">
        <v>1102111.52</v>
      </c>
      <c r="E277">
        <f t="shared" si="6"/>
        <v>284345</v>
      </c>
      <c r="F277" s="33" t="str">
        <f>IF(B277&gt;$B$464,A277,IF(B277&lt;=$B$464," ",IF(C277&gt;$C$464,A277,IF(C277&lt;=$C$464," ",IF(E277&gt;Data_Sheet!$B$6,A277,IF(E277&lt;=Data_Sheet!$B$6," "))))))</f>
        <v xml:space="preserve"> </v>
      </c>
    </row>
    <row r="278" spans="1:6" x14ac:dyDescent="0.3">
      <c r="A278">
        <v>83087</v>
      </c>
      <c r="B278">
        <v>255761.17</v>
      </c>
      <c r="C278">
        <v>34470.120000000003</v>
      </c>
      <c r="D278">
        <v>330202.63</v>
      </c>
      <c r="E278">
        <f t="shared" si="6"/>
        <v>285345</v>
      </c>
      <c r="F278" s="33" t="str">
        <f>IF(B278&gt;$B$464,A278,IF(B278&lt;=$B$464," ",IF(C278&gt;$C$464,A278,IF(C278&lt;=$C$464," ",IF(E278&gt;Data_Sheet!$B$6,A278,IF(E278&lt;=Data_Sheet!$B$6," "))))))</f>
        <v xml:space="preserve"> </v>
      </c>
    </row>
    <row r="279" spans="1:6" x14ac:dyDescent="0.3">
      <c r="A279">
        <v>83088</v>
      </c>
      <c r="B279">
        <v>973710.69</v>
      </c>
      <c r="C279">
        <v>100756.68</v>
      </c>
      <c r="D279">
        <v>1279442.96</v>
      </c>
      <c r="E279">
        <f t="shared" si="6"/>
        <v>286345</v>
      </c>
      <c r="F279" s="33" t="str">
        <f>IF(B279&gt;$B$464,A279,IF(B279&lt;=$B$464," ",IF(C279&gt;$C$464,A279,IF(C279&lt;=$C$464," ",IF(E279&gt;Data_Sheet!$B$6,A279,IF(E279&lt;=Data_Sheet!$B$6," "))))))</f>
        <v xml:space="preserve"> </v>
      </c>
    </row>
    <row r="280" spans="1:6" x14ac:dyDescent="0.3">
      <c r="A280">
        <v>83089</v>
      </c>
      <c r="B280">
        <v>633243.06000000006</v>
      </c>
      <c r="C280">
        <v>217173.39</v>
      </c>
      <c r="D280">
        <v>876490.49</v>
      </c>
      <c r="E280">
        <f t="shared" si="6"/>
        <v>287345</v>
      </c>
      <c r="F280" s="33" t="str">
        <f>IF(B280&gt;$B$464,A280,IF(B280&lt;=$B$464," ",IF(C280&gt;$C$464,A280,IF(C280&lt;=$C$464," ",IF(E280&gt;Data_Sheet!$B$6,A280,IF(E280&lt;=Data_Sheet!$B$6," "))))))</f>
        <v xml:space="preserve"> </v>
      </c>
    </row>
    <row r="281" spans="1:6" x14ac:dyDescent="0.3">
      <c r="A281">
        <v>83090</v>
      </c>
      <c r="B281">
        <v>1002912.5</v>
      </c>
      <c r="C281">
        <v>183310.3</v>
      </c>
      <c r="D281">
        <v>1429599.71</v>
      </c>
      <c r="E281">
        <f t="shared" si="6"/>
        <v>288345</v>
      </c>
      <c r="F281" s="33" t="str">
        <f>IF(B281&gt;$B$464,A281,IF(B281&lt;=$B$464," ",IF(C281&gt;$C$464,A281,IF(C281&lt;=$C$464," ",IF(E281&gt;Data_Sheet!$B$6,A281,IF(E281&lt;=Data_Sheet!$B$6," "))))))</f>
        <v xml:space="preserve"> </v>
      </c>
    </row>
    <row r="282" spans="1:6" x14ac:dyDescent="0.3">
      <c r="A282">
        <v>83091</v>
      </c>
      <c r="B282">
        <v>8037.71</v>
      </c>
      <c r="C282">
        <v>-237.88</v>
      </c>
      <c r="D282">
        <v>8121.33</v>
      </c>
      <c r="E282">
        <f t="shared" si="6"/>
        <v>289345</v>
      </c>
      <c r="F282" s="33" t="str">
        <f>IF(B282&gt;$B$464,A282,IF(B282&lt;=$B$464," ",IF(C282&gt;$C$464,A282,IF(C282&lt;=$C$464," ",IF(E282&gt;Data_Sheet!$B$6,A282,IF(E282&lt;=Data_Sheet!$B$6," "))))))</f>
        <v xml:space="preserve"> </v>
      </c>
    </row>
    <row r="283" spans="1:6" x14ac:dyDescent="0.3">
      <c r="A283">
        <v>83092</v>
      </c>
      <c r="B283">
        <v>701785.44</v>
      </c>
      <c r="C283">
        <v>135829.35</v>
      </c>
      <c r="D283">
        <v>953349.07</v>
      </c>
      <c r="E283">
        <f t="shared" si="6"/>
        <v>290345</v>
      </c>
      <c r="F283" s="33" t="str">
        <f>IF(B283&gt;$B$464,A283,IF(B283&lt;=$B$464," ",IF(C283&gt;$C$464,A283,IF(C283&lt;=$C$464," ",IF(E283&gt;Data_Sheet!$B$6,A283,IF(E283&lt;=Data_Sheet!$B$6," "))))))</f>
        <v xml:space="preserve"> </v>
      </c>
    </row>
    <row r="284" spans="1:6" x14ac:dyDescent="0.3">
      <c r="A284">
        <v>83093</v>
      </c>
      <c r="B284">
        <v>347414.74</v>
      </c>
      <c r="C284">
        <v>29066.19</v>
      </c>
      <c r="D284">
        <v>471402.4</v>
      </c>
      <c r="E284">
        <f t="shared" si="6"/>
        <v>291345</v>
      </c>
      <c r="F284" s="33" t="str">
        <f>IF(B284&gt;$B$464,A284,IF(B284&lt;=$B$464," ",IF(C284&gt;$C$464,A284,IF(C284&lt;=$C$464," ",IF(E284&gt;Data_Sheet!$B$6,A284,IF(E284&lt;=Data_Sheet!$B$6," "))))))</f>
        <v xml:space="preserve"> </v>
      </c>
    </row>
    <row r="285" spans="1:6" x14ac:dyDescent="0.3">
      <c r="A285">
        <v>83094</v>
      </c>
      <c r="B285">
        <v>1794105.89</v>
      </c>
      <c r="C285">
        <v>209328.88</v>
      </c>
      <c r="D285">
        <v>2510653.39</v>
      </c>
      <c r="E285">
        <f t="shared" si="6"/>
        <v>292345</v>
      </c>
      <c r="F285" s="33">
        <f>IF(B285&gt;$B$464,A285,IF(B285&lt;=$B$464," ",IF(C285&gt;$C$464,A285,IF(C285&lt;=$C$464," ",IF(E285&gt;Data_Sheet!$B$6,A285,IF(E285&lt;=Data_Sheet!$B$6," "))))))</f>
        <v>83094</v>
      </c>
    </row>
    <row r="286" spans="1:6" x14ac:dyDescent="0.3">
      <c r="A286">
        <v>83095</v>
      </c>
      <c r="B286">
        <v>499941.78</v>
      </c>
      <c r="C286">
        <v>89507.4</v>
      </c>
      <c r="D286">
        <v>705776.18</v>
      </c>
      <c r="E286">
        <f t="shared" si="6"/>
        <v>293345</v>
      </c>
      <c r="F286" s="33" t="str">
        <f>IF(B286&gt;$B$464,A286,IF(B286&lt;=$B$464," ",IF(C286&gt;$C$464,A286,IF(C286&lt;=$C$464," ",IF(E286&gt;Data_Sheet!$B$6,A286,IF(E286&lt;=Data_Sheet!$B$6," "))))))</f>
        <v xml:space="preserve"> </v>
      </c>
    </row>
    <row r="287" spans="1:6" x14ac:dyDescent="0.3">
      <c r="A287">
        <v>83097</v>
      </c>
      <c r="B287">
        <v>897003.92</v>
      </c>
      <c r="C287">
        <v>183581.07</v>
      </c>
      <c r="D287">
        <v>1356605.12</v>
      </c>
      <c r="E287">
        <f t="shared" si="6"/>
        <v>294345</v>
      </c>
      <c r="F287" s="33" t="str">
        <f>IF(B287&gt;$B$464,A287,IF(B287&lt;=$B$464," ",IF(C287&gt;$C$464,A287,IF(C287&lt;=$C$464," ",IF(E287&gt;Data_Sheet!$B$6,A287,IF(E287&lt;=Data_Sheet!$B$6," "))))))</f>
        <v xml:space="preserve"> </v>
      </c>
    </row>
    <row r="288" spans="1:6" x14ac:dyDescent="0.3">
      <c r="A288">
        <v>83098</v>
      </c>
      <c r="B288">
        <v>735649.59</v>
      </c>
      <c r="C288">
        <v>170226.68</v>
      </c>
      <c r="D288">
        <v>1045500.14</v>
      </c>
      <c r="E288">
        <f t="shared" si="6"/>
        <v>295345</v>
      </c>
      <c r="F288" s="33" t="str">
        <f>IF(B288&gt;$B$464,A288,IF(B288&lt;=$B$464," ",IF(C288&gt;$C$464,A288,IF(C288&lt;=$C$464," ",IF(E288&gt;Data_Sheet!$B$6,A288,IF(E288&lt;=Data_Sheet!$B$6," "))))))</f>
        <v xml:space="preserve"> </v>
      </c>
    </row>
    <row r="289" spans="1:6" x14ac:dyDescent="0.3">
      <c r="A289">
        <v>83099</v>
      </c>
      <c r="B289">
        <v>900237.47</v>
      </c>
      <c r="C289">
        <v>224283.9</v>
      </c>
      <c r="D289">
        <v>1194027.0900000001</v>
      </c>
      <c r="E289">
        <f t="shared" si="6"/>
        <v>296345</v>
      </c>
      <c r="F289" s="33" t="str">
        <f>IF(B289&gt;$B$464,A289,IF(B289&lt;=$B$464," ",IF(C289&gt;$C$464,A289,IF(C289&lt;=$C$464," ",IF(E289&gt;Data_Sheet!$B$6,A289,IF(E289&lt;=Data_Sheet!$B$6," "))))))</f>
        <v xml:space="preserve"> </v>
      </c>
    </row>
    <row r="290" spans="1:6" x14ac:dyDescent="0.3">
      <c r="A290">
        <v>83101</v>
      </c>
      <c r="B290">
        <v>781784.04</v>
      </c>
      <c r="C290">
        <v>141142.01</v>
      </c>
      <c r="D290">
        <v>1113512.23</v>
      </c>
      <c r="E290">
        <f t="shared" si="6"/>
        <v>297345</v>
      </c>
      <c r="F290" s="33" t="str">
        <f>IF(B290&gt;$B$464,A290,IF(B290&lt;=$B$464," ",IF(C290&gt;$C$464,A290,IF(C290&lt;=$C$464," ",IF(E290&gt;Data_Sheet!$B$6,A290,IF(E290&lt;=Data_Sheet!$B$6," "))))))</f>
        <v xml:space="preserve"> </v>
      </c>
    </row>
    <row r="291" spans="1:6" x14ac:dyDescent="0.3">
      <c r="A291">
        <v>83102</v>
      </c>
      <c r="B291">
        <v>1074522.45</v>
      </c>
      <c r="C291">
        <v>158271.53</v>
      </c>
      <c r="D291">
        <v>1513988.75</v>
      </c>
      <c r="E291">
        <f t="shared" si="6"/>
        <v>298345</v>
      </c>
      <c r="F291" s="33" t="str">
        <f>IF(B291&gt;$B$464,A291,IF(B291&lt;=$B$464," ",IF(C291&gt;$C$464,A291,IF(C291&lt;=$C$464," ",IF(E291&gt;Data_Sheet!$B$6,A291,IF(E291&lt;=Data_Sheet!$B$6," "))))))</f>
        <v xml:space="preserve"> </v>
      </c>
    </row>
    <row r="292" spans="1:6" x14ac:dyDescent="0.3">
      <c r="A292">
        <v>83103</v>
      </c>
      <c r="B292">
        <v>881277.63</v>
      </c>
      <c r="C292">
        <v>141684.92000000001</v>
      </c>
      <c r="D292">
        <v>1233970.1100000001</v>
      </c>
      <c r="E292">
        <f t="shared" si="6"/>
        <v>299345</v>
      </c>
      <c r="F292" s="33" t="str">
        <f>IF(B292&gt;$B$464,A292,IF(B292&lt;=$B$464," ",IF(C292&gt;$C$464,A292,IF(C292&lt;=$C$464," ",IF(E292&gt;Data_Sheet!$B$6,A292,IF(E292&lt;=Data_Sheet!$B$6," "))))))</f>
        <v xml:space="preserve"> </v>
      </c>
    </row>
    <row r="293" spans="1:6" x14ac:dyDescent="0.3">
      <c r="A293">
        <v>83104</v>
      </c>
      <c r="B293">
        <v>350118.78</v>
      </c>
      <c r="C293">
        <v>68226.63</v>
      </c>
      <c r="D293">
        <v>444794.47</v>
      </c>
      <c r="E293">
        <f t="shared" si="6"/>
        <v>300345</v>
      </c>
      <c r="F293" s="33" t="str">
        <f>IF(B293&gt;$B$464,A293,IF(B293&lt;=$B$464," ",IF(C293&gt;$C$464,A293,IF(C293&lt;=$C$464," ",IF(E293&gt;Data_Sheet!$B$6,A293,IF(E293&lt;=Data_Sheet!$B$6," "))))))</f>
        <v xml:space="preserve"> </v>
      </c>
    </row>
    <row r="294" spans="1:6" x14ac:dyDescent="0.3">
      <c r="A294">
        <v>83105</v>
      </c>
      <c r="B294">
        <v>635841.04</v>
      </c>
      <c r="C294">
        <v>168751.76</v>
      </c>
      <c r="D294">
        <v>927273.19</v>
      </c>
      <c r="E294">
        <f t="shared" si="6"/>
        <v>301345</v>
      </c>
      <c r="F294" s="33" t="str">
        <f>IF(B294&gt;$B$464,A294,IF(B294&lt;=$B$464," ",IF(C294&gt;$C$464,A294,IF(C294&lt;=$C$464," ",IF(E294&gt;Data_Sheet!$B$6,A294,IF(E294&lt;=Data_Sheet!$B$6," "))))))</f>
        <v xml:space="preserve"> </v>
      </c>
    </row>
    <row r="295" spans="1:6" x14ac:dyDescent="0.3">
      <c r="A295">
        <v>83106</v>
      </c>
      <c r="B295">
        <v>1300956.73</v>
      </c>
      <c r="C295">
        <v>194315.77</v>
      </c>
      <c r="D295">
        <v>1535013.4</v>
      </c>
      <c r="E295">
        <f t="shared" si="6"/>
        <v>302345</v>
      </c>
      <c r="F295" s="33">
        <f>IF(B295&gt;$B$464,A295,IF(B295&lt;=$B$464," ",IF(C295&gt;$C$464,A295,IF(C295&lt;=$C$464," ",IF(E295&gt;Data_Sheet!$B$6,A295,IF(E295&lt;=Data_Sheet!$B$6," "))))))</f>
        <v>83106</v>
      </c>
    </row>
    <row r="296" spans="1:6" x14ac:dyDescent="0.3">
      <c r="A296">
        <v>83107</v>
      </c>
      <c r="B296">
        <v>1378275.71</v>
      </c>
      <c r="C296">
        <v>213140.59</v>
      </c>
      <c r="D296">
        <v>1928344.14</v>
      </c>
      <c r="E296">
        <f t="shared" si="6"/>
        <v>303345</v>
      </c>
      <c r="F296" s="33">
        <f>IF(B296&gt;$B$464,A296,IF(B296&lt;=$B$464," ",IF(C296&gt;$C$464,A296,IF(C296&lt;=$C$464," ",IF(E296&gt;Data_Sheet!$B$6,A296,IF(E296&lt;=Data_Sheet!$B$6," "))))))</f>
        <v>83107</v>
      </c>
    </row>
    <row r="297" spans="1:6" x14ac:dyDescent="0.3">
      <c r="A297">
        <v>83109</v>
      </c>
      <c r="B297">
        <v>927726.27</v>
      </c>
      <c r="C297">
        <v>219455.86</v>
      </c>
      <c r="D297">
        <v>1278900.43</v>
      </c>
      <c r="E297">
        <f t="shared" si="6"/>
        <v>304345</v>
      </c>
      <c r="F297" s="33" t="str">
        <f>IF(B297&gt;$B$464,A297,IF(B297&lt;=$B$464," ",IF(C297&gt;$C$464,A297,IF(C297&lt;=$C$464," ",IF(E297&gt;Data_Sheet!$B$6,A297,IF(E297&lt;=Data_Sheet!$B$6," "))))))</f>
        <v xml:space="preserve"> </v>
      </c>
    </row>
    <row r="298" spans="1:6" x14ac:dyDescent="0.3">
      <c r="A298">
        <v>83110</v>
      </c>
      <c r="B298">
        <v>902691.57</v>
      </c>
      <c r="C298">
        <v>124775.09</v>
      </c>
      <c r="D298">
        <v>1258216.6200000001</v>
      </c>
      <c r="E298">
        <f t="shared" si="6"/>
        <v>305345</v>
      </c>
      <c r="F298" s="33" t="str">
        <f>IF(B298&gt;$B$464,A298,IF(B298&lt;=$B$464," ",IF(C298&gt;$C$464,A298,IF(C298&lt;=$C$464," ",IF(E298&gt;Data_Sheet!$B$6,A298,IF(E298&lt;=Data_Sheet!$B$6," "))))))</f>
        <v xml:space="preserve"> </v>
      </c>
    </row>
    <row r="299" spans="1:6" x14ac:dyDescent="0.3">
      <c r="A299">
        <v>83111</v>
      </c>
      <c r="B299">
        <v>437225.12</v>
      </c>
      <c r="C299">
        <v>52709.03</v>
      </c>
      <c r="D299">
        <v>551799.64</v>
      </c>
      <c r="E299">
        <f t="shared" si="6"/>
        <v>306345</v>
      </c>
      <c r="F299" s="33" t="str">
        <f>IF(B299&gt;$B$464,A299,IF(B299&lt;=$B$464," ",IF(C299&gt;$C$464,A299,IF(C299&lt;=$C$464," ",IF(E299&gt;Data_Sheet!$B$6,A299,IF(E299&lt;=Data_Sheet!$B$6," "))))))</f>
        <v xml:space="preserve"> </v>
      </c>
    </row>
    <row r="300" spans="1:6" x14ac:dyDescent="0.3">
      <c r="A300">
        <v>83112</v>
      </c>
      <c r="B300">
        <v>772545.47</v>
      </c>
      <c r="C300">
        <v>99362.97</v>
      </c>
      <c r="D300">
        <v>1111667.79</v>
      </c>
      <c r="E300">
        <f t="shared" si="6"/>
        <v>307345</v>
      </c>
      <c r="F300" s="33" t="str">
        <f>IF(B300&gt;$B$464,A300,IF(B300&lt;=$B$464," ",IF(C300&gt;$C$464,A300,IF(C300&lt;=$C$464," ",IF(E300&gt;Data_Sheet!$B$6,A300,IF(E300&lt;=Data_Sheet!$B$6," "))))))</f>
        <v xml:space="preserve"> </v>
      </c>
    </row>
    <row r="301" spans="1:6" x14ac:dyDescent="0.3">
      <c r="A301">
        <v>83113</v>
      </c>
      <c r="B301">
        <v>683258.82</v>
      </c>
      <c r="C301">
        <v>157428.57</v>
      </c>
      <c r="D301">
        <v>1000537.65</v>
      </c>
      <c r="E301">
        <f t="shared" si="6"/>
        <v>308345</v>
      </c>
      <c r="F301" s="33" t="str">
        <f>IF(B301&gt;$B$464,A301,IF(B301&lt;=$B$464," ",IF(C301&gt;$C$464,A301,IF(C301&lt;=$C$464," ",IF(E301&gt;Data_Sheet!$B$6,A301,IF(E301&lt;=Data_Sheet!$B$6," "))))))</f>
        <v xml:space="preserve"> </v>
      </c>
    </row>
    <row r="302" spans="1:6" x14ac:dyDescent="0.3">
      <c r="A302">
        <v>83114</v>
      </c>
      <c r="B302">
        <v>792513.34</v>
      </c>
      <c r="C302">
        <v>176635.08</v>
      </c>
      <c r="D302">
        <v>1119944.32</v>
      </c>
      <c r="E302">
        <f t="shared" si="6"/>
        <v>309345</v>
      </c>
      <c r="F302" s="33" t="str">
        <f>IF(B302&gt;$B$464,A302,IF(B302&lt;=$B$464," ",IF(C302&gt;$C$464,A302,IF(C302&lt;=$C$464," ",IF(E302&gt;Data_Sheet!$B$6,A302,IF(E302&lt;=Data_Sheet!$B$6," "))))))</f>
        <v xml:space="preserve"> </v>
      </c>
    </row>
    <row r="303" spans="1:6" x14ac:dyDescent="0.3">
      <c r="A303">
        <v>83115</v>
      </c>
      <c r="B303">
        <v>559301.52</v>
      </c>
      <c r="C303">
        <v>85735.44</v>
      </c>
      <c r="D303">
        <v>766282.46</v>
      </c>
      <c r="E303">
        <f t="shared" si="6"/>
        <v>310345</v>
      </c>
      <c r="F303" s="33" t="str">
        <f>IF(B303&gt;$B$464,A303,IF(B303&lt;=$B$464," ",IF(C303&gt;$C$464,A303,IF(C303&lt;=$C$464," ",IF(E303&gt;Data_Sheet!$B$6,A303,IF(E303&lt;=Data_Sheet!$B$6," "))))))</f>
        <v xml:space="preserve"> </v>
      </c>
    </row>
    <row r="304" spans="1:6" x14ac:dyDescent="0.3">
      <c r="A304">
        <v>83116</v>
      </c>
      <c r="B304">
        <v>477151.52</v>
      </c>
      <c r="C304">
        <v>133487.85999999999</v>
      </c>
      <c r="D304">
        <v>696350.99</v>
      </c>
      <c r="E304">
        <f t="shared" si="6"/>
        <v>311345</v>
      </c>
      <c r="F304" s="33" t="str">
        <f>IF(B304&gt;$B$464,A304,IF(B304&lt;=$B$464," ",IF(C304&gt;$C$464,A304,IF(C304&lt;=$C$464," ",IF(E304&gt;Data_Sheet!$B$6,A304,IF(E304&lt;=Data_Sheet!$B$6," "))))))</f>
        <v xml:space="preserve"> </v>
      </c>
    </row>
    <row r="305" spans="1:6" x14ac:dyDescent="0.3">
      <c r="A305">
        <v>83117</v>
      </c>
      <c r="B305">
        <v>493926.72</v>
      </c>
      <c r="C305">
        <v>114826.65</v>
      </c>
      <c r="D305">
        <v>680750.86</v>
      </c>
      <c r="E305">
        <f t="shared" si="6"/>
        <v>312345</v>
      </c>
      <c r="F305" s="33" t="str">
        <f>IF(B305&gt;$B$464,A305,IF(B305&lt;=$B$464," ",IF(C305&gt;$C$464,A305,IF(C305&lt;=$C$464," ",IF(E305&gt;Data_Sheet!$B$6,A305,IF(E305&lt;=Data_Sheet!$B$6," "))))))</f>
        <v xml:space="preserve"> </v>
      </c>
    </row>
    <row r="306" spans="1:6" x14ac:dyDescent="0.3">
      <c r="A306">
        <v>83118</v>
      </c>
      <c r="B306">
        <v>2204022.42</v>
      </c>
      <c r="C306">
        <v>493068.42</v>
      </c>
      <c r="D306">
        <v>3177465.62</v>
      </c>
      <c r="E306">
        <f t="shared" si="6"/>
        <v>313345</v>
      </c>
      <c r="F306" s="33">
        <f>IF(B306&gt;$B$464,A306,IF(B306&lt;=$B$464," ",IF(C306&gt;$C$464,A306,IF(C306&lt;=$C$464," ",IF(E306&gt;Data_Sheet!$B$6,A306,IF(E306&lt;=Data_Sheet!$B$6," "))))))</f>
        <v>83118</v>
      </c>
    </row>
    <row r="307" spans="1:6" x14ac:dyDescent="0.3">
      <c r="A307">
        <v>83119</v>
      </c>
      <c r="B307">
        <v>1029208.24</v>
      </c>
      <c r="C307">
        <v>243598.12</v>
      </c>
      <c r="D307">
        <v>1517802.39</v>
      </c>
      <c r="E307">
        <f t="shared" si="6"/>
        <v>314345</v>
      </c>
      <c r="F307" s="33" t="str">
        <f>IF(B307&gt;$B$464,A307,IF(B307&lt;=$B$464," ",IF(C307&gt;$C$464,A307,IF(C307&lt;=$C$464," ",IF(E307&gt;Data_Sheet!$B$6,A307,IF(E307&lt;=Data_Sheet!$B$6," "))))))</f>
        <v xml:space="preserve"> </v>
      </c>
    </row>
    <row r="308" spans="1:6" x14ac:dyDescent="0.3">
      <c r="A308">
        <v>83120</v>
      </c>
      <c r="B308">
        <v>671174.81</v>
      </c>
      <c r="C308">
        <v>240570.73</v>
      </c>
      <c r="D308">
        <v>964988.64</v>
      </c>
      <c r="E308">
        <f t="shared" si="6"/>
        <v>315345</v>
      </c>
      <c r="F308" s="33" t="str">
        <f>IF(B308&gt;$B$464,A308,IF(B308&lt;=$B$464," ",IF(C308&gt;$C$464,A308,IF(C308&lt;=$C$464," ",IF(E308&gt;Data_Sheet!$B$6,A308,IF(E308&lt;=Data_Sheet!$B$6," "))))))</f>
        <v xml:space="preserve"> </v>
      </c>
    </row>
    <row r="309" spans="1:6" x14ac:dyDescent="0.3">
      <c r="A309">
        <v>83121</v>
      </c>
      <c r="B309">
        <v>365942.3</v>
      </c>
      <c r="C309">
        <v>95388.28</v>
      </c>
      <c r="D309">
        <v>518132.65</v>
      </c>
      <c r="E309">
        <f t="shared" si="6"/>
        <v>316345</v>
      </c>
      <c r="F309" s="33" t="str">
        <f>IF(B309&gt;$B$464,A309,IF(B309&lt;=$B$464," ",IF(C309&gt;$C$464,A309,IF(C309&lt;=$C$464," ",IF(E309&gt;Data_Sheet!$B$6,A309,IF(E309&lt;=Data_Sheet!$B$6," "))))))</f>
        <v xml:space="preserve"> </v>
      </c>
    </row>
    <row r="310" spans="1:6" x14ac:dyDescent="0.3">
      <c r="A310">
        <v>83122</v>
      </c>
      <c r="B310">
        <v>745562.31</v>
      </c>
      <c r="C310">
        <v>161995.91</v>
      </c>
      <c r="D310">
        <v>958592.76</v>
      </c>
      <c r="E310">
        <f t="shared" si="6"/>
        <v>317345</v>
      </c>
      <c r="F310" s="33" t="str">
        <f>IF(B310&gt;$B$464,A310,IF(B310&lt;=$B$464," ",IF(C310&gt;$C$464,A310,IF(C310&lt;=$C$464," ",IF(E310&gt;Data_Sheet!$B$6,A310,IF(E310&lt;=Data_Sheet!$B$6," "))))))</f>
        <v xml:space="preserve"> </v>
      </c>
    </row>
    <row r="311" spans="1:6" x14ac:dyDescent="0.3">
      <c r="A311">
        <v>83123</v>
      </c>
      <c r="B311">
        <v>275643.75</v>
      </c>
      <c r="C311">
        <v>77653.73</v>
      </c>
      <c r="D311">
        <v>390350.81</v>
      </c>
      <c r="E311">
        <f t="shared" si="6"/>
        <v>318345</v>
      </c>
      <c r="F311" s="33" t="str">
        <f>IF(B311&gt;$B$464,A311,IF(B311&lt;=$B$464," ",IF(C311&gt;$C$464,A311,IF(C311&lt;=$C$464," ",IF(E311&gt;Data_Sheet!$B$6,A311,IF(E311&lt;=Data_Sheet!$B$6," "))))))</f>
        <v xml:space="preserve"> </v>
      </c>
    </row>
    <row r="312" spans="1:6" x14ac:dyDescent="0.3">
      <c r="A312">
        <v>83124</v>
      </c>
      <c r="B312">
        <v>736050.26</v>
      </c>
      <c r="C312">
        <v>145553.14000000001</v>
      </c>
      <c r="D312">
        <v>985801.93</v>
      </c>
      <c r="E312">
        <f t="shared" si="6"/>
        <v>319345</v>
      </c>
      <c r="F312" s="33" t="str">
        <f>IF(B312&gt;$B$464,A312,IF(B312&lt;=$B$464," ",IF(C312&gt;$C$464,A312,IF(C312&lt;=$C$464," ",IF(E312&gt;Data_Sheet!$B$6,A312,IF(E312&lt;=Data_Sheet!$B$6," "))))))</f>
        <v xml:space="preserve"> </v>
      </c>
    </row>
    <row r="313" spans="1:6" x14ac:dyDescent="0.3">
      <c r="A313">
        <v>83125</v>
      </c>
      <c r="B313">
        <v>492817.94</v>
      </c>
      <c r="C313">
        <v>96673.45</v>
      </c>
      <c r="D313">
        <v>626487.28</v>
      </c>
      <c r="E313">
        <f t="shared" si="6"/>
        <v>320345</v>
      </c>
      <c r="F313" s="33" t="str">
        <f>IF(B313&gt;$B$464,A313,IF(B313&lt;=$B$464," ",IF(C313&gt;$C$464,A313,IF(C313&lt;=$C$464," ",IF(E313&gt;Data_Sheet!$B$6,A313,IF(E313&lt;=Data_Sheet!$B$6," "))))))</f>
        <v xml:space="preserve"> </v>
      </c>
    </row>
    <row r="314" spans="1:6" x14ac:dyDescent="0.3">
      <c r="A314">
        <v>83126</v>
      </c>
      <c r="B314">
        <v>1074269.45</v>
      </c>
      <c r="C314">
        <v>275882.44</v>
      </c>
      <c r="D314">
        <v>1519464.87</v>
      </c>
      <c r="E314">
        <f t="shared" si="6"/>
        <v>321345</v>
      </c>
      <c r="F314" s="33" t="str">
        <f>IF(B314&gt;$B$464,A314,IF(B314&lt;=$B$464," ",IF(C314&gt;$C$464,A314,IF(C314&lt;=$C$464," ",IF(E314&gt;Data_Sheet!$B$6,A314,IF(E314&lt;=Data_Sheet!$B$6," "))))))</f>
        <v xml:space="preserve"> </v>
      </c>
    </row>
    <row r="315" spans="1:6" x14ac:dyDescent="0.3">
      <c r="A315">
        <v>83127</v>
      </c>
      <c r="B315">
        <v>340111.15</v>
      </c>
      <c r="C315">
        <v>92543.65</v>
      </c>
      <c r="D315">
        <v>510563</v>
      </c>
      <c r="E315">
        <f t="shared" si="6"/>
        <v>322345</v>
      </c>
      <c r="F315" s="33" t="str">
        <f>IF(B315&gt;$B$464,A315,IF(B315&lt;=$B$464," ",IF(C315&gt;$C$464,A315,IF(C315&lt;=$C$464," ",IF(E315&gt;Data_Sheet!$B$6,A315,IF(E315&lt;=Data_Sheet!$B$6," "))))))</f>
        <v xml:space="preserve"> </v>
      </c>
    </row>
    <row r="316" spans="1:6" x14ac:dyDescent="0.3">
      <c r="A316">
        <v>83128</v>
      </c>
      <c r="B316">
        <v>499558.05</v>
      </c>
      <c r="C316">
        <v>83095.92</v>
      </c>
      <c r="D316">
        <v>675610.2</v>
      </c>
      <c r="E316">
        <f t="shared" si="6"/>
        <v>323345</v>
      </c>
      <c r="F316" s="33" t="str">
        <f>IF(B316&gt;$B$464,A316,IF(B316&lt;=$B$464," ",IF(C316&gt;$C$464,A316,IF(C316&lt;=$C$464," ",IF(E316&gt;Data_Sheet!$B$6,A316,IF(E316&lt;=Data_Sheet!$B$6," "))))))</f>
        <v xml:space="preserve"> </v>
      </c>
    </row>
    <row r="317" spans="1:6" x14ac:dyDescent="0.3">
      <c r="A317">
        <v>83129</v>
      </c>
      <c r="B317">
        <v>283412</v>
      </c>
      <c r="C317">
        <v>110325.11</v>
      </c>
      <c r="D317">
        <v>425924.71</v>
      </c>
      <c r="E317">
        <f t="shared" si="6"/>
        <v>324345</v>
      </c>
      <c r="F317" s="33" t="str">
        <f>IF(B317&gt;$B$464,A317,IF(B317&lt;=$B$464," ",IF(C317&gt;$C$464,A317,IF(C317&lt;=$C$464," ",IF(E317&gt;Data_Sheet!$B$6,A317,IF(E317&lt;=Data_Sheet!$B$6," "))))))</f>
        <v xml:space="preserve"> </v>
      </c>
    </row>
    <row r="318" spans="1:6" x14ac:dyDescent="0.3">
      <c r="A318">
        <v>83130</v>
      </c>
      <c r="B318">
        <v>308760.34999999998</v>
      </c>
      <c r="C318">
        <v>79912.759999999995</v>
      </c>
      <c r="D318">
        <v>438113.56</v>
      </c>
      <c r="E318">
        <f t="shared" si="6"/>
        <v>325345</v>
      </c>
      <c r="F318" s="33" t="str">
        <f>IF(B318&gt;$B$464,A318,IF(B318&lt;=$B$464," ",IF(C318&gt;$C$464,A318,IF(C318&lt;=$C$464," ",IF(E318&gt;Data_Sheet!$B$6,A318,IF(E318&lt;=Data_Sheet!$B$6," "))))))</f>
        <v xml:space="preserve"> </v>
      </c>
    </row>
    <row r="319" spans="1:6" x14ac:dyDescent="0.3">
      <c r="A319">
        <v>83132</v>
      </c>
      <c r="B319">
        <v>199215.09</v>
      </c>
      <c r="C319">
        <v>54786.02</v>
      </c>
      <c r="D319">
        <v>264275.03999999998</v>
      </c>
      <c r="E319">
        <f t="shared" si="6"/>
        <v>326345</v>
      </c>
      <c r="F319" s="33" t="str">
        <f>IF(B319&gt;$B$464,A319,IF(B319&lt;=$B$464," ",IF(C319&gt;$C$464,A319,IF(C319&lt;=$C$464," ",IF(E319&gt;Data_Sheet!$B$6,A319,IF(E319&lt;=Data_Sheet!$B$6," "))))))</f>
        <v xml:space="preserve"> </v>
      </c>
    </row>
    <row r="320" spans="1:6" x14ac:dyDescent="0.3">
      <c r="A320">
        <v>83133</v>
      </c>
      <c r="B320">
        <v>853015.1</v>
      </c>
      <c r="C320">
        <v>187849.68</v>
      </c>
      <c r="D320">
        <v>1185568.51</v>
      </c>
      <c r="E320">
        <f t="shared" si="6"/>
        <v>327345</v>
      </c>
      <c r="F320" s="33" t="str">
        <f>IF(B320&gt;$B$464,A320,IF(B320&lt;=$B$464," ",IF(C320&gt;$C$464,A320,IF(C320&lt;=$C$464," ",IF(E320&gt;Data_Sheet!$B$6,A320,IF(E320&lt;=Data_Sheet!$B$6," "))))))</f>
        <v xml:space="preserve"> </v>
      </c>
    </row>
    <row r="321" spans="1:6" x14ac:dyDescent="0.3">
      <c r="A321">
        <v>83134</v>
      </c>
      <c r="B321">
        <v>307575.49</v>
      </c>
      <c r="C321">
        <v>65328.4</v>
      </c>
      <c r="D321">
        <v>431158.59</v>
      </c>
      <c r="E321">
        <f t="shared" si="6"/>
        <v>328345</v>
      </c>
      <c r="F321" s="33" t="str">
        <f>IF(B321&gt;$B$464,A321,IF(B321&lt;=$B$464," ",IF(C321&gt;$C$464,A321,IF(C321&lt;=$C$464," ",IF(E321&gt;Data_Sheet!$B$6,A321,IF(E321&lt;=Data_Sheet!$B$6," "))))))</f>
        <v xml:space="preserve"> </v>
      </c>
    </row>
    <row r="322" spans="1:6" x14ac:dyDescent="0.3">
      <c r="A322">
        <v>83135</v>
      </c>
      <c r="B322">
        <v>181486.21</v>
      </c>
      <c r="C322">
        <v>56588.97</v>
      </c>
      <c r="D322">
        <v>268580.92</v>
      </c>
      <c r="E322">
        <f t="shared" si="6"/>
        <v>329345</v>
      </c>
      <c r="F322" s="33" t="str">
        <f>IF(B322&gt;$B$464,A322,IF(B322&lt;=$B$464," ",IF(C322&gt;$C$464,A322,IF(C322&lt;=$C$464," ",IF(E322&gt;Data_Sheet!$B$6,A322,IF(E322&lt;=Data_Sheet!$B$6," "))))))</f>
        <v xml:space="preserve"> </v>
      </c>
    </row>
    <row r="323" spans="1:6" x14ac:dyDescent="0.3">
      <c r="A323">
        <v>83136</v>
      </c>
      <c r="B323">
        <v>2319752.5299999998</v>
      </c>
      <c r="C323">
        <v>2143450.98</v>
      </c>
      <c r="D323">
        <v>4467015.42</v>
      </c>
      <c r="E323">
        <f t="shared" si="6"/>
        <v>330345</v>
      </c>
      <c r="F323" s="33">
        <f>IF(B323&gt;$B$464,A323,IF(B323&lt;=$B$464," ",IF(C323&gt;$C$464,A323,IF(C323&lt;=$C$464," ",IF(E323&gt;Data_Sheet!$B$6,A323,IF(E323&lt;=Data_Sheet!$B$6," "))))))</f>
        <v>83136</v>
      </c>
    </row>
    <row r="324" spans="1:6" x14ac:dyDescent="0.3">
      <c r="A324">
        <v>83137</v>
      </c>
      <c r="B324">
        <v>54887.15</v>
      </c>
      <c r="C324">
        <v>28617.7</v>
      </c>
      <c r="D324">
        <v>89473.25</v>
      </c>
      <c r="E324">
        <f t="shared" si="6"/>
        <v>331345</v>
      </c>
      <c r="F324" s="33" t="str">
        <f>IF(B324&gt;$B$464,A324,IF(B324&lt;=$B$464," ",IF(C324&gt;$C$464,A324,IF(C324&lt;=$C$464," ",IF(E324&gt;Data_Sheet!$B$6,A324,IF(E324&lt;=Data_Sheet!$B$6," "))))))</f>
        <v xml:space="preserve"> </v>
      </c>
    </row>
    <row r="325" spans="1:6" x14ac:dyDescent="0.3">
      <c r="A325">
        <v>83138</v>
      </c>
      <c r="B325">
        <v>334178.73</v>
      </c>
      <c r="C325">
        <v>80511.53</v>
      </c>
      <c r="D325">
        <v>479951.2</v>
      </c>
      <c r="E325">
        <f t="shared" si="6"/>
        <v>332345</v>
      </c>
      <c r="F325" s="33" t="str">
        <f>IF(B325&gt;$B$464,A325,IF(B325&lt;=$B$464," ",IF(C325&gt;$C$464,A325,IF(C325&lt;=$C$464," ",IF(E325&gt;Data_Sheet!$B$6,A325,IF(E325&lt;=Data_Sheet!$B$6," "))))))</f>
        <v xml:space="preserve"> </v>
      </c>
    </row>
    <row r="326" spans="1:6" x14ac:dyDescent="0.3">
      <c r="A326">
        <v>83139</v>
      </c>
      <c r="B326">
        <v>1730985.38</v>
      </c>
      <c r="C326">
        <v>254457.14</v>
      </c>
      <c r="D326">
        <v>2365692.9</v>
      </c>
      <c r="E326">
        <f t="shared" si="6"/>
        <v>333345</v>
      </c>
      <c r="F326" s="33">
        <f>IF(B326&gt;$B$464,A326,IF(B326&lt;=$B$464," ",IF(C326&gt;$C$464,A326,IF(C326&lt;=$C$464," ",IF(E326&gt;Data_Sheet!$B$6,A326,IF(E326&lt;=Data_Sheet!$B$6," "))))))</f>
        <v>83139</v>
      </c>
    </row>
    <row r="327" spans="1:6" x14ac:dyDescent="0.3">
      <c r="A327">
        <v>83140</v>
      </c>
      <c r="B327">
        <v>490348.52</v>
      </c>
      <c r="C327">
        <v>160007.29</v>
      </c>
      <c r="D327">
        <v>666265.80000000005</v>
      </c>
      <c r="E327">
        <f t="shared" ref="E327:E390" si="7">E326+1000</f>
        <v>334345</v>
      </c>
      <c r="F327" s="33" t="str">
        <f>IF(B327&gt;$B$464,A327,IF(B327&lt;=$B$464," ",IF(C327&gt;$C$464,A327,IF(C327&lt;=$C$464," ",IF(E327&gt;Data_Sheet!$B$6,A327,IF(E327&lt;=Data_Sheet!$B$6," "))))))</f>
        <v xml:space="preserve"> </v>
      </c>
    </row>
    <row r="328" spans="1:6" x14ac:dyDescent="0.3">
      <c r="A328">
        <v>83141</v>
      </c>
      <c r="B328">
        <v>1086830.05</v>
      </c>
      <c r="C328">
        <v>159420.04</v>
      </c>
      <c r="D328">
        <v>1409754.98</v>
      </c>
      <c r="E328">
        <f t="shared" si="7"/>
        <v>335345</v>
      </c>
      <c r="F328" s="33" t="str">
        <f>IF(B328&gt;$B$464,A328,IF(B328&lt;=$B$464," ",IF(C328&gt;$C$464,A328,IF(C328&lt;=$C$464," ",IF(E328&gt;Data_Sheet!$B$6,A328,IF(E328&lt;=Data_Sheet!$B$6," "))))))</f>
        <v xml:space="preserve"> </v>
      </c>
    </row>
    <row r="329" spans="1:6" x14ac:dyDescent="0.3">
      <c r="A329">
        <v>83142</v>
      </c>
      <c r="B329">
        <v>78759.820000000007</v>
      </c>
      <c r="C329">
        <v>17456.3</v>
      </c>
      <c r="D329">
        <v>99308.4</v>
      </c>
      <c r="E329">
        <f t="shared" si="7"/>
        <v>336345</v>
      </c>
      <c r="F329" s="33" t="str">
        <f>IF(B329&gt;$B$464,A329,IF(B329&lt;=$B$464," ",IF(C329&gt;$C$464,A329,IF(C329&lt;=$C$464," ",IF(E329&gt;Data_Sheet!$B$6,A329,IF(E329&lt;=Data_Sheet!$B$6," "))))))</f>
        <v xml:space="preserve"> </v>
      </c>
    </row>
    <row r="330" spans="1:6" x14ac:dyDescent="0.3">
      <c r="A330">
        <v>83143</v>
      </c>
      <c r="B330">
        <v>139364.32</v>
      </c>
      <c r="C330">
        <v>21561.58</v>
      </c>
      <c r="D330">
        <v>167656.69</v>
      </c>
      <c r="E330">
        <f t="shared" si="7"/>
        <v>337345</v>
      </c>
      <c r="F330" s="33" t="str">
        <f>IF(B330&gt;$B$464,A330,IF(B330&lt;=$B$464," ",IF(C330&gt;$C$464,A330,IF(C330&lt;=$C$464," ",IF(E330&gt;Data_Sheet!$B$6,A330,IF(E330&lt;=Data_Sheet!$B$6," "))))))</f>
        <v xml:space="preserve"> </v>
      </c>
    </row>
    <row r="331" spans="1:6" x14ac:dyDescent="0.3">
      <c r="A331">
        <v>83144</v>
      </c>
      <c r="B331">
        <v>184898.84</v>
      </c>
      <c r="C331">
        <v>45739.35</v>
      </c>
      <c r="D331">
        <v>266955.58</v>
      </c>
      <c r="E331">
        <f t="shared" si="7"/>
        <v>338345</v>
      </c>
      <c r="F331" s="33" t="str">
        <f>IF(B331&gt;$B$464,A331,IF(B331&lt;=$B$464," ",IF(C331&gt;$C$464,A331,IF(C331&lt;=$C$464," ",IF(E331&gt;Data_Sheet!$B$6,A331,IF(E331&lt;=Data_Sheet!$B$6," "))))))</f>
        <v xml:space="preserve"> </v>
      </c>
    </row>
    <row r="332" spans="1:6" x14ac:dyDescent="0.3">
      <c r="A332">
        <v>83145</v>
      </c>
      <c r="B332">
        <v>339934.97</v>
      </c>
      <c r="C332">
        <v>50337.38</v>
      </c>
      <c r="D332">
        <v>452963.76</v>
      </c>
      <c r="E332">
        <f t="shared" si="7"/>
        <v>339345</v>
      </c>
      <c r="F332" s="33" t="str">
        <f>IF(B332&gt;$B$464,A332,IF(B332&lt;=$B$464," ",IF(C332&gt;$C$464,A332,IF(C332&lt;=$C$464," ",IF(E332&gt;Data_Sheet!$B$6,A332,IF(E332&lt;=Data_Sheet!$B$6," "))))))</f>
        <v xml:space="preserve"> </v>
      </c>
    </row>
    <row r="333" spans="1:6" x14ac:dyDescent="0.3">
      <c r="A333">
        <v>83146</v>
      </c>
      <c r="B333">
        <v>162123.59</v>
      </c>
      <c r="C333">
        <v>18753.2</v>
      </c>
      <c r="D333">
        <v>230301.69</v>
      </c>
      <c r="E333">
        <f t="shared" si="7"/>
        <v>340345</v>
      </c>
      <c r="F333" s="33" t="str">
        <f>IF(B333&gt;$B$464,A333,IF(B333&lt;=$B$464," ",IF(C333&gt;$C$464,A333,IF(C333&lt;=$C$464," ",IF(E333&gt;Data_Sheet!$B$6,A333,IF(E333&lt;=Data_Sheet!$B$6," "))))))</f>
        <v xml:space="preserve"> </v>
      </c>
    </row>
    <row r="334" spans="1:6" x14ac:dyDescent="0.3">
      <c r="A334">
        <v>83147</v>
      </c>
      <c r="B334">
        <v>153251.79999999999</v>
      </c>
      <c r="C334">
        <v>40106.71</v>
      </c>
      <c r="D334">
        <v>209253.8</v>
      </c>
      <c r="E334">
        <f t="shared" si="7"/>
        <v>341345</v>
      </c>
      <c r="F334" s="33" t="str">
        <f>IF(B334&gt;$B$464,A334,IF(B334&lt;=$B$464," ",IF(C334&gt;$C$464,A334,IF(C334&lt;=$C$464," ",IF(E334&gt;Data_Sheet!$B$6,A334,IF(E334&lt;=Data_Sheet!$B$6," "))))))</f>
        <v xml:space="preserve"> </v>
      </c>
    </row>
    <row r="335" spans="1:6" x14ac:dyDescent="0.3">
      <c r="A335">
        <v>83148</v>
      </c>
      <c r="B335">
        <v>193625.60000000001</v>
      </c>
      <c r="C335">
        <v>28862.79</v>
      </c>
      <c r="D335">
        <v>253397.87</v>
      </c>
      <c r="E335">
        <f t="shared" si="7"/>
        <v>342345</v>
      </c>
      <c r="F335" s="33" t="str">
        <f>IF(B335&gt;$B$464,A335,IF(B335&lt;=$B$464," ",IF(C335&gt;$C$464,A335,IF(C335&lt;=$C$464," ",IF(E335&gt;Data_Sheet!$B$6,A335,IF(E335&lt;=Data_Sheet!$B$6," "))))))</f>
        <v xml:space="preserve"> </v>
      </c>
    </row>
    <row r="336" spans="1:6" x14ac:dyDescent="0.3">
      <c r="A336">
        <v>83149</v>
      </c>
      <c r="B336">
        <v>111690.28</v>
      </c>
      <c r="C336">
        <v>15912.36</v>
      </c>
      <c r="D336">
        <v>132070.35999999999</v>
      </c>
      <c r="E336">
        <f t="shared" si="7"/>
        <v>343345</v>
      </c>
      <c r="F336" s="33" t="str">
        <f>IF(B336&gt;$B$464,A336,IF(B336&lt;=$B$464," ",IF(C336&gt;$C$464,A336,IF(C336&lt;=$C$464," ",IF(E336&gt;Data_Sheet!$B$6,A336,IF(E336&lt;=Data_Sheet!$B$6," "))))))</f>
        <v xml:space="preserve"> </v>
      </c>
    </row>
    <row r="337" spans="1:6" x14ac:dyDescent="0.3">
      <c r="A337">
        <v>83150</v>
      </c>
      <c r="B337">
        <v>231218.4</v>
      </c>
      <c r="C337">
        <v>22400.1</v>
      </c>
      <c r="D337">
        <v>303918.18</v>
      </c>
      <c r="E337">
        <f t="shared" si="7"/>
        <v>344345</v>
      </c>
      <c r="F337" s="33" t="str">
        <f>IF(B337&gt;$B$464,A337,IF(B337&lt;=$B$464," ",IF(C337&gt;$C$464,A337,IF(C337&lt;=$C$464," ",IF(E337&gt;Data_Sheet!$B$6,A337,IF(E337&lt;=Data_Sheet!$B$6," "))))))</f>
        <v xml:space="preserve"> </v>
      </c>
    </row>
    <row r="338" spans="1:6" x14ac:dyDescent="0.3">
      <c r="A338">
        <v>83151</v>
      </c>
      <c r="B338">
        <v>119413.99</v>
      </c>
      <c r="C338">
        <v>39694.86</v>
      </c>
      <c r="D338">
        <v>162540.85</v>
      </c>
      <c r="E338">
        <f t="shared" si="7"/>
        <v>345345</v>
      </c>
      <c r="F338" s="33" t="str">
        <f>IF(B338&gt;$B$464,A338,IF(B338&lt;=$B$464," ",IF(C338&gt;$C$464,A338,IF(C338&lt;=$C$464," ",IF(E338&gt;Data_Sheet!$B$6,A338,IF(E338&lt;=Data_Sheet!$B$6," "))))))</f>
        <v xml:space="preserve"> </v>
      </c>
    </row>
    <row r="339" spans="1:6" x14ac:dyDescent="0.3">
      <c r="A339">
        <v>83152</v>
      </c>
      <c r="B339">
        <v>241712.23</v>
      </c>
      <c r="C339">
        <v>29795.08</v>
      </c>
      <c r="D339">
        <v>290914.25</v>
      </c>
      <c r="E339">
        <f t="shared" si="7"/>
        <v>346345</v>
      </c>
      <c r="F339" s="33" t="str">
        <f>IF(B339&gt;$B$464,A339,IF(B339&lt;=$B$464," ",IF(C339&gt;$C$464,A339,IF(C339&lt;=$C$464," ",IF(E339&gt;Data_Sheet!$B$6,A339,IF(E339&lt;=Data_Sheet!$B$6," "))))))</f>
        <v xml:space="preserve"> </v>
      </c>
    </row>
    <row r="340" spans="1:6" x14ac:dyDescent="0.3">
      <c r="A340">
        <v>83153</v>
      </c>
      <c r="B340">
        <v>95048.6</v>
      </c>
      <c r="C340">
        <v>20693.14</v>
      </c>
      <c r="D340">
        <v>121995.06</v>
      </c>
      <c r="E340">
        <f t="shared" si="7"/>
        <v>347345</v>
      </c>
      <c r="F340" s="33" t="str">
        <f>IF(B340&gt;$B$464,A340,IF(B340&lt;=$B$464," ",IF(C340&gt;$C$464,A340,IF(C340&lt;=$C$464," ",IF(E340&gt;Data_Sheet!$B$6,A340,IF(E340&lt;=Data_Sheet!$B$6," "))))))</f>
        <v xml:space="preserve"> </v>
      </c>
    </row>
    <row r="341" spans="1:6" x14ac:dyDescent="0.3">
      <c r="A341">
        <v>84001</v>
      </c>
      <c r="B341">
        <v>567268.9</v>
      </c>
      <c r="C341">
        <v>99056.77</v>
      </c>
      <c r="D341">
        <v>795657.46</v>
      </c>
      <c r="E341">
        <f t="shared" si="7"/>
        <v>348345</v>
      </c>
      <c r="F341" s="33" t="str">
        <f>IF(B341&gt;$B$464,A341,IF(B341&lt;=$B$464," ",IF(C341&gt;$C$464,A341,IF(C341&lt;=$C$464," ",IF(E341&gt;Data_Sheet!$B$6,A341,IF(E341&lt;=Data_Sheet!$B$6," "))))))</f>
        <v xml:space="preserve"> </v>
      </c>
    </row>
    <row r="342" spans="1:6" x14ac:dyDescent="0.3">
      <c r="A342">
        <v>84002</v>
      </c>
      <c r="B342">
        <v>1486284.07</v>
      </c>
      <c r="C342">
        <v>292348.26</v>
      </c>
      <c r="D342">
        <v>1871327.44</v>
      </c>
      <c r="E342">
        <f t="shared" si="7"/>
        <v>349345</v>
      </c>
      <c r="F342" s="33">
        <f>IF(B342&gt;$B$464,A342,IF(B342&lt;=$B$464," ",IF(C342&gt;$C$464,A342,IF(C342&lt;=$C$464," ",IF(E342&gt;Data_Sheet!$B$6,A342,IF(E342&lt;=Data_Sheet!$B$6," "))))))</f>
        <v>84002</v>
      </c>
    </row>
    <row r="343" spans="1:6" x14ac:dyDescent="0.3">
      <c r="A343">
        <v>84003</v>
      </c>
      <c r="B343">
        <v>1651548.47</v>
      </c>
      <c r="C343">
        <v>292228.84999999998</v>
      </c>
      <c r="D343">
        <v>2364795.16</v>
      </c>
      <c r="E343">
        <f t="shared" si="7"/>
        <v>350345</v>
      </c>
      <c r="F343" s="33">
        <f>IF(B343&gt;$B$464,A343,IF(B343&lt;=$B$464," ",IF(C343&gt;$C$464,A343,IF(C343&lt;=$C$464," ",IF(E343&gt;Data_Sheet!$B$6,A343,IF(E343&lt;=Data_Sheet!$B$6," "))))))</f>
        <v>84003</v>
      </c>
    </row>
    <row r="344" spans="1:6" x14ac:dyDescent="0.3">
      <c r="A344">
        <v>84004</v>
      </c>
      <c r="B344">
        <v>839872.94</v>
      </c>
      <c r="C344">
        <v>134540.19</v>
      </c>
      <c r="D344">
        <v>1119382.6100000001</v>
      </c>
      <c r="E344">
        <f t="shared" si="7"/>
        <v>351345</v>
      </c>
      <c r="F344" s="33" t="str">
        <f>IF(B344&gt;$B$464,A344,IF(B344&lt;=$B$464," ",IF(C344&gt;$C$464,A344,IF(C344&lt;=$C$464," ",IF(E344&gt;Data_Sheet!$B$6,A344,IF(E344&lt;=Data_Sheet!$B$6," "))))))</f>
        <v xml:space="preserve"> </v>
      </c>
    </row>
    <row r="345" spans="1:6" x14ac:dyDescent="0.3">
      <c r="A345">
        <v>84005</v>
      </c>
      <c r="B345">
        <v>3020261.82</v>
      </c>
      <c r="C345">
        <v>576377.47</v>
      </c>
      <c r="D345">
        <v>3869742.7</v>
      </c>
      <c r="E345">
        <f t="shared" si="7"/>
        <v>352345</v>
      </c>
      <c r="F345" s="33">
        <f>IF(B345&gt;$B$464,A345,IF(B345&lt;=$B$464," ",IF(C345&gt;$C$464,A345,IF(C345&lt;=$C$464," ",IF(E345&gt;Data_Sheet!$B$6,A345,IF(E345&lt;=Data_Sheet!$B$6," "))))))</f>
        <v>84005</v>
      </c>
    </row>
    <row r="346" spans="1:6" x14ac:dyDescent="0.3">
      <c r="A346">
        <v>84007</v>
      </c>
      <c r="B346">
        <v>1274415.03</v>
      </c>
      <c r="C346">
        <v>348511.6</v>
      </c>
      <c r="D346">
        <v>1725448.21</v>
      </c>
      <c r="E346">
        <f t="shared" si="7"/>
        <v>353345</v>
      </c>
      <c r="F346" s="33">
        <f>IF(B346&gt;$B$464,A346,IF(B346&lt;=$B$464," ",IF(C346&gt;$C$464,A346,IF(C346&lt;=$C$464," ",IF(E346&gt;Data_Sheet!$B$6,A346,IF(E346&lt;=Data_Sheet!$B$6," "))))))</f>
        <v>84007</v>
      </c>
    </row>
    <row r="347" spans="1:6" x14ac:dyDescent="0.3">
      <c r="A347">
        <v>84008</v>
      </c>
      <c r="B347">
        <v>1960043.63</v>
      </c>
      <c r="C347">
        <v>408042.34</v>
      </c>
      <c r="D347">
        <v>2587817.7799999998</v>
      </c>
      <c r="E347">
        <f t="shared" si="7"/>
        <v>354345</v>
      </c>
      <c r="F347" s="33">
        <f>IF(B347&gt;$B$464,A347,IF(B347&lt;=$B$464," ",IF(C347&gt;$C$464,A347,IF(C347&lt;=$C$464," ",IF(E347&gt;Data_Sheet!$B$6,A347,IF(E347&lt;=Data_Sheet!$B$6," "))))))</f>
        <v>84008</v>
      </c>
    </row>
    <row r="348" spans="1:6" x14ac:dyDescent="0.3">
      <c r="A348">
        <v>84009</v>
      </c>
      <c r="B348">
        <v>3152923.43</v>
      </c>
      <c r="C348">
        <v>661068.88</v>
      </c>
      <c r="D348">
        <v>3974432.76</v>
      </c>
      <c r="E348">
        <f t="shared" si="7"/>
        <v>355345</v>
      </c>
      <c r="F348" s="33">
        <f>IF(B348&gt;$B$464,A348,IF(B348&lt;=$B$464," ",IF(C348&gt;$C$464,A348,IF(C348&lt;=$C$464," ",IF(E348&gt;Data_Sheet!$B$6,A348,IF(E348&lt;=Data_Sheet!$B$6," "))))))</f>
        <v>84009</v>
      </c>
    </row>
    <row r="349" spans="1:6" x14ac:dyDescent="0.3">
      <c r="A349">
        <v>84011</v>
      </c>
      <c r="B349">
        <v>1347514</v>
      </c>
      <c r="C349">
        <v>187049.60000000001</v>
      </c>
      <c r="D349">
        <v>1823263.73</v>
      </c>
      <c r="E349">
        <f t="shared" si="7"/>
        <v>356345</v>
      </c>
      <c r="F349" s="33">
        <f>IF(B349&gt;$B$464,A349,IF(B349&lt;=$B$464," ",IF(C349&gt;$C$464,A349,IF(C349&lt;=$C$464," ",IF(E349&gt;Data_Sheet!$B$6,A349,IF(E349&lt;=Data_Sheet!$B$6," "))))))</f>
        <v>84011</v>
      </c>
    </row>
    <row r="350" spans="1:6" x14ac:dyDescent="0.3">
      <c r="A350">
        <v>84012</v>
      </c>
      <c r="B350">
        <v>1608213.81</v>
      </c>
      <c r="C350">
        <v>332420.23</v>
      </c>
      <c r="D350">
        <v>2324997.04</v>
      </c>
      <c r="E350">
        <f t="shared" si="7"/>
        <v>357345</v>
      </c>
      <c r="F350" s="33">
        <f>IF(B350&gt;$B$464,A350,IF(B350&lt;=$B$464," ",IF(C350&gt;$C$464,A350,IF(C350&lt;=$C$464," ",IF(E350&gt;Data_Sheet!$B$6,A350,IF(E350&lt;=Data_Sheet!$B$6," "))))))</f>
        <v>84012</v>
      </c>
    </row>
    <row r="351" spans="1:6" x14ac:dyDescent="0.3">
      <c r="A351">
        <v>84014</v>
      </c>
      <c r="B351">
        <v>723060.5</v>
      </c>
      <c r="C351">
        <v>204676.88</v>
      </c>
      <c r="D351">
        <v>995722.23</v>
      </c>
      <c r="E351">
        <f t="shared" si="7"/>
        <v>358345</v>
      </c>
      <c r="F351" s="33" t="str">
        <f>IF(B351&gt;$B$464,A351,IF(B351&lt;=$B$464," ",IF(C351&gt;$C$464,A351,IF(C351&lt;=$C$464," ",IF(E351&gt;Data_Sheet!$B$6,A351,IF(E351&lt;=Data_Sheet!$B$6," "))))))</f>
        <v xml:space="preserve"> </v>
      </c>
    </row>
    <row r="352" spans="1:6" x14ac:dyDescent="0.3">
      <c r="A352">
        <v>84015</v>
      </c>
      <c r="B352">
        <v>2064833.32</v>
      </c>
      <c r="C352">
        <v>457919.47</v>
      </c>
      <c r="D352">
        <v>2786439.07</v>
      </c>
      <c r="E352">
        <f t="shared" si="7"/>
        <v>359345</v>
      </c>
      <c r="F352" s="33">
        <f>IF(B352&gt;$B$464,A352,IF(B352&lt;=$B$464," ",IF(C352&gt;$C$464,A352,IF(C352&lt;=$C$464," ",IF(E352&gt;Data_Sheet!$B$6,A352,IF(E352&lt;=Data_Sheet!$B$6," "))))))</f>
        <v>84015</v>
      </c>
    </row>
    <row r="353" spans="1:6" x14ac:dyDescent="0.3">
      <c r="A353">
        <v>84016</v>
      </c>
      <c r="B353">
        <v>1319690.54</v>
      </c>
      <c r="C353">
        <v>400043.06</v>
      </c>
      <c r="D353">
        <v>1775113.81</v>
      </c>
      <c r="E353">
        <f t="shared" si="7"/>
        <v>360345</v>
      </c>
      <c r="F353" s="33">
        <f>IF(B353&gt;$B$464,A353,IF(B353&lt;=$B$464," ",IF(C353&gt;$C$464,A353,IF(C353&lt;=$C$464," ",IF(E353&gt;Data_Sheet!$B$6,A353,IF(E353&lt;=Data_Sheet!$B$6," "))))))</f>
        <v>84016</v>
      </c>
    </row>
    <row r="354" spans="1:6" x14ac:dyDescent="0.3">
      <c r="A354">
        <v>84017</v>
      </c>
      <c r="B354">
        <v>1799493.21</v>
      </c>
      <c r="C354">
        <v>281949.84000000003</v>
      </c>
      <c r="D354">
        <v>2287790.73</v>
      </c>
      <c r="E354">
        <f t="shared" si="7"/>
        <v>361345</v>
      </c>
      <c r="F354" s="33">
        <f>IF(B354&gt;$B$464,A354,IF(B354&lt;=$B$464," ",IF(C354&gt;$C$464,A354,IF(C354&lt;=$C$464," ",IF(E354&gt;Data_Sheet!$B$6,A354,IF(E354&lt;=Data_Sheet!$B$6," "))))))</f>
        <v>84017</v>
      </c>
    </row>
    <row r="355" spans="1:6" x14ac:dyDescent="0.3">
      <c r="A355">
        <v>84018</v>
      </c>
      <c r="B355">
        <v>5464573.3099999996</v>
      </c>
      <c r="C355">
        <v>885490.3</v>
      </c>
      <c r="D355">
        <v>7573186.4500000002</v>
      </c>
      <c r="E355">
        <f t="shared" si="7"/>
        <v>362345</v>
      </c>
      <c r="F355" s="33">
        <f>IF(B355&gt;$B$464,A355,IF(B355&lt;=$B$464," ",IF(C355&gt;$C$464,A355,IF(C355&lt;=$C$464," ",IF(E355&gt;Data_Sheet!$B$6,A355,IF(E355&lt;=Data_Sheet!$B$6," "))))))</f>
        <v>84018</v>
      </c>
    </row>
    <row r="356" spans="1:6" x14ac:dyDescent="0.3">
      <c r="A356">
        <v>84019</v>
      </c>
      <c r="B356">
        <v>628156.81000000006</v>
      </c>
      <c r="C356">
        <v>87734.97</v>
      </c>
      <c r="D356">
        <v>824511.49</v>
      </c>
      <c r="E356">
        <f t="shared" si="7"/>
        <v>363345</v>
      </c>
      <c r="F356" s="33" t="str">
        <f>IF(B356&gt;$B$464,A356,IF(B356&lt;=$B$464," ",IF(C356&gt;$C$464,A356,IF(C356&lt;=$C$464," ",IF(E356&gt;Data_Sheet!$B$6,A356,IF(E356&lt;=Data_Sheet!$B$6," "))))))</f>
        <v xml:space="preserve"> </v>
      </c>
    </row>
    <row r="357" spans="1:6" x14ac:dyDescent="0.3">
      <c r="A357">
        <v>84020</v>
      </c>
      <c r="B357">
        <v>1051912.51</v>
      </c>
      <c r="C357">
        <v>237516.4</v>
      </c>
      <c r="D357">
        <v>1437241.64</v>
      </c>
      <c r="E357">
        <f t="shared" si="7"/>
        <v>364345</v>
      </c>
      <c r="F357" s="33" t="str">
        <f>IF(B357&gt;$B$464,A357,IF(B357&lt;=$B$464," ",IF(C357&gt;$C$464,A357,IF(C357&lt;=$C$464," ",IF(E357&gt;Data_Sheet!$B$6,A357,IF(E357&lt;=Data_Sheet!$B$6," "))))))</f>
        <v xml:space="preserve"> </v>
      </c>
    </row>
    <row r="358" spans="1:6" x14ac:dyDescent="0.3">
      <c r="A358">
        <v>84021</v>
      </c>
      <c r="B358">
        <v>1826637.92</v>
      </c>
      <c r="C358">
        <v>377546.88</v>
      </c>
      <c r="D358">
        <v>2470792.37</v>
      </c>
      <c r="E358">
        <f t="shared" si="7"/>
        <v>365345</v>
      </c>
      <c r="F358" s="33">
        <f>IF(B358&gt;$B$464,A358,IF(B358&lt;=$B$464," ",IF(C358&gt;$C$464,A358,IF(C358&lt;=$C$464," ",IF(E358&gt;Data_Sheet!$B$6,A358,IF(E358&lt;=Data_Sheet!$B$6," "))))))</f>
        <v>84021</v>
      </c>
    </row>
    <row r="359" spans="1:6" x14ac:dyDescent="0.3">
      <c r="A359">
        <v>84022</v>
      </c>
      <c r="B359">
        <v>1507184.74</v>
      </c>
      <c r="C359">
        <v>343054.87</v>
      </c>
      <c r="D359">
        <v>2108646.4500000002</v>
      </c>
      <c r="E359">
        <f t="shared" si="7"/>
        <v>366345</v>
      </c>
      <c r="F359" s="33">
        <f>IF(B359&gt;$B$464,A359,IF(B359&lt;=$B$464," ",IF(C359&gt;$C$464,A359,IF(C359&lt;=$C$464," ",IF(E359&gt;Data_Sheet!$B$6,A359,IF(E359&lt;=Data_Sheet!$B$6," "))))))</f>
        <v>84022</v>
      </c>
    </row>
    <row r="360" spans="1:6" x14ac:dyDescent="0.3">
      <c r="A360">
        <v>84023</v>
      </c>
      <c r="B360">
        <v>2338517.9</v>
      </c>
      <c r="C360">
        <v>434167.95</v>
      </c>
      <c r="D360">
        <v>3186718.62</v>
      </c>
      <c r="E360">
        <f t="shared" si="7"/>
        <v>367345</v>
      </c>
      <c r="F360" s="33">
        <f>IF(B360&gt;$B$464,A360,IF(B360&lt;=$B$464," ",IF(C360&gt;$C$464,A360,IF(C360&lt;=$C$464," ",IF(E360&gt;Data_Sheet!$B$6,A360,IF(E360&lt;=Data_Sheet!$B$6," "))))))</f>
        <v>84023</v>
      </c>
    </row>
    <row r="361" spans="1:6" x14ac:dyDescent="0.3">
      <c r="A361">
        <v>84024</v>
      </c>
      <c r="B361">
        <v>3674827.21</v>
      </c>
      <c r="C361">
        <v>524198.67</v>
      </c>
      <c r="D361">
        <v>4680366.41</v>
      </c>
      <c r="E361">
        <f t="shared" si="7"/>
        <v>368345</v>
      </c>
      <c r="F361" s="33">
        <f>IF(B361&gt;$B$464,A361,IF(B361&lt;=$B$464," ",IF(C361&gt;$C$464,A361,IF(C361&lt;=$C$464," ",IF(E361&gt;Data_Sheet!$B$6,A361,IF(E361&lt;=Data_Sheet!$B$6," "))))))</f>
        <v>84024</v>
      </c>
    </row>
    <row r="362" spans="1:6" x14ac:dyDescent="0.3">
      <c r="A362">
        <v>84025</v>
      </c>
      <c r="B362">
        <v>2010039.99</v>
      </c>
      <c r="C362">
        <v>281959.07</v>
      </c>
      <c r="D362">
        <v>2709896.89</v>
      </c>
      <c r="E362">
        <f t="shared" si="7"/>
        <v>369345</v>
      </c>
      <c r="F362" s="33">
        <f>IF(B362&gt;$B$464,A362,IF(B362&lt;=$B$464," ",IF(C362&gt;$C$464,A362,IF(C362&lt;=$C$464," ",IF(E362&gt;Data_Sheet!$B$6,A362,IF(E362&lt;=Data_Sheet!$B$6," "))))))</f>
        <v>84025</v>
      </c>
    </row>
    <row r="363" spans="1:6" x14ac:dyDescent="0.3">
      <c r="A363">
        <v>84027</v>
      </c>
      <c r="B363">
        <v>1894121.88</v>
      </c>
      <c r="C363">
        <v>357543.35</v>
      </c>
      <c r="D363">
        <v>2624146.37</v>
      </c>
      <c r="E363">
        <f t="shared" si="7"/>
        <v>370345</v>
      </c>
      <c r="F363" s="33">
        <f>IF(B363&gt;$B$464,A363,IF(B363&lt;=$B$464," ",IF(C363&gt;$C$464,A363,IF(C363&lt;=$C$464," ",IF(E363&gt;Data_Sheet!$B$6,A363,IF(E363&lt;=Data_Sheet!$B$6," "))))))</f>
        <v>84027</v>
      </c>
    </row>
    <row r="364" spans="1:6" x14ac:dyDescent="0.3">
      <c r="A364">
        <v>84028</v>
      </c>
      <c r="B364">
        <v>621184.42000000004</v>
      </c>
      <c r="C364">
        <v>116354.31</v>
      </c>
      <c r="D364">
        <v>803426.73</v>
      </c>
      <c r="E364">
        <f t="shared" si="7"/>
        <v>371345</v>
      </c>
      <c r="F364" s="33" t="str">
        <f>IF(B364&gt;$B$464,A364,IF(B364&lt;=$B$464," ",IF(C364&gt;$C$464,A364,IF(C364&lt;=$C$464," ",IF(E364&gt;Data_Sheet!$B$6,A364,IF(E364&lt;=Data_Sheet!$B$6," "))))))</f>
        <v xml:space="preserve"> </v>
      </c>
    </row>
    <row r="365" spans="1:6" x14ac:dyDescent="0.3">
      <c r="A365">
        <v>84029</v>
      </c>
      <c r="B365">
        <v>766022.69</v>
      </c>
      <c r="C365">
        <v>122604.54</v>
      </c>
      <c r="D365">
        <v>969482.56</v>
      </c>
      <c r="E365">
        <f t="shared" si="7"/>
        <v>372345</v>
      </c>
      <c r="F365" s="33" t="str">
        <f>IF(B365&gt;$B$464,A365,IF(B365&lt;=$B$464," ",IF(C365&gt;$C$464,A365,IF(C365&lt;=$C$464," ",IF(E365&gt;Data_Sheet!$B$6,A365,IF(E365&lt;=Data_Sheet!$B$6," "))))))</f>
        <v xml:space="preserve"> </v>
      </c>
    </row>
    <row r="366" spans="1:6" x14ac:dyDescent="0.3">
      <c r="A366">
        <v>84030</v>
      </c>
      <c r="B366">
        <v>633681.07999999996</v>
      </c>
      <c r="C366">
        <v>167344.35</v>
      </c>
      <c r="D366">
        <v>902353.11</v>
      </c>
      <c r="E366">
        <f t="shared" si="7"/>
        <v>373345</v>
      </c>
      <c r="F366" s="33" t="str">
        <f>IF(B366&gt;$B$464,A366,IF(B366&lt;=$B$464," ",IF(C366&gt;$C$464,A366,IF(C366&lt;=$C$464," ",IF(E366&gt;Data_Sheet!$B$6,A366,IF(E366&lt;=Data_Sheet!$B$6," "))))))</f>
        <v xml:space="preserve"> </v>
      </c>
    </row>
    <row r="367" spans="1:6" x14ac:dyDescent="0.3">
      <c r="A367">
        <v>84032</v>
      </c>
      <c r="B367">
        <v>452548.36</v>
      </c>
      <c r="C367">
        <v>150016.92000000001</v>
      </c>
      <c r="D367">
        <v>684782.72</v>
      </c>
      <c r="E367">
        <f t="shared" si="7"/>
        <v>374345</v>
      </c>
      <c r="F367" s="33" t="str">
        <f>IF(B367&gt;$B$464,A367,IF(B367&lt;=$B$464," ",IF(C367&gt;$C$464,A367,IF(C367&lt;=$C$464," ",IF(E367&gt;Data_Sheet!$B$6,A367,IF(E367&lt;=Data_Sheet!$B$6," "))))))</f>
        <v xml:space="preserve"> </v>
      </c>
    </row>
    <row r="368" spans="1:6" x14ac:dyDescent="0.3">
      <c r="A368">
        <v>84034</v>
      </c>
      <c r="B368">
        <v>2296971.1</v>
      </c>
      <c r="C368">
        <v>363456.09</v>
      </c>
      <c r="D368">
        <v>3041325.87</v>
      </c>
      <c r="E368">
        <f t="shared" si="7"/>
        <v>375345</v>
      </c>
      <c r="F368" s="33">
        <f>IF(B368&gt;$B$464,A368,IF(B368&lt;=$B$464," ",IF(C368&gt;$C$464,A368,IF(C368&lt;=$C$464," ",IF(E368&gt;Data_Sheet!$B$6,A368,IF(E368&lt;=Data_Sheet!$B$6," "))))))</f>
        <v>84034</v>
      </c>
    </row>
    <row r="369" spans="1:6" x14ac:dyDescent="0.3">
      <c r="A369">
        <v>84036</v>
      </c>
      <c r="B369">
        <v>2323555.5299999998</v>
      </c>
      <c r="C369">
        <v>528835.82999999996</v>
      </c>
      <c r="D369">
        <v>3108864.79</v>
      </c>
      <c r="E369">
        <f t="shared" si="7"/>
        <v>376345</v>
      </c>
      <c r="F369" s="33">
        <f>IF(B369&gt;$B$464,A369,IF(B369&lt;=$B$464," ",IF(C369&gt;$C$464,A369,IF(C369&lt;=$C$464," ",IF(E369&gt;Data_Sheet!$B$6,A369,IF(E369&lt;=Data_Sheet!$B$6," "))))))</f>
        <v>84036</v>
      </c>
    </row>
    <row r="370" spans="1:6" x14ac:dyDescent="0.3">
      <c r="A370">
        <v>84037</v>
      </c>
      <c r="B370">
        <v>229967.28</v>
      </c>
      <c r="C370">
        <v>49438.48</v>
      </c>
      <c r="D370">
        <v>311939.8</v>
      </c>
      <c r="E370">
        <f t="shared" si="7"/>
        <v>377345</v>
      </c>
      <c r="F370" s="33" t="str">
        <f>IF(B370&gt;$B$464,A370,IF(B370&lt;=$B$464," ",IF(C370&gt;$C$464,A370,IF(C370&lt;=$C$464," ",IF(E370&gt;Data_Sheet!$B$6,A370,IF(E370&lt;=Data_Sheet!$B$6," "))))))</f>
        <v xml:space="preserve"> </v>
      </c>
    </row>
    <row r="371" spans="1:6" x14ac:dyDescent="0.3">
      <c r="A371">
        <v>84038</v>
      </c>
      <c r="B371">
        <v>389979.89</v>
      </c>
      <c r="C371">
        <v>81781.7</v>
      </c>
      <c r="D371">
        <v>504199.03</v>
      </c>
      <c r="E371">
        <f t="shared" si="7"/>
        <v>378345</v>
      </c>
      <c r="F371" s="33" t="str">
        <f>IF(B371&gt;$B$464,A371,IF(B371&lt;=$B$464," ",IF(C371&gt;$C$464,A371,IF(C371&lt;=$C$464," ",IF(E371&gt;Data_Sheet!$B$6,A371,IF(E371&lt;=Data_Sheet!$B$6," "))))))</f>
        <v xml:space="preserve"> </v>
      </c>
    </row>
    <row r="372" spans="1:6" x14ac:dyDescent="0.3">
      <c r="A372">
        <v>84039</v>
      </c>
      <c r="B372">
        <v>2559910.41</v>
      </c>
      <c r="C372">
        <v>627209.07999999996</v>
      </c>
      <c r="D372">
        <v>3330913.8</v>
      </c>
      <c r="E372">
        <f t="shared" si="7"/>
        <v>379345</v>
      </c>
      <c r="F372" s="33">
        <f>IF(B372&gt;$B$464,A372,IF(B372&lt;=$B$464," ",IF(C372&gt;$C$464,A372,IF(C372&lt;=$C$464," ",IF(E372&gt;Data_Sheet!$B$6,A372,IF(E372&lt;=Data_Sheet!$B$6," "))))))</f>
        <v>84039</v>
      </c>
    </row>
    <row r="373" spans="1:6" x14ac:dyDescent="0.3">
      <c r="A373">
        <v>84040</v>
      </c>
      <c r="B373">
        <v>1206539.44</v>
      </c>
      <c r="C373">
        <v>170855.57</v>
      </c>
      <c r="D373">
        <v>1468143.89</v>
      </c>
      <c r="E373">
        <f t="shared" si="7"/>
        <v>380345</v>
      </c>
      <c r="F373" s="33">
        <f>IF(B373&gt;$B$464,A373,IF(B373&lt;=$B$464," ",IF(C373&gt;$C$464,A373,IF(C373&lt;=$C$464," ",IF(E373&gt;Data_Sheet!$B$6,A373,IF(E373&lt;=Data_Sheet!$B$6," "))))))</f>
        <v>84040</v>
      </c>
    </row>
    <row r="374" spans="1:6" x14ac:dyDescent="0.3">
      <c r="A374">
        <v>84042</v>
      </c>
      <c r="B374">
        <v>219720.62</v>
      </c>
      <c r="C374">
        <v>45012</v>
      </c>
      <c r="D374">
        <v>276759.94</v>
      </c>
      <c r="E374">
        <f t="shared" si="7"/>
        <v>381345</v>
      </c>
      <c r="F374" s="33" t="str">
        <f>IF(B374&gt;$B$464,A374,IF(B374&lt;=$B$464," ",IF(C374&gt;$C$464,A374,IF(C374&lt;=$C$464," ",IF(E374&gt;Data_Sheet!$B$6,A374,IF(E374&lt;=Data_Sheet!$B$6," "))))))</f>
        <v xml:space="preserve"> </v>
      </c>
    </row>
    <row r="375" spans="1:6" x14ac:dyDescent="0.3">
      <c r="A375">
        <v>84043</v>
      </c>
      <c r="B375">
        <v>1622164.3</v>
      </c>
      <c r="C375">
        <v>229713.14</v>
      </c>
      <c r="D375">
        <v>2138385.9700000002</v>
      </c>
      <c r="E375">
        <f t="shared" si="7"/>
        <v>382345</v>
      </c>
      <c r="F375" s="33">
        <f>IF(B375&gt;$B$464,A375,IF(B375&lt;=$B$464," ",IF(C375&gt;$C$464,A375,IF(C375&lt;=$C$464," ",IF(E375&gt;Data_Sheet!$B$6,A375,IF(E375&lt;=Data_Sheet!$B$6," "))))))</f>
        <v>84043</v>
      </c>
    </row>
    <row r="376" spans="1:6" x14ac:dyDescent="0.3">
      <c r="A376">
        <v>84045</v>
      </c>
      <c r="B376">
        <v>669997.92000000004</v>
      </c>
      <c r="C376">
        <v>102384.37</v>
      </c>
      <c r="D376">
        <v>937470.51</v>
      </c>
      <c r="E376">
        <f t="shared" si="7"/>
        <v>383345</v>
      </c>
      <c r="F376" s="33" t="str">
        <f>IF(B376&gt;$B$464,A376,IF(B376&lt;=$B$464," ",IF(C376&gt;$C$464,A376,IF(C376&lt;=$C$464," ",IF(E376&gt;Data_Sheet!$B$6,A376,IF(E376&lt;=Data_Sheet!$B$6," "))))))</f>
        <v xml:space="preserve"> </v>
      </c>
    </row>
    <row r="377" spans="1:6" x14ac:dyDescent="0.3">
      <c r="A377">
        <v>84046</v>
      </c>
      <c r="B377">
        <v>277633.21000000002</v>
      </c>
      <c r="C377">
        <v>69739.75</v>
      </c>
      <c r="D377">
        <v>380608.98</v>
      </c>
      <c r="E377">
        <f t="shared" si="7"/>
        <v>384345</v>
      </c>
      <c r="F377" s="33" t="str">
        <f>IF(B377&gt;$B$464,A377,IF(B377&lt;=$B$464," ",IF(C377&gt;$C$464,A377,IF(C377&lt;=$C$464," ",IF(E377&gt;Data_Sheet!$B$6,A377,IF(E377&lt;=Data_Sheet!$B$6," "))))))</f>
        <v xml:space="preserve"> </v>
      </c>
    </row>
    <row r="378" spans="1:6" x14ac:dyDescent="0.3">
      <c r="A378">
        <v>84048</v>
      </c>
      <c r="B378">
        <v>2366833.34</v>
      </c>
      <c r="C378">
        <v>1593979.09</v>
      </c>
      <c r="D378">
        <v>3986777.72</v>
      </c>
      <c r="E378">
        <f t="shared" si="7"/>
        <v>385345</v>
      </c>
      <c r="F378" s="33">
        <f>IF(B378&gt;$B$464,A378,IF(B378&lt;=$B$464," ",IF(C378&gt;$C$464,A378,IF(C378&lt;=$C$464," ",IF(E378&gt;Data_Sheet!$B$6,A378,IF(E378&lt;=Data_Sheet!$B$6," "))))))</f>
        <v>84048</v>
      </c>
    </row>
    <row r="379" spans="1:6" x14ac:dyDescent="0.3">
      <c r="A379">
        <v>84049</v>
      </c>
      <c r="B379">
        <v>529819.38</v>
      </c>
      <c r="C379">
        <v>127277.38</v>
      </c>
      <c r="D379">
        <v>681633.16</v>
      </c>
      <c r="E379">
        <f t="shared" si="7"/>
        <v>386345</v>
      </c>
      <c r="F379" s="33" t="str">
        <f>IF(B379&gt;$B$464,A379,IF(B379&lt;=$B$464," ",IF(C379&gt;$C$464,A379,IF(C379&lt;=$C$464," ",IF(E379&gt;Data_Sheet!$B$6,A379,IF(E379&lt;=Data_Sheet!$B$6," "))))))</f>
        <v xml:space="preserve"> </v>
      </c>
    </row>
    <row r="380" spans="1:6" x14ac:dyDescent="0.3">
      <c r="A380">
        <v>84050</v>
      </c>
      <c r="B380">
        <v>2115565.6</v>
      </c>
      <c r="C380">
        <v>492130.58</v>
      </c>
      <c r="D380">
        <v>2811393.07</v>
      </c>
      <c r="E380">
        <f t="shared" si="7"/>
        <v>387345</v>
      </c>
      <c r="F380" s="33">
        <f>IF(B380&gt;$B$464,A380,IF(B380&lt;=$B$464," ",IF(C380&gt;$C$464,A380,IF(C380&lt;=$C$464," ",IF(E380&gt;Data_Sheet!$B$6,A380,IF(E380&lt;=Data_Sheet!$B$6," "))))))</f>
        <v>84050</v>
      </c>
    </row>
    <row r="381" spans="1:6" x14ac:dyDescent="0.3">
      <c r="A381">
        <v>84051</v>
      </c>
      <c r="B381">
        <v>1180959.04</v>
      </c>
      <c r="C381">
        <v>231320.47</v>
      </c>
      <c r="D381">
        <v>1567028.54</v>
      </c>
      <c r="E381">
        <f t="shared" si="7"/>
        <v>388345</v>
      </c>
      <c r="F381" s="33">
        <f>IF(B381&gt;$B$464,A381,IF(B381&lt;=$B$464," ",IF(C381&gt;$C$464,A381,IF(C381&lt;=$C$464," ",IF(E381&gt;Data_Sheet!$B$6,A381,IF(E381&lt;=Data_Sheet!$B$6," "))))))</f>
        <v>84051</v>
      </c>
    </row>
    <row r="382" spans="1:6" x14ac:dyDescent="0.3">
      <c r="A382">
        <v>84052</v>
      </c>
      <c r="B382">
        <v>126135.12</v>
      </c>
      <c r="C382">
        <v>24900.19</v>
      </c>
      <c r="D382">
        <v>155406.32</v>
      </c>
      <c r="E382">
        <f t="shared" si="7"/>
        <v>389345</v>
      </c>
      <c r="F382" s="33" t="str">
        <f>IF(B382&gt;$B$464,A382,IF(B382&lt;=$B$464," ",IF(C382&gt;$C$464,A382,IF(C382&lt;=$C$464," ",IF(E382&gt;Data_Sheet!$B$6,A382,IF(E382&lt;=Data_Sheet!$B$6," "))))))</f>
        <v xml:space="preserve"> </v>
      </c>
    </row>
    <row r="383" spans="1:6" x14ac:dyDescent="0.3">
      <c r="A383">
        <v>84053</v>
      </c>
      <c r="B383">
        <v>1107058.1299999999</v>
      </c>
      <c r="C383">
        <v>178756.77</v>
      </c>
      <c r="D383">
        <v>1551798.54</v>
      </c>
      <c r="E383">
        <f t="shared" si="7"/>
        <v>390345</v>
      </c>
      <c r="F383" s="33" t="str">
        <f>IF(B383&gt;$B$464,A383,IF(B383&lt;=$B$464," ",IF(C383&gt;$C$464,A383,IF(C383&lt;=$C$464," ",IF(E383&gt;Data_Sheet!$B$6,A383,IF(E383&lt;=Data_Sheet!$B$6," "))))))</f>
        <v xml:space="preserve"> </v>
      </c>
    </row>
    <row r="384" spans="1:6" x14ac:dyDescent="0.3">
      <c r="A384">
        <v>84054</v>
      </c>
      <c r="B384">
        <v>1558304.88</v>
      </c>
      <c r="C384">
        <v>314951.65999999997</v>
      </c>
      <c r="D384">
        <v>2214144.7999999998</v>
      </c>
      <c r="E384">
        <f t="shared" si="7"/>
        <v>391345</v>
      </c>
      <c r="F384" s="33">
        <f>IF(B384&gt;$B$464,A384,IF(B384&lt;=$B$464," ",IF(C384&gt;$C$464,A384,IF(C384&lt;=$C$464," ",IF(E384&gt;Data_Sheet!$B$6,A384,IF(E384&lt;=Data_Sheet!$B$6," "))))))</f>
        <v>84054</v>
      </c>
    </row>
    <row r="385" spans="1:6" x14ac:dyDescent="0.3">
      <c r="A385">
        <v>84055</v>
      </c>
      <c r="B385">
        <v>2458859.94</v>
      </c>
      <c r="C385">
        <v>572951.97</v>
      </c>
      <c r="D385">
        <v>3130213.16</v>
      </c>
      <c r="E385">
        <f t="shared" si="7"/>
        <v>392345</v>
      </c>
      <c r="F385" s="33">
        <f>IF(B385&gt;$B$464,A385,IF(B385&lt;=$B$464," ",IF(C385&gt;$C$464,A385,IF(C385&lt;=$C$464," ",IF(E385&gt;Data_Sheet!$B$6,A385,IF(E385&lt;=Data_Sheet!$B$6," "))))))</f>
        <v>84055</v>
      </c>
    </row>
    <row r="386" spans="1:6" x14ac:dyDescent="0.3">
      <c r="A386">
        <v>84056</v>
      </c>
      <c r="B386">
        <v>1335435.76</v>
      </c>
      <c r="C386">
        <v>277448.64</v>
      </c>
      <c r="D386">
        <v>1693404.99</v>
      </c>
      <c r="E386">
        <f t="shared" si="7"/>
        <v>393345</v>
      </c>
      <c r="F386" s="33">
        <f>IF(B386&gt;$B$464,A386,IF(B386&lt;=$B$464," ",IF(C386&gt;$C$464,A386,IF(C386&lt;=$C$464," ",IF(E386&gt;Data_Sheet!$B$6,A386,IF(E386&lt;=Data_Sheet!$B$6," "))))))</f>
        <v>84056</v>
      </c>
    </row>
    <row r="387" spans="1:6" x14ac:dyDescent="0.3">
      <c r="A387">
        <v>84057</v>
      </c>
      <c r="B387">
        <v>1125744.99</v>
      </c>
      <c r="C387">
        <v>133199.20000000001</v>
      </c>
      <c r="D387">
        <v>1491896.82</v>
      </c>
      <c r="E387">
        <f t="shared" si="7"/>
        <v>394345</v>
      </c>
      <c r="F387" s="33" t="str">
        <f>IF(B387&gt;$B$464,A387,IF(B387&lt;=$B$464," ",IF(C387&gt;$C$464,A387,IF(C387&lt;=$C$464," ",IF(E387&gt;Data_Sheet!$B$6,A387,IF(E387&lt;=Data_Sheet!$B$6," "))))))</f>
        <v xml:space="preserve"> </v>
      </c>
    </row>
    <row r="388" spans="1:6" x14ac:dyDescent="0.3">
      <c r="A388">
        <v>84058</v>
      </c>
      <c r="B388">
        <v>375197.79</v>
      </c>
      <c r="C388">
        <v>80659.72</v>
      </c>
      <c r="D388">
        <v>511171.95</v>
      </c>
      <c r="E388">
        <f t="shared" si="7"/>
        <v>395345</v>
      </c>
      <c r="F388" s="33" t="str">
        <f>IF(B388&gt;$B$464,A388,IF(B388&lt;=$B$464," ",IF(C388&gt;$C$464,A388,IF(C388&lt;=$C$464," ",IF(E388&gt;Data_Sheet!$B$6,A388,IF(E388&lt;=Data_Sheet!$B$6," "))))))</f>
        <v xml:space="preserve"> </v>
      </c>
    </row>
    <row r="389" spans="1:6" x14ac:dyDescent="0.3">
      <c r="A389">
        <v>84059</v>
      </c>
      <c r="B389">
        <v>1019493.83</v>
      </c>
      <c r="C389">
        <v>161893.92000000001</v>
      </c>
      <c r="D389">
        <v>1347481.74</v>
      </c>
      <c r="E389">
        <f t="shared" si="7"/>
        <v>396345</v>
      </c>
      <c r="F389" s="33" t="str">
        <f>IF(B389&gt;$B$464,A389,IF(B389&lt;=$B$464," ",IF(C389&gt;$C$464,A389,IF(C389&lt;=$C$464," ",IF(E389&gt;Data_Sheet!$B$6,A389,IF(E389&lt;=Data_Sheet!$B$6," "))))))</f>
        <v xml:space="preserve"> </v>
      </c>
    </row>
    <row r="390" spans="1:6" x14ac:dyDescent="0.3">
      <c r="A390">
        <v>84060</v>
      </c>
      <c r="B390">
        <v>363790.25</v>
      </c>
      <c r="C390">
        <v>79390.320000000007</v>
      </c>
      <c r="D390">
        <v>456856.77</v>
      </c>
      <c r="E390">
        <f t="shared" si="7"/>
        <v>397345</v>
      </c>
      <c r="F390" s="33" t="str">
        <f>IF(B390&gt;$B$464,A390,IF(B390&lt;=$B$464," ",IF(C390&gt;$C$464,A390,IF(C390&lt;=$C$464," ",IF(E390&gt;Data_Sheet!$B$6,A390,IF(E390&lt;=Data_Sheet!$B$6," "))))))</f>
        <v xml:space="preserve"> </v>
      </c>
    </row>
    <row r="391" spans="1:6" x14ac:dyDescent="0.3">
      <c r="A391">
        <v>84061</v>
      </c>
      <c r="B391">
        <v>990951.43</v>
      </c>
      <c r="C391">
        <v>144983.66</v>
      </c>
      <c r="D391">
        <v>1295558.6599999999</v>
      </c>
      <c r="E391">
        <f t="shared" ref="E391:E454" si="8">E390+1000</f>
        <v>398345</v>
      </c>
      <c r="F391" s="33" t="str">
        <f>IF(B391&gt;$B$464,A391,IF(B391&lt;=$B$464," ",IF(C391&gt;$C$464,A391,IF(C391&lt;=$C$464," ",IF(E391&gt;Data_Sheet!$B$6,A391,IF(E391&lt;=Data_Sheet!$B$6," "))))))</f>
        <v xml:space="preserve"> </v>
      </c>
    </row>
    <row r="392" spans="1:6" x14ac:dyDescent="0.3">
      <c r="A392">
        <v>84062</v>
      </c>
      <c r="B392">
        <v>1301688.1399999999</v>
      </c>
      <c r="C392">
        <v>328044.69</v>
      </c>
      <c r="D392">
        <v>1689891.85</v>
      </c>
      <c r="E392">
        <f t="shared" si="8"/>
        <v>399345</v>
      </c>
      <c r="F392" s="33">
        <f>IF(B392&gt;$B$464,A392,IF(B392&lt;=$B$464," ",IF(C392&gt;$C$464,A392,IF(C392&lt;=$C$464," ",IF(E392&gt;Data_Sheet!$B$6,A392,IF(E392&lt;=Data_Sheet!$B$6," "))))))</f>
        <v>84062</v>
      </c>
    </row>
    <row r="393" spans="1:6" x14ac:dyDescent="0.3">
      <c r="A393">
        <v>84063</v>
      </c>
      <c r="B393">
        <v>1728923.25</v>
      </c>
      <c r="C393">
        <v>384410.01</v>
      </c>
      <c r="D393">
        <v>2384633.71</v>
      </c>
      <c r="E393">
        <f t="shared" si="8"/>
        <v>400345</v>
      </c>
      <c r="F393" s="33">
        <f>IF(B393&gt;$B$464,A393,IF(B393&lt;=$B$464," ",IF(C393&gt;$C$464,A393,IF(C393&lt;=$C$464," ",IF(E393&gt;Data_Sheet!$B$6,A393,IF(E393&lt;=Data_Sheet!$B$6," "))))))</f>
        <v>84063</v>
      </c>
    </row>
    <row r="394" spans="1:6" x14ac:dyDescent="0.3">
      <c r="A394">
        <v>84064</v>
      </c>
      <c r="B394">
        <v>693818.37</v>
      </c>
      <c r="C394">
        <v>166210.20000000001</v>
      </c>
      <c r="D394">
        <v>960438.89</v>
      </c>
      <c r="E394">
        <f t="shared" si="8"/>
        <v>401345</v>
      </c>
      <c r="F394" s="33" t="str">
        <f>IF(B394&gt;$B$464,A394,IF(B394&lt;=$B$464," ",IF(C394&gt;$C$464,A394,IF(C394&lt;=$C$464," ",IF(E394&gt;Data_Sheet!$B$6,A394,IF(E394&lt;=Data_Sheet!$B$6," "))))))</f>
        <v xml:space="preserve"> </v>
      </c>
    </row>
    <row r="395" spans="1:6" x14ac:dyDescent="0.3">
      <c r="A395">
        <v>84065</v>
      </c>
      <c r="B395">
        <v>331066.89</v>
      </c>
      <c r="C395">
        <v>58785.05</v>
      </c>
      <c r="D395">
        <v>453933.28</v>
      </c>
      <c r="E395">
        <f t="shared" si="8"/>
        <v>402345</v>
      </c>
      <c r="F395" s="33" t="str">
        <f>IF(B395&gt;$B$464,A395,IF(B395&lt;=$B$464," ",IF(C395&gt;$C$464,A395,IF(C395&lt;=$C$464," ",IF(E395&gt;Data_Sheet!$B$6,A395,IF(E395&lt;=Data_Sheet!$B$6," "))))))</f>
        <v xml:space="preserve"> </v>
      </c>
    </row>
    <row r="396" spans="1:6" x14ac:dyDescent="0.3">
      <c r="A396">
        <v>84066</v>
      </c>
      <c r="B396">
        <v>713482.79</v>
      </c>
      <c r="C396">
        <v>99108.01</v>
      </c>
      <c r="D396">
        <v>990278.37</v>
      </c>
      <c r="E396">
        <f t="shared" si="8"/>
        <v>403345</v>
      </c>
      <c r="F396" s="33" t="str">
        <f>IF(B396&gt;$B$464,A396,IF(B396&lt;=$B$464," ",IF(C396&gt;$C$464,A396,IF(C396&lt;=$C$464," ",IF(E396&gt;Data_Sheet!$B$6,A396,IF(E396&lt;=Data_Sheet!$B$6," "))))))</f>
        <v xml:space="preserve"> </v>
      </c>
    </row>
    <row r="397" spans="1:6" x14ac:dyDescent="0.3">
      <c r="A397">
        <v>84067</v>
      </c>
      <c r="B397">
        <v>802262.6</v>
      </c>
      <c r="C397">
        <v>74441.61</v>
      </c>
      <c r="D397">
        <v>942841.15</v>
      </c>
      <c r="E397">
        <f t="shared" si="8"/>
        <v>404345</v>
      </c>
      <c r="F397" s="33" t="str">
        <f>IF(B397&gt;$B$464,A397,IF(B397&lt;=$B$464," ",IF(C397&gt;$C$464,A397,IF(C397&lt;=$C$464," ",IF(E397&gt;Data_Sheet!$B$6,A397,IF(E397&lt;=Data_Sheet!$B$6," "))))))</f>
        <v xml:space="preserve"> </v>
      </c>
    </row>
    <row r="398" spans="1:6" x14ac:dyDescent="0.3">
      <c r="A398">
        <v>84069</v>
      </c>
      <c r="B398">
        <v>1033804.46</v>
      </c>
      <c r="C398">
        <v>171961.91</v>
      </c>
      <c r="D398">
        <v>1445415.77</v>
      </c>
      <c r="E398">
        <f t="shared" si="8"/>
        <v>405345</v>
      </c>
      <c r="F398" s="33" t="str">
        <f>IF(B398&gt;$B$464,A398,IF(B398&lt;=$B$464," ",IF(C398&gt;$C$464,A398,IF(C398&lt;=$C$464," ",IF(E398&gt;Data_Sheet!$B$6,A398,IF(E398&lt;=Data_Sheet!$B$6," "))))))</f>
        <v xml:space="preserve"> </v>
      </c>
    </row>
    <row r="399" spans="1:6" x14ac:dyDescent="0.3">
      <c r="A399">
        <v>84070</v>
      </c>
      <c r="B399">
        <v>476670.19</v>
      </c>
      <c r="C399">
        <v>109084.53</v>
      </c>
      <c r="D399">
        <v>693070.23</v>
      </c>
      <c r="E399">
        <f t="shared" si="8"/>
        <v>406345</v>
      </c>
      <c r="F399" s="33" t="str">
        <f>IF(B399&gt;$B$464,A399,IF(B399&lt;=$B$464," ",IF(C399&gt;$C$464,A399,IF(C399&lt;=$C$464," ",IF(E399&gt;Data_Sheet!$B$6,A399,IF(E399&lt;=Data_Sheet!$B$6," "))))))</f>
        <v xml:space="preserve"> </v>
      </c>
    </row>
    <row r="400" spans="1:6" x14ac:dyDescent="0.3">
      <c r="A400">
        <v>84071</v>
      </c>
      <c r="B400">
        <v>1321479.0900000001</v>
      </c>
      <c r="C400">
        <v>225201.68</v>
      </c>
      <c r="D400">
        <v>1875336.19</v>
      </c>
      <c r="E400">
        <f t="shared" si="8"/>
        <v>407345</v>
      </c>
      <c r="F400" s="33">
        <f>IF(B400&gt;$B$464,A400,IF(B400&lt;=$B$464," ",IF(C400&gt;$C$464,A400,IF(C400&lt;=$C$464," ",IF(E400&gt;Data_Sheet!$B$6,A400,IF(E400&lt;=Data_Sheet!$B$6," "))))))</f>
        <v>84071</v>
      </c>
    </row>
    <row r="401" spans="1:6" x14ac:dyDescent="0.3">
      <c r="A401">
        <v>84072</v>
      </c>
      <c r="B401">
        <v>1237312.56</v>
      </c>
      <c r="C401">
        <v>171911.78</v>
      </c>
      <c r="D401">
        <v>1723550.03</v>
      </c>
      <c r="E401">
        <f t="shared" si="8"/>
        <v>408345</v>
      </c>
      <c r="F401" s="33">
        <f>IF(B401&gt;$B$464,A401,IF(B401&lt;=$B$464," ",IF(C401&gt;$C$464,A401,IF(C401&lt;=$C$464," ",IF(E401&gt;Data_Sheet!$B$6,A401,IF(E401&lt;=Data_Sheet!$B$6," "))))))</f>
        <v>84072</v>
      </c>
    </row>
    <row r="402" spans="1:6" x14ac:dyDescent="0.3">
      <c r="A402">
        <v>84073</v>
      </c>
      <c r="B402">
        <v>628452.57999999996</v>
      </c>
      <c r="C402">
        <v>87632.16</v>
      </c>
      <c r="D402">
        <v>798810.02</v>
      </c>
      <c r="E402">
        <f t="shared" si="8"/>
        <v>409345</v>
      </c>
      <c r="F402" s="33" t="str">
        <f>IF(B402&gt;$B$464,A402,IF(B402&lt;=$B$464," ",IF(C402&gt;$C$464,A402,IF(C402&lt;=$C$464," ",IF(E402&gt;Data_Sheet!$B$6,A402,IF(E402&lt;=Data_Sheet!$B$6," "))))))</f>
        <v xml:space="preserve"> </v>
      </c>
    </row>
    <row r="403" spans="1:6" x14ac:dyDescent="0.3">
      <c r="A403">
        <v>84074</v>
      </c>
      <c r="B403">
        <v>116019.63</v>
      </c>
      <c r="C403">
        <v>27176.16</v>
      </c>
      <c r="D403">
        <v>150809.17000000001</v>
      </c>
      <c r="E403">
        <f t="shared" si="8"/>
        <v>410345</v>
      </c>
      <c r="F403" s="33" t="str">
        <f>IF(B403&gt;$B$464,A403,IF(B403&lt;=$B$464," ",IF(C403&gt;$C$464,A403,IF(C403&lt;=$C$464," ",IF(E403&gt;Data_Sheet!$B$6,A403,IF(E403&lt;=Data_Sheet!$B$6," "))))))</f>
        <v xml:space="preserve"> </v>
      </c>
    </row>
    <row r="404" spans="1:6" x14ac:dyDescent="0.3">
      <c r="A404">
        <v>84075</v>
      </c>
      <c r="B404">
        <v>1100164.57</v>
      </c>
      <c r="C404">
        <v>197512.23</v>
      </c>
      <c r="D404">
        <v>1577330.61</v>
      </c>
      <c r="E404">
        <f t="shared" si="8"/>
        <v>411345</v>
      </c>
      <c r="F404" s="33" t="str">
        <f>IF(B404&gt;$B$464,A404,IF(B404&lt;=$B$464," ",IF(C404&gt;$C$464,A404,IF(C404&lt;=$C$464," ",IF(E404&gt;Data_Sheet!$B$6,A404,IF(E404&lt;=Data_Sheet!$B$6," "))))))</f>
        <v xml:space="preserve"> </v>
      </c>
    </row>
    <row r="405" spans="1:6" x14ac:dyDescent="0.3">
      <c r="A405">
        <v>84076</v>
      </c>
      <c r="B405">
        <v>1514973.18</v>
      </c>
      <c r="C405">
        <v>338943.59</v>
      </c>
      <c r="D405">
        <v>1910176.96</v>
      </c>
      <c r="E405">
        <f t="shared" si="8"/>
        <v>412345</v>
      </c>
      <c r="F405" s="33">
        <f>IF(B405&gt;$B$464,A405,IF(B405&lt;=$B$464," ",IF(C405&gt;$C$464,A405,IF(C405&lt;=$C$464," ",IF(E405&gt;Data_Sheet!$B$6,A405,IF(E405&lt;=Data_Sheet!$B$6," "))))))</f>
        <v>84076</v>
      </c>
    </row>
    <row r="406" spans="1:6" x14ac:dyDescent="0.3">
      <c r="A406">
        <v>84077</v>
      </c>
      <c r="B406">
        <v>582669.21</v>
      </c>
      <c r="C406">
        <v>109165.13</v>
      </c>
      <c r="D406">
        <v>808997.55</v>
      </c>
      <c r="E406">
        <f t="shared" si="8"/>
        <v>413345</v>
      </c>
      <c r="F406" s="33" t="str">
        <f>IF(B406&gt;$B$464,A406,IF(B406&lt;=$B$464," ",IF(C406&gt;$C$464,A406,IF(C406&lt;=$C$464," ",IF(E406&gt;Data_Sheet!$B$6,A406,IF(E406&lt;=Data_Sheet!$B$6," "))))))</f>
        <v xml:space="preserve"> </v>
      </c>
    </row>
    <row r="407" spans="1:6" x14ac:dyDescent="0.3">
      <c r="A407">
        <v>84078</v>
      </c>
      <c r="B407">
        <v>828060.22</v>
      </c>
      <c r="C407">
        <v>100792.38</v>
      </c>
      <c r="D407">
        <v>1146637.55</v>
      </c>
      <c r="E407">
        <f t="shared" si="8"/>
        <v>414345</v>
      </c>
      <c r="F407" s="33" t="str">
        <f>IF(B407&gt;$B$464,A407,IF(B407&lt;=$B$464," ",IF(C407&gt;$C$464,A407,IF(C407&lt;=$C$464," ",IF(E407&gt;Data_Sheet!$B$6,A407,IF(E407&lt;=Data_Sheet!$B$6," "))))))</f>
        <v xml:space="preserve"> </v>
      </c>
    </row>
    <row r="408" spans="1:6" x14ac:dyDescent="0.3">
      <c r="A408">
        <v>84079</v>
      </c>
      <c r="B408">
        <v>1132331.31</v>
      </c>
      <c r="C408">
        <v>158516.85</v>
      </c>
      <c r="D408">
        <v>1562247.06</v>
      </c>
      <c r="E408">
        <f t="shared" si="8"/>
        <v>415345</v>
      </c>
      <c r="F408" s="33" t="str">
        <f>IF(B408&gt;$B$464,A408,IF(B408&lt;=$B$464," ",IF(C408&gt;$C$464,A408,IF(C408&lt;=$C$464," ",IF(E408&gt;Data_Sheet!$B$6,A408,IF(E408&lt;=Data_Sheet!$B$6," "))))))</f>
        <v xml:space="preserve"> </v>
      </c>
    </row>
    <row r="409" spans="1:6" x14ac:dyDescent="0.3">
      <c r="A409">
        <v>84080</v>
      </c>
      <c r="B409">
        <v>2641965.9</v>
      </c>
      <c r="C409">
        <v>346589.47</v>
      </c>
      <c r="D409">
        <v>3621992.67</v>
      </c>
      <c r="E409">
        <f t="shared" si="8"/>
        <v>416345</v>
      </c>
      <c r="F409" s="33">
        <f>IF(B409&gt;$B$464,A409,IF(B409&lt;=$B$464," ",IF(C409&gt;$C$464,A409,IF(C409&lt;=$C$464," ",IF(E409&gt;Data_Sheet!$B$6,A409,IF(E409&lt;=Data_Sheet!$B$6," "))))))</f>
        <v>84080</v>
      </c>
    </row>
    <row r="410" spans="1:6" x14ac:dyDescent="0.3">
      <c r="A410">
        <v>84081</v>
      </c>
      <c r="B410">
        <v>330892.26</v>
      </c>
      <c r="C410">
        <v>71051.899999999994</v>
      </c>
      <c r="D410">
        <v>419436.26</v>
      </c>
      <c r="E410">
        <f t="shared" si="8"/>
        <v>417345</v>
      </c>
      <c r="F410" s="33" t="str">
        <f>IF(B410&gt;$B$464,A410,IF(B410&lt;=$B$464," ",IF(C410&gt;$C$464,A410,IF(C410&lt;=$C$464," ",IF(E410&gt;Data_Sheet!$B$6,A410,IF(E410&lt;=Data_Sheet!$B$6," "))))))</f>
        <v xml:space="preserve"> </v>
      </c>
    </row>
    <row r="411" spans="1:6" x14ac:dyDescent="0.3">
      <c r="A411">
        <v>84082</v>
      </c>
      <c r="B411">
        <v>390425.39</v>
      </c>
      <c r="C411">
        <v>69477.41</v>
      </c>
      <c r="D411">
        <v>548546.53</v>
      </c>
      <c r="E411">
        <f t="shared" si="8"/>
        <v>418345</v>
      </c>
      <c r="F411" s="33" t="str">
        <f>IF(B411&gt;$B$464,A411,IF(B411&lt;=$B$464," ",IF(C411&gt;$C$464,A411,IF(C411&lt;=$C$464," ",IF(E411&gt;Data_Sheet!$B$6,A411,IF(E411&lt;=Data_Sheet!$B$6," "))))))</f>
        <v xml:space="preserve"> </v>
      </c>
    </row>
    <row r="412" spans="1:6" x14ac:dyDescent="0.3">
      <c r="A412">
        <v>84084</v>
      </c>
      <c r="B412">
        <v>1165857.95</v>
      </c>
      <c r="C412">
        <v>163982.46</v>
      </c>
      <c r="D412">
        <v>1550406.22</v>
      </c>
      <c r="E412">
        <f t="shared" si="8"/>
        <v>419345</v>
      </c>
      <c r="F412" s="33">
        <f>IF(B412&gt;$B$464,A412,IF(B412&lt;=$B$464," ",IF(C412&gt;$C$464,A412,IF(C412&lt;=$C$464," ",IF(E412&gt;Data_Sheet!$B$6,A412,IF(E412&lt;=Data_Sheet!$B$6," "))))))</f>
        <v>84084</v>
      </c>
    </row>
    <row r="413" spans="1:6" x14ac:dyDescent="0.3">
      <c r="A413">
        <v>84086</v>
      </c>
      <c r="B413">
        <v>263607.17</v>
      </c>
      <c r="C413">
        <v>52408.95</v>
      </c>
      <c r="D413">
        <v>354241.58</v>
      </c>
      <c r="E413">
        <f t="shared" si="8"/>
        <v>420345</v>
      </c>
      <c r="F413" s="33" t="str">
        <f>IF(B413&gt;$B$464,A413,IF(B413&lt;=$B$464," ",IF(C413&gt;$C$464,A413,IF(C413&lt;=$C$464," ",IF(E413&gt;Data_Sheet!$B$6,A413,IF(E413&lt;=Data_Sheet!$B$6," "))))))</f>
        <v xml:space="preserve"> </v>
      </c>
    </row>
    <row r="414" spans="1:6" x14ac:dyDescent="0.3">
      <c r="A414">
        <v>84087</v>
      </c>
      <c r="B414">
        <v>905175.44</v>
      </c>
      <c r="C414">
        <v>128760.19</v>
      </c>
      <c r="D414">
        <v>1236191.6000000001</v>
      </c>
      <c r="E414">
        <f t="shared" si="8"/>
        <v>421345</v>
      </c>
      <c r="F414" s="33" t="str">
        <f>IF(B414&gt;$B$464,A414,IF(B414&lt;=$B$464," ",IF(C414&gt;$C$464,A414,IF(C414&lt;=$C$464," ",IF(E414&gt;Data_Sheet!$B$6,A414,IF(E414&lt;=Data_Sheet!$B$6," "))))))</f>
        <v xml:space="preserve"> </v>
      </c>
    </row>
    <row r="415" spans="1:6" x14ac:dyDescent="0.3">
      <c r="A415">
        <v>84088</v>
      </c>
      <c r="B415">
        <v>652428.64</v>
      </c>
      <c r="C415">
        <v>140818.85999999999</v>
      </c>
      <c r="D415">
        <v>906847.48</v>
      </c>
      <c r="E415">
        <f t="shared" si="8"/>
        <v>422345</v>
      </c>
      <c r="F415" s="33" t="str">
        <f>IF(B415&gt;$B$464,A415,IF(B415&lt;=$B$464," ",IF(C415&gt;$C$464,A415,IF(C415&lt;=$C$464," ",IF(E415&gt;Data_Sheet!$B$6,A415,IF(E415&lt;=Data_Sheet!$B$6," "))))))</f>
        <v xml:space="preserve"> </v>
      </c>
    </row>
    <row r="416" spans="1:6" x14ac:dyDescent="0.3">
      <c r="A416">
        <v>84091</v>
      </c>
      <c r="B416">
        <v>364008.32</v>
      </c>
      <c r="C416">
        <v>61422.49</v>
      </c>
      <c r="D416">
        <v>510261.16</v>
      </c>
      <c r="E416">
        <f t="shared" si="8"/>
        <v>423345</v>
      </c>
      <c r="F416" s="33" t="str">
        <f>IF(B416&gt;$B$464,A416,IF(B416&lt;=$B$464," ",IF(C416&gt;$C$464,A416,IF(C416&lt;=$C$464," ",IF(E416&gt;Data_Sheet!$B$6,A416,IF(E416&lt;=Data_Sheet!$B$6," "))))))</f>
        <v xml:space="preserve"> </v>
      </c>
    </row>
    <row r="417" spans="1:6" x14ac:dyDescent="0.3">
      <c r="A417">
        <v>84092</v>
      </c>
      <c r="B417">
        <v>333369.73</v>
      </c>
      <c r="C417">
        <v>81084.070000000007</v>
      </c>
      <c r="D417">
        <v>454395.57</v>
      </c>
      <c r="E417">
        <f t="shared" si="8"/>
        <v>424345</v>
      </c>
      <c r="F417" s="33" t="str">
        <f>IF(B417&gt;$B$464,A417,IF(B417&lt;=$B$464," ",IF(C417&gt;$C$464,A417,IF(C417&lt;=$C$464," ",IF(E417&gt;Data_Sheet!$B$6,A417,IF(E417&lt;=Data_Sheet!$B$6," "))))))</f>
        <v xml:space="preserve"> </v>
      </c>
    </row>
    <row r="418" spans="1:6" x14ac:dyDescent="0.3">
      <c r="A418">
        <v>84093</v>
      </c>
      <c r="B418">
        <v>586974.56999999995</v>
      </c>
      <c r="C418">
        <v>73493.3</v>
      </c>
      <c r="D418">
        <v>773293.12</v>
      </c>
      <c r="E418">
        <f t="shared" si="8"/>
        <v>425345</v>
      </c>
      <c r="F418" s="33" t="str">
        <f>IF(B418&gt;$B$464,A418,IF(B418&lt;=$B$464," ",IF(C418&gt;$C$464,A418,IF(C418&lt;=$C$464," ",IF(E418&gt;Data_Sheet!$B$6,A418,IF(E418&lt;=Data_Sheet!$B$6," "))))))</f>
        <v xml:space="preserve"> </v>
      </c>
    </row>
    <row r="419" spans="1:6" x14ac:dyDescent="0.3">
      <c r="A419">
        <v>84094</v>
      </c>
      <c r="B419">
        <v>2341543.11</v>
      </c>
      <c r="C419">
        <v>349084.18</v>
      </c>
      <c r="D419">
        <v>3149075.36</v>
      </c>
      <c r="E419">
        <f t="shared" si="8"/>
        <v>426345</v>
      </c>
      <c r="F419" s="33">
        <f>IF(B419&gt;$B$464,A419,IF(B419&lt;=$B$464," ",IF(C419&gt;$C$464,A419,IF(C419&lt;=$C$464," ",IF(E419&gt;Data_Sheet!$B$6,A419,IF(E419&lt;=Data_Sheet!$B$6," "))))))</f>
        <v>84094</v>
      </c>
    </row>
    <row r="420" spans="1:6" x14ac:dyDescent="0.3">
      <c r="A420">
        <v>84095</v>
      </c>
      <c r="B420">
        <v>395559.67</v>
      </c>
      <c r="C420">
        <v>86546.64</v>
      </c>
      <c r="D420">
        <v>531163.73</v>
      </c>
      <c r="E420">
        <f t="shared" si="8"/>
        <v>427345</v>
      </c>
      <c r="F420" s="33" t="str">
        <f>IF(B420&gt;$B$464,A420,IF(B420&lt;=$B$464," ",IF(C420&gt;$C$464,A420,IF(C420&lt;=$C$464," ",IF(E420&gt;Data_Sheet!$B$6,A420,IF(E420&lt;=Data_Sheet!$B$6," "))))))</f>
        <v xml:space="preserve"> </v>
      </c>
    </row>
    <row r="421" spans="1:6" x14ac:dyDescent="0.3">
      <c r="A421">
        <v>84096</v>
      </c>
      <c r="B421">
        <v>345158.81</v>
      </c>
      <c r="C421">
        <v>106764.22</v>
      </c>
      <c r="D421">
        <v>484819.02</v>
      </c>
      <c r="E421">
        <f t="shared" si="8"/>
        <v>428345</v>
      </c>
      <c r="F421" s="33" t="str">
        <f>IF(B421&gt;$B$464,A421,IF(B421&lt;=$B$464," ",IF(C421&gt;$C$464,A421,IF(C421&lt;=$C$464," ",IF(E421&gt;Data_Sheet!$B$6,A421,IF(E421&lt;=Data_Sheet!$B$6," "))))))</f>
        <v xml:space="preserve"> </v>
      </c>
    </row>
    <row r="422" spans="1:6" x14ac:dyDescent="0.3">
      <c r="A422">
        <v>84097</v>
      </c>
      <c r="B422">
        <v>725089.8</v>
      </c>
      <c r="C422">
        <v>94727.17</v>
      </c>
      <c r="D422">
        <v>1010018.04</v>
      </c>
      <c r="E422">
        <f t="shared" si="8"/>
        <v>429345</v>
      </c>
      <c r="F422" s="33" t="str">
        <f>IF(B422&gt;$B$464,A422,IF(B422&lt;=$B$464," ",IF(C422&gt;$C$464,A422,IF(C422&lt;=$C$464," ",IF(E422&gt;Data_Sheet!$B$6,A422,IF(E422&lt;=Data_Sheet!$B$6," "))))))</f>
        <v xml:space="preserve"> </v>
      </c>
    </row>
    <row r="423" spans="1:6" x14ac:dyDescent="0.3">
      <c r="A423">
        <v>84098</v>
      </c>
      <c r="B423">
        <v>455660.3</v>
      </c>
      <c r="C423">
        <v>69583.539999999994</v>
      </c>
      <c r="D423">
        <v>626328.42000000004</v>
      </c>
      <c r="E423">
        <f t="shared" si="8"/>
        <v>430345</v>
      </c>
      <c r="F423" s="33" t="str">
        <f>IF(B423&gt;$B$464,A423,IF(B423&lt;=$B$464," ",IF(C423&gt;$C$464,A423,IF(C423&lt;=$C$464," ",IF(E423&gt;Data_Sheet!$B$6,A423,IF(E423&lt;=Data_Sheet!$B$6," "))))))</f>
        <v xml:space="preserve"> </v>
      </c>
    </row>
    <row r="424" spans="1:6" x14ac:dyDescent="0.3">
      <c r="A424">
        <v>84099</v>
      </c>
      <c r="B424">
        <v>436725.29</v>
      </c>
      <c r="C424">
        <v>71155.59</v>
      </c>
      <c r="D424">
        <v>581736.39</v>
      </c>
      <c r="E424">
        <f t="shared" si="8"/>
        <v>431345</v>
      </c>
      <c r="F424" s="33" t="str">
        <f>IF(B424&gt;$B$464,A424,IF(B424&lt;=$B$464," ",IF(C424&gt;$C$464,A424,IF(C424&lt;=$C$464," ",IF(E424&gt;Data_Sheet!$B$6,A424,IF(E424&lt;=Data_Sheet!$B$6," "))))))</f>
        <v xml:space="preserve"> </v>
      </c>
    </row>
    <row r="425" spans="1:6" x14ac:dyDescent="0.3">
      <c r="A425">
        <v>84101</v>
      </c>
      <c r="B425">
        <v>529862</v>
      </c>
      <c r="C425">
        <v>96868.68</v>
      </c>
      <c r="D425">
        <v>712604.76</v>
      </c>
      <c r="E425">
        <f t="shared" si="8"/>
        <v>432345</v>
      </c>
      <c r="F425" s="33" t="str">
        <f>IF(B425&gt;$B$464,A425,IF(B425&lt;=$B$464," ",IF(C425&gt;$C$464,A425,IF(C425&lt;=$C$464," ",IF(E425&gt;Data_Sheet!$B$6,A425,IF(E425&lt;=Data_Sheet!$B$6," "))))))</f>
        <v xml:space="preserve"> </v>
      </c>
    </row>
    <row r="426" spans="1:6" x14ac:dyDescent="0.3">
      <c r="A426">
        <v>84102</v>
      </c>
      <c r="B426">
        <v>245493.9</v>
      </c>
      <c r="C426">
        <v>37065.58</v>
      </c>
      <c r="D426">
        <v>304711.34000000003</v>
      </c>
      <c r="E426">
        <f t="shared" si="8"/>
        <v>433345</v>
      </c>
      <c r="F426" s="33" t="str">
        <f>IF(B426&gt;$B$464,A426,IF(B426&lt;=$B$464," ",IF(C426&gt;$C$464,A426,IF(C426&lt;=$C$464," ",IF(E426&gt;Data_Sheet!$B$6,A426,IF(E426&lt;=Data_Sheet!$B$6," "))))))</f>
        <v xml:space="preserve"> </v>
      </c>
    </row>
    <row r="427" spans="1:6" x14ac:dyDescent="0.3">
      <c r="A427">
        <v>84103</v>
      </c>
      <c r="B427">
        <v>1104599.8999999999</v>
      </c>
      <c r="C427">
        <v>182794.07</v>
      </c>
      <c r="D427">
        <v>1577330.18</v>
      </c>
      <c r="E427">
        <f t="shared" si="8"/>
        <v>434345</v>
      </c>
      <c r="F427" s="33" t="str">
        <f>IF(B427&gt;$B$464,A427,IF(B427&lt;=$B$464," ",IF(C427&gt;$C$464,A427,IF(C427&lt;=$C$464," ",IF(E427&gt;Data_Sheet!$B$6,A427,IF(E427&lt;=Data_Sheet!$B$6," "))))))</f>
        <v xml:space="preserve"> </v>
      </c>
    </row>
    <row r="428" spans="1:6" x14ac:dyDescent="0.3">
      <c r="A428">
        <v>84104</v>
      </c>
      <c r="B428">
        <v>537069.39</v>
      </c>
      <c r="C428">
        <v>88730.51</v>
      </c>
      <c r="D428">
        <v>717278.53</v>
      </c>
      <c r="E428">
        <f t="shared" si="8"/>
        <v>435345</v>
      </c>
      <c r="F428" s="33" t="str">
        <f>IF(B428&gt;$B$464,A428,IF(B428&lt;=$B$464," ",IF(C428&gt;$C$464,A428,IF(C428&lt;=$C$464," ",IF(E428&gt;Data_Sheet!$B$6,A428,IF(E428&lt;=Data_Sheet!$B$6," "))))))</f>
        <v xml:space="preserve"> </v>
      </c>
    </row>
    <row r="429" spans="1:6" x14ac:dyDescent="0.3">
      <c r="A429">
        <v>84105</v>
      </c>
      <c r="B429">
        <v>570903.65</v>
      </c>
      <c r="C429">
        <v>146989.60999999999</v>
      </c>
      <c r="D429">
        <v>763837.97</v>
      </c>
      <c r="E429">
        <f t="shared" si="8"/>
        <v>436345</v>
      </c>
      <c r="F429" s="33" t="str">
        <f>IF(B429&gt;$B$464,A429,IF(B429&lt;=$B$464," ",IF(C429&gt;$C$464,A429,IF(C429&lt;=$C$464," ",IF(E429&gt;Data_Sheet!$B$6,A429,IF(E429&lt;=Data_Sheet!$B$6," "))))))</f>
        <v xml:space="preserve"> </v>
      </c>
    </row>
    <row r="430" spans="1:6" x14ac:dyDescent="0.3">
      <c r="A430">
        <v>84106</v>
      </c>
      <c r="B430">
        <v>900316.82</v>
      </c>
      <c r="C430">
        <v>235424.42</v>
      </c>
      <c r="D430">
        <v>1288860.7</v>
      </c>
      <c r="E430">
        <f t="shared" si="8"/>
        <v>437345</v>
      </c>
      <c r="F430" s="33" t="str">
        <f>IF(B430&gt;$B$464,A430,IF(B430&lt;=$B$464," ",IF(C430&gt;$C$464,A430,IF(C430&lt;=$C$464," ",IF(E430&gt;Data_Sheet!$B$6,A430,IF(E430&lt;=Data_Sheet!$B$6," "))))))</f>
        <v xml:space="preserve"> </v>
      </c>
    </row>
    <row r="431" spans="1:6" x14ac:dyDescent="0.3">
      <c r="A431">
        <v>84107</v>
      </c>
      <c r="B431">
        <v>473803.29</v>
      </c>
      <c r="C431">
        <v>94422.41</v>
      </c>
      <c r="D431">
        <v>598455.99</v>
      </c>
      <c r="E431">
        <f t="shared" si="8"/>
        <v>438345</v>
      </c>
      <c r="F431" s="33" t="str">
        <f>IF(B431&gt;$B$464,A431,IF(B431&lt;=$B$464," ",IF(C431&gt;$C$464,A431,IF(C431&lt;=$C$464," ",IF(E431&gt;Data_Sheet!$B$6,A431,IF(E431&lt;=Data_Sheet!$B$6," "))))))</f>
        <v xml:space="preserve"> </v>
      </c>
    </row>
    <row r="432" spans="1:6" x14ac:dyDescent="0.3">
      <c r="A432">
        <v>84108</v>
      </c>
      <c r="B432">
        <v>423011.67</v>
      </c>
      <c r="C432">
        <v>65486.14</v>
      </c>
      <c r="D432">
        <v>596918.76</v>
      </c>
      <c r="E432">
        <f t="shared" si="8"/>
        <v>439345</v>
      </c>
      <c r="F432" s="33" t="str">
        <f>IF(B432&gt;$B$464,A432,IF(B432&lt;=$B$464," ",IF(C432&gt;$C$464,A432,IF(C432&lt;=$C$464," ",IF(E432&gt;Data_Sheet!$B$6,A432,IF(E432&lt;=Data_Sheet!$B$6," "))))))</f>
        <v xml:space="preserve"> </v>
      </c>
    </row>
    <row r="433" spans="1:6" x14ac:dyDescent="0.3">
      <c r="A433">
        <v>84109</v>
      </c>
      <c r="B433">
        <v>815952.2</v>
      </c>
      <c r="C433">
        <v>175975.6</v>
      </c>
      <c r="D433">
        <v>1103218.93</v>
      </c>
      <c r="E433">
        <f t="shared" si="8"/>
        <v>440345</v>
      </c>
      <c r="F433" s="33" t="str">
        <f>IF(B433&gt;$B$464,A433,IF(B433&lt;=$B$464," ",IF(C433&gt;$C$464,A433,IF(C433&lt;=$C$464," ",IF(E433&gt;Data_Sheet!$B$6,A433,IF(E433&lt;=Data_Sheet!$B$6," "))))))</f>
        <v xml:space="preserve"> </v>
      </c>
    </row>
    <row r="434" spans="1:6" x14ac:dyDescent="0.3">
      <c r="A434">
        <v>84110</v>
      </c>
      <c r="B434">
        <v>1068938.6200000001</v>
      </c>
      <c r="C434">
        <v>221474.53</v>
      </c>
      <c r="D434">
        <v>1516316.89</v>
      </c>
      <c r="E434">
        <f t="shared" si="8"/>
        <v>441345</v>
      </c>
      <c r="F434" s="33" t="str">
        <f>IF(B434&gt;$B$464,A434,IF(B434&lt;=$B$464," ",IF(C434&gt;$C$464,A434,IF(C434&lt;=$C$464," ",IF(E434&gt;Data_Sheet!$B$6,A434,IF(E434&lt;=Data_Sheet!$B$6," "))))))</f>
        <v xml:space="preserve"> </v>
      </c>
    </row>
    <row r="435" spans="1:6" x14ac:dyDescent="0.3">
      <c r="A435">
        <v>84111</v>
      </c>
      <c r="B435">
        <v>242210.75</v>
      </c>
      <c r="C435">
        <v>63834.01</v>
      </c>
      <c r="D435">
        <v>329606.78000000003</v>
      </c>
      <c r="E435">
        <f t="shared" si="8"/>
        <v>442345</v>
      </c>
      <c r="F435" s="33" t="str">
        <f>IF(B435&gt;$B$464,A435,IF(B435&lt;=$B$464," ",IF(C435&gt;$C$464,A435,IF(C435&lt;=$C$464," ",IF(E435&gt;Data_Sheet!$B$6,A435,IF(E435&lt;=Data_Sheet!$B$6," "))))))</f>
        <v xml:space="preserve"> </v>
      </c>
    </row>
    <row r="436" spans="1:6" x14ac:dyDescent="0.3">
      <c r="A436">
        <v>84113</v>
      </c>
      <c r="B436">
        <v>890896.64</v>
      </c>
      <c r="C436">
        <v>200990.62</v>
      </c>
      <c r="D436">
        <v>1198100.83</v>
      </c>
      <c r="E436">
        <f t="shared" si="8"/>
        <v>443345</v>
      </c>
      <c r="F436" s="33" t="str">
        <f>IF(B436&gt;$B$464,A436,IF(B436&lt;=$B$464," ",IF(C436&gt;$C$464,A436,IF(C436&lt;=$C$464," ",IF(E436&gt;Data_Sheet!$B$6,A436,IF(E436&lt;=Data_Sheet!$B$6," "))))))</f>
        <v xml:space="preserve"> </v>
      </c>
    </row>
    <row r="437" spans="1:6" x14ac:dyDescent="0.3">
      <c r="A437">
        <v>84114</v>
      </c>
      <c r="B437">
        <v>122218.09</v>
      </c>
      <c r="C437">
        <v>31531.15</v>
      </c>
      <c r="D437">
        <v>168589.91</v>
      </c>
      <c r="E437">
        <f t="shared" si="8"/>
        <v>444345</v>
      </c>
      <c r="F437" s="33" t="str">
        <f>IF(B437&gt;$B$464,A437,IF(B437&lt;=$B$464," ",IF(C437&gt;$C$464,A437,IF(C437&lt;=$C$464," ",IF(E437&gt;Data_Sheet!$B$6,A437,IF(E437&lt;=Data_Sheet!$B$6," "))))))</f>
        <v xml:space="preserve"> </v>
      </c>
    </row>
    <row r="438" spans="1:6" x14ac:dyDescent="0.3">
      <c r="A438">
        <v>84115</v>
      </c>
      <c r="B438">
        <v>427553.03</v>
      </c>
      <c r="C438">
        <v>93387.520000000004</v>
      </c>
      <c r="D438">
        <v>549871.88</v>
      </c>
      <c r="E438">
        <f t="shared" si="8"/>
        <v>445345</v>
      </c>
      <c r="F438" s="33" t="str">
        <f>IF(B438&gt;$B$464,A438,IF(B438&lt;=$B$464," ",IF(C438&gt;$C$464,A438,IF(C438&lt;=$C$464," ",IF(E438&gt;Data_Sheet!$B$6,A438,IF(E438&lt;=Data_Sheet!$B$6," "))))))</f>
        <v xml:space="preserve"> </v>
      </c>
    </row>
    <row r="439" spans="1:6" x14ac:dyDescent="0.3">
      <c r="A439">
        <v>84116</v>
      </c>
      <c r="B439">
        <v>104243.01</v>
      </c>
      <c r="C439">
        <v>29106.38</v>
      </c>
      <c r="D439">
        <v>155807.07</v>
      </c>
      <c r="E439">
        <f t="shared" si="8"/>
        <v>446345</v>
      </c>
      <c r="F439" s="33" t="str">
        <f>IF(B439&gt;$B$464,A439,IF(B439&lt;=$B$464," ",IF(C439&gt;$C$464,A439,IF(C439&lt;=$C$464," ",IF(E439&gt;Data_Sheet!$B$6,A439,IF(E439&lt;=Data_Sheet!$B$6," "))))))</f>
        <v xml:space="preserve"> </v>
      </c>
    </row>
    <row r="440" spans="1:6" x14ac:dyDescent="0.3">
      <c r="A440">
        <v>84117</v>
      </c>
      <c r="B440">
        <v>210749.13</v>
      </c>
      <c r="C440">
        <v>52663.8</v>
      </c>
      <c r="D440">
        <v>308692.45</v>
      </c>
      <c r="E440">
        <f t="shared" si="8"/>
        <v>447345</v>
      </c>
      <c r="F440" s="33" t="str">
        <f>IF(B440&gt;$B$464,A440,IF(B440&lt;=$B$464," ",IF(C440&gt;$C$464,A440,IF(C440&lt;=$C$464," ",IF(E440&gt;Data_Sheet!$B$6,A440,IF(E440&lt;=Data_Sheet!$B$6," "))))))</f>
        <v xml:space="preserve"> </v>
      </c>
    </row>
    <row r="441" spans="1:6" x14ac:dyDescent="0.3">
      <c r="A441">
        <v>84119</v>
      </c>
      <c r="B441">
        <v>331176.09000000003</v>
      </c>
      <c r="C441">
        <v>104070.85</v>
      </c>
      <c r="D441">
        <v>482358.44</v>
      </c>
      <c r="E441">
        <f t="shared" si="8"/>
        <v>448345</v>
      </c>
      <c r="F441" s="33" t="str">
        <f>IF(B441&gt;$B$464,A441,IF(B441&lt;=$B$464," ",IF(C441&gt;$C$464,A441,IF(C441&lt;=$C$464," ",IF(E441&gt;Data_Sheet!$B$6,A441,IF(E441&lt;=Data_Sheet!$B$6," "))))))</f>
        <v xml:space="preserve"> </v>
      </c>
    </row>
    <row r="442" spans="1:6" x14ac:dyDescent="0.3">
      <c r="A442">
        <v>84120</v>
      </c>
      <c r="B442">
        <v>45267.55</v>
      </c>
      <c r="C442">
        <v>6739.07</v>
      </c>
      <c r="D442">
        <v>53707.25</v>
      </c>
      <c r="E442">
        <f t="shared" si="8"/>
        <v>449345</v>
      </c>
      <c r="F442" s="33" t="str">
        <f>IF(B442&gt;$B$464,A442,IF(B442&lt;=$B$464," ",IF(C442&gt;$C$464,A442,IF(C442&lt;=$C$464," ",IF(E442&gt;Data_Sheet!$B$6,A442,IF(E442&lt;=Data_Sheet!$B$6," "))))))</f>
        <v xml:space="preserve"> </v>
      </c>
    </row>
    <row r="443" spans="1:6" x14ac:dyDescent="0.3">
      <c r="A443">
        <v>84121</v>
      </c>
      <c r="B443">
        <v>502467.56</v>
      </c>
      <c r="C443">
        <v>144749.32999999999</v>
      </c>
      <c r="D443">
        <v>675244.89</v>
      </c>
      <c r="E443">
        <f t="shared" si="8"/>
        <v>450345</v>
      </c>
      <c r="F443" s="33" t="str">
        <f>IF(B443&gt;$B$464,A443,IF(B443&lt;=$B$464," ",IF(C443&gt;$C$464,A443,IF(C443&lt;=$C$464," ",IF(E443&gt;Data_Sheet!$B$6,A443,IF(E443&lt;=Data_Sheet!$B$6," "))))))</f>
        <v xml:space="preserve"> </v>
      </c>
    </row>
    <row r="444" spans="1:6" x14ac:dyDescent="0.3">
      <c r="A444">
        <v>84122</v>
      </c>
      <c r="B444">
        <v>437058.94</v>
      </c>
      <c r="C444">
        <v>88736.62</v>
      </c>
      <c r="D444">
        <v>604550.9</v>
      </c>
      <c r="E444">
        <f t="shared" si="8"/>
        <v>451345</v>
      </c>
      <c r="F444" s="33" t="str">
        <f>IF(B444&gt;$B$464,A444,IF(B444&lt;=$B$464," ",IF(C444&gt;$C$464,A444,IF(C444&lt;=$C$464," ",IF(E444&gt;Data_Sheet!$B$6,A444,IF(E444&lt;=Data_Sheet!$B$6," "))))))</f>
        <v xml:space="preserve"> </v>
      </c>
    </row>
    <row r="445" spans="1:6" x14ac:dyDescent="0.3">
      <c r="A445">
        <v>84123</v>
      </c>
      <c r="B445">
        <v>409673.02</v>
      </c>
      <c r="C445">
        <v>70546.86</v>
      </c>
      <c r="D445">
        <v>514358.3</v>
      </c>
      <c r="E445">
        <f t="shared" si="8"/>
        <v>452345</v>
      </c>
      <c r="F445" s="33" t="str">
        <f>IF(B445&gt;$B$464,A445,IF(B445&lt;=$B$464," ",IF(C445&gt;$C$464,A445,IF(C445&lt;=$C$464," ",IF(E445&gt;Data_Sheet!$B$6,A445,IF(E445&lt;=Data_Sheet!$B$6," "))))))</f>
        <v xml:space="preserve"> </v>
      </c>
    </row>
    <row r="446" spans="1:6" x14ac:dyDescent="0.3">
      <c r="A446">
        <v>84124</v>
      </c>
      <c r="B446">
        <v>270225.67</v>
      </c>
      <c r="C446">
        <v>82140.570000000007</v>
      </c>
      <c r="D446">
        <v>382887.65</v>
      </c>
      <c r="E446">
        <f t="shared" si="8"/>
        <v>453345</v>
      </c>
      <c r="F446" s="33" t="str">
        <f>IF(B446&gt;$B$464,A446,IF(B446&lt;=$B$464," ",IF(C446&gt;$C$464,A446,IF(C446&lt;=$C$464," ",IF(E446&gt;Data_Sheet!$B$6,A446,IF(E446&lt;=Data_Sheet!$B$6," "))))))</f>
        <v xml:space="preserve"> </v>
      </c>
    </row>
    <row r="447" spans="1:6" x14ac:dyDescent="0.3">
      <c r="A447">
        <v>84125</v>
      </c>
      <c r="B447">
        <v>322686.65000000002</v>
      </c>
      <c r="C447">
        <v>74350.77</v>
      </c>
      <c r="D447">
        <v>434257.13</v>
      </c>
      <c r="E447">
        <f t="shared" si="8"/>
        <v>454345</v>
      </c>
      <c r="F447" s="33" t="str">
        <f>IF(B447&gt;$B$464,A447,IF(B447&lt;=$B$464," ",IF(C447&gt;$C$464,A447,IF(C447&lt;=$C$464," ",IF(E447&gt;Data_Sheet!$B$6,A447,IF(E447&lt;=Data_Sheet!$B$6," "))))))</f>
        <v xml:space="preserve"> </v>
      </c>
    </row>
    <row r="448" spans="1:6" x14ac:dyDescent="0.3">
      <c r="A448">
        <v>84126</v>
      </c>
      <c r="B448">
        <v>260434.72</v>
      </c>
      <c r="C448">
        <v>35172.559999999998</v>
      </c>
      <c r="D448">
        <v>322511.93</v>
      </c>
      <c r="E448">
        <f t="shared" si="8"/>
        <v>455345</v>
      </c>
      <c r="F448" s="33" t="str">
        <f>IF(B448&gt;$B$464,A448,IF(B448&lt;=$B$464," ",IF(C448&gt;$C$464,A448,IF(C448&lt;=$C$464," ",IF(E448&gt;Data_Sheet!$B$6,A448,IF(E448&lt;=Data_Sheet!$B$6," "))))))</f>
        <v xml:space="preserve"> </v>
      </c>
    </row>
    <row r="449" spans="1:6" x14ac:dyDescent="0.3">
      <c r="A449">
        <v>84127</v>
      </c>
      <c r="B449">
        <v>100839.63</v>
      </c>
      <c r="C449">
        <v>8759.2900000000009</v>
      </c>
      <c r="D449">
        <v>130227.62</v>
      </c>
      <c r="E449">
        <f t="shared" si="8"/>
        <v>456345</v>
      </c>
      <c r="F449" s="33" t="str">
        <f>IF(B449&gt;$B$464,A449,IF(B449&lt;=$B$464," ",IF(C449&gt;$C$464,A449,IF(C449&lt;=$C$464," ",IF(E449&gt;Data_Sheet!$B$6,A449,IF(E449&lt;=Data_Sheet!$B$6," "))))))</f>
        <v xml:space="preserve"> </v>
      </c>
    </row>
    <row r="450" spans="1:6" x14ac:dyDescent="0.3">
      <c r="A450">
        <v>84128</v>
      </c>
      <c r="B450">
        <v>289227.99</v>
      </c>
      <c r="C450">
        <v>72707.56</v>
      </c>
      <c r="D450">
        <v>371903.77</v>
      </c>
      <c r="E450">
        <f t="shared" si="8"/>
        <v>457345</v>
      </c>
      <c r="F450" s="33" t="str">
        <f>IF(B450&gt;$B$464,A450,IF(B450&lt;=$B$464," ",IF(C450&gt;$C$464,A450,IF(C450&lt;=$C$464," ",IF(E450&gt;Data_Sheet!$B$6,A450,IF(E450&lt;=Data_Sheet!$B$6," "))))))</f>
        <v xml:space="preserve"> </v>
      </c>
    </row>
    <row r="451" spans="1:6" x14ac:dyDescent="0.3">
      <c r="A451">
        <v>84129</v>
      </c>
      <c r="B451">
        <v>2351546.4900000002</v>
      </c>
      <c r="C451">
        <v>424911.65</v>
      </c>
      <c r="D451">
        <v>3089070.74</v>
      </c>
      <c r="E451">
        <f t="shared" si="8"/>
        <v>458345</v>
      </c>
      <c r="F451" s="33">
        <f>IF(B451&gt;$B$464,A451,IF(B451&lt;=$B$464," ",IF(C451&gt;$C$464,A451,IF(C451&lt;=$C$464," ",IF(E451&gt;Data_Sheet!$B$6,A451,IF(E451&lt;=Data_Sheet!$B$6," "))))))</f>
        <v>84129</v>
      </c>
    </row>
    <row r="452" spans="1:6" x14ac:dyDescent="0.3">
      <c r="A452">
        <v>84130</v>
      </c>
      <c r="B452">
        <v>246352.05</v>
      </c>
      <c r="C452">
        <v>49135.73</v>
      </c>
      <c r="D452">
        <v>344191.66</v>
      </c>
      <c r="E452">
        <f t="shared" si="8"/>
        <v>459345</v>
      </c>
      <c r="F452" s="33" t="str">
        <f>IF(B452&gt;$B$464,A452,IF(B452&lt;=$B$464," ",IF(C452&gt;$C$464,A452,IF(C452&lt;=$C$464," ",IF(E452&gt;Data_Sheet!$B$6,A452,IF(E452&lt;=Data_Sheet!$B$6," "))))))</f>
        <v xml:space="preserve"> </v>
      </c>
    </row>
    <row r="453" spans="1:6" x14ac:dyDescent="0.3">
      <c r="A453">
        <v>84132</v>
      </c>
      <c r="B453">
        <v>172098.17</v>
      </c>
      <c r="C453">
        <v>25345.35</v>
      </c>
      <c r="D453">
        <v>213272.91</v>
      </c>
      <c r="E453">
        <f t="shared" si="8"/>
        <v>460345</v>
      </c>
      <c r="F453" s="33" t="str">
        <f>IF(B453&gt;$B$464,A453,IF(B453&lt;=$B$464," ",IF(C453&gt;$C$464,A453,IF(C453&lt;=$C$464," ",IF(E453&gt;Data_Sheet!$B$6,A453,IF(E453&lt;=Data_Sheet!$B$6," "))))))</f>
        <v xml:space="preserve"> </v>
      </c>
    </row>
    <row r="454" spans="1:6" x14ac:dyDescent="0.3">
      <c r="A454">
        <v>84133</v>
      </c>
      <c r="B454">
        <v>239946.34</v>
      </c>
      <c r="C454">
        <v>24232.92</v>
      </c>
      <c r="D454">
        <v>329559.36</v>
      </c>
      <c r="E454">
        <f t="shared" si="8"/>
        <v>461345</v>
      </c>
      <c r="F454" s="33" t="str">
        <f>IF(B454&gt;$B$464,A454,IF(B454&lt;=$B$464," ",IF(C454&gt;$C$464,A454,IF(C454&lt;=$C$464," ",IF(E454&gt;Data_Sheet!$B$6,A454,IF(E454&lt;=Data_Sheet!$B$6," "))))))</f>
        <v xml:space="preserve"> </v>
      </c>
    </row>
    <row r="455" spans="1:6" x14ac:dyDescent="0.3">
      <c r="A455">
        <v>84134</v>
      </c>
      <c r="B455">
        <v>78757.41</v>
      </c>
      <c r="C455">
        <v>14811</v>
      </c>
      <c r="D455">
        <v>96718.98</v>
      </c>
      <c r="E455">
        <f t="shared" ref="E455:E463" si="9">E454+1000</f>
        <v>462345</v>
      </c>
      <c r="F455" s="33" t="str">
        <f>IF(B455&gt;$B$464,A455,IF(B455&lt;=$B$464," ",IF(C455&gt;$C$464,A455,IF(C455&lt;=$C$464," ",IF(E455&gt;Data_Sheet!$B$6,A455,IF(E455&lt;=Data_Sheet!$B$6," "))))))</f>
        <v xml:space="preserve"> </v>
      </c>
    </row>
    <row r="456" spans="1:6" x14ac:dyDescent="0.3">
      <c r="A456">
        <v>84135</v>
      </c>
      <c r="B456">
        <v>187091.29</v>
      </c>
      <c r="C456">
        <v>43278.16</v>
      </c>
      <c r="D456">
        <v>239044.56</v>
      </c>
      <c r="E456">
        <f t="shared" si="9"/>
        <v>463345</v>
      </c>
      <c r="F456" s="33" t="str">
        <f>IF(B456&gt;$B$464,A456,IF(B456&lt;=$B$464," ",IF(C456&gt;$C$464,A456,IF(C456&lt;=$C$464," ",IF(E456&gt;Data_Sheet!$B$6,A456,IF(E456&lt;=Data_Sheet!$B$6," "))))))</f>
        <v xml:space="preserve"> </v>
      </c>
    </row>
    <row r="457" spans="1:6" x14ac:dyDescent="0.3">
      <c r="A457">
        <v>84136</v>
      </c>
      <c r="B457">
        <v>80564.320000000007</v>
      </c>
      <c r="C457">
        <v>24417.88</v>
      </c>
      <c r="D457">
        <v>109515.53</v>
      </c>
      <c r="E457">
        <f t="shared" si="9"/>
        <v>464345</v>
      </c>
      <c r="F457" s="33" t="str">
        <f>IF(B457&gt;$B$464,A457,IF(B457&lt;=$B$464," ",IF(C457&gt;$C$464,A457,IF(C457&lt;=$C$464," ",IF(E457&gt;Data_Sheet!$B$6,A457,IF(E457&lt;=Data_Sheet!$B$6," "))))))</f>
        <v xml:space="preserve"> </v>
      </c>
    </row>
    <row r="458" spans="1:6" x14ac:dyDescent="0.3">
      <c r="A458">
        <v>84137</v>
      </c>
      <c r="B458">
        <v>242661.83</v>
      </c>
      <c r="C458">
        <v>23480.01</v>
      </c>
      <c r="D458">
        <v>311183.55</v>
      </c>
      <c r="E458">
        <f t="shared" si="9"/>
        <v>465345</v>
      </c>
      <c r="F458" s="33" t="str">
        <f>IF(B458&gt;$B$464,A458,IF(B458&lt;=$B$464," ",IF(C458&gt;$C$464,A458,IF(C458&lt;=$C$464," ",IF(E458&gt;Data_Sheet!$B$6,A458,IF(E458&lt;=Data_Sheet!$B$6," "))))))</f>
        <v xml:space="preserve"> </v>
      </c>
    </row>
    <row r="459" spans="1:6" x14ac:dyDescent="0.3">
      <c r="A459">
        <v>84138</v>
      </c>
      <c r="B459">
        <v>175758.5</v>
      </c>
      <c r="C459">
        <v>15425.91</v>
      </c>
      <c r="D459">
        <v>222352.84</v>
      </c>
      <c r="E459">
        <f t="shared" si="9"/>
        <v>466345</v>
      </c>
      <c r="F459" s="33" t="str">
        <f>IF(B459&gt;$B$464,A459,IF(B459&lt;=$B$464," ",IF(C459&gt;$C$464,A459,IF(C459&lt;=$C$464," ",IF(E459&gt;Data_Sheet!$B$6,A459,IF(E459&lt;=Data_Sheet!$B$6," "))))))</f>
        <v xml:space="preserve"> </v>
      </c>
    </row>
    <row r="460" spans="1:6" x14ac:dyDescent="0.3">
      <c r="A460">
        <v>84139</v>
      </c>
      <c r="B460">
        <v>150750.14000000001</v>
      </c>
      <c r="C460">
        <v>24940.42</v>
      </c>
      <c r="D460">
        <v>179126.77</v>
      </c>
      <c r="E460">
        <f t="shared" si="9"/>
        <v>467345</v>
      </c>
      <c r="F460" s="33" t="str">
        <f>IF(B460&gt;$B$464,A460,IF(B460&lt;=$B$464," ",IF(C460&gt;$C$464,A460,IF(C460&lt;=$C$464," ",IF(E460&gt;Data_Sheet!$B$6,A460,IF(E460&lt;=Data_Sheet!$B$6," "))))))</f>
        <v xml:space="preserve"> </v>
      </c>
    </row>
    <row r="461" spans="1:6" x14ac:dyDescent="0.3">
      <c r="A461">
        <v>84140</v>
      </c>
      <c r="B461">
        <v>253478.39</v>
      </c>
      <c r="C461">
        <v>56138.75</v>
      </c>
      <c r="D461">
        <v>357293.66</v>
      </c>
      <c r="E461">
        <f t="shared" si="9"/>
        <v>468345</v>
      </c>
      <c r="F461" s="33" t="str">
        <f>IF(B461&gt;$B$464,A461,IF(B461&lt;=$B$464," ",IF(C461&gt;$C$464,A461,IF(C461&lt;=$C$464," ",IF(E461&gt;Data_Sheet!$B$6,A461,IF(E461&lt;=Data_Sheet!$B$6," "))))))</f>
        <v xml:space="preserve"> </v>
      </c>
    </row>
    <row r="462" spans="1:6" x14ac:dyDescent="0.3">
      <c r="A462">
        <v>84141</v>
      </c>
      <c r="B462">
        <v>381395.93</v>
      </c>
      <c r="C462">
        <v>77864.490000000005</v>
      </c>
      <c r="D462">
        <v>471233</v>
      </c>
      <c r="E462">
        <f t="shared" si="9"/>
        <v>469345</v>
      </c>
      <c r="F462" s="33" t="str">
        <f>IF(B462&gt;$B$464,A462,IF(B462&lt;=$B$464," ",IF(C462&gt;$C$464,A462,IF(C462&lt;=$C$464," ",IF(E462&gt;Data_Sheet!$B$6,A462,IF(E462&lt;=Data_Sheet!$B$6," "))))))</f>
        <v xml:space="preserve"> </v>
      </c>
    </row>
    <row r="463" spans="1:6" x14ac:dyDescent="0.3">
      <c r="A463">
        <v>84142</v>
      </c>
      <c r="B463">
        <v>252704.47</v>
      </c>
      <c r="C463">
        <v>62491.67</v>
      </c>
      <c r="D463">
        <v>339951.45</v>
      </c>
      <c r="E463">
        <f t="shared" si="9"/>
        <v>470345</v>
      </c>
      <c r="F463" s="33" t="str">
        <f>IF(B463&gt;$B$464,A463,IF(B463&lt;=$B$464," ",IF(C463&gt;$C$464,A463,IF(C463&lt;=$C$464," ",IF(E463&gt;Data_Sheet!$B$6,A463,IF(E463&lt;=Data_Sheet!$B$6," "))))))</f>
        <v xml:space="preserve"> </v>
      </c>
    </row>
    <row r="464" spans="1:6" x14ac:dyDescent="0.3">
      <c r="B464">
        <f>AVERAGE(B5:B463)</f>
        <v>1135642.7522222216</v>
      </c>
      <c r="C464">
        <f t="shared" ref="C464:D464" si="10">AVERAGE(C5:C463)</f>
        <v>233326.49396514162</v>
      </c>
      <c r="D464">
        <f t="shared" si="10"/>
        <v>1565987.128605664</v>
      </c>
      <c r="E464">
        <f>AVERAGE(E5:E463)</f>
        <v>241345</v>
      </c>
    </row>
  </sheetData>
  <sortState ref="AA6:AA182">
    <sortCondition descending="1" ref="AA5"/>
  </sortState>
  <mergeCells count="7">
    <mergeCell ref="AJ2:AL2"/>
    <mergeCell ref="N2:P2"/>
    <mergeCell ref="J2:L2"/>
    <mergeCell ref="R2:T2"/>
    <mergeCell ref="AA2:AC2"/>
    <mergeCell ref="AF2:AH2"/>
    <mergeCell ref="W2:Y2"/>
  </mergeCells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A 6 w l S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D r C V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w l S x f w H D r 0 A Q A A 9 Q 8 A A B M A H A B G b 3 J t d W x h c y 9 T Z W N 0 a W 9 u M S 5 t I K I Y A C i g F A A A A A A A A A A A A A A A A A A A A A A A A A A A A O 2 V W 2 v b M B S A 3 w P 5 D 0 J 5 s S G E J W m z l a 5 9 q N t C o R d o C n s w o c j 2 a W I i S 0 W S e y H k v 1 e 2 m 0 2 z z V h s t b C 1 e X G Q 5 E 8 + n 8 4 5 k h C q m D M 0 L Z 7 D / W 6 n 2 5 E L I i B C N y S g c P t A a B y h A 0 R B d T t I / 6 Y 8 F S H o k Z O n E O j A S 4 U A p n 5 w s Q w 4 X z r u y r 8 k C R x g 4 3 U 8 W / s e Z 0 q v m / U L S g 9 7 C 8 L m 2 T b P 9 4 A 1 L l 8 / u B G E y T s u E o / T N G H Z p H S K L f u r l X 4 J w i X u I 6 X H E W H P 6 7 X 7 E 3 g a U w X Z h 1 / z R / m L O A W q g 8 v G n N K m f Q Q k X C D H z 6 k z 9 P 0 Q Y Y R d t 9 u J W T 3 U 1 N M z I 0 T O y M W f l q q W j P h u R z u 7 3 1 o 6 y h n 2 R F 0 Q / d k x o c j j U u l I z 5 i a 7 A y y V T a U + b / h c 3 M s p V S f S F Q 3 h 3 E j p 5 O 9 9 k 4 n e / a c n p N A / 9 8 Y t Z m C v o E u 2 S z P / L X L X s W E j V L + Z 5 Q 6 F X N 3 h E p o V t 1 f h 1 / a e 9 M Q m 4 2 Q i D k E 5 E 2 6 4 Q a 9 v b a 6 p B t / J l 1 D e / p S s V O y 7 3 + z X E P C H z T 6 i C v F k 5 L H Y v K c S H V Z E T n c 7 h T q 9 n k 9 D C V S 2 K b a R 8 1 r f G S x s s t + 8 / x k a R K A M A V P u V B V N X q w Y r S G e S U i E I N j k C G w K G Z z D T Z F m e y K p h a t 0 G Y D N A o N W b J U Q j a U 1 N v E 2 q 5 2 P 4 S r I t J x c 0 n j t 7 h R / 9 z Z t t J U h b b M q n H L r P q / h b 0 A U E s B A i 0 A F A A C A A g A A 6 w l S x r 1 H x + m A A A A + Q A A A B I A A A A A A A A A A A A A A A A A A A A A A E N v b m Z p Z y 9 Q Y W N r Y W d l L n h t b F B L A Q I t A B Q A A g A I A A O s J U s P y u m r p A A A A O k A A A A T A A A A A A A A A A A A A A A A A P I A A A B b Q 2 9 u d G V u d F 9 U e X B l c 1 0 u e G 1 s U E s B A i 0 A F A A C A A g A A 6 w l S x f w H D r 0 A Q A A 9 Q 8 A A B M A A A A A A A A A A A A A A A A A 4 w E A A E Z v c m 1 1 b G F z L 1 N l Y 3 R p b 2 4 x L m 1 Q S w U G A A A A A A M A A w D C A A A A J A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D 2 M A A A A A A A D t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d m F s a W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4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a G V j a y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R U M T k 6 N T g 6 M z c u M j g 4 M D k w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d m F s a W Q v Q 2 h h b m d l Z C B U e X B l L n t D a G V j a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9 2 Y W x p Z C 9 D a G F u Z 2 V k I F R 5 c G U u e 0 N o Z W N r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9 2 Y W x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V 9 2 Y W x p Z F 8 y N C I g L z 4 8 R W 5 0 c n k g V H l w Z T 0 i R m l s b F N 0 Y X R 1 c y I g V m F s d W U 9 I n N D b 2 1 w b G V 0 Z S I g L z 4 8 R W 5 0 c n k g V H l w Z T 0 i R m l s b E N v d W 5 0 I i B W Y W x 1 Z T 0 i b D E 3 O C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Q 2 h l Y 2 s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0 V D E 5 O j U 4 O j M 3 L j I 4 O D A 5 M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3 Z h b G l k L 0 N o Y W 5 n Z W Q g V H l w Z S 5 7 Q 2 h l Y 2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Q v Q 2 h h b m d l Z C B U e X B l L n t D a G V j a y w w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X 3 Z h b G l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Q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R f M j Q 1 O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w N V Q x M D o 0 N T o 1 M y 4 x N D M 1 M D I x W i I g L z 4 8 R W 5 0 c n k g V H l w Z T 0 i R m l s b E V y c m 9 y Q 2 9 k Z S I g V m F s d W U 9 I n N V b m t u b 3 d u I i A v P j x F b n R y e S B U e X B l P S J G a W x s Q 2 9 s d W 1 u T m F t Z X M i I F Z h b H V l P S J z W y Z x d W 9 0 O 0 1 h d G V y a W F s I E N v c 3 Q m c X V v d D t d I i A v P j x F b n R y e S B U e X B l P S J G a W x s Q 2 9 s d W 1 u V H l w Z X M i I F Z h b H V l P S J z Q X c 9 P S I g L z 4 8 R W 5 0 c n k g V H l w Z T 0 i R m l s b E V y c m 9 y Q 2 9 1 b n Q i I F Z h b H V l P S J s M C I g L z 4 8 R W 5 0 c n k g V H l w Z T 0 i R m l s b E N v d W 5 0 I i B W Y W x 1 Z T 0 i b D E 3 O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2 Y W x p Z F 8 y N D U 4 L 0 N o Y W 5 n Z W Q g V H l w Z S 5 7 T W F 0 Z X J p Y W w g Q 2 9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9 2 Y W x p Z F 8 y N D U 4 L 0 N o Y W 5 n Z W Q g V H l w Z S 5 7 T W F 0 Z X J p Y W w g Q 2 9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d m F s a W R f M j Q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U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R f M j Q 1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Y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z g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0 x h Y m 9 1 c i B D b 3 N 0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V Q x M D o 0 N z o w N S 4 4 N j g x M j A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2 Y W x p Z F 8 y N D Y 5 L 0 N o Y W 5 n Z W Q g V H l w Z S 5 7 T G F i b 3 V y I E N v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R f M j Q 2 O S 9 D a G F u Z 2 V k I F R 5 c G U u e 0 x h Y m 9 1 c i B D b 3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2 Y W x p Z F 8 y N D Y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X z I 0 N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Y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X z I 0 N j k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T G F i b 3 V y I E N v c 3 Q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1 V D E w O j Q 3 O j Q 1 L j E 3 N z M w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3 Z h b G l k X z I 0 N j k g K D I p L 0 N o Y W 5 n Z W Q g V H l w Z S 5 7 T G F i b 3 V y I E N v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R f M j Q 2 O S A o M i k v Q 2 h h b m d l Z C B U e X B l L n t M Y W J v d X I g Q 2 9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d m F s a W R f M j Q 2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Y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R f M j Q 2 O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c x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Y 5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a G F y Z 2 V i Y W N r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V Q x M D o 0 O D o 0 O C 4 5 M j I w N D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2 Y W x p Z F 8 y N D c x M C 9 D a G F u Z 2 V k I F R 5 c G U u e 0 N o Y X J n Z W J h Y 2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R f M j Q 3 M T A v Q 2 h h b m d l Z C B U e X B l L n t D a G F y Z 2 V i Y W N r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2 Y W x p Z F 8 y N D c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c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X z I 0 N z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X z I 0 N j k l M j A o M y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T G F i b 3 V y I E N v c 3 Q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1 V D E w O j U x O j A 5 L j c 1 M D c 5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3 Z h b G l k X z I 0 N j k g K D M p L 0 N o Y W 5 n Z W Q g V H l w Z S 5 7 T G F i b 3 V y I E N v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R f M j Q 2 O S A o M y k v Q 2 h h b m d l Z C B U e X B l L n t M Y W J v d X I g Q 2 9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d m F s a W R f M j Q 2 O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Y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R f M j Q 2 O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U 4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z g i I C 8 + P E V u d H J 5 I F R 5 c G U 9 I k Z p b G x F c n J v c k N v d W 5 0 I i B W Y W x 1 Z T 0 i b D A i I C 8 + P E V u d H J 5 I F R 5 c G U 9 I k Z p b G x D b 2 x 1 b W 5 U e X B l c y I g V m F s d W U 9 I n N B d z 0 9 I i A v P j x F b n R y e S B U e X B l P S J G a W x s Q 2 9 s d W 1 u T m F t Z X M i I F Z h b H V l P S J z W y Z x d W 9 0 O 0 1 h d G V y a W F s I E N v c 3 Q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1 V D E w O j U 5 O j M 3 L j A y M D I 0 N z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3 Z h b G l k X z I 0 N T g g K D I p L 1 J l b W 9 2 Z W Q g Q m 9 0 d G 9 t I F J v d 3 M u e 0 1 h d G V y a W F s I E N v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V f d m F s a W R f M j Q 1 O C A o M i k v U m V t b 3 Z l Z C B C b 3 R 0 b 2 0 g U m 9 3 c y 5 7 T W F 0 Z X J p Y W w g Q 2 9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d m F s a W R f M j Q 1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2 Y W x p Z F 8 y N D U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d m F s a W R f M j Q 1 O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3 Z h b G l k X z I 0 N T g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4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t N Y X R l c m l h b C B D b 3 N 0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V Q x M j o 0 M j o 1 N C 4 z M T A 1 M z I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w L 0 N o Y W 5 n Z W Q g V H l w Z S 5 7 T W F 0 Z X J p Y W w g Q 2 9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w L 0 N o Y W 5 n Z W Q g V H l w Z S 5 7 T W F 0 Z X J p Y W w g Q 2 9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N T M i I C 8 + P E V u d H J 5 I F R 5 c G U 9 I k Z p b G x F c n J v c k N v d W 5 0 I i B W Y W x 1 Z T 0 i b D A i I C 8 + P E V u d H J 5 I F R 5 c G U 9 I k Z p b G x D b 2 x 1 b W 5 U e X B l c y I g V m F s d W U 9 I n N C U T 0 9 I i A v P j x F b n R y e S B U e X B l P S J G a W x s Q 2 9 s d W 1 u T m F t Z X M i I F Z h b H V l P S J z W y Z x d W 9 0 O 0 x h Y m 9 1 c i B D b 3 N 0 I C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V U M T U 6 N T Y 6 N T c u N j Q 0 M j M 5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D a G F u Z 2 V k I F R 5 c G U u e 0 x h Y m 9 1 c i B D b 3 N 0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w L 0 N o Y W 5 n Z W Q g V H l w Z S 5 7 T G F i b 3 V y I E N v c 3 Q g L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U Y W J s Z T E w X z I x M y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1 b n Q i I F Z h b H V l P S J s M C I g L z 4 8 R W 5 0 c n k g V H l w Z T 0 i R m l s b E N v b H V t b l R 5 c G V z I i B W Y W x 1 Z T 0 i c 0 J R P T 0 i I C 8 + P E V u d H J 5 I F R 5 c G U 9 I k Z p b G x D b 2 x 1 b W 5 O Y W 1 l c y I g V m F s d W U 9 I n N b J n F 1 b 3 Q 7 T G F i b 3 V y I E N v c 3 Q g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V Q x N T o 1 N j o 1 N y 4 2 N D Q y M z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w L 0 N o Y W 5 n Z W Q g V H l w Z S 5 7 T G F i b 3 V y I E N v c 3 Q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T A v Q 2 h h b m d l Z C B U e X B l L n t M Y W J v d X I g Q 2 9 z d C A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2 O S I g L z 4 8 R W 5 0 c n k g V H l w Z T 0 i R m l s b E V y c m 9 y Q 2 9 1 b n Q i I F Z h b H V l P S J s M C I g L z 4 8 R W 5 0 c n k g V H l w Z T 0 i R m l s b E N v b H V t b l R 5 c G V z I i B W Y W x 1 Z T 0 i c 0 F 3 P T 0 i I C 8 + P E V u d H J 5 I F R 5 c G U 9 I k Z p b G x D b 2 x 1 b W 5 O Y W 1 l c y I g V m F s d W U 9 I n N b J n F 1 b 3 Q 7 Q 2 h h c m d l Y m F j a y B D b 3 N 0 J n F 1 b 3 Q 7 X S I g L z 4 8 R W 5 0 c n k g V H l w Z T 0 i R m l s b E V y c m 9 y Q 2 9 k Z S I g V m F s d W U 9 I n N V b m t u b 3 d u I i A v P j x F b n R y e S B U e X B l P S J G a W x s T G F z d F V w Z G F 0 Z W Q i I F Z h b H V l P S J k M j A x N y 0 w O S 0 w N V Q x N j o w M D o w N S 4 4 M D A w O D M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N o Y W 5 n Z W Q g V H l w Z S 5 7 Q 2 h h c m d l Y m F j a y B D b 3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T M v Q 2 h h b m d l Z C B U e X B l L n t D a G F y Z 2 V i Y W N r I E N v c 3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h Y m x l M T N f M j E 3 I i A v P j x F b n R y e S B U e X B l P S J G a W x s U 3 R h d H V z I i B W Y W x 1 Z T 0 i c 0 N v b X B s Z X R l I i A v P j x F b n R y e S B U e X B l P S J G a W x s Q 2 9 1 b n Q i I F Z h b H V l P S J s M T Y 5 I i A v P j x F b n R y e S B U e X B l P S J G a W x s R X J y b 3 J D b 3 V u d C I g V m F s d W U 9 I m w w I i A v P j x F b n R y e S B U e X B l P S J G a W x s Q 2 9 s d W 1 u V H l w Z X M i I F Z h b H V l P S J z Q X c 9 P S I g L z 4 8 R W 5 0 c n k g V H l w Z T 0 i R m l s b E N v b H V t b k 5 h b W V z I i B W Y W x 1 Z T 0 i c 1 s m c X V v d D t D a G F y Z 2 V i Y W N r I E N v c 3 Q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1 V D E 2 O j A w O j A 1 L j g w M D A 4 M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2 h h b m d l Z C B U e X B l L n t D a G F y Z 2 V i Y W N r I E N v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M y 9 D a G F u Z 2 V k I F R 5 c G U u e 0 N o Y X J n Z W J h Y 2 s g Q 2 9 z d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7 X P K D g O h S 6 n 5 O N D Y p R U K A A A A A A I A A A A A A B B m A A A A A Q A A I A A A A L U n N U Z R J Z i g 5 k 3 v r B t 4 H o F a w H B w x H H v 3 z E r w F Z 2 i D B 4 A A A A A A 6 A A A A A A g A A I A A A A M Z h v C i o q 4 G 1 Q x O E 7 v J h 0 X r I 4 D k P J q E h M T w 2 M j x G 6 x q T U A A A A E V H C 0 q l F a v o 1 p l g Z e 8 F L N 3 y K 0 v d I Y j a g s 8 V n B 4 v Q v c k s 5 i r T A P 2 N n 3 n U N J m h 5 h i X F e W r + N s g Y 4 A i V o X r y 3 7 e F B q h x m D K Z + x C b N L C r 8 U 1 3 3 p Q A A A A P 9 C 2 Z L M / v l x E u D F b l V K O L F C 6 p I 0 r 4 n Z T V R Y 7 D A 1 i w 7 o k 1 l y c Q O 6 v C B c + y s x g 1 B M 2 x 7 r w U U A P M w Q 6 L k E 8 P h X P 8 I = < / D a t a M a s h u p > 
</file>

<file path=customXml/itemProps1.xml><?xml version="1.0" encoding="utf-8"?>
<ds:datastoreItem xmlns:ds="http://schemas.openxmlformats.org/officeDocument/2006/customXml" ds:itemID="{25BE3A74-287E-45E2-AE31-96AED5B79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Evaluation</vt:lpstr>
      <vt:lpstr>Data_Sheet</vt:lpstr>
      <vt:lpstr>Data_Sheet!DC_DLR_DATA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2017-09-05T20:10:32Z</dcterms:modified>
</cp:coreProperties>
</file>