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2"/>
  <workbookPr/>
  <xr:revisionPtr revIDLastSave="0" documentId="8_{BC10CC46-1CA1-4BD0-B84A-BA64229F59E8}" xr6:coauthVersionLast="47" xr6:coauthVersionMax="47" xr10:uidLastSave="{00000000-0000-0000-0000-000000000000}"/>
  <bookViews>
    <workbookView xWindow="240" yWindow="105" windowWidth="14805" windowHeight="8010" firstSheet="2" activeTab="2" xr2:uid="{00000000-000D-0000-FFFF-FFFF00000000}"/>
  </bookViews>
  <sheets>
    <sheet name="total subs analysis" sheetId="1" r:id="rId1"/>
    <sheet name="total vids analysis" sheetId="3" r:id="rId2"/>
    <sheet name="total views analysis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4" l="1"/>
  <c r="D11" i="4"/>
  <c r="D10" i="4"/>
  <c r="D9" i="4"/>
  <c r="B11" i="4"/>
  <c r="B10" i="4"/>
  <c r="B9" i="4"/>
  <c r="L9" i="3"/>
  <c r="H10" i="3"/>
  <c r="H9" i="3"/>
  <c r="F11" i="3"/>
  <c r="F10" i="3"/>
  <c r="F9" i="3"/>
  <c r="D11" i="3"/>
  <c r="D10" i="3"/>
  <c r="D9" i="3"/>
  <c r="B11" i="3"/>
  <c r="B10" i="3"/>
  <c r="B9" i="3"/>
  <c r="D11" i="1"/>
  <c r="B11" i="1"/>
  <c r="L11" i="1" s="1"/>
  <c r="B10" i="1"/>
  <c r="B9" i="1"/>
  <c r="L9" i="4" l="1"/>
  <c r="L10" i="4"/>
  <c r="L11" i="4"/>
  <c r="L10" i="3"/>
  <c r="L11" i="3"/>
  <c r="L9" i="1"/>
  <c r="D9" i="1"/>
  <c r="L10" i="1"/>
  <c r="D10" i="1"/>
  <c r="F11" i="1"/>
  <c r="M11" i="1"/>
  <c r="M11" i="4" l="1"/>
  <c r="F11" i="4"/>
  <c r="M10" i="4"/>
  <c r="F10" i="4"/>
  <c r="M9" i="4"/>
  <c r="F9" i="4"/>
  <c r="M11" i="3"/>
  <c r="M10" i="3"/>
  <c r="M9" i="3"/>
  <c r="H11" i="1"/>
  <c r="O11" i="1" s="1"/>
  <c r="N11" i="1"/>
  <c r="M10" i="1"/>
  <c r="F10" i="1"/>
  <c r="M9" i="1"/>
  <c r="F9" i="1"/>
  <c r="N9" i="4" l="1"/>
  <c r="O9" i="4"/>
  <c r="N10" i="4"/>
  <c r="H10" i="4"/>
  <c r="O10" i="4" s="1"/>
  <c r="N11" i="4"/>
  <c r="H11" i="4"/>
  <c r="O11" i="4" s="1"/>
  <c r="N9" i="3"/>
  <c r="O9" i="3"/>
  <c r="N10" i="3"/>
  <c r="O10" i="3"/>
  <c r="N11" i="3"/>
  <c r="H11" i="3"/>
  <c r="O11" i="3" s="1"/>
  <c r="N9" i="1"/>
  <c r="H9" i="1"/>
  <c r="O9" i="1" s="1"/>
  <c r="N10" i="1"/>
  <c r="H10" i="1"/>
  <c r="O10" i="1" s="1"/>
</calcChain>
</file>

<file path=xl/sharedStrings.xml><?xml version="1.0" encoding="utf-8"?>
<sst xmlns="http://schemas.openxmlformats.org/spreadsheetml/2006/main" count="79" uniqueCount="38">
  <si>
    <t>Total Subscribers Analysis</t>
  </si>
  <si>
    <t>Reconciliation (Excel vs SQL)</t>
  </si>
  <si>
    <t>Conversion Rate</t>
  </si>
  <si>
    <t>how many viewers purchase the product being advertised on the YouTuber's video</t>
  </si>
  <si>
    <t>Product Cost</t>
  </si>
  <si>
    <t>Campaign Cost</t>
  </si>
  <si>
    <t>how much the YouTuber will be paid for promoting the product</t>
  </si>
  <si>
    <t>Difference (Excel vs SQL)</t>
  </si>
  <si>
    <t>Channel Name</t>
  </si>
  <si>
    <t>Avg Views per Vid (Excel)</t>
  </si>
  <si>
    <t>Avg Views per Vid (SQL)</t>
  </si>
  <si>
    <t>Potential Product Sales per Video (Excel)</t>
  </si>
  <si>
    <t>Potential Product Sales per Video (SQL)</t>
  </si>
  <si>
    <t>Potential revenue per Video ($USD) (Excel)</t>
  </si>
  <si>
    <t>Potential revenue per Video ($USD) (SQL)</t>
  </si>
  <si>
    <t>Net Profit (Excel)</t>
  </si>
  <si>
    <t>Net Profit (SQL)</t>
  </si>
  <si>
    <t>Avg Views per Vid</t>
  </si>
  <si>
    <t>Potential Product Sales per Video</t>
  </si>
  <si>
    <t>Potential revenue per Video ($USD)</t>
  </si>
  <si>
    <t xml:space="preserve">Net Profit </t>
  </si>
  <si>
    <t>NoCopyrightSounds</t>
  </si>
  <si>
    <t>DanTDM</t>
  </si>
  <si>
    <t>Dan Rhodes</t>
  </si>
  <si>
    <t>Recommendations</t>
  </si>
  <si>
    <t>Based on the viewership and the views per subscriber, Dan Rhodes appears to be the best option to advance with because there's a higher return on investment with Dan Rhodes compared to the other channels.</t>
  </si>
  <si>
    <t>Total Videos Analysis</t>
  </si>
  <si>
    <t>Campaign Type</t>
  </si>
  <si>
    <t>11-video series sponsorship ($5k per vid)</t>
  </si>
  <si>
    <t>GRM Daily</t>
  </si>
  <si>
    <t>Man City</t>
  </si>
  <si>
    <t>YOGSCAST Lewis &amp; Simon</t>
  </si>
  <si>
    <t>Although YOGSCAST Lewis &amp; Simon is the only channel with a positive net profit, the return on investment does not yield a high return.</t>
  </si>
  <si>
    <t>However, each of these channels are among the most consistent uploaders, averaging a decent number of views per video, so it may be worth considering. A suggestion may be to negotiate with the board to raise the budget for the 11-video series campaign to establish a good long-term relationship with the channels. This is because their consistent upload rate would inevitably increase their potential reach over time.</t>
  </si>
  <si>
    <t>Total Views Analysis</t>
  </si>
  <si>
    <t>Influencer Marketing</t>
  </si>
  <si>
    <t>Mister Max</t>
  </si>
  <si>
    <t>Based on the deal structure, Mister Max generates the highest ROI. However, the other channels also generate significant ROI's as well. It may be worth considering structuring a package for all three of the channels and reaching out to their teams for a further conversation into a deal that generates a good return for all the parties involved.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</si>
</sst>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8">
    <font>
      <sz val="11"/>
      <color theme="1"/>
      <name val="Aptos Narrow"/>
      <family val="2"/>
      <scheme val="minor"/>
    </font>
    <font>
      <sz val="11"/>
      <color theme="1"/>
      <name val="Calibri"/>
      <scheme val="minor"/>
    </font>
    <font>
      <sz val="11"/>
      <color rgb="FF006100"/>
      <name val="Calibri"/>
      <scheme val="minor"/>
    </font>
    <font>
      <sz val="11"/>
      <color rgb="FF9C0006"/>
      <name val="Calibri"/>
      <scheme val="minor"/>
    </font>
    <font>
      <sz val="11"/>
      <color rgb="FF9C5700"/>
      <name val="Calibri"/>
      <scheme val="minor"/>
    </font>
    <font>
      <b/>
      <sz val="18"/>
      <color rgb="FF000000"/>
      <name val="Aptos Narrow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</cellStyleXfs>
  <cellXfs count="25">
    <xf numFmtId="0" fontId="0" fillId="0" borderId="0" xfId="0"/>
    <xf numFmtId="0" fontId="6" fillId="0" borderId="0" xfId="0" applyFont="1"/>
    <xf numFmtId="0" fontId="0" fillId="0" borderId="1" xfId="0" applyBorder="1"/>
    <xf numFmtId="0" fontId="0" fillId="0" borderId="1" xfId="0" applyBorder="1" applyAlignment="1">
      <alignment horizontal="center" wrapText="1"/>
    </xf>
    <xf numFmtId="0" fontId="4" fillId="4" borderId="1" xfId="3" applyBorder="1" applyAlignment="1">
      <alignment horizontal="center" wrapText="1"/>
    </xf>
    <xf numFmtId="0" fontId="3" fillId="3" borderId="1" xfId="2" applyBorder="1" applyAlignment="1">
      <alignment horizontal="center" wrapText="1"/>
    </xf>
    <xf numFmtId="0" fontId="2" fillId="2" borderId="1" xfId="1" applyBorder="1" applyAlignment="1">
      <alignment horizontal="center" wrapText="1"/>
    </xf>
    <xf numFmtId="0" fontId="1" fillId="5" borderId="1" xfId="4" applyBorder="1" applyAlignment="1">
      <alignment horizontal="center" wrapText="1"/>
    </xf>
    <xf numFmtId="0" fontId="1" fillId="5" borderId="2" xfId="4" applyBorder="1" applyAlignment="1">
      <alignment horizontal="center" wrapText="1"/>
    </xf>
    <xf numFmtId="0" fontId="0" fillId="0" borderId="0" xfId="0" applyAlignment="1">
      <alignment horizontal="center" wrapText="1"/>
    </xf>
    <xf numFmtId="43" fontId="0" fillId="0" borderId="1" xfId="0" applyNumberFormat="1" applyBorder="1"/>
    <xf numFmtId="164" fontId="0" fillId="0" borderId="1" xfId="0" applyNumberFormat="1" applyBorder="1"/>
    <xf numFmtId="164" fontId="0" fillId="0" borderId="2" xfId="0" applyNumberFormat="1" applyBorder="1"/>
    <xf numFmtId="0" fontId="1" fillId="5" borderId="1" xfId="4" applyBorder="1"/>
    <xf numFmtId="164" fontId="0" fillId="0" borderId="1" xfId="0" applyNumberFormat="1" applyBorder="1" applyAlignment="1">
      <alignment horizontal="right"/>
    </xf>
    <xf numFmtId="164" fontId="0" fillId="0" borderId="0" xfId="0" applyNumberFormat="1"/>
    <xf numFmtId="164" fontId="2" fillId="2" borderId="1" xfId="1" applyNumberFormat="1" applyBorder="1"/>
    <xf numFmtId="164" fontId="2" fillId="2" borderId="2" xfId="1" applyNumberFormat="1" applyBorder="1"/>
    <xf numFmtId="0" fontId="0" fillId="0" borderId="0" xfId="0" applyAlignment="1">
      <alignment wrapText="1"/>
    </xf>
    <xf numFmtId="43" fontId="0" fillId="0" borderId="1" xfId="0" applyNumberFormat="1" applyBorder="1" applyAlignment="1">
      <alignment wrapText="1"/>
    </xf>
    <xf numFmtId="0" fontId="0" fillId="0" borderId="3" xfId="0" applyBorder="1" applyAlignment="1">
      <alignment wrapText="1"/>
    </xf>
    <xf numFmtId="0" fontId="5" fillId="6" borderId="0" xfId="0" applyFont="1" applyFill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</cellXfs>
  <cellStyles count="5">
    <cellStyle name="20% - Accent4" xfId="4" builtinId="42"/>
    <cellStyle name="Bad" xfId="2" builtinId="27"/>
    <cellStyle name="Good" xfId="1" builtinId="26"/>
    <cellStyle name="Neutral" xfId="3" builtinId="28"/>
    <cellStyle name="Normal" xfId="0" builtinId="0"/>
  </cellStyles>
  <dxfs count="4">
    <dxf>
      <font>
        <color theme="1"/>
      </font>
      <fill>
        <patternFill patternType="solid">
          <bgColor rgb="FFF50A1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rgb="FFF50A12"/>
        </patternFill>
      </fill>
    </dxf>
    <dxf>
      <font>
        <color theme="1"/>
      </font>
      <fill>
        <patternFill patternType="solid">
          <bgColor rgb="FFF50A12"/>
        </patternFill>
      </fill>
    </dxf>
  </dxfs>
  <tableStyles count="0" defaultTableStyle="TableStyleMedium2" defaultPivotStyle="PivotStyleMedium9"/>
  <colors>
    <mruColors>
      <color rgb="FFF50A1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"/>
  <sheetViews>
    <sheetView workbookViewId="0">
      <selection activeCell="G5" sqref="G5"/>
    </sheetView>
  </sheetViews>
  <sheetFormatPr defaultRowHeight="15"/>
  <cols>
    <col min="1" max="1" width="26.140625" customWidth="1"/>
    <col min="2" max="2" width="21.85546875" bestFit="1" customWidth="1"/>
    <col min="3" max="3" width="16.7109375" customWidth="1"/>
    <col min="4" max="4" width="22.85546875" customWidth="1"/>
    <col min="5" max="5" width="21" customWidth="1"/>
    <col min="6" max="6" width="23.140625" customWidth="1"/>
    <col min="7" max="7" width="22.140625" customWidth="1"/>
    <col min="8" max="8" width="15.42578125" bestFit="1" customWidth="1"/>
    <col min="9" max="9" width="15.140625" bestFit="1" customWidth="1"/>
    <col min="12" max="13" width="16.7109375" customWidth="1"/>
    <col min="14" max="14" width="18.85546875" customWidth="1"/>
    <col min="15" max="15" width="12.42578125" customWidth="1"/>
  </cols>
  <sheetData>
    <row r="1" spans="1:15" ht="24">
      <c r="A1" s="21" t="s">
        <v>0</v>
      </c>
      <c r="B1" s="21"/>
      <c r="C1" s="21"/>
      <c r="D1" s="1"/>
    </row>
    <row r="3" spans="1:15">
      <c r="A3" t="s">
        <v>1</v>
      </c>
      <c r="B3" s="13" t="s">
        <v>2</v>
      </c>
      <c r="C3" s="10">
        <v>0.02</v>
      </c>
      <c r="D3" t="s">
        <v>3</v>
      </c>
    </row>
    <row r="4" spans="1:15">
      <c r="B4" s="13" t="s">
        <v>4</v>
      </c>
      <c r="C4" s="11">
        <v>5</v>
      </c>
    </row>
    <row r="5" spans="1:15" ht="17.25" customHeight="1">
      <c r="B5" s="13" t="s">
        <v>5</v>
      </c>
      <c r="C5" s="11">
        <v>50000</v>
      </c>
      <c r="D5" s="23" t="s">
        <v>6</v>
      </c>
      <c r="E5" s="24"/>
      <c r="F5" s="24"/>
      <c r="G5" s="9"/>
    </row>
    <row r="7" spans="1:15" ht="18.75">
      <c r="L7" s="22" t="s">
        <v>7</v>
      </c>
      <c r="M7" s="22"/>
      <c r="N7" s="22"/>
      <c r="O7" s="22"/>
    </row>
    <row r="8" spans="1:15" ht="50.25" customHeight="1">
      <c r="A8" s="3" t="s">
        <v>8</v>
      </c>
      <c r="B8" s="4" t="s">
        <v>9</v>
      </c>
      <c r="C8" s="4" t="s">
        <v>10</v>
      </c>
      <c r="D8" s="5" t="s">
        <v>11</v>
      </c>
      <c r="E8" s="5" t="s">
        <v>12</v>
      </c>
      <c r="F8" s="6" t="s">
        <v>13</v>
      </c>
      <c r="G8" s="6" t="s">
        <v>14</v>
      </c>
      <c r="H8" s="8" t="s">
        <v>15</v>
      </c>
      <c r="I8" s="7" t="s">
        <v>16</v>
      </c>
      <c r="L8" s="4" t="s">
        <v>17</v>
      </c>
      <c r="M8" s="5" t="s">
        <v>18</v>
      </c>
      <c r="N8" s="6" t="s">
        <v>19</v>
      </c>
      <c r="O8" s="7" t="s">
        <v>20</v>
      </c>
    </row>
    <row r="9" spans="1:15">
      <c r="A9" s="2" t="s">
        <v>21</v>
      </c>
      <c r="B9" s="11">
        <f>6.01*10^6</f>
        <v>6010000</v>
      </c>
      <c r="C9" s="11">
        <v>6010000</v>
      </c>
      <c r="D9" s="11">
        <f>B9*$C$3</f>
        <v>120200</v>
      </c>
      <c r="E9" s="11">
        <v>120200</v>
      </c>
      <c r="F9" s="11">
        <f>D9*$C$4</f>
        <v>601000</v>
      </c>
      <c r="G9" s="11">
        <v>601000</v>
      </c>
      <c r="H9" s="12">
        <f>F9-$C$5</f>
        <v>551000</v>
      </c>
      <c r="I9" s="11">
        <v>551000</v>
      </c>
      <c r="L9" s="11">
        <f>B9-C9</f>
        <v>0</v>
      </c>
      <c r="M9" s="11">
        <f>D9-E9</f>
        <v>0</v>
      </c>
      <c r="N9" s="11">
        <f>F9-G9</f>
        <v>0</v>
      </c>
      <c r="O9" s="14">
        <f>H9-I9</f>
        <v>0</v>
      </c>
    </row>
    <row r="10" spans="1:15">
      <c r="A10" s="2" t="s">
        <v>22</v>
      </c>
      <c r="B10" s="11">
        <f>5.37*10^6</f>
        <v>5370000</v>
      </c>
      <c r="C10" s="11">
        <v>5370000</v>
      </c>
      <c r="D10" s="11">
        <f>B10*$C$3</f>
        <v>107400</v>
      </c>
      <c r="E10" s="11">
        <v>107400</v>
      </c>
      <c r="F10" s="11">
        <f t="shared" ref="F10:F11" si="0">D10*$C$4</f>
        <v>537000</v>
      </c>
      <c r="G10" s="11">
        <v>537000</v>
      </c>
      <c r="H10" s="12">
        <f t="shared" ref="H10:H11" si="1">F10-$C$5</f>
        <v>487000</v>
      </c>
      <c r="I10" s="11">
        <v>487000</v>
      </c>
      <c r="L10" s="11">
        <f t="shared" ref="L10:L11" si="2">B10-C10</f>
        <v>0</v>
      </c>
      <c r="M10" s="11">
        <f t="shared" ref="M10:M11" si="3">D10-E10</f>
        <v>0</v>
      </c>
      <c r="N10" s="11">
        <f t="shared" ref="N10:N11" si="4">F10-G10</f>
        <v>0</v>
      </c>
      <c r="O10" s="14">
        <f t="shared" ref="O10:O11" si="5">H10-I10</f>
        <v>0</v>
      </c>
    </row>
    <row r="11" spans="1:15">
      <c r="A11" s="2" t="s">
        <v>23</v>
      </c>
      <c r="B11" s="11">
        <f>11.34*10^6</f>
        <v>11340000</v>
      </c>
      <c r="C11" s="11">
        <v>11340000</v>
      </c>
      <c r="D11" s="11">
        <f>B11*$C$3</f>
        <v>226800</v>
      </c>
      <c r="E11" s="11">
        <v>226800</v>
      </c>
      <c r="F11" s="11">
        <f t="shared" si="0"/>
        <v>1134000</v>
      </c>
      <c r="G11" s="11">
        <v>1134000</v>
      </c>
      <c r="H11" s="17">
        <f t="shared" si="1"/>
        <v>1084000</v>
      </c>
      <c r="I11" s="16">
        <v>1084000</v>
      </c>
      <c r="L11" s="11">
        <f t="shared" si="2"/>
        <v>0</v>
      </c>
      <c r="M11" s="11">
        <f t="shared" si="3"/>
        <v>0</v>
      </c>
      <c r="N11" s="11">
        <f t="shared" si="4"/>
        <v>0</v>
      </c>
      <c r="O11" s="14">
        <f t="shared" si="5"/>
        <v>0</v>
      </c>
    </row>
    <row r="12" spans="1:15">
      <c r="B12" s="15"/>
      <c r="C12" s="15"/>
      <c r="D12" s="15"/>
      <c r="E12" s="15"/>
      <c r="F12" s="15"/>
      <c r="G12" s="15"/>
      <c r="H12" s="15"/>
      <c r="I12" s="15"/>
    </row>
    <row r="13" spans="1:15">
      <c r="B13" s="15"/>
      <c r="C13" s="15"/>
      <c r="D13" s="15"/>
      <c r="E13" s="15"/>
      <c r="F13" s="15"/>
      <c r="G13" s="15"/>
      <c r="H13" s="15"/>
      <c r="I13" s="15"/>
    </row>
    <row r="17" spans="1:3">
      <c r="A17" s="1" t="s">
        <v>24</v>
      </c>
    </row>
    <row r="18" spans="1:3" ht="52.5" customHeight="1">
      <c r="A18" s="24" t="s">
        <v>25</v>
      </c>
      <c r="B18" s="24"/>
      <c r="C18" s="24"/>
    </row>
  </sheetData>
  <mergeCells count="4">
    <mergeCell ref="A1:C1"/>
    <mergeCell ref="L7:O7"/>
    <mergeCell ref="D5:F5"/>
    <mergeCell ref="A18:C18"/>
  </mergeCells>
  <conditionalFormatting sqref="L9:O11">
    <cfRule type="cellIs" dxfId="3" priority="1" operator="not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1FDFC-D9C2-4262-8DE0-9CC3DFBA461B}">
  <dimension ref="A1:O19"/>
  <sheetViews>
    <sheetView workbookViewId="0">
      <selection activeCell="C4" sqref="C4:C5"/>
    </sheetView>
  </sheetViews>
  <sheetFormatPr defaultRowHeight="15"/>
  <cols>
    <col min="1" max="1" width="26.140625" customWidth="1"/>
    <col min="2" max="2" width="21.85546875" bestFit="1" customWidth="1"/>
    <col min="3" max="3" width="27" customWidth="1"/>
    <col min="4" max="4" width="22.85546875" customWidth="1"/>
    <col min="5" max="5" width="21" customWidth="1"/>
    <col min="6" max="6" width="23.140625" customWidth="1"/>
    <col min="7" max="7" width="22.140625" customWidth="1"/>
    <col min="8" max="8" width="15.42578125" bestFit="1" customWidth="1"/>
    <col min="9" max="9" width="15.140625" bestFit="1" customWidth="1"/>
    <col min="12" max="13" width="16.7109375" customWidth="1"/>
    <col min="14" max="14" width="18.85546875" customWidth="1"/>
    <col min="15" max="15" width="12.42578125" customWidth="1"/>
  </cols>
  <sheetData>
    <row r="1" spans="1:15" ht="24">
      <c r="A1" s="21" t="s">
        <v>26</v>
      </c>
      <c r="B1" s="21"/>
      <c r="C1" s="21"/>
      <c r="D1" s="1"/>
    </row>
    <row r="3" spans="1:15">
      <c r="A3" t="s">
        <v>1</v>
      </c>
      <c r="B3" s="13" t="s">
        <v>2</v>
      </c>
      <c r="C3" s="10">
        <v>0.02</v>
      </c>
    </row>
    <row r="4" spans="1:15">
      <c r="B4" s="13" t="s">
        <v>4</v>
      </c>
      <c r="C4" s="11">
        <v>5</v>
      </c>
    </row>
    <row r="5" spans="1:15" ht="17.25" customHeight="1">
      <c r="B5" s="13" t="s">
        <v>5</v>
      </c>
      <c r="C5" s="11">
        <v>55000</v>
      </c>
      <c r="D5" s="20"/>
      <c r="E5" s="18"/>
      <c r="F5" s="18"/>
      <c r="G5" s="9"/>
    </row>
    <row r="6" spans="1:15" ht="43.5">
      <c r="B6" s="13" t="s">
        <v>27</v>
      </c>
      <c r="C6" s="19" t="s">
        <v>28</v>
      </c>
    </row>
    <row r="7" spans="1:15" ht="18.75">
      <c r="L7" s="22" t="s">
        <v>7</v>
      </c>
      <c r="M7" s="22"/>
      <c r="N7" s="22"/>
      <c r="O7" s="22"/>
    </row>
    <row r="8" spans="1:15" ht="50.25" customHeight="1">
      <c r="A8" s="3" t="s">
        <v>8</v>
      </c>
      <c r="B8" s="4" t="s">
        <v>9</v>
      </c>
      <c r="C8" s="4" t="s">
        <v>10</v>
      </c>
      <c r="D8" s="5" t="s">
        <v>11</v>
      </c>
      <c r="E8" s="5" t="s">
        <v>12</v>
      </c>
      <c r="F8" s="6" t="s">
        <v>13</v>
      </c>
      <c r="G8" s="6" t="s">
        <v>14</v>
      </c>
      <c r="H8" s="8" t="s">
        <v>15</v>
      </c>
      <c r="I8" s="7" t="s">
        <v>16</v>
      </c>
      <c r="L8" s="4" t="s">
        <v>17</v>
      </c>
      <c r="M8" s="5" t="s">
        <v>18</v>
      </c>
      <c r="N8" s="6" t="s">
        <v>19</v>
      </c>
      <c r="O8" s="7" t="s">
        <v>20</v>
      </c>
    </row>
    <row r="9" spans="1:15">
      <c r="A9" s="2" t="s">
        <v>29</v>
      </c>
      <c r="B9" s="11">
        <f>0.52*10^6</f>
        <v>520000</v>
      </c>
      <c r="C9" s="11">
        <v>520000</v>
      </c>
      <c r="D9" s="11">
        <f>B9*$C$3</f>
        <v>10400</v>
      </c>
      <c r="E9" s="11">
        <v>10400</v>
      </c>
      <c r="F9" s="11">
        <f>D9*$C$4</f>
        <v>52000</v>
      </c>
      <c r="G9" s="11">
        <v>52000</v>
      </c>
      <c r="H9" s="12">
        <f>F9-$C$5</f>
        <v>-3000</v>
      </c>
      <c r="I9" s="11">
        <v>-3000</v>
      </c>
      <c r="L9" s="11">
        <f>B9-C9</f>
        <v>0</v>
      </c>
      <c r="M9" s="11">
        <f>D9-E9</f>
        <v>0</v>
      </c>
      <c r="N9" s="11">
        <f>F9-G9</f>
        <v>0</v>
      </c>
      <c r="O9" s="14">
        <f>H9-I9</f>
        <v>0</v>
      </c>
    </row>
    <row r="10" spans="1:15">
      <c r="A10" s="2" t="s">
        <v>30</v>
      </c>
      <c r="B10" s="11">
        <f>0.26*10^6</f>
        <v>260000</v>
      </c>
      <c r="C10" s="11">
        <v>260000</v>
      </c>
      <c r="D10" s="11">
        <f>B10*$C$3</f>
        <v>5200</v>
      </c>
      <c r="E10" s="11">
        <v>5200</v>
      </c>
      <c r="F10" s="11">
        <f>D10*$C$4</f>
        <v>26000</v>
      </c>
      <c r="G10" s="11">
        <v>26000</v>
      </c>
      <c r="H10" s="12">
        <f>F10-$C$5</f>
        <v>-29000</v>
      </c>
      <c r="I10" s="11">
        <v>-29000</v>
      </c>
      <c r="L10" s="11">
        <f t="shared" ref="L10:L11" si="0">B10-C10</f>
        <v>0</v>
      </c>
      <c r="M10" s="11">
        <f t="shared" ref="M10:M11" si="1">D10-E10</f>
        <v>0</v>
      </c>
      <c r="N10" s="11">
        <f t="shared" ref="N10:N11" si="2">F10-G10</f>
        <v>0</v>
      </c>
      <c r="O10" s="14">
        <f t="shared" ref="O10:O11" si="3">H10-I10</f>
        <v>0</v>
      </c>
    </row>
    <row r="11" spans="1:15">
      <c r="A11" s="2" t="s">
        <v>31</v>
      </c>
      <c r="B11" s="11">
        <f>0.65*10^6</f>
        <v>650000</v>
      </c>
      <c r="C11" s="11">
        <v>650000</v>
      </c>
      <c r="D11" s="11">
        <f>B11*$C$3</f>
        <v>13000</v>
      </c>
      <c r="E11" s="11">
        <v>13000</v>
      </c>
      <c r="F11" s="11">
        <f>D11*$C$4</f>
        <v>65000</v>
      </c>
      <c r="G11" s="11">
        <v>65000</v>
      </c>
      <c r="H11" s="17">
        <f t="shared" ref="H10:H11" si="4">F11-$C$5</f>
        <v>10000</v>
      </c>
      <c r="I11" s="16">
        <v>10000</v>
      </c>
      <c r="L11" s="11">
        <f t="shared" si="0"/>
        <v>0</v>
      </c>
      <c r="M11" s="11">
        <f t="shared" si="1"/>
        <v>0</v>
      </c>
      <c r="N11" s="11">
        <f t="shared" si="2"/>
        <v>0</v>
      </c>
      <c r="O11" s="14">
        <f t="shared" si="3"/>
        <v>0</v>
      </c>
    </row>
    <row r="12" spans="1:15">
      <c r="B12" s="15"/>
      <c r="C12" s="15"/>
      <c r="D12" s="15"/>
      <c r="E12" s="15"/>
      <c r="F12" s="15"/>
      <c r="G12" s="15"/>
      <c r="H12" s="15"/>
      <c r="I12" s="15"/>
    </row>
    <row r="13" spans="1:15">
      <c r="B13" s="15"/>
      <c r="C13" s="15"/>
      <c r="D13" s="15"/>
      <c r="E13" s="15"/>
      <c r="F13" s="15"/>
      <c r="G13" s="15"/>
      <c r="H13" s="15"/>
      <c r="I13" s="15"/>
    </row>
    <row r="17" spans="1:4">
      <c r="A17" s="1" t="s">
        <v>24</v>
      </c>
    </row>
    <row r="18" spans="1:4" ht="36.75" customHeight="1">
      <c r="A18" s="24" t="s">
        <v>32</v>
      </c>
      <c r="B18" s="24"/>
      <c r="C18" s="24"/>
      <c r="D18" s="24"/>
    </row>
    <row r="19" spans="1:4" ht="63.75" customHeight="1">
      <c r="A19" s="24" t="s">
        <v>33</v>
      </c>
      <c r="B19" s="24"/>
      <c r="C19" s="24"/>
      <c r="D19" s="24"/>
    </row>
  </sheetData>
  <mergeCells count="4">
    <mergeCell ref="A1:C1"/>
    <mergeCell ref="L7:O7"/>
    <mergeCell ref="A19:D19"/>
    <mergeCell ref="A18:D18"/>
  </mergeCells>
  <conditionalFormatting sqref="L9:O11">
    <cfRule type="cellIs" dxfId="2" priority="2" operator="notEqual">
      <formula>0</formula>
    </cfRule>
  </conditionalFormatting>
  <conditionalFormatting sqref="H9:I10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79C76-D1AC-4642-BA33-1EFBFAE90244}">
  <dimension ref="A1:O18"/>
  <sheetViews>
    <sheetView tabSelected="1" workbookViewId="0">
      <selection activeCell="C4" sqref="C4:C5"/>
    </sheetView>
  </sheetViews>
  <sheetFormatPr defaultRowHeight="15"/>
  <cols>
    <col min="1" max="1" width="26.140625" customWidth="1"/>
    <col min="2" max="2" width="21.85546875" bestFit="1" customWidth="1"/>
    <col min="3" max="3" width="16.7109375" customWidth="1"/>
    <col min="4" max="4" width="22.85546875" customWidth="1"/>
    <col min="5" max="5" width="21" customWidth="1"/>
    <col min="6" max="6" width="23.140625" customWidth="1"/>
    <col min="7" max="7" width="22.140625" customWidth="1"/>
    <col min="8" max="8" width="15.42578125" bestFit="1" customWidth="1"/>
    <col min="9" max="9" width="15.140625" bestFit="1" customWidth="1"/>
    <col min="12" max="13" width="16.7109375" customWidth="1"/>
    <col min="14" max="14" width="18.85546875" customWidth="1"/>
    <col min="15" max="15" width="12.42578125" customWidth="1"/>
  </cols>
  <sheetData>
    <row r="1" spans="1:15" ht="24">
      <c r="A1" s="21" t="s">
        <v>34</v>
      </c>
      <c r="B1" s="21"/>
      <c r="C1" s="21"/>
      <c r="D1" s="1"/>
    </row>
    <row r="3" spans="1:15">
      <c r="A3" t="s">
        <v>1</v>
      </c>
      <c r="B3" s="13" t="s">
        <v>2</v>
      </c>
      <c r="C3" s="10">
        <v>0.02</v>
      </c>
    </row>
    <row r="4" spans="1:15">
      <c r="B4" s="13" t="s">
        <v>4</v>
      </c>
      <c r="C4" s="11">
        <v>5</v>
      </c>
    </row>
    <row r="5" spans="1:15" ht="17.25" customHeight="1">
      <c r="B5" s="13" t="s">
        <v>5</v>
      </c>
      <c r="C5" s="11">
        <v>130000</v>
      </c>
      <c r="D5" s="20"/>
      <c r="E5" s="18"/>
      <c r="F5" s="18"/>
      <c r="G5" s="9"/>
    </row>
    <row r="6" spans="1:15" ht="29.25">
      <c r="B6" s="13" t="s">
        <v>27</v>
      </c>
      <c r="C6" s="19" t="s">
        <v>35</v>
      </c>
    </row>
    <row r="7" spans="1:15" ht="18.75">
      <c r="L7" s="22" t="s">
        <v>7</v>
      </c>
      <c r="M7" s="22"/>
      <c r="N7" s="22"/>
      <c r="O7" s="22"/>
    </row>
    <row r="8" spans="1:15" ht="50.25" customHeight="1">
      <c r="A8" s="3" t="s">
        <v>8</v>
      </c>
      <c r="B8" s="4" t="s">
        <v>9</v>
      </c>
      <c r="C8" s="4" t="s">
        <v>10</v>
      </c>
      <c r="D8" s="5" t="s">
        <v>11</v>
      </c>
      <c r="E8" s="5" t="s">
        <v>12</v>
      </c>
      <c r="F8" s="6" t="s">
        <v>13</v>
      </c>
      <c r="G8" s="6" t="s">
        <v>14</v>
      </c>
      <c r="H8" s="8" t="s">
        <v>15</v>
      </c>
      <c r="I8" s="7" t="s">
        <v>16</v>
      </c>
      <c r="L8" s="4" t="s">
        <v>17</v>
      </c>
      <c r="M8" s="5" t="s">
        <v>18</v>
      </c>
      <c r="N8" s="6" t="s">
        <v>19</v>
      </c>
      <c r="O8" s="7" t="s">
        <v>20</v>
      </c>
    </row>
    <row r="9" spans="1:15">
      <c r="A9" s="2" t="s">
        <v>22</v>
      </c>
      <c r="B9" s="11">
        <f>5.37*10^6</f>
        <v>5370000</v>
      </c>
      <c r="C9" s="11">
        <v>5370000</v>
      </c>
      <c r="D9" s="11">
        <f>B9*$C$3</f>
        <v>107400</v>
      </c>
      <c r="E9" s="11">
        <v>107400</v>
      </c>
      <c r="F9" s="11">
        <f>D9*$C$4</f>
        <v>537000</v>
      </c>
      <c r="G9" s="11">
        <v>537000</v>
      </c>
      <c r="H9" s="12">
        <f>F9-$C$5</f>
        <v>407000</v>
      </c>
      <c r="I9" s="11">
        <v>407000</v>
      </c>
      <c r="L9" s="11">
        <f>B9-C9</f>
        <v>0</v>
      </c>
      <c r="M9" s="11">
        <f>D9-E9</f>
        <v>0</v>
      </c>
      <c r="N9" s="11">
        <f>F9-G9</f>
        <v>0</v>
      </c>
      <c r="O9" s="14">
        <f>H9-I9</f>
        <v>0</v>
      </c>
    </row>
    <row r="10" spans="1:15">
      <c r="A10" s="2" t="s">
        <v>23</v>
      </c>
      <c r="B10" s="11">
        <f>11.34*10^6</f>
        <v>11340000</v>
      </c>
      <c r="C10" s="11">
        <v>11340000</v>
      </c>
      <c r="D10" s="11">
        <f>B10*$C$3</f>
        <v>226800</v>
      </c>
      <c r="E10" s="11">
        <v>226800</v>
      </c>
      <c r="F10" s="11">
        <f t="shared" ref="F10:F11" si="0">D10*$C$4</f>
        <v>1134000</v>
      </c>
      <c r="G10" s="11">
        <v>1134000</v>
      </c>
      <c r="H10" s="12">
        <f t="shared" ref="H10:H11" si="1">F10-$C$5</f>
        <v>1004000</v>
      </c>
      <c r="I10" s="11">
        <v>1004000</v>
      </c>
      <c r="L10" s="11">
        <f t="shared" ref="L10:L11" si="2">B10-C10</f>
        <v>0</v>
      </c>
      <c r="M10" s="11">
        <f t="shared" ref="M10:M11" si="3">D10-E10</f>
        <v>0</v>
      </c>
      <c r="N10" s="11">
        <f t="shared" ref="N10:N11" si="4">F10-G10</f>
        <v>0</v>
      </c>
      <c r="O10" s="14">
        <f t="shared" ref="O10:O11" si="5">H10-I10</f>
        <v>0</v>
      </c>
    </row>
    <row r="11" spans="1:15">
      <c r="A11" s="2" t="s">
        <v>36</v>
      </c>
      <c r="B11" s="11">
        <f>13.76*10^6</f>
        <v>13760000</v>
      </c>
      <c r="C11" s="11">
        <v>13760000</v>
      </c>
      <c r="D11" s="11">
        <f>B11*$C$3</f>
        <v>275200</v>
      </c>
      <c r="E11" s="11">
        <v>275200</v>
      </c>
      <c r="F11" s="11">
        <f t="shared" si="0"/>
        <v>1376000</v>
      </c>
      <c r="G11" s="11">
        <v>1376000</v>
      </c>
      <c r="H11" s="17">
        <f t="shared" si="1"/>
        <v>1246000</v>
      </c>
      <c r="I11" s="16">
        <v>1246000</v>
      </c>
      <c r="L11" s="11">
        <f t="shared" si="2"/>
        <v>0</v>
      </c>
      <c r="M11" s="11">
        <f t="shared" si="3"/>
        <v>0</v>
      </c>
      <c r="N11" s="11">
        <f t="shared" si="4"/>
        <v>0</v>
      </c>
      <c r="O11" s="14">
        <f t="shared" si="5"/>
        <v>0</v>
      </c>
    </row>
    <row r="12" spans="1:15">
      <c r="B12" s="15"/>
      <c r="C12" s="15"/>
      <c r="D12" s="15"/>
      <c r="E12" s="15"/>
      <c r="F12" s="15"/>
      <c r="G12" s="15"/>
      <c r="H12" s="15"/>
      <c r="I12" s="15"/>
    </row>
    <row r="13" spans="1:15">
      <c r="B13" s="15"/>
      <c r="C13" s="15"/>
      <c r="D13" s="15"/>
      <c r="E13" s="15"/>
      <c r="F13" s="15"/>
      <c r="G13" s="15"/>
      <c r="H13" s="15"/>
      <c r="I13" s="15"/>
    </row>
    <row r="17" spans="1:4">
      <c r="A17" s="1" t="s">
        <v>24</v>
      </c>
    </row>
    <row r="18" spans="1:4" ht="60" customHeight="1">
      <c r="A18" s="24" t="s">
        <v>37</v>
      </c>
      <c r="B18" s="24"/>
      <c r="C18" s="24"/>
      <c r="D18" s="24"/>
    </row>
  </sheetData>
  <mergeCells count="3">
    <mergeCell ref="A1:C1"/>
    <mergeCell ref="L7:O7"/>
    <mergeCell ref="A18:D18"/>
  </mergeCells>
  <conditionalFormatting sqref="L9:O11">
    <cfRule type="cellIs" dxfId="0" priority="1" operator="not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2025-05-27T18:26:32Z</dcterms:created>
  <dcterms:modified xsi:type="dcterms:W3CDTF">2025-05-27T18:26:48Z</dcterms:modified>
  <cp:category/>
  <cp:contentStatus/>
</cp:coreProperties>
</file>