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justificatif" sheetId="1" r:id="rId1"/>
  </sheets>
  <definedNames>
    <definedName name="_GoBack" localSheetId="0">justificatif!#REF!</definedName>
  </definedNames>
  <calcPr calcId="144525"/>
</workbook>
</file>

<file path=xl/sharedStrings.xml><?xml version="1.0" encoding="utf-8"?>
<sst xmlns="http://schemas.openxmlformats.org/spreadsheetml/2006/main" count="80" uniqueCount="63">
  <si>
    <t>Euro</t>
  </si>
  <si>
    <t>Transfert</t>
  </si>
  <si>
    <t>Douane</t>
  </si>
  <si>
    <t>Marge</t>
  </si>
  <si>
    <t>cc</t>
  </si>
  <si>
    <t>en+taxe p</t>
  </si>
  <si>
    <t>TVA</t>
  </si>
  <si>
    <t>$</t>
  </si>
  <si>
    <t>FCFA</t>
  </si>
  <si>
    <t>Livre</t>
  </si>
  <si>
    <t>ELEMENT</t>
  </si>
  <si>
    <t>PRIX</t>
  </si>
  <si>
    <t>TRANSP</t>
  </si>
  <si>
    <t>TRANFERT</t>
  </si>
  <si>
    <t>DOUANE</t>
  </si>
  <si>
    <t>enr</t>
  </si>
  <si>
    <t>MARGE</t>
  </si>
  <si>
    <t>PRIX HT</t>
  </si>
  <si>
    <t>QTE</t>
  </si>
  <si>
    <t>TOTAL HT</t>
  </si>
  <si>
    <t xml:space="preserve">TOTAL TTC </t>
  </si>
  <si>
    <t>Ref</t>
  </si>
  <si>
    <t>Libelle</t>
  </si>
  <si>
    <t>UNITE</t>
  </si>
  <si>
    <t>DEVISE</t>
  </si>
  <si>
    <t>MONTANT</t>
  </si>
  <si>
    <t>Module Switch d’accès</t>
  </si>
  <si>
    <t>21TL- SG3428X</t>
  </si>
  <si>
    <t xml:space="preserve">JetStream 24-Port Gigabit L2+ Managed Switch with 4 10GE </t>
  </si>
  <si>
    <t>Module Routeur d’accès</t>
  </si>
  <si>
    <t>ER605</t>
  </si>
  <si>
    <t>Omada Gigabit VPN Router</t>
  </si>
  <si>
    <t>Module cable</t>
  </si>
  <si>
    <t>664 177</t>
  </si>
  <si>
    <t>Prise rj45 legrand niloé one - cat 5e - ftp - pur</t>
  </si>
  <si>
    <t>B084Z65B2T</t>
  </si>
  <si>
    <t>30m RJ-45 Câble de réseau Câble patch CAT7 Noir S/UTP Ethernet</t>
  </si>
  <si>
    <t>SH-RJ45A</t>
  </si>
  <si>
    <t xml:space="preserve">Câble de Console USB vers RJ45 </t>
  </si>
  <si>
    <t>Module Serveur</t>
  </si>
  <si>
    <t>P16929-421</t>
  </si>
  <si>
    <t xml:space="preserve">Serveur Tour - 4U - 1 voie - Xeon E-2234 / 3.6 GHz : 16 Go RAM </t>
  </si>
  <si>
    <t>RK1833BKM</t>
  </si>
  <si>
    <t xml:space="preserve">Armoire Rack Serveur 18U 19" </t>
  </si>
  <si>
    <t>Module Desktop</t>
  </si>
  <si>
    <t>B096MXR34N</t>
  </si>
  <si>
    <t xml:space="preserve">Dell SE2422HX - 23.8-inch FHD (1920 x 1080) 16:9 Monitor </t>
  </si>
  <si>
    <t>B07TWJCW6H</t>
  </si>
  <si>
    <t>Unité centrale</t>
  </si>
  <si>
    <t>ELP1200FR</t>
  </si>
  <si>
    <t xml:space="preserve">Eaton UPS Companion sur CD ROM </t>
  </si>
  <si>
    <t>Logitech MK235</t>
  </si>
  <si>
    <t>MK235 WIRELESS KEYBOARD AND MOUSE COMBO</t>
  </si>
  <si>
    <t>Module License</t>
  </si>
  <si>
    <t>PAE11230</t>
  </si>
  <si>
    <t>Licence PRTG</t>
  </si>
  <si>
    <t>P71-08671</t>
  </si>
  <si>
    <t>Licence Windows Server 2016</t>
  </si>
  <si>
    <t>Kiwi Syslog Server</t>
  </si>
  <si>
    <t>Licence Kiwi Syslog Server</t>
  </si>
  <si>
    <t>Prestation</t>
  </si>
  <si>
    <t>CFA</t>
  </si>
  <si>
    <t>TOTAL GENERAL</t>
  </si>
</sst>
</file>

<file path=xl/styles.xml><?xml version="1.0" encoding="utf-8"?>
<styleSheet xmlns="http://schemas.openxmlformats.org/spreadsheetml/2006/main">
  <numFmts count="8">
    <numFmt numFmtId="176" formatCode="_-* #,##0.00\ _€_-;\-* #,##0.00\ _€_-;_-* &quot;-&quot;??\ _€_-;_-@_-"/>
    <numFmt numFmtId="42" formatCode="_(&quot;$&quot;* #,##0_);_(&quot;$&quot;* \(#,##0\);_(&quot;$&quot;* &quot;-&quot;_);_(@_)"/>
    <numFmt numFmtId="177" formatCode="_-* #,##0.00\ [$€-1]_-;\-* #,##0.00\ [$€-1]_-;_-* &quot;-&quot;??\ [$€-1]_-"/>
    <numFmt numFmtId="178" formatCode="_-* #,##0\ _C_F_A_-;\-* #,##0\ _C_F_A_-;_-* &quot;-&quot;\ _C_F_A_-;_-@_-"/>
    <numFmt numFmtId="179" formatCode="_-* #,##0.000\ _€_-;\-* #,##0.000\ _€_-;_-* &quot;-&quot;??\ _€_-;_-@_-"/>
    <numFmt numFmtId="44" formatCode="_(&quot;$&quot;* #,##0.00_);_(&quot;$&quot;* \(#,##0.00\);_(&quot;$&quot;* &quot;-&quot;??_);_(@_)"/>
    <numFmt numFmtId="180" formatCode="_-* #,##0\ _€_-;\-* #,##0\ _€_-;_-* &quot;-&quot;??\ _€_-;_-@_-"/>
    <numFmt numFmtId="181" formatCode="0.0%"/>
  </numFmts>
  <fonts count="27">
    <font>
      <sz val="11"/>
      <color theme="1"/>
      <name val="Calibri"/>
      <charset val="134"/>
      <scheme val="minor"/>
    </font>
    <font>
      <sz val="7"/>
      <color theme="1"/>
      <name val="Trebuchet MS"/>
      <charset val="134"/>
    </font>
    <font>
      <b/>
      <sz val="7"/>
      <color theme="1"/>
      <name val="Trebuchet MS"/>
      <charset val="134"/>
    </font>
    <font>
      <b/>
      <sz val="7"/>
      <name val="Trebuchet MS"/>
      <charset val="134"/>
    </font>
    <font>
      <sz val="7"/>
      <name val="Trebuchet MS"/>
      <charset val="134"/>
    </font>
    <font>
      <sz val="7"/>
      <color theme="1"/>
      <name val="Times New Roman"/>
      <charset val="134"/>
    </font>
    <font>
      <sz val="7"/>
      <color rgb="FF000000"/>
      <name val="Trebuchet M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7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/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35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</cellStyleXfs>
  <cellXfs count="9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179" fontId="1" fillId="0" borderId="1" xfId="2" applyNumberFormat="1" applyFont="1" applyBorder="1"/>
    <xf numFmtId="0" fontId="1" fillId="0" borderId="1" xfId="2" applyNumberFormat="1" applyFont="1" applyBorder="1" applyAlignment="1">
      <alignment wrapText="1"/>
    </xf>
    <xf numFmtId="9" fontId="1" fillId="0" borderId="1" xfId="7" applyFont="1" applyBorder="1"/>
    <xf numFmtId="180" fontId="1" fillId="0" borderId="1" xfId="2" applyNumberFormat="1" applyFont="1" applyBorder="1" applyAlignment="1">
      <alignment wrapText="1"/>
    </xf>
    <xf numFmtId="0" fontId="1" fillId="0" borderId="1" xfId="0" applyFont="1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180" fontId="4" fillId="5" borderId="1" xfId="2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180" fontId="4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80" fontId="4" fillId="0" borderId="1" xfId="2" applyNumberFormat="1" applyFont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180" fontId="4" fillId="6" borderId="1" xfId="2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180" fontId="4" fillId="7" borderId="1" xfId="2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justify"/>
    </xf>
    <xf numFmtId="0" fontId="3" fillId="0" borderId="3" xfId="0" applyFont="1" applyFill="1" applyBorder="1" applyAlignment="1">
      <alignment horizontal="left" vertical="center" wrapText="1"/>
    </xf>
    <xf numFmtId="180" fontId="4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justify"/>
    </xf>
    <xf numFmtId="0" fontId="3" fillId="8" borderId="2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left" vertical="center" wrapText="1"/>
    </xf>
    <xf numFmtId="180" fontId="4" fillId="8" borderId="1" xfId="2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 wrapText="1"/>
    </xf>
    <xf numFmtId="0" fontId="3" fillId="9" borderId="3" xfId="0" applyFont="1" applyFill="1" applyBorder="1" applyAlignment="1">
      <alignment horizontal="left" vertical="center" wrapText="1"/>
    </xf>
    <xf numFmtId="180" fontId="4" fillId="9" borderId="1" xfId="2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justify"/>
    </xf>
    <xf numFmtId="180" fontId="4" fillId="0" borderId="3" xfId="2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180" fontId="4" fillId="2" borderId="3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80" fontId="4" fillId="2" borderId="1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right"/>
    </xf>
    <xf numFmtId="0" fontId="4" fillId="3" borderId="1" xfId="0" applyFont="1" applyFill="1" applyBorder="1" applyAlignment="1">
      <alignment horizontal="center" vertical="center"/>
    </xf>
    <xf numFmtId="180" fontId="4" fillId="3" borderId="1" xfId="2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180" fontId="4" fillId="0" borderId="3" xfId="2" applyNumberFormat="1" applyFont="1" applyFill="1" applyBorder="1" applyAlignment="1">
      <alignment horizontal="right" vertical="center"/>
    </xf>
    <xf numFmtId="180" fontId="4" fillId="0" borderId="3" xfId="2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left" vertical="center" wrapText="1"/>
    </xf>
    <xf numFmtId="0" fontId="3" fillId="10" borderId="3" xfId="0" applyFont="1" applyFill="1" applyBorder="1" applyAlignment="1">
      <alignment horizontal="left" vertical="center" wrapText="1"/>
    </xf>
    <xf numFmtId="180" fontId="4" fillId="10" borderId="3" xfId="2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180" fontId="4" fillId="10" borderId="1" xfId="2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2" fillId="11" borderId="2" xfId="0" applyFont="1" applyFill="1" applyBorder="1" applyAlignment="1">
      <alignment horizontal="left" vertical="center" wrapText="1"/>
    </xf>
    <xf numFmtId="0" fontId="2" fillId="11" borderId="3" xfId="0" applyFont="1" applyFill="1" applyBorder="1" applyAlignment="1">
      <alignment horizontal="left" vertical="center" wrapText="1"/>
    </xf>
    <xf numFmtId="0" fontId="1" fillId="11" borderId="3" xfId="0" applyFont="1" applyFill="1" applyBorder="1" applyAlignment="1">
      <alignment vertical="center"/>
    </xf>
    <xf numFmtId="0" fontId="6" fillId="11" borderId="1" xfId="0" applyFont="1" applyFill="1" applyBorder="1"/>
    <xf numFmtId="180" fontId="1" fillId="11" borderId="1" xfId="2" applyNumberFormat="1" applyFont="1" applyFill="1" applyBorder="1" applyAlignment="1">
      <alignment horizontal="right" vertical="center"/>
    </xf>
    <xf numFmtId="178" fontId="1" fillId="0" borderId="0" xfId="3" applyFont="1"/>
    <xf numFmtId="181" fontId="1" fillId="0" borderId="1" xfId="7" applyNumberFormat="1" applyFont="1" applyBorder="1"/>
    <xf numFmtId="180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18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80" fontId="4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180" fontId="4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180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80" fontId="4" fillId="8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180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180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80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80" fontId="4" fillId="10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Euro" xfId="5"/>
    <cellStyle name="Currency" xfId="6" builtinId="4"/>
    <cellStyle name="Percent" xfId="7" builtinId="5"/>
    <cellStyle name="Hyperlink" xfId="8" builtin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tabSelected="1" zoomScale="130" zoomScaleNormal="130" topLeftCell="C23" workbookViewId="0">
      <selection activeCell="R28" sqref="R28"/>
    </sheetView>
  </sheetViews>
  <sheetFormatPr defaultColWidth="9.14285714285714" defaultRowHeight="13.5"/>
  <cols>
    <col min="1" max="1" width="12.8571428571429" style="6" customWidth="1"/>
    <col min="2" max="2" width="41" style="7" customWidth="1"/>
    <col min="3" max="3" width="9.14285714285714" style="6" customWidth="1"/>
    <col min="4" max="4" width="6.14285714285714" style="6" customWidth="1"/>
    <col min="5" max="5" width="9" style="6" customWidth="1"/>
    <col min="6" max="6" width="7.57142857142857" style="6" customWidth="1"/>
    <col min="7" max="7" width="7.14285714285714" style="6" customWidth="1"/>
    <col min="8" max="8" width="8.28571428571429" style="6" customWidth="1"/>
    <col min="9" max="9" width="7.42857142857143" style="6" customWidth="1"/>
    <col min="10" max="10" width="7.85714285714286" style="6" customWidth="1"/>
    <col min="11" max="11" width="8.57142857142857" style="6" customWidth="1"/>
    <col min="12" max="12" width="9.14285714285714" style="6" customWidth="1"/>
    <col min="13" max="13" width="4.42857142857143" style="6" customWidth="1"/>
    <col min="14" max="14" width="10" style="6" customWidth="1"/>
    <col min="15" max="15" width="10.1428571428571" style="6" customWidth="1"/>
    <col min="16" max="16" width="11" style="6" customWidth="1"/>
    <col min="17" max="16384" width="9.14285714285714" style="6"/>
  </cols>
  <sheetData>
    <row r="1" spans="6:16">
      <c r="F1" s="8"/>
      <c r="G1" s="8"/>
      <c r="P1" s="71"/>
    </row>
    <row r="2" spans="6:16">
      <c r="F2" s="8"/>
      <c r="G2" s="8"/>
      <c r="P2" s="71"/>
    </row>
    <row r="3" spans="6:16">
      <c r="F3" s="8"/>
      <c r="G3" s="8"/>
      <c r="P3" s="71"/>
    </row>
    <row r="4" spans="6:16">
      <c r="F4" s="8"/>
      <c r="G4" s="8"/>
      <c r="P4" s="71"/>
    </row>
    <row r="5" spans="16:16">
      <c r="P5" s="71"/>
    </row>
    <row r="6" spans="16:16">
      <c r="P6" s="71"/>
    </row>
    <row r="7" spans="1:16">
      <c r="A7" s="9" t="s">
        <v>0</v>
      </c>
      <c r="B7" s="10">
        <v>655.95</v>
      </c>
      <c r="C7" s="9"/>
      <c r="D7" s="9" t="s">
        <v>1</v>
      </c>
      <c r="E7" s="9"/>
      <c r="F7" s="9" t="s">
        <v>2</v>
      </c>
      <c r="G7" s="9"/>
      <c r="H7" s="9" t="s">
        <v>3</v>
      </c>
      <c r="I7" s="9" t="s">
        <v>4</v>
      </c>
      <c r="J7" s="9" t="s">
        <v>5</v>
      </c>
      <c r="K7" s="9"/>
      <c r="L7" s="9" t="s">
        <v>6</v>
      </c>
      <c r="P7" s="71"/>
    </row>
    <row r="8" spans="1:16">
      <c r="A8" s="9" t="s">
        <v>7</v>
      </c>
      <c r="B8" s="10">
        <v>601</v>
      </c>
      <c r="C8" s="9"/>
      <c r="D8" s="11">
        <v>0.02</v>
      </c>
      <c r="E8" s="11"/>
      <c r="F8" s="11">
        <v>0.36</v>
      </c>
      <c r="G8" s="11"/>
      <c r="H8" s="11">
        <v>0.3</v>
      </c>
      <c r="I8" s="11">
        <v>0.03</v>
      </c>
      <c r="J8" s="72">
        <v>0.035</v>
      </c>
      <c r="K8" s="11"/>
      <c r="L8" s="11">
        <v>0.18</v>
      </c>
      <c r="P8" s="71"/>
    </row>
    <row r="9" spans="1:12">
      <c r="A9" s="9" t="s">
        <v>8</v>
      </c>
      <c r="B9" s="12">
        <v>1</v>
      </c>
      <c r="C9" s="9"/>
      <c r="D9" s="9"/>
      <c r="E9" s="9"/>
      <c r="F9" s="9"/>
      <c r="G9" s="9"/>
      <c r="H9" s="9"/>
      <c r="I9" s="9"/>
      <c r="J9" s="9"/>
      <c r="K9" s="9"/>
      <c r="L9" s="9"/>
    </row>
    <row r="10" spans="1:2">
      <c r="A10" s="13" t="s">
        <v>9</v>
      </c>
      <c r="B10" s="10">
        <v>917.42</v>
      </c>
    </row>
    <row r="12" ht="12.75" customHeight="1" spans="1:16">
      <c r="A12" s="14" t="s">
        <v>10</v>
      </c>
      <c r="B12" s="14"/>
      <c r="C12" s="14" t="s">
        <v>11</v>
      </c>
      <c r="D12" s="14"/>
      <c r="E12" s="14"/>
      <c r="F12" s="14" t="s">
        <v>12</v>
      </c>
      <c r="G12" s="14" t="s">
        <v>13</v>
      </c>
      <c r="H12" s="14" t="s">
        <v>14</v>
      </c>
      <c r="I12" s="14" t="s">
        <v>4</v>
      </c>
      <c r="J12" s="14" t="s">
        <v>15</v>
      </c>
      <c r="K12" s="14" t="s">
        <v>16</v>
      </c>
      <c r="L12" s="14" t="s">
        <v>17</v>
      </c>
      <c r="M12" s="14" t="s">
        <v>18</v>
      </c>
      <c r="N12" s="14" t="s">
        <v>19</v>
      </c>
      <c r="O12" s="14" t="s">
        <v>6</v>
      </c>
      <c r="P12" s="14" t="s">
        <v>20</v>
      </c>
    </row>
    <row r="13" ht="15.75" customHeight="1" spans="1:16">
      <c r="A13" s="15" t="s">
        <v>21</v>
      </c>
      <c r="B13" s="15" t="s">
        <v>22</v>
      </c>
      <c r="C13" s="14" t="s">
        <v>23</v>
      </c>
      <c r="D13" s="15" t="s">
        <v>24</v>
      </c>
      <c r="E13" s="14" t="s">
        <v>25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="1" customFormat="1" ht="18.75" customHeight="1" spans="1:16">
      <c r="A14" s="16" t="s">
        <v>26</v>
      </c>
      <c r="B14" s="17"/>
      <c r="C14" s="18"/>
      <c r="D14" s="19"/>
      <c r="E14" s="18"/>
      <c r="F14" s="18"/>
      <c r="G14" s="18"/>
      <c r="H14" s="18"/>
      <c r="I14" s="18"/>
      <c r="J14" s="18"/>
      <c r="K14" s="18"/>
      <c r="L14" s="73"/>
      <c r="M14" s="74"/>
      <c r="N14" s="18"/>
      <c r="O14" s="73"/>
      <c r="P14" s="73"/>
    </row>
    <row r="15" s="1" customFormat="1" ht="18.75" customHeight="1" spans="1:16">
      <c r="A15" s="20" t="s">
        <v>27</v>
      </c>
      <c r="B15" s="20" t="s">
        <v>28</v>
      </c>
      <c r="C15" s="21">
        <v>239.37</v>
      </c>
      <c r="D15" s="22" t="s">
        <v>0</v>
      </c>
      <c r="E15" s="23">
        <f>C15*$B$7</f>
        <v>157014.7515</v>
      </c>
      <c r="F15" s="23">
        <v>21976.25</v>
      </c>
      <c r="G15" s="23">
        <f>(E15+F15)*$D$8</f>
        <v>3579.82003</v>
      </c>
      <c r="H15" s="23">
        <f>(E15+F15)*$F$8</f>
        <v>64436.76054</v>
      </c>
      <c r="I15" s="23">
        <f>(E15+F15)*$I$8</f>
        <v>5369.730045</v>
      </c>
      <c r="J15" s="23">
        <f>(E15+F15)*$J$8</f>
        <v>6264.6850525</v>
      </c>
      <c r="K15" s="23">
        <f>SUM(E15:H15)*$H$8</f>
        <v>74102.274621</v>
      </c>
      <c r="L15" s="75">
        <f t="shared" ref="L15" si="0">SUM(E15:K15)</f>
        <v>332744.2717885</v>
      </c>
      <c r="M15" s="76">
        <v>1</v>
      </c>
      <c r="N15" s="23">
        <f>L15*M15</f>
        <v>332744.2717885</v>
      </c>
      <c r="O15" s="75">
        <f>N15*$L$8</f>
        <v>59893.96892193</v>
      </c>
      <c r="P15" s="75">
        <f>N15+O15</f>
        <v>392638.24071043</v>
      </c>
    </row>
    <row r="16" s="1" customFormat="1" ht="18.75" customHeight="1" spans="1:16">
      <c r="A16" s="24" t="s">
        <v>29</v>
      </c>
      <c r="B16" s="25"/>
      <c r="C16" s="26"/>
      <c r="D16" s="27"/>
      <c r="E16" s="26"/>
      <c r="F16" s="26"/>
      <c r="G16" s="26"/>
      <c r="H16" s="26"/>
      <c r="I16" s="26"/>
      <c r="J16" s="26"/>
      <c r="K16" s="26"/>
      <c r="L16" s="77"/>
      <c r="M16" s="78"/>
      <c r="N16" s="26"/>
      <c r="O16" s="77"/>
      <c r="P16" s="77"/>
    </row>
    <row r="17" s="1" customFormat="1" ht="18.75" customHeight="1" spans="1:16">
      <c r="A17" s="20" t="s">
        <v>30</v>
      </c>
      <c r="B17" s="20" t="s">
        <v>31</v>
      </c>
      <c r="C17" s="21">
        <v>59.89</v>
      </c>
      <c r="D17" s="22" t="s">
        <v>0</v>
      </c>
      <c r="E17" s="23">
        <f>C17*$B$7</f>
        <v>39284.8455</v>
      </c>
      <c r="F17" s="23">
        <v>21.976</v>
      </c>
      <c r="G17" s="23">
        <f>(E17+F17)*$D$8</f>
        <v>786.13643</v>
      </c>
      <c r="H17" s="23">
        <f>(E17+F17)*$F$8</f>
        <v>14150.45574</v>
      </c>
      <c r="I17" s="23">
        <f>(E17+F17)*$I$8</f>
        <v>1179.204645</v>
      </c>
      <c r="J17" s="23">
        <f>(E17+F17)*$J$8</f>
        <v>1375.7387525</v>
      </c>
      <c r="K17" s="23">
        <f>SUM(E17:H17)*$H$8</f>
        <v>16273.024101</v>
      </c>
      <c r="L17" s="75">
        <f>SUM(E17:K17)</f>
        <v>73071.3811685</v>
      </c>
      <c r="M17" s="76">
        <v>1</v>
      </c>
      <c r="N17" s="23">
        <f>(L17*M17)</f>
        <v>73071.3811685</v>
      </c>
      <c r="O17" s="75">
        <f>N17*$L$8</f>
        <v>13152.84861033</v>
      </c>
      <c r="P17" s="75">
        <f>N17+PO17</f>
        <v>73071.3811685</v>
      </c>
    </row>
    <row r="18" s="1" customFormat="1" ht="18.75" customHeight="1" spans="1:16">
      <c r="A18" s="28" t="s">
        <v>32</v>
      </c>
      <c r="B18" s="29"/>
      <c r="C18" s="30"/>
      <c r="D18" s="31"/>
      <c r="E18" s="30"/>
      <c r="F18" s="30"/>
      <c r="G18" s="30"/>
      <c r="H18" s="30"/>
      <c r="I18" s="30"/>
      <c r="J18" s="30"/>
      <c r="K18" s="30"/>
      <c r="L18" s="79"/>
      <c r="M18" s="80"/>
      <c r="N18" s="30"/>
      <c r="O18" s="79"/>
      <c r="P18" s="79"/>
    </row>
    <row r="19" s="2" customFormat="1" ht="18.75" customHeight="1" spans="1:16">
      <c r="A19" s="32" t="s">
        <v>33</v>
      </c>
      <c r="B19" s="33" t="s">
        <v>34</v>
      </c>
      <c r="C19" s="34">
        <v>9.99</v>
      </c>
      <c r="D19" s="35" t="s">
        <v>0</v>
      </c>
      <c r="E19" s="36">
        <v>6559</v>
      </c>
      <c r="F19" s="34">
        <v>12135.075</v>
      </c>
      <c r="G19" s="34">
        <f>E19+F19</f>
        <v>18694.075</v>
      </c>
      <c r="H19" s="34">
        <f>E19+F19</f>
        <v>18694.075</v>
      </c>
      <c r="I19" s="34">
        <f>F19*I8</f>
        <v>364.05225</v>
      </c>
      <c r="J19" s="34">
        <f>E19+F19</f>
        <v>18694.075</v>
      </c>
      <c r="K19" s="34">
        <f>E19+F19+G19+H19</f>
        <v>56082.225</v>
      </c>
      <c r="L19" s="81">
        <f>+E19+F19</f>
        <v>18694.075</v>
      </c>
      <c r="M19" s="82">
        <v>6</v>
      </c>
      <c r="N19" s="34">
        <f>(E19*M19)</f>
        <v>39354</v>
      </c>
      <c r="O19" s="81">
        <f>(N19*L8)</f>
        <v>7083.72</v>
      </c>
      <c r="P19" s="81">
        <f>(N19+O19)</f>
        <v>46437.72</v>
      </c>
    </row>
    <row r="20" s="1" customFormat="1" ht="18.75" customHeight="1" spans="1:16">
      <c r="A20" s="20" t="s">
        <v>35</v>
      </c>
      <c r="B20" s="20" t="s">
        <v>36</v>
      </c>
      <c r="C20" s="23">
        <v>27.09</v>
      </c>
      <c r="D20" s="22" t="s">
        <v>0</v>
      </c>
      <c r="E20" s="23">
        <f>C20*$B$7</f>
        <v>17769.6855</v>
      </c>
      <c r="F20" s="23">
        <v>12135.075</v>
      </c>
      <c r="G20" s="23">
        <f t="shared" ref="G20:G21" si="1">(E20+F20)*$D$8</f>
        <v>598.09521</v>
      </c>
      <c r="H20" s="23">
        <f t="shared" ref="H20:H21" si="2">(E20+F20)*$F$8</f>
        <v>10765.71378</v>
      </c>
      <c r="I20" s="23">
        <f t="shared" ref="I20:I21" si="3">(E20+F20)*$I$8</f>
        <v>897.142815</v>
      </c>
      <c r="J20" s="23">
        <f t="shared" ref="J20:J21" si="4">(E20+F20)*$J$8</f>
        <v>1046.6666175</v>
      </c>
      <c r="K20" s="23">
        <f t="shared" ref="K20:K21" si="5">SUM(E20:H20)*$H$8</f>
        <v>12380.570847</v>
      </c>
      <c r="L20" s="75">
        <f t="shared" ref="L20:L21" si="6">SUM(E20:K20)</f>
        <v>55592.9497695</v>
      </c>
      <c r="M20" s="76">
        <v>2</v>
      </c>
      <c r="N20" s="23">
        <f>L20*M20</f>
        <v>111185.899539</v>
      </c>
      <c r="O20" s="75">
        <f>N20*$L$8</f>
        <v>20013.46191702</v>
      </c>
      <c r="P20" s="75">
        <f>N20+O20</f>
        <v>131199.36145602</v>
      </c>
    </row>
    <row r="21" s="1" customFormat="1" ht="18.75" customHeight="1" spans="1:16">
      <c r="A21" s="20" t="s">
        <v>37</v>
      </c>
      <c r="B21" s="20" t="s">
        <v>38</v>
      </c>
      <c r="C21" s="23">
        <v>16.48</v>
      </c>
      <c r="D21" s="22" t="s">
        <v>0</v>
      </c>
      <c r="E21" s="23">
        <f>C21*$B$7</f>
        <v>10810.056</v>
      </c>
      <c r="F21" s="23">
        <v>12135.075</v>
      </c>
      <c r="G21" s="23">
        <f t="shared" si="1"/>
        <v>458.90262</v>
      </c>
      <c r="H21" s="23">
        <f t="shared" si="2"/>
        <v>8260.24716</v>
      </c>
      <c r="I21" s="23">
        <f t="shared" si="3"/>
        <v>688.35393</v>
      </c>
      <c r="J21" s="23">
        <f t="shared" si="4"/>
        <v>803.079585</v>
      </c>
      <c r="K21" s="23">
        <f t="shared" si="5"/>
        <v>9499.284234</v>
      </c>
      <c r="L21" s="75">
        <f t="shared" si="6"/>
        <v>42654.998529</v>
      </c>
      <c r="M21" s="76">
        <v>2</v>
      </c>
      <c r="N21" s="23">
        <f>L21*M21</f>
        <v>85309.997058</v>
      </c>
      <c r="O21" s="75">
        <f>N21*$L$8</f>
        <v>15355.79947044</v>
      </c>
      <c r="P21" s="75">
        <f>N21+O21</f>
        <v>100665.79652844</v>
      </c>
    </row>
    <row r="22" s="1" customFormat="1" ht="18.75" customHeight="1" spans="1:16">
      <c r="A22" s="37" t="s">
        <v>39</v>
      </c>
      <c r="B22" s="38"/>
      <c r="C22" s="39"/>
      <c r="D22" s="40"/>
      <c r="E22" s="39"/>
      <c r="F22" s="39"/>
      <c r="G22" s="39"/>
      <c r="H22" s="39"/>
      <c r="I22" s="39"/>
      <c r="J22" s="39"/>
      <c r="K22" s="39"/>
      <c r="L22" s="83"/>
      <c r="M22" s="84"/>
      <c r="N22" s="39"/>
      <c r="O22" s="83"/>
      <c r="P22" s="83"/>
    </row>
    <row r="23" s="1" customFormat="1" ht="18.75" customHeight="1" spans="1:16">
      <c r="A23" s="41" t="s">
        <v>40</v>
      </c>
      <c r="B23" s="41" t="s">
        <v>41</v>
      </c>
      <c r="C23" s="23">
        <v>956.71</v>
      </c>
      <c r="D23" s="22" t="s">
        <v>0</v>
      </c>
      <c r="E23" s="23">
        <f>C23*$B$7</f>
        <v>627553.9245</v>
      </c>
      <c r="F23" s="23">
        <v>36536.415</v>
      </c>
      <c r="G23" s="23">
        <f>(E23+F23)*$D$8</f>
        <v>13281.80679</v>
      </c>
      <c r="H23" s="23">
        <f>(E23+F23)*$F$8</f>
        <v>239072.52222</v>
      </c>
      <c r="I23" s="23">
        <f>(E23+F23)*$I$8</f>
        <v>19922.710185</v>
      </c>
      <c r="J23" s="23">
        <f>(E23+F23)*$J$8</f>
        <v>23243.1618825</v>
      </c>
      <c r="K23" s="23">
        <f>SUM(E23:H23)*$H$8</f>
        <v>274933.400553</v>
      </c>
      <c r="L23" s="75">
        <f>SUM(E23:K23)</f>
        <v>1234543.9411305</v>
      </c>
      <c r="M23" s="76">
        <v>2</v>
      </c>
      <c r="N23" s="23">
        <f>L23*M23</f>
        <v>2469087.882261</v>
      </c>
      <c r="O23" s="75">
        <f t="shared" ref="O23" si="7">N23*$L$8</f>
        <v>444435.81880698</v>
      </c>
      <c r="P23" s="75">
        <f t="shared" ref="P23:P24" si="8">N23+O23</f>
        <v>2913523.70106798</v>
      </c>
    </row>
    <row r="24" s="1" customFormat="1" ht="18.75" customHeight="1" spans="1:16">
      <c r="A24" s="20" t="s">
        <v>42</v>
      </c>
      <c r="B24" s="42" t="s">
        <v>43</v>
      </c>
      <c r="C24" s="23">
        <v>899.85</v>
      </c>
      <c r="D24" s="22" t="s">
        <v>0</v>
      </c>
      <c r="E24" s="23">
        <f>C24*$B$7</f>
        <v>590256.6075</v>
      </c>
      <c r="F24" s="23">
        <v>21976</v>
      </c>
      <c r="G24" s="23">
        <f>(E24+F24)*$D$8</f>
        <v>12244.65215</v>
      </c>
      <c r="H24" s="23">
        <f>(E24+F24)*$F$8</f>
        <v>220403.7387</v>
      </c>
      <c r="I24" s="23">
        <f>(E24+F24)*$I$8</f>
        <v>18366.978225</v>
      </c>
      <c r="J24" s="23">
        <f>(E24+F24)*$J$8</f>
        <v>21428.1412625</v>
      </c>
      <c r="K24" s="23">
        <f>SUM(E24:H24)*$H$8</f>
        <v>253464.299505</v>
      </c>
      <c r="L24" s="75">
        <f>SUM(E24:K24)</f>
        <v>1138140.4173425</v>
      </c>
      <c r="M24" s="76">
        <v>1</v>
      </c>
      <c r="N24" s="23">
        <f>L24*M24</f>
        <v>1138140.4173425</v>
      </c>
      <c r="O24" s="75">
        <f t="shared" ref="O24" si="9">N24*$L$8</f>
        <v>204865.27512165</v>
      </c>
      <c r="P24" s="75">
        <f t="shared" si="8"/>
        <v>1343005.69246415</v>
      </c>
    </row>
    <row r="25" s="1" customFormat="1" ht="18.75" customHeight="1" spans="1:16">
      <c r="A25" s="43" t="s">
        <v>44</v>
      </c>
      <c r="B25" s="44"/>
      <c r="C25" s="45"/>
      <c r="D25" s="46"/>
      <c r="E25" s="45"/>
      <c r="F25" s="45"/>
      <c r="G25" s="45"/>
      <c r="H25" s="45"/>
      <c r="I25" s="45"/>
      <c r="J25" s="45"/>
      <c r="K25" s="45"/>
      <c r="L25" s="85"/>
      <c r="M25" s="86"/>
      <c r="N25" s="45"/>
      <c r="O25" s="85"/>
      <c r="P25" s="85"/>
    </row>
    <row r="26" s="1" customFormat="1" ht="18.75" customHeight="1" spans="1:16">
      <c r="A26" s="20" t="s">
        <v>45</v>
      </c>
      <c r="B26" s="42" t="s">
        <v>46</v>
      </c>
      <c r="C26" s="23">
        <v>217.99</v>
      </c>
      <c r="D26" s="22" t="s">
        <v>0</v>
      </c>
      <c r="E26" s="23">
        <f>(C26*B7)</f>
        <v>142990.5405</v>
      </c>
      <c r="F26" s="23">
        <v>12135</v>
      </c>
      <c r="G26" s="23">
        <f>(E26+F26)*$D$8</f>
        <v>3102.51081</v>
      </c>
      <c r="H26" s="23">
        <f>(E26+F26)*$F$8</f>
        <v>55845.19458</v>
      </c>
      <c r="I26" s="23">
        <f>(E26+F26)*$I$8</f>
        <v>4653.766215</v>
      </c>
      <c r="J26" s="23">
        <f>(E26+F26)*$J$8</f>
        <v>5429.3939175</v>
      </c>
      <c r="K26" s="23">
        <f>SUM(E26:H26)*$H$8</f>
        <v>64221.973767</v>
      </c>
      <c r="L26" s="75">
        <f>SUM(E26:K26)</f>
        <v>288378.3797895</v>
      </c>
      <c r="M26" s="76">
        <v>2</v>
      </c>
      <c r="N26" s="23">
        <f>L26*M26</f>
        <v>576756.759579</v>
      </c>
      <c r="O26" s="75">
        <f>N26*$L$8</f>
        <v>103816.21672422</v>
      </c>
      <c r="P26" s="75">
        <f>N26+O26</f>
        <v>680572.97630322</v>
      </c>
    </row>
    <row r="27" s="1" customFormat="1" ht="18.75" customHeight="1" spans="1:16">
      <c r="A27" s="47" t="s">
        <v>47</v>
      </c>
      <c r="B27" s="42" t="s">
        <v>48</v>
      </c>
      <c r="C27" s="23">
        <v>316.594</v>
      </c>
      <c r="D27" s="22" t="s">
        <v>0</v>
      </c>
      <c r="E27" s="23">
        <f>(C27*B7)</f>
        <v>207669.8343</v>
      </c>
      <c r="F27" s="23">
        <v>21976</v>
      </c>
      <c r="G27" s="23">
        <f>(E27+F27)*$D$8</f>
        <v>4592.916686</v>
      </c>
      <c r="H27" s="23">
        <f>(E27+F27)*$F$8</f>
        <v>82672.500348</v>
      </c>
      <c r="I27" s="23">
        <f>(E27+F27)*$I$8</f>
        <v>6889.375029</v>
      </c>
      <c r="J27" s="23">
        <f>(E27+F27)*$J$8</f>
        <v>8037.6042005</v>
      </c>
      <c r="K27" s="23">
        <f>SUM(E27:H27)*$H$8</f>
        <v>95073.3754002</v>
      </c>
      <c r="L27" s="75">
        <f>SUM(E27:K27)</f>
        <v>426911.6059637</v>
      </c>
      <c r="M27" s="76">
        <v>2</v>
      </c>
      <c r="N27" s="23">
        <f>L27*M27</f>
        <v>853823.2119274</v>
      </c>
      <c r="O27" s="75">
        <f>N27*$L$8</f>
        <v>153688.178146932</v>
      </c>
      <c r="P27" s="75">
        <f>N27+O27</f>
        <v>1007511.39007433</v>
      </c>
    </row>
    <row r="28" s="1" customFormat="1" ht="18.75" customHeight="1" spans="1:16">
      <c r="A28" s="20" t="s">
        <v>49</v>
      </c>
      <c r="B28" s="42" t="s">
        <v>50</v>
      </c>
      <c r="C28" s="23">
        <v>379.75</v>
      </c>
      <c r="D28" s="22" t="s">
        <v>0</v>
      </c>
      <c r="E28" s="23">
        <f>(C28*B7)</f>
        <v>249097.0125</v>
      </c>
      <c r="F28" s="23">
        <v>12791.025</v>
      </c>
      <c r="G28" s="23">
        <f>(E28+F28)*$D$8</f>
        <v>5237.76075</v>
      </c>
      <c r="H28" s="23">
        <f>E28+F28</f>
        <v>261888.0375</v>
      </c>
      <c r="I28" s="23">
        <f>(E28+F28)*$I$8</f>
        <v>7856.641125</v>
      </c>
      <c r="J28" s="23">
        <f>(E28+F28)*$J$8</f>
        <v>9166.0813125</v>
      </c>
      <c r="K28" s="23">
        <f>SUM(E28:H28)*$H$8</f>
        <v>158704.150725</v>
      </c>
      <c r="L28" s="75">
        <f>SUM(E28:K28)</f>
        <v>704740.7089125</v>
      </c>
      <c r="M28" s="76">
        <v>1</v>
      </c>
      <c r="N28" s="23">
        <f>L28*M28</f>
        <v>704740.7089125</v>
      </c>
      <c r="O28" s="75">
        <f>N28*$L$8</f>
        <v>126853.32760425</v>
      </c>
      <c r="P28" s="75">
        <f>N28+O28</f>
        <v>831594.03651675</v>
      </c>
    </row>
    <row r="29" s="1" customFormat="1" ht="18.75" customHeight="1" spans="1:16">
      <c r="A29" s="20" t="s">
        <v>51</v>
      </c>
      <c r="B29" s="42" t="s">
        <v>52</v>
      </c>
      <c r="C29" s="48">
        <v>19.71</v>
      </c>
      <c r="D29" s="22" t="s">
        <v>0</v>
      </c>
      <c r="E29" s="23">
        <f>(C29*B7)</f>
        <v>12928.7745</v>
      </c>
      <c r="F29" s="23">
        <v>12.135</v>
      </c>
      <c r="G29" s="23">
        <f>E29+F29</f>
        <v>12940.9095</v>
      </c>
      <c r="H29" s="23">
        <f>E29+F29</f>
        <v>12940.9095</v>
      </c>
      <c r="I29" s="23">
        <f>(E29+F29)*$I$8</f>
        <v>388.227285</v>
      </c>
      <c r="J29" s="23">
        <f>(E29+F29)*$J$8</f>
        <v>452.9318325</v>
      </c>
      <c r="K29" s="23">
        <f t="shared" ref="K29" si="10">SUM(E29:H29)*$H$8</f>
        <v>11646.81855</v>
      </c>
      <c r="L29" s="75">
        <f>SUM(E29:K29)</f>
        <v>51310.7061675</v>
      </c>
      <c r="M29" s="76">
        <v>2</v>
      </c>
      <c r="N29" s="23">
        <f>L29*M29</f>
        <v>102621.412335</v>
      </c>
      <c r="O29" s="75">
        <f>(N29*L8)</f>
        <v>18471.8542203</v>
      </c>
      <c r="P29" s="75">
        <f>N29+O29</f>
        <v>121093.2665553</v>
      </c>
    </row>
    <row r="30" s="3" customFormat="1" ht="18.75" customHeight="1" spans="1:16">
      <c r="A30" s="49" t="s">
        <v>53</v>
      </c>
      <c r="B30" s="50"/>
      <c r="C30" s="51"/>
      <c r="D30" s="52"/>
      <c r="E30" s="53"/>
      <c r="F30" s="53"/>
      <c r="G30" s="53"/>
      <c r="H30" s="53"/>
      <c r="I30" s="53"/>
      <c r="J30" s="53"/>
      <c r="K30" s="53"/>
      <c r="L30" s="87"/>
      <c r="M30" s="88"/>
      <c r="N30" s="53"/>
      <c r="O30" s="87"/>
      <c r="P30" s="87"/>
    </row>
    <row r="31" s="4" customFormat="1" ht="18.75" customHeight="1" spans="1:16">
      <c r="A31" s="47" t="s">
        <v>54</v>
      </c>
      <c r="B31" s="47" t="s">
        <v>55</v>
      </c>
      <c r="C31" s="54">
        <v>3050.29</v>
      </c>
      <c r="D31" s="55" t="s">
        <v>7</v>
      </c>
      <c r="E31" s="56">
        <f>(C31*B8)</f>
        <v>1833224.29</v>
      </c>
      <c r="F31" s="56"/>
      <c r="G31" s="56"/>
      <c r="H31" s="56"/>
      <c r="I31" s="56"/>
      <c r="J31" s="56"/>
      <c r="K31" s="56"/>
      <c r="L31" s="89"/>
      <c r="M31" s="90">
        <v>1</v>
      </c>
      <c r="N31" s="56">
        <f>E31*M31</f>
        <v>1833224.29</v>
      </c>
      <c r="O31" s="89">
        <f>(N31*L8)</f>
        <v>329980.3722</v>
      </c>
      <c r="P31" s="89">
        <f>N31+O31</f>
        <v>2163204.6622</v>
      </c>
    </row>
    <row r="32" s="5" customFormat="1" ht="18.75" customHeight="1" spans="1:16">
      <c r="A32" s="47" t="s">
        <v>56</v>
      </c>
      <c r="B32" s="57" t="s">
        <v>57</v>
      </c>
      <c r="C32" s="58">
        <v>26.29</v>
      </c>
      <c r="D32" s="35" t="s">
        <v>7</v>
      </c>
      <c r="E32" s="34">
        <f>(C32*B8)</f>
        <v>15800.29</v>
      </c>
      <c r="F32" s="34"/>
      <c r="G32" s="34"/>
      <c r="H32" s="34"/>
      <c r="I32" s="34"/>
      <c r="J32" s="34"/>
      <c r="K32" s="34"/>
      <c r="L32" s="81"/>
      <c r="M32" s="82">
        <v>2</v>
      </c>
      <c r="N32" s="34">
        <f>E32*M32</f>
        <v>31600.58</v>
      </c>
      <c r="O32" s="81">
        <f>N32*L8</f>
        <v>5688.1044</v>
      </c>
      <c r="P32" s="81">
        <f>N32+O32</f>
        <v>37288.6844</v>
      </c>
    </row>
    <row r="33" s="5" customFormat="1" ht="18.75" customHeight="1" spans="1:16">
      <c r="A33" s="47" t="s">
        <v>58</v>
      </c>
      <c r="B33" s="57" t="s">
        <v>59</v>
      </c>
      <c r="C33" s="59">
        <v>305.95</v>
      </c>
      <c r="D33" s="35" t="s">
        <v>7</v>
      </c>
      <c r="E33" s="34">
        <f>(C33*B8)</f>
        <v>183875.95</v>
      </c>
      <c r="F33" s="34"/>
      <c r="G33" s="34"/>
      <c r="H33" s="34"/>
      <c r="I33" s="34"/>
      <c r="J33" s="34"/>
      <c r="K33" s="34"/>
      <c r="L33" s="81"/>
      <c r="M33" s="82">
        <v>1</v>
      </c>
      <c r="N33" s="34">
        <f>E33*M33</f>
        <v>183875.95</v>
      </c>
      <c r="O33" s="81">
        <f>N32*L8</f>
        <v>5688.1044</v>
      </c>
      <c r="P33" s="81">
        <f>N33+O33</f>
        <v>189564.0544</v>
      </c>
    </row>
    <row r="34" s="1" customFormat="1" ht="18.75" customHeight="1" spans="1:16">
      <c r="A34" s="60" t="s">
        <v>60</v>
      </c>
      <c r="B34" s="61"/>
      <c r="C34" s="62"/>
      <c r="D34" s="63"/>
      <c r="E34" s="64"/>
      <c r="F34" s="64"/>
      <c r="G34" s="64"/>
      <c r="H34" s="64"/>
      <c r="I34" s="64"/>
      <c r="J34" s="64"/>
      <c r="K34" s="64"/>
      <c r="L34" s="91"/>
      <c r="M34" s="92"/>
      <c r="N34" s="64"/>
      <c r="O34" s="91"/>
      <c r="P34" s="91"/>
    </row>
    <row r="35" s="1" customFormat="1" ht="18.75" customHeight="1" spans="1:16">
      <c r="A35" s="65"/>
      <c r="B35" s="42" t="s">
        <v>60</v>
      </c>
      <c r="C35" s="48">
        <v>3000000</v>
      </c>
      <c r="D35" s="22" t="s">
        <v>61</v>
      </c>
      <c r="E35" s="23"/>
      <c r="F35" s="23"/>
      <c r="G35" s="23"/>
      <c r="H35" s="23"/>
      <c r="I35" s="23"/>
      <c r="J35" s="23"/>
      <c r="K35" s="23"/>
      <c r="L35" s="75">
        <f t="shared" ref="L35" si="11">SUM(E35:K35)</f>
        <v>0</v>
      </c>
      <c r="M35" s="76">
        <v>1</v>
      </c>
      <c r="N35" s="23">
        <f>C35*M35</f>
        <v>3000000</v>
      </c>
      <c r="O35" s="75">
        <f>N35*L8</f>
        <v>540000</v>
      </c>
      <c r="P35" s="75">
        <f>N35+O35</f>
        <v>3540000</v>
      </c>
    </row>
    <row r="36" ht="18" customHeight="1" spans="1:16">
      <c r="A36" s="66" t="s">
        <v>62</v>
      </c>
      <c r="B36" s="67"/>
      <c r="C36" s="68"/>
      <c r="D36" s="69"/>
      <c r="E36" s="70"/>
      <c r="F36" s="70"/>
      <c r="G36" s="70"/>
      <c r="H36" s="70"/>
      <c r="I36" s="70"/>
      <c r="J36" s="70"/>
      <c r="K36" s="70"/>
      <c r="L36" s="70"/>
      <c r="M36" s="93"/>
      <c r="N36" s="70">
        <f>SUM(N14:N35)</f>
        <v>11535536.7619114</v>
      </c>
      <c r="O36" s="70">
        <f>N36*$L$8</f>
        <v>2076396.61714405</v>
      </c>
      <c r="P36" s="70">
        <f>N36+O36</f>
        <v>13611933.3790555</v>
      </c>
    </row>
  </sheetData>
  <mergeCells count="20">
    <mergeCell ref="A12:B12"/>
    <mergeCell ref="C12:E12"/>
    <mergeCell ref="A14:B14"/>
    <mergeCell ref="A16:B16"/>
    <mergeCell ref="A18:B18"/>
    <mergeCell ref="A22:B22"/>
    <mergeCell ref="A25:B25"/>
    <mergeCell ref="A34:B34"/>
    <mergeCell ref="A36:B36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</mergeCells>
  <pageMargins left="0.196850393700787" right="0.196850393700787" top="0.196850393700787" bottom="0.196850393700787" header="0" footer="0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justificatif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22892</cp:lastModifiedBy>
  <dcterms:created xsi:type="dcterms:W3CDTF">2006-09-16T00:00:00Z</dcterms:created>
  <dcterms:modified xsi:type="dcterms:W3CDTF">2022-01-28T16:28:42Z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A8729DDEDF314CC9A9B76D38D68943F4</vt:lpwstr>
  </property>
  <property fmtid="{D5CDD505-2E9C-101B-9397-08002B2CF9AE}" pid="3" name="KSOProductBuildVer">
    <vt:lpwstr>1033-11.2.0.10463</vt:lpwstr>
  </property>
</Properties>
</file>