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Kazumitsu KONDOU\Desktop\"/>
    </mc:Choice>
  </mc:AlternateContent>
  <xr:revisionPtr revIDLastSave="0" documentId="8_{2BB12C40-5FDD-4F4B-B065-1C65A99B8D7C}" xr6:coauthVersionLast="43" xr6:coauthVersionMax="43" xr10:uidLastSave="{00000000-0000-0000-0000-000000000000}"/>
  <bookViews>
    <workbookView xWindow="-75" yWindow="750" windowWidth="20025" windowHeight="11175" xr2:uid="{CFCE0C4F-8232-4AF6-BB59-4682347A76E9}"/>
  </bookViews>
  <sheets>
    <sheet name="31.01" sheetId="2" r:id="rId1"/>
  </sheets>
  <definedNames>
    <definedName name="_xlnm._FilterDatabase" localSheetId="0" hidden="1">'31.01'!$A$1:$P$460</definedName>
    <definedName name="_xlnm.Print_Area" localSheetId="0">'31.01'!$1:$1048576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2" l="1"/>
  <c r="F8" i="2"/>
  <c r="F11" i="2"/>
  <c r="F18" i="2"/>
  <c r="L18" i="2" s="1"/>
  <c r="F21" i="2"/>
  <c r="F24" i="2" s="1"/>
  <c r="F25" i="2" s="1"/>
  <c r="L24" i="2"/>
  <c r="L31" i="2"/>
  <c r="L32" i="2"/>
  <c r="F34" i="2"/>
  <c r="L34" i="2"/>
  <c r="L35" i="2"/>
  <c r="F36" i="2"/>
  <c r="L36" i="2" s="1"/>
  <c r="L37" i="2"/>
  <c r="L39" i="2"/>
  <c r="L40" i="2"/>
  <c r="L41" i="2"/>
  <c r="L42" i="2"/>
  <c r="L43" i="2"/>
  <c r="F44" i="2"/>
  <c r="L44" i="2"/>
  <c r="L45" i="2"/>
  <c r="L46" i="2"/>
  <c r="L47" i="2"/>
  <c r="F48" i="2"/>
  <c r="L48" i="2" s="1"/>
  <c r="L49" i="2"/>
  <c r="F50" i="2"/>
  <c r="L50" i="2"/>
  <c r="L51" i="2"/>
  <c r="L52" i="2"/>
  <c r="L53" i="2"/>
  <c r="L54" i="2"/>
  <c r="L55" i="2"/>
  <c r="F56" i="2"/>
  <c r="L56" i="2"/>
  <c r="F57" i="2"/>
  <c r="L57" i="2" s="1"/>
  <c r="L58" i="2"/>
  <c r="L59" i="2"/>
  <c r="L60" i="2"/>
  <c r="L61" i="2"/>
  <c r="L62" i="2"/>
  <c r="L64" i="2"/>
  <c r="L65" i="2"/>
  <c r="L66" i="2"/>
  <c r="L67" i="2"/>
  <c r="F68" i="2"/>
  <c r="L68" i="2" s="1"/>
  <c r="L69" i="2"/>
  <c r="L70" i="2"/>
  <c r="L71" i="2"/>
  <c r="F72" i="2"/>
  <c r="L72" i="2" s="1"/>
  <c r="L73" i="2"/>
  <c r="L74" i="2"/>
  <c r="L75" i="2"/>
  <c r="F76" i="2"/>
  <c r="L76" i="2" s="1"/>
  <c r="F77" i="2"/>
  <c r="L77" i="2" s="1"/>
  <c r="L79" i="2"/>
  <c r="L80" i="2"/>
  <c r="F81" i="2"/>
  <c r="L83" i="2" s="1"/>
  <c r="L84" i="2"/>
  <c r="L85" i="2"/>
  <c r="F86" i="2"/>
  <c r="L87" i="2" s="1"/>
  <c r="F88" i="2"/>
  <c r="L88" i="2"/>
  <c r="L89" i="2"/>
  <c r="L90" i="2"/>
  <c r="L91" i="2"/>
  <c r="L92" i="2"/>
  <c r="F93" i="2"/>
  <c r="L93" i="2" s="1"/>
  <c r="F94" i="2"/>
  <c r="L94" i="2"/>
  <c r="L95" i="2"/>
  <c r="F96" i="2"/>
  <c r="L96" i="2" s="1"/>
  <c r="F97" i="2"/>
  <c r="L99" i="2"/>
  <c r="L100" i="2"/>
  <c r="F101" i="2"/>
  <c r="L101" i="2"/>
  <c r="L102" i="2"/>
  <c r="F103" i="2"/>
  <c r="L103" i="2" s="1"/>
  <c r="L104" i="2"/>
  <c r="F105" i="2"/>
  <c r="L106" i="2" s="1"/>
  <c r="L107" i="2"/>
  <c r="F108" i="2"/>
  <c r="L108" i="2"/>
  <c r="L109" i="2"/>
  <c r="L110" i="2"/>
  <c r="L111" i="2"/>
  <c r="L112" i="2"/>
  <c r="L113" i="2"/>
  <c r="F114" i="2"/>
  <c r="L115" i="2"/>
  <c r="L116" i="2"/>
  <c r="L117" i="2"/>
  <c r="F118" i="2"/>
  <c r="L118" i="2"/>
  <c r="L119" i="2"/>
  <c r="L120" i="2"/>
  <c r="F121" i="2"/>
  <c r="L121" i="2"/>
  <c r="F122" i="2"/>
  <c r="L122" i="2" s="1"/>
  <c r="L123" i="2"/>
  <c r="L124" i="2"/>
  <c r="L125" i="2"/>
  <c r="F126" i="2"/>
  <c r="L126" i="2" s="1"/>
  <c r="L127" i="2"/>
  <c r="F128" i="2"/>
  <c r="L128" i="2" s="1"/>
  <c r="L129" i="2"/>
  <c r="L130" i="2"/>
  <c r="L131" i="2"/>
  <c r="L132" i="2"/>
  <c r="L133" i="2"/>
  <c r="L134" i="2"/>
  <c r="F135" i="2"/>
  <c r="L137" i="2" s="1"/>
  <c r="L139" i="2"/>
  <c r="L140" i="2"/>
  <c r="L141" i="2"/>
  <c r="L142" i="2"/>
  <c r="F143" i="2"/>
  <c r="L143" i="2"/>
  <c r="L144" i="2"/>
  <c r="F145" i="2"/>
  <c r="L145" i="2" s="1"/>
  <c r="L146" i="2"/>
  <c r="L147" i="2"/>
  <c r="F148" i="2"/>
  <c r="L148" i="2" s="1"/>
  <c r="L149" i="2"/>
  <c r="L150" i="2"/>
  <c r="L151" i="2"/>
  <c r="L152" i="2"/>
  <c r="F153" i="2"/>
  <c r="L154" i="2"/>
  <c r="F155" i="2"/>
  <c r="L155" i="2" s="1"/>
  <c r="L156" i="2"/>
  <c r="L157" i="2"/>
  <c r="F158" i="2"/>
  <c r="L158" i="2" s="1"/>
  <c r="F159" i="2"/>
  <c r="L159" i="2"/>
  <c r="L160" i="2"/>
  <c r="L161" i="2"/>
  <c r="L162" i="2"/>
  <c r="L163" i="2"/>
  <c r="L164" i="2"/>
  <c r="L165" i="2"/>
  <c r="L166" i="2"/>
  <c r="F167" i="2"/>
  <c r="L167" i="2" s="1"/>
  <c r="L168" i="2"/>
  <c r="L169" i="2"/>
  <c r="L170" i="2"/>
  <c r="F171" i="2"/>
  <c r="L171" i="2" s="1"/>
  <c r="L172" i="2"/>
  <c r="L173" i="2"/>
  <c r="L174" i="2"/>
  <c r="L175" i="2"/>
  <c r="L176" i="2"/>
  <c r="L177" i="2"/>
  <c r="F189" i="2"/>
  <c r="L189" i="2" s="1"/>
  <c r="L191" i="2"/>
  <c r="F192" i="2"/>
  <c r="L195" i="2" s="1"/>
  <c r="L197" i="2"/>
  <c r="F198" i="2"/>
  <c r="L198" i="2"/>
  <c r="F199" i="2"/>
  <c r="L199" i="2" s="1"/>
  <c r="F200" i="2"/>
  <c r="L200" i="2"/>
  <c r="L201" i="2"/>
  <c r="L202" i="2"/>
  <c r="L203" i="2"/>
  <c r="L204" i="2"/>
  <c r="L205" i="2"/>
  <c r="L206" i="2"/>
  <c r="L207" i="2"/>
  <c r="F208" i="2"/>
  <c r="L208" i="2" s="1"/>
  <c r="L209" i="2"/>
  <c r="F210" i="2"/>
  <c r="L210" i="2"/>
  <c r="L211" i="2"/>
  <c r="L212" i="2"/>
  <c r="L213" i="2"/>
  <c r="F214" i="2"/>
  <c r="L214" i="2" s="1"/>
  <c r="F215" i="2"/>
  <c r="L215" i="2"/>
  <c r="L216" i="2"/>
  <c r="F217" i="2"/>
  <c r="L217" i="2" s="1"/>
  <c r="L218" i="2"/>
  <c r="L219" i="2"/>
  <c r="F220" i="2"/>
  <c r="L220" i="2" s="1"/>
  <c r="L221" i="2"/>
  <c r="F222" i="2"/>
  <c r="L224" i="2" s="1"/>
  <c r="L225" i="2"/>
  <c r="F226" i="2"/>
  <c r="L226" i="2"/>
  <c r="F227" i="2"/>
  <c r="L227" i="2" s="1"/>
  <c r="L228" i="2"/>
  <c r="L229" i="2"/>
  <c r="L230" i="2"/>
  <c r="L231" i="2"/>
  <c r="L232" i="2"/>
  <c r="F233" i="2"/>
  <c r="L233" i="2" s="1"/>
  <c r="F234" i="2"/>
  <c r="L234" i="2"/>
  <c r="L235" i="2"/>
  <c r="F236" i="2"/>
  <c r="L236" i="2" s="1"/>
  <c r="L237" i="2"/>
  <c r="L238" i="2"/>
  <c r="L239" i="2"/>
  <c r="L240" i="2"/>
  <c r="L241" i="2"/>
  <c r="F242" i="2"/>
  <c r="L242" i="2" s="1"/>
  <c r="L243" i="2"/>
  <c r="F244" i="2"/>
  <c r="L244" i="2"/>
  <c r="F245" i="2"/>
  <c r="L245" i="2" s="1"/>
  <c r="L246" i="2"/>
  <c r="L247" i="2"/>
  <c r="L249" i="2"/>
  <c r="L250" i="2"/>
  <c r="L251" i="2"/>
  <c r="F252" i="2"/>
  <c r="L254" i="2" s="1"/>
  <c r="F255" i="2"/>
  <c r="L257" i="2"/>
  <c r="L260" i="2"/>
  <c r="L262" i="2"/>
  <c r="L263" i="2"/>
  <c r="L265" i="2"/>
  <c r="L266" i="2"/>
  <c r="L267" i="2"/>
  <c r="F268" i="2"/>
  <c r="L268" i="2"/>
  <c r="L269" i="2"/>
  <c r="L270" i="2"/>
  <c r="L271" i="2"/>
  <c r="L272" i="2"/>
  <c r="F273" i="2"/>
  <c r="L274" i="2" s="1"/>
  <c r="L275" i="2"/>
  <c r="L276" i="2"/>
  <c r="F277" i="2"/>
  <c r="L277" i="2" s="1"/>
  <c r="F278" i="2"/>
  <c r="L278" i="2"/>
  <c r="L279" i="2"/>
  <c r="L280" i="2"/>
  <c r="L281" i="2"/>
  <c r="L282" i="2"/>
  <c r="L283" i="2"/>
  <c r="L284" i="2"/>
  <c r="F285" i="2"/>
  <c r="L286" i="2"/>
  <c r="F287" i="2"/>
  <c r="L291" i="2" s="1"/>
  <c r="L292" i="2"/>
  <c r="L293" i="2"/>
  <c r="L294" i="2"/>
  <c r="L295" i="2"/>
  <c r="F296" i="2"/>
  <c r="L296" i="2"/>
  <c r="L297" i="2"/>
  <c r="F298" i="2"/>
  <c r="L298" i="2"/>
  <c r="L299" i="2"/>
  <c r="L300" i="2"/>
  <c r="F301" i="2"/>
  <c r="L301" i="2"/>
  <c r="F302" i="2"/>
  <c r="L302" i="2" s="1"/>
  <c r="L303" i="2"/>
  <c r="L304" i="2"/>
  <c r="F305" i="2"/>
  <c r="L306" i="2" s="1"/>
  <c r="L307" i="2"/>
  <c r="L308" i="2"/>
  <c r="F309" i="2"/>
  <c r="L309" i="2" s="1"/>
  <c r="L310" i="2"/>
  <c r="L311" i="2"/>
  <c r="L312" i="2"/>
  <c r="L313" i="2"/>
  <c r="L314" i="2"/>
  <c r="L315" i="2"/>
  <c r="F316" i="2"/>
  <c r="L316" i="2" s="1"/>
  <c r="L317" i="2"/>
  <c r="L318" i="2"/>
  <c r="L319" i="2"/>
  <c r="F320" i="2"/>
  <c r="J322" i="2"/>
  <c r="J357" i="2" s="1"/>
  <c r="L322" i="2"/>
  <c r="F323" i="2"/>
  <c r="L323" i="2" s="1"/>
  <c r="L324" i="2"/>
  <c r="F325" i="2"/>
  <c r="L325" i="2" s="1"/>
  <c r="L326" i="2"/>
  <c r="L327" i="2"/>
  <c r="L328" i="2"/>
  <c r="L329" i="2"/>
  <c r="L330" i="2"/>
  <c r="L331" i="2"/>
  <c r="L332" i="2"/>
  <c r="F333" i="2"/>
  <c r="L333" i="2" s="1"/>
  <c r="F334" i="2"/>
  <c r="L334" i="2"/>
  <c r="F335" i="2"/>
  <c r="L335" i="2" s="1"/>
  <c r="L336" i="2"/>
  <c r="L337" i="2"/>
  <c r="L338" i="2"/>
  <c r="L339" i="2"/>
  <c r="L340" i="2"/>
  <c r="L341" i="2"/>
  <c r="L342" i="2"/>
  <c r="L343" i="2"/>
  <c r="L344" i="2"/>
  <c r="L345" i="2"/>
  <c r="L346" i="2"/>
  <c r="L347" i="2"/>
  <c r="L348" i="2"/>
  <c r="L349" i="2"/>
  <c r="F350" i="2"/>
  <c r="L350" i="2" s="1"/>
  <c r="F351" i="2"/>
  <c r="L351" i="2"/>
  <c r="L352" i="2"/>
  <c r="F353" i="2"/>
  <c r="L354" i="2"/>
  <c r="L355" i="2"/>
  <c r="K357" i="2"/>
  <c r="L363" i="2"/>
  <c r="F364" i="2"/>
  <c r="L364" i="2"/>
  <c r="L386" i="2" s="1"/>
  <c r="L365" i="2"/>
  <c r="L367" i="2"/>
  <c r="F368" i="2"/>
  <c r="L368" i="2"/>
  <c r="L369" i="2"/>
  <c r="L370" i="2"/>
  <c r="F371" i="2"/>
  <c r="L371" i="2"/>
  <c r="L372" i="2"/>
  <c r="L373" i="2"/>
  <c r="F374" i="2"/>
  <c r="L374" i="2"/>
  <c r="L375" i="2"/>
  <c r="L376" i="2"/>
  <c r="F377" i="2"/>
  <c r="L377" i="2"/>
  <c r="L378" i="2"/>
  <c r="L379" i="2"/>
  <c r="L380" i="2"/>
  <c r="L381" i="2"/>
  <c r="L382" i="2"/>
  <c r="L383" i="2"/>
  <c r="L384" i="2"/>
  <c r="F385" i="2"/>
  <c r="J386" i="2"/>
  <c r="K386" i="2"/>
  <c r="L394" i="2"/>
  <c r="F395" i="2"/>
  <c r="J396" i="2"/>
  <c r="K396" i="2"/>
  <c r="L396" i="2"/>
  <c r="F415" i="2"/>
  <c r="F434" i="2" s="1"/>
  <c r="L431" i="2"/>
  <c r="L437" i="2"/>
  <c r="L439" i="2"/>
  <c r="L444" i="2"/>
  <c r="F445" i="2"/>
  <c r="L445" i="2"/>
  <c r="L446" i="2"/>
  <c r="F447" i="2"/>
  <c r="L447" i="2"/>
  <c r="L449" i="2"/>
  <c r="F454" i="2"/>
  <c r="L454" i="2" s="1"/>
  <c r="L456" i="2"/>
  <c r="J458" i="2"/>
  <c r="K458" i="2"/>
  <c r="L435" i="2" l="1"/>
  <c r="L458" i="2" s="1"/>
  <c r="F457" i="2"/>
  <c r="F356" i="2"/>
  <c r="L305" i="2"/>
  <c r="L273" i="2"/>
  <c r="L357" i="2" s="1"/>
  <c r="L460" i="2" s="1"/>
  <c r="F46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AKITA</author>
    <author>秋田運輸</author>
    <author>honsha18</author>
    <author>honsh22</author>
    <author>honsha07</author>
  </authors>
  <commentList>
    <comment ref="H18" authorId="0" shapeId="0" xr:uid="{00000000-0006-0000-0100-000001000000}">
      <text>
        <r>
          <rPr>
            <b/>
            <sz val="9"/>
            <color indexed="81"/>
            <rFont val="ＭＳ Ｐゴシック"/>
            <family val="3"/>
            <charset val="128"/>
          </rPr>
          <t>2/末</t>
        </r>
      </text>
    </comment>
    <comment ref="C21" authorId="1" shapeId="0" xr:uid="{00000000-0006-0000-0100-000002000000}">
      <text>
        <r>
          <rPr>
            <b/>
            <sz val="9"/>
            <color indexed="81"/>
            <rFont val="ＭＳ Ｐゴシック"/>
            <family val="3"/>
            <charset val="128"/>
          </rPr>
          <t>４月で終わり</t>
        </r>
      </text>
    </comment>
    <comment ref="F21" authorId="0" shapeId="0" xr:uid="{00000000-0006-0000-0100-000003000000}">
      <text>
        <r>
          <rPr>
            <b/>
            <sz val="9"/>
            <color indexed="81"/>
            <rFont val="ＭＳ Ｐゴシック"/>
            <family val="3"/>
            <charset val="128"/>
          </rPr>
          <t>請求額合計に保険料相当額を足して入力する</t>
        </r>
      </text>
    </comment>
    <comment ref="H24" authorId="0" shapeId="0" xr:uid="{00000000-0006-0000-0100-000004000000}">
      <text>
        <r>
          <rPr>
            <b/>
            <sz val="9"/>
            <color indexed="81"/>
            <rFont val="ＭＳ Ｐゴシック"/>
            <family val="3"/>
            <charset val="128"/>
          </rPr>
          <t>2/末</t>
        </r>
      </text>
    </comment>
    <comment ref="H31" authorId="1" shapeId="0" xr:uid="{00000000-0006-0000-0100-000005000000}">
      <text>
        <r>
          <rPr>
            <b/>
            <sz val="9"/>
            <color indexed="81"/>
            <rFont val="ＭＳ Ｐゴシック"/>
            <family val="3"/>
            <charset val="128"/>
          </rPr>
          <t>3/10</t>
        </r>
      </text>
    </comment>
    <comment ref="H32" authorId="0" shapeId="0" xr:uid="{00000000-0006-0000-0100-000006000000}">
      <text>
        <r>
          <rPr>
            <b/>
            <sz val="9"/>
            <color indexed="81"/>
            <rFont val="ＭＳ Ｐゴシック"/>
            <family val="3"/>
            <charset val="128"/>
          </rPr>
          <t>2/末</t>
        </r>
      </text>
    </comment>
    <comment ref="H33" authorId="2" shapeId="0" xr:uid="{00000000-0006-0000-0100-000007000000}">
      <text>
        <r>
          <rPr>
            <sz val="9"/>
            <color indexed="81"/>
            <rFont val="MS P ゴシック"/>
            <family val="3"/>
            <charset val="128"/>
          </rPr>
          <t xml:space="preserve">2/20
</t>
        </r>
      </text>
    </comment>
    <comment ref="H34" authorId="1" shapeId="0" xr:uid="{00000000-0006-0000-0100-000008000000}">
      <text>
        <r>
          <rPr>
            <b/>
            <sz val="9"/>
            <color indexed="81"/>
            <rFont val="ＭＳ Ｐゴシック"/>
            <family val="3"/>
            <charset val="128"/>
          </rPr>
          <t>3/10</t>
        </r>
      </text>
    </comment>
    <comment ref="H35" authorId="2" shapeId="0" xr:uid="{00000000-0006-0000-0100-000009000000}">
      <text>
        <r>
          <rPr>
            <sz val="9"/>
            <color indexed="81"/>
            <rFont val="MS P ゴシック"/>
            <family val="3"/>
            <charset val="128"/>
          </rPr>
          <t xml:space="preserve">2/20
</t>
        </r>
      </text>
    </comment>
    <comment ref="H36" authorId="0" shapeId="0" xr:uid="{00000000-0006-0000-0100-00000A000000}">
      <text>
        <r>
          <rPr>
            <b/>
            <sz val="9"/>
            <color indexed="81"/>
            <rFont val="ＭＳ Ｐゴシック"/>
            <family val="3"/>
            <charset val="128"/>
          </rPr>
          <t>2/末</t>
        </r>
      </text>
    </comment>
    <comment ref="H37" authorId="0" shapeId="0" xr:uid="{00000000-0006-0000-0100-00000B000000}">
      <text>
        <r>
          <rPr>
            <b/>
            <sz val="9"/>
            <color indexed="81"/>
            <rFont val="ＭＳ Ｐゴシック"/>
            <family val="3"/>
            <charset val="128"/>
          </rPr>
          <t>2/末</t>
        </r>
      </text>
    </comment>
    <comment ref="H39" authorId="1" shapeId="0" xr:uid="{00000000-0006-0000-0100-00000C000000}">
      <text>
        <r>
          <rPr>
            <b/>
            <sz val="9"/>
            <color indexed="81"/>
            <rFont val="ＭＳ Ｐゴシック"/>
            <family val="3"/>
            <charset val="128"/>
          </rPr>
          <t xml:space="preserve">2/15
</t>
        </r>
      </text>
    </comment>
    <comment ref="H40" authorId="0" shapeId="0" xr:uid="{00000000-0006-0000-0100-00000D000000}">
      <text>
        <r>
          <rPr>
            <b/>
            <sz val="9"/>
            <color indexed="81"/>
            <rFont val="ＭＳ Ｐゴシック"/>
            <family val="3"/>
            <charset val="128"/>
          </rPr>
          <t>2/末</t>
        </r>
      </text>
    </comment>
    <comment ref="H41" authorId="0" shapeId="0" xr:uid="{00000000-0006-0000-0100-00000E000000}">
      <text>
        <r>
          <rPr>
            <b/>
            <sz val="9"/>
            <color indexed="81"/>
            <rFont val="ＭＳ Ｐゴシック"/>
            <family val="3"/>
            <charset val="128"/>
          </rPr>
          <t>2/末</t>
        </r>
      </text>
    </comment>
    <comment ref="H42" authorId="1" shapeId="0" xr:uid="{00000000-0006-0000-0100-00000F000000}">
      <text>
        <r>
          <rPr>
            <b/>
            <sz val="9"/>
            <color indexed="81"/>
            <rFont val="ＭＳ Ｐゴシック"/>
            <family val="3"/>
            <charset val="128"/>
          </rPr>
          <t xml:space="preserve">2/15
</t>
        </r>
      </text>
    </comment>
    <comment ref="H43" authorId="0" shapeId="0" xr:uid="{00000000-0006-0000-0100-000010000000}">
      <text>
        <r>
          <rPr>
            <b/>
            <sz val="9"/>
            <color indexed="81"/>
            <rFont val="ＭＳ Ｐゴシック"/>
            <family val="3"/>
            <charset val="128"/>
          </rPr>
          <t>3/末</t>
        </r>
      </text>
    </comment>
    <comment ref="C44" authorId="1" shapeId="0" xr:uid="{00000000-0006-0000-0100-000011000000}">
      <text>
        <r>
          <rPr>
            <b/>
            <sz val="9"/>
            <color indexed="81"/>
            <rFont val="ＭＳ Ｐゴシック"/>
            <family val="3"/>
            <charset val="128"/>
          </rPr>
          <t>追加</t>
        </r>
      </text>
    </comment>
    <comment ref="H44" authorId="1" shapeId="0" xr:uid="{00000000-0006-0000-0100-000012000000}">
      <text>
        <r>
          <rPr>
            <b/>
            <sz val="9"/>
            <color indexed="81"/>
            <rFont val="ＭＳ Ｐゴシック"/>
            <family val="3"/>
            <charset val="128"/>
          </rPr>
          <t>3/10</t>
        </r>
      </text>
    </comment>
    <comment ref="H46" authorId="0" shapeId="0" xr:uid="{00000000-0006-0000-0100-000013000000}">
      <text>
        <r>
          <rPr>
            <b/>
            <sz val="9"/>
            <color indexed="81"/>
            <rFont val="ＭＳ Ｐゴシック"/>
            <family val="3"/>
            <charset val="128"/>
          </rPr>
          <t xml:space="preserve">3/5
</t>
        </r>
      </text>
    </comment>
    <comment ref="H47" authorId="0" shapeId="0" xr:uid="{00000000-0006-0000-0100-000014000000}">
      <text>
        <r>
          <rPr>
            <b/>
            <sz val="9"/>
            <color indexed="81"/>
            <rFont val="ＭＳ Ｐゴシック"/>
            <family val="3"/>
            <charset val="128"/>
          </rPr>
          <t xml:space="preserve">3/5
</t>
        </r>
      </text>
    </comment>
    <comment ref="H48" authorId="1" shapeId="0" xr:uid="{00000000-0006-0000-0100-000015000000}">
      <text>
        <r>
          <rPr>
            <b/>
            <sz val="9"/>
            <color indexed="81"/>
            <rFont val="ＭＳ Ｐゴシック"/>
            <family val="3"/>
            <charset val="128"/>
          </rPr>
          <t xml:space="preserve">3/15
</t>
        </r>
      </text>
    </comment>
    <comment ref="H49" authorId="1" shapeId="0" xr:uid="{00000000-0006-0000-0100-000016000000}">
      <text>
        <r>
          <rPr>
            <b/>
            <sz val="9"/>
            <color indexed="81"/>
            <rFont val="ＭＳ Ｐゴシック"/>
            <family val="3"/>
            <charset val="128"/>
          </rPr>
          <t>3/10</t>
        </r>
      </text>
    </comment>
    <comment ref="J49" authorId="3" shapeId="0" xr:uid="{00000000-0006-0000-0100-000017000000}">
      <text>
        <r>
          <rPr>
            <sz val="9"/>
            <color indexed="81"/>
            <rFont val="MS P ゴシック"/>
            <family val="3"/>
            <charset val="128"/>
          </rPr>
          <t xml:space="preserve">証憑あり（ハガキ）
</t>
        </r>
      </text>
    </comment>
    <comment ref="H50" authorId="0" shapeId="0" xr:uid="{00000000-0006-0000-0100-000018000000}">
      <text>
        <r>
          <rPr>
            <b/>
            <sz val="9"/>
            <color indexed="81"/>
            <rFont val="ＭＳ Ｐゴシック"/>
            <family val="3"/>
            <charset val="128"/>
          </rPr>
          <t>3/末</t>
        </r>
      </text>
    </comment>
    <comment ref="H52" authorId="0" shapeId="0" xr:uid="{00000000-0006-0000-0100-000019000000}">
      <text>
        <r>
          <rPr>
            <b/>
            <sz val="9"/>
            <color indexed="81"/>
            <rFont val="ＭＳ Ｐゴシック"/>
            <family val="3"/>
            <charset val="128"/>
          </rPr>
          <t>2/末</t>
        </r>
      </text>
    </comment>
    <comment ref="H53" authorId="2" shapeId="0" xr:uid="{00000000-0006-0000-0100-00001A000000}">
      <text>
        <r>
          <rPr>
            <sz val="9"/>
            <color indexed="81"/>
            <rFont val="MS P ゴシック"/>
            <family val="3"/>
            <charset val="128"/>
          </rPr>
          <t xml:space="preserve">2/20
</t>
        </r>
      </text>
    </comment>
    <comment ref="H54" authorId="2" shapeId="0" xr:uid="{00000000-0006-0000-0100-00001B000000}">
      <text>
        <r>
          <rPr>
            <sz val="9"/>
            <color indexed="81"/>
            <rFont val="MS P ゴシック"/>
            <family val="3"/>
            <charset val="128"/>
          </rPr>
          <t xml:space="preserve">2/20
</t>
        </r>
      </text>
    </comment>
    <comment ref="H55" authorId="0" shapeId="0" xr:uid="{00000000-0006-0000-0100-00001C000000}">
      <text>
        <r>
          <rPr>
            <b/>
            <sz val="9"/>
            <color indexed="81"/>
            <rFont val="ＭＳ Ｐゴシック"/>
            <family val="3"/>
            <charset val="128"/>
          </rPr>
          <t>2/末</t>
        </r>
      </text>
    </comment>
    <comment ref="H56" authorId="0" shapeId="0" xr:uid="{00000000-0006-0000-0100-00001D000000}">
      <text>
        <r>
          <rPr>
            <b/>
            <sz val="9"/>
            <color indexed="81"/>
            <rFont val="ＭＳ Ｐゴシック"/>
            <family val="3"/>
            <charset val="128"/>
          </rPr>
          <t>2/末</t>
        </r>
      </text>
    </comment>
    <comment ref="H57" authorId="0" shapeId="0" xr:uid="{00000000-0006-0000-0100-00001E000000}">
      <text>
        <r>
          <rPr>
            <b/>
            <sz val="9"/>
            <color indexed="81"/>
            <rFont val="ＭＳ Ｐゴシック"/>
            <family val="3"/>
            <charset val="128"/>
          </rPr>
          <t>2/末</t>
        </r>
      </text>
    </comment>
    <comment ref="H58" authorId="1" shapeId="0" xr:uid="{00000000-0006-0000-0100-00001F000000}">
      <text>
        <r>
          <rPr>
            <b/>
            <sz val="9"/>
            <color indexed="81"/>
            <rFont val="ＭＳ Ｐゴシック"/>
            <family val="3"/>
            <charset val="128"/>
          </rPr>
          <t>3/10</t>
        </r>
      </text>
    </comment>
    <comment ref="H59" authorId="1" shapeId="0" xr:uid="{00000000-0006-0000-0100-000020000000}">
      <text>
        <r>
          <rPr>
            <b/>
            <sz val="9"/>
            <color indexed="81"/>
            <rFont val="ＭＳ Ｐゴシック"/>
            <family val="3"/>
            <charset val="128"/>
          </rPr>
          <t xml:space="preserve">2/15
</t>
        </r>
      </text>
    </comment>
    <comment ref="H60" authorId="0" shapeId="0" xr:uid="{00000000-0006-0000-0100-000021000000}">
      <text>
        <r>
          <rPr>
            <b/>
            <sz val="9"/>
            <color indexed="81"/>
            <rFont val="ＭＳ Ｐゴシック"/>
            <family val="3"/>
            <charset val="128"/>
          </rPr>
          <t>2/末</t>
        </r>
      </text>
    </comment>
    <comment ref="H61" authorId="0" shapeId="0" xr:uid="{00000000-0006-0000-0100-000022000000}">
      <text>
        <r>
          <rPr>
            <b/>
            <sz val="9"/>
            <color indexed="81"/>
            <rFont val="ＭＳ Ｐゴシック"/>
            <family val="3"/>
            <charset val="128"/>
          </rPr>
          <t>2/末</t>
        </r>
      </text>
    </comment>
    <comment ref="C63" authorId="1" shapeId="0" xr:uid="{00000000-0006-0000-0100-000023000000}">
      <text>
        <r>
          <rPr>
            <b/>
            <sz val="9"/>
            <color indexed="81"/>
            <rFont val="ＭＳ Ｐゴシック"/>
            <family val="3"/>
            <charset val="128"/>
          </rPr>
          <t>リフト作業代は賃貸</t>
        </r>
      </text>
    </comment>
    <comment ref="H63" authorId="1" shapeId="0" xr:uid="{00000000-0006-0000-0100-000024000000}">
      <text>
        <r>
          <rPr>
            <b/>
            <sz val="9"/>
            <color indexed="81"/>
            <rFont val="ＭＳ Ｐゴシック"/>
            <family val="3"/>
            <charset val="128"/>
          </rPr>
          <t xml:space="preserve">2/15
</t>
        </r>
      </text>
    </comment>
    <comment ref="J64" authorId="0" shapeId="0" xr:uid="{00000000-0006-0000-0100-000025000000}">
      <text>
        <r>
          <rPr>
            <b/>
            <sz val="9"/>
            <color indexed="81"/>
            <rFont val="ＭＳ Ｐゴシック"/>
            <family val="3"/>
            <charset val="128"/>
          </rPr>
          <t>忘れずに伝票に書く</t>
        </r>
      </text>
    </comment>
    <comment ref="H66" authorId="0" shapeId="0" xr:uid="{00000000-0006-0000-0100-000026000000}">
      <text>
        <r>
          <rPr>
            <b/>
            <sz val="9"/>
            <color indexed="81"/>
            <rFont val="ＭＳ Ｐゴシック"/>
            <family val="3"/>
            <charset val="128"/>
          </rPr>
          <t>2/末</t>
        </r>
      </text>
    </comment>
    <comment ref="H67" authorId="0" shapeId="0" xr:uid="{00000000-0006-0000-0100-000027000000}">
      <text>
        <r>
          <rPr>
            <b/>
            <sz val="9"/>
            <color indexed="81"/>
            <rFont val="ＭＳ Ｐゴシック"/>
            <family val="3"/>
            <charset val="128"/>
          </rPr>
          <t>2/末</t>
        </r>
      </text>
    </comment>
    <comment ref="H68" authorId="0" shapeId="0" xr:uid="{00000000-0006-0000-0100-000028000000}">
      <text>
        <r>
          <rPr>
            <b/>
            <sz val="9"/>
            <color indexed="81"/>
            <rFont val="ＭＳ Ｐゴシック"/>
            <family val="3"/>
            <charset val="128"/>
          </rPr>
          <t>3/末</t>
        </r>
      </text>
    </comment>
    <comment ref="H69" authorId="0" shapeId="0" xr:uid="{00000000-0006-0000-0100-000029000000}">
      <text>
        <r>
          <rPr>
            <b/>
            <sz val="9"/>
            <color indexed="81"/>
            <rFont val="ＭＳ Ｐゴシック"/>
            <family val="3"/>
            <charset val="128"/>
          </rPr>
          <t>2/末</t>
        </r>
      </text>
    </comment>
    <comment ref="H71" authorId="0" shapeId="0" xr:uid="{00000000-0006-0000-0100-00002A000000}">
      <text>
        <r>
          <rPr>
            <b/>
            <sz val="9"/>
            <color indexed="81"/>
            <rFont val="ＭＳ Ｐゴシック"/>
            <family val="3"/>
            <charset val="128"/>
          </rPr>
          <t>3/末</t>
        </r>
      </text>
    </comment>
    <comment ref="H72" authorId="1" shapeId="0" xr:uid="{00000000-0006-0000-0100-00002B000000}">
      <text>
        <r>
          <rPr>
            <b/>
            <sz val="9"/>
            <color indexed="81"/>
            <rFont val="ＭＳ Ｐゴシック"/>
            <family val="3"/>
            <charset val="128"/>
          </rPr>
          <t>2/25</t>
        </r>
      </text>
    </comment>
    <comment ref="H73" authorId="1" shapeId="0" xr:uid="{00000000-0006-0000-0100-00002C000000}">
      <text>
        <r>
          <rPr>
            <b/>
            <sz val="9"/>
            <color indexed="81"/>
            <rFont val="ＭＳ Ｐゴシック"/>
            <family val="3"/>
            <charset val="128"/>
          </rPr>
          <t>2/25</t>
        </r>
      </text>
    </comment>
    <comment ref="H74" authorId="1" shapeId="0" xr:uid="{00000000-0006-0000-0100-00002D000000}">
      <text>
        <r>
          <rPr>
            <b/>
            <sz val="9"/>
            <color indexed="81"/>
            <rFont val="ＭＳ Ｐゴシック"/>
            <family val="3"/>
            <charset val="128"/>
          </rPr>
          <t>2/25</t>
        </r>
      </text>
    </comment>
    <comment ref="H75" authorId="0" shapeId="0" xr:uid="{00000000-0006-0000-0100-00002E000000}">
      <text>
        <r>
          <rPr>
            <b/>
            <sz val="9"/>
            <color indexed="81"/>
            <rFont val="ＭＳ Ｐゴシック"/>
            <family val="3"/>
            <charset val="128"/>
          </rPr>
          <t>2/末</t>
        </r>
      </text>
    </comment>
    <comment ref="H76" authorId="0" shapeId="0" xr:uid="{00000000-0006-0000-0100-00002F000000}">
      <text>
        <r>
          <rPr>
            <b/>
            <sz val="9"/>
            <color indexed="81"/>
            <rFont val="ＭＳ Ｐゴシック"/>
            <family val="3"/>
            <charset val="128"/>
          </rPr>
          <t>2/末</t>
        </r>
      </text>
    </comment>
    <comment ref="H77" authorId="1" shapeId="0" xr:uid="{00000000-0006-0000-0100-000030000000}">
      <text>
        <r>
          <rPr>
            <b/>
            <sz val="9"/>
            <color indexed="81"/>
            <rFont val="ＭＳ Ｐゴシック"/>
            <family val="3"/>
            <charset val="128"/>
          </rPr>
          <t xml:space="preserve">2/15
</t>
        </r>
      </text>
    </comment>
    <comment ref="H78" authorId="0" shapeId="0" xr:uid="{00000000-0006-0000-0100-000031000000}">
      <text>
        <r>
          <rPr>
            <b/>
            <sz val="9"/>
            <color indexed="81"/>
            <rFont val="ＭＳ Ｐゴシック"/>
            <family val="3"/>
            <charset val="128"/>
          </rPr>
          <t>2/末</t>
        </r>
      </text>
    </comment>
    <comment ref="H79" authorId="0" shapeId="0" xr:uid="{00000000-0006-0000-0100-000032000000}">
      <text>
        <r>
          <rPr>
            <b/>
            <sz val="9"/>
            <color indexed="81"/>
            <rFont val="ＭＳ Ｐゴシック"/>
            <family val="3"/>
            <charset val="128"/>
          </rPr>
          <t>3/末</t>
        </r>
      </text>
    </comment>
    <comment ref="H80" authorId="0" shapeId="0" xr:uid="{00000000-0006-0000-0100-000033000000}">
      <text>
        <r>
          <rPr>
            <b/>
            <sz val="9"/>
            <color indexed="81"/>
            <rFont val="ＭＳ Ｐゴシック"/>
            <family val="3"/>
            <charset val="128"/>
          </rPr>
          <t>2/末</t>
        </r>
      </text>
    </comment>
    <comment ref="H81" authorId="0" shapeId="0" xr:uid="{00000000-0006-0000-0100-000034000000}">
      <text>
        <r>
          <rPr>
            <b/>
            <sz val="9"/>
            <color indexed="81"/>
            <rFont val="ＭＳ Ｐゴシック"/>
            <family val="3"/>
            <charset val="128"/>
          </rPr>
          <t>3/末</t>
        </r>
      </text>
    </comment>
    <comment ref="H82" authorId="0" shapeId="0" xr:uid="{00000000-0006-0000-0100-000035000000}">
      <text>
        <r>
          <rPr>
            <b/>
            <sz val="9"/>
            <color indexed="81"/>
            <rFont val="ＭＳ Ｐゴシック"/>
            <family val="3"/>
            <charset val="128"/>
          </rPr>
          <t>3/末</t>
        </r>
      </text>
    </comment>
    <comment ref="H83" authorId="4" shapeId="0" xr:uid="{00000000-0006-0000-0100-000036000000}">
      <text>
        <r>
          <rPr>
            <b/>
            <sz val="9"/>
            <color indexed="81"/>
            <rFont val="ＭＳ Ｐゴシック"/>
            <family val="3"/>
            <charset val="128"/>
          </rPr>
          <t>5/末</t>
        </r>
        <r>
          <rPr>
            <sz val="9"/>
            <color indexed="81"/>
            <rFont val="ＭＳ Ｐゴシック"/>
            <family val="3"/>
            <charset val="128"/>
          </rPr>
          <t xml:space="preserve">
</t>
        </r>
      </text>
    </comment>
    <comment ref="H84" authorId="0" shapeId="0" xr:uid="{00000000-0006-0000-0100-000037000000}">
      <text>
        <r>
          <rPr>
            <b/>
            <sz val="9"/>
            <color indexed="81"/>
            <rFont val="ＭＳ Ｐゴシック"/>
            <family val="3"/>
            <charset val="128"/>
          </rPr>
          <t>2/末</t>
        </r>
      </text>
    </comment>
    <comment ref="H85" authorId="0" shapeId="0" xr:uid="{00000000-0006-0000-0100-000038000000}">
      <text>
        <r>
          <rPr>
            <b/>
            <sz val="9"/>
            <color indexed="81"/>
            <rFont val="ＭＳ Ｐゴシック"/>
            <family val="3"/>
            <charset val="128"/>
          </rPr>
          <t>2/末</t>
        </r>
      </text>
    </comment>
    <comment ref="H86" authorId="0" shapeId="0" xr:uid="{00000000-0006-0000-0100-000039000000}">
      <text>
        <r>
          <rPr>
            <b/>
            <sz val="9"/>
            <color indexed="81"/>
            <rFont val="ＭＳ Ｐゴシック"/>
            <family val="3"/>
            <charset val="128"/>
          </rPr>
          <t>2/末</t>
        </r>
      </text>
    </comment>
    <comment ref="J86" authorId="3" shapeId="0" xr:uid="{00000000-0006-0000-0100-00003A000000}">
      <text>
        <r>
          <rPr>
            <b/>
            <sz val="9"/>
            <color indexed="81"/>
            <rFont val="MS P ゴシック"/>
            <family val="3"/>
            <charset val="128"/>
          </rPr>
          <t>証憑あり</t>
        </r>
        <r>
          <rPr>
            <sz val="9"/>
            <color indexed="81"/>
            <rFont val="MS P ゴシック"/>
            <family val="3"/>
            <charset val="128"/>
          </rPr>
          <t xml:space="preserve">
</t>
        </r>
      </text>
    </comment>
    <comment ref="H88" authorId="0" shapeId="0" xr:uid="{00000000-0006-0000-0100-00003B000000}">
      <text>
        <r>
          <rPr>
            <b/>
            <sz val="9"/>
            <color indexed="81"/>
            <rFont val="ＭＳ Ｐゴシック"/>
            <family val="3"/>
            <charset val="128"/>
          </rPr>
          <t>2/末</t>
        </r>
      </text>
    </comment>
    <comment ref="H90" authorId="0" shapeId="0" xr:uid="{00000000-0006-0000-0100-00003C000000}">
      <text>
        <r>
          <rPr>
            <b/>
            <sz val="9"/>
            <color indexed="81"/>
            <rFont val="ＭＳ Ｐゴシック"/>
            <family val="3"/>
            <charset val="128"/>
          </rPr>
          <t>3/末</t>
        </r>
      </text>
    </comment>
    <comment ref="H91" authorId="1" shapeId="0" xr:uid="{00000000-0006-0000-0100-00003D000000}">
      <text>
        <r>
          <rPr>
            <b/>
            <sz val="9"/>
            <color indexed="81"/>
            <rFont val="ＭＳ Ｐゴシック"/>
            <family val="3"/>
            <charset val="128"/>
          </rPr>
          <t>3/10</t>
        </r>
      </text>
    </comment>
    <comment ref="H92" authorId="0" shapeId="0" xr:uid="{00000000-0006-0000-0100-00003E000000}">
      <text>
        <r>
          <rPr>
            <b/>
            <sz val="9"/>
            <color indexed="81"/>
            <rFont val="ＭＳ Ｐゴシック"/>
            <family val="3"/>
            <charset val="128"/>
          </rPr>
          <t>3/末</t>
        </r>
      </text>
    </comment>
    <comment ref="C94" authorId="3" shapeId="0" xr:uid="{00000000-0006-0000-0100-00003F000000}">
      <text>
        <r>
          <rPr>
            <sz val="9"/>
            <color indexed="81"/>
            <rFont val="MS P ゴシック"/>
            <family val="3"/>
            <charset val="128"/>
          </rPr>
          <t>100万円未満…100％現金（振込）
100万円以上…60％現金（振込）
　　　　　　40％手形（60日ｻｲﾄ）
設備に関する支払…100％手形</t>
        </r>
      </text>
    </comment>
    <comment ref="F94" authorId="3" shapeId="0" xr:uid="{00000000-0006-0000-0100-000040000000}">
      <text>
        <r>
          <rPr>
            <b/>
            <sz val="9"/>
            <color indexed="81"/>
            <rFont val="MS P ゴシック"/>
            <family val="3"/>
            <charset val="128"/>
          </rPr>
          <t xml:space="preserve">支払案内書あり
</t>
        </r>
      </text>
    </comment>
    <comment ref="H94" authorId="0" shapeId="0" xr:uid="{00000000-0006-0000-0100-000041000000}">
      <text>
        <r>
          <rPr>
            <b/>
            <sz val="9"/>
            <color indexed="81"/>
            <rFont val="ＭＳ Ｐゴシック"/>
            <family val="3"/>
            <charset val="128"/>
          </rPr>
          <t>2/末</t>
        </r>
      </text>
    </comment>
    <comment ref="H95" authorId="3" shapeId="0" xr:uid="{00000000-0006-0000-0100-000042000000}">
      <text>
        <r>
          <rPr>
            <b/>
            <sz val="9"/>
            <color indexed="81"/>
            <rFont val="MS P ゴシック"/>
            <family val="3"/>
            <charset val="128"/>
          </rPr>
          <t>2/5</t>
        </r>
        <r>
          <rPr>
            <sz val="9"/>
            <color indexed="81"/>
            <rFont val="MS P ゴシック"/>
            <family val="3"/>
            <charset val="128"/>
          </rPr>
          <t xml:space="preserve">
証憑あり
</t>
        </r>
      </text>
    </comment>
    <comment ref="J95" authorId="3" shapeId="0" xr:uid="{00000000-0006-0000-0100-000043000000}">
      <text>
        <r>
          <rPr>
            <b/>
            <sz val="9"/>
            <color indexed="81"/>
            <rFont val="MS P ゴシック"/>
            <family val="3"/>
            <charset val="128"/>
          </rPr>
          <t xml:space="preserve">証憑あり　
</t>
        </r>
      </text>
    </comment>
    <comment ref="H96" authorId="0" shapeId="0" xr:uid="{00000000-0006-0000-0100-000044000000}">
      <text>
        <r>
          <rPr>
            <b/>
            <sz val="9"/>
            <color indexed="81"/>
            <rFont val="ＭＳ Ｐゴシック"/>
            <family val="3"/>
            <charset val="128"/>
          </rPr>
          <t>2/末</t>
        </r>
      </text>
    </comment>
    <comment ref="C97" authorId="1" shapeId="0" xr:uid="{00000000-0006-0000-0100-000045000000}">
      <text>
        <r>
          <rPr>
            <b/>
            <sz val="9"/>
            <color indexed="81"/>
            <rFont val="ＭＳ Ｐゴシック"/>
            <family val="3"/>
            <charset val="128"/>
          </rPr>
          <t>京都に聞く</t>
        </r>
      </text>
    </comment>
    <comment ref="H97" authorId="0" shapeId="0" xr:uid="{00000000-0006-0000-0100-000046000000}">
      <text>
        <r>
          <rPr>
            <b/>
            <sz val="9"/>
            <color indexed="81"/>
            <rFont val="ＭＳ Ｐゴシック"/>
            <family val="3"/>
            <charset val="128"/>
          </rPr>
          <t>2/末</t>
        </r>
      </text>
    </comment>
    <comment ref="H100" authorId="0" shapeId="0" xr:uid="{00000000-0006-0000-0100-000047000000}">
      <text>
        <r>
          <rPr>
            <b/>
            <sz val="9"/>
            <color indexed="81"/>
            <rFont val="ＭＳ Ｐゴシック"/>
            <family val="3"/>
            <charset val="128"/>
          </rPr>
          <t>2/末</t>
        </r>
      </text>
    </comment>
    <comment ref="H101" authorId="1" shapeId="0" xr:uid="{00000000-0006-0000-0100-000048000000}">
      <text>
        <r>
          <rPr>
            <b/>
            <sz val="9"/>
            <color indexed="81"/>
            <rFont val="ＭＳ Ｐゴシック"/>
            <family val="3"/>
            <charset val="128"/>
          </rPr>
          <t>2/25</t>
        </r>
      </text>
    </comment>
    <comment ref="H103" authorId="0" shapeId="0" xr:uid="{00000000-0006-0000-0100-000049000000}">
      <text>
        <r>
          <rPr>
            <b/>
            <sz val="9"/>
            <color indexed="81"/>
            <rFont val="ＭＳ Ｐゴシック"/>
            <family val="3"/>
            <charset val="128"/>
          </rPr>
          <t>2/末</t>
        </r>
      </text>
    </comment>
    <comment ref="H104" authorId="1" shapeId="0" xr:uid="{00000000-0006-0000-0100-00004A000000}">
      <text>
        <r>
          <rPr>
            <b/>
            <sz val="9"/>
            <color indexed="81"/>
            <rFont val="ＭＳ Ｐゴシック"/>
            <family val="3"/>
            <charset val="128"/>
          </rPr>
          <t>3/10</t>
        </r>
      </text>
    </comment>
    <comment ref="F105" authorId="1" shapeId="0" xr:uid="{00000000-0006-0000-0100-00004B000000}">
      <text>
        <r>
          <rPr>
            <b/>
            <sz val="9"/>
            <color indexed="81"/>
            <rFont val="ＭＳ Ｐゴシック"/>
            <family val="3"/>
            <charset val="128"/>
          </rPr>
          <t>半金半手</t>
        </r>
      </text>
    </comment>
    <comment ref="H105" authorId="0" shapeId="0" xr:uid="{00000000-0006-0000-0100-00004C000000}">
      <text>
        <r>
          <rPr>
            <b/>
            <sz val="9"/>
            <color indexed="81"/>
            <rFont val="ＭＳ Ｐゴシック"/>
            <family val="3"/>
            <charset val="128"/>
          </rPr>
          <t>2/末</t>
        </r>
      </text>
    </comment>
    <comment ref="H106" authorId="0" shapeId="0" xr:uid="{00000000-0006-0000-0100-00004D000000}">
      <text>
        <r>
          <rPr>
            <b/>
            <sz val="9"/>
            <color indexed="81"/>
            <rFont val="ＭＳ Ｐゴシック"/>
            <family val="3"/>
            <charset val="128"/>
          </rPr>
          <t>2/末</t>
        </r>
      </text>
    </comment>
    <comment ref="H107" authorId="2" shapeId="0" xr:uid="{00000000-0006-0000-0100-00004E000000}">
      <text>
        <r>
          <rPr>
            <sz val="9"/>
            <color indexed="81"/>
            <rFont val="MS P ゴシック"/>
            <family val="3"/>
            <charset val="128"/>
          </rPr>
          <t xml:space="preserve">2/20
</t>
        </r>
      </text>
    </comment>
    <comment ref="H108" authorId="0" shapeId="0" xr:uid="{00000000-0006-0000-0100-00004F000000}">
      <text>
        <r>
          <rPr>
            <b/>
            <sz val="9"/>
            <color indexed="81"/>
            <rFont val="ＭＳ Ｐゴシック"/>
            <family val="3"/>
            <charset val="128"/>
          </rPr>
          <t>2/末</t>
        </r>
      </text>
    </comment>
    <comment ref="H109" authorId="2" shapeId="0" xr:uid="{00000000-0006-0000-0100-000050000000}">
      <text>
        <r>
          <rPr>
            <sz val="9"/>
            <color indexed="81"/>
            <rFont val="MS P ゴシック"/>
            <family val="3"/>
            <charset val="128"/>
          </rPr>
          <t xml:space="preserve">2/20
</t>
        </r>
      </text>
    </comment>
    <comment ref="J109" authorId="3" shapeId="0" xr:uid="{00000000-0006-0000-0100-000051000000}">
      <text>
        <r>
          <rPr>
            <b/>
            <sz val="9"/>
            <color indexed="81"/>
            <rFont val="MS P ゴシック"/>
            <family val="3"/>
            <charset val="128"/>
          </rPr>
          <t>電気料金
3,822,660円は売掛金ではないので請求書があっても売掛は立てない</t>
        </r>
        <r>
          <rPr>
            <sz val="9"/>
            <color indexed="81"/>
            <rFont val="MS P ゴシック"/>
            <family val="3"/>
            <charset val="128"/>
          </rPr>
          <t xml:space="preserve">
</t>
        </r>
      </text>
    </comment>
    <comment ref="H110" authorId="0" shapeId="0" xr:uid="{00000000-0006-0000-0100-000052000000}">
      <text>
        <r>
          <rPr>
            <b/>
            <sz val="9"/>
            <color indexed="81"/>
            <rFont val="ＭＳ Ｐゴシック"/>
            <family val="3"/>
            <charset val="128"/>
          </rPr>
          <t>3/末</t>
        </r>
      </text>
    </comment>
    <comment ref="H111" authorId="0" shapeId="0" xr:uid="{00000000-0006-0000-0100-000053000000}">
      <text>
        <r>
          <rPr>
            <b/>
            <sz val="9"/>
            <color indexed="81"/>
            <rFont val="ＭＳ Ｐゴシック"/>
            <family val="3"/>
            <charset val="128"/>
          </rPr>
          <t>3/末</t>
        </r>
      </text>
    </comment>
    <comment ref="H112" authorId="0" shapeId="0" xr:uid="{00000000-0006-0000-0100-000054000000}">
      <text>
        <r>
          <rPr>
            <b/>
            <sz val="9"/>
            <color indexed="81"/>
            <rFont val="ＭＳ Ｐゴシック"/>
            <family val="3"/>
            <charset val="128"/>
          </rPr>
          <t>3/末</t>
        </r>
      </text>
    </comment>
    <comment ref="H113" authorId="0" shapeId="0" xr:uid="{00000000-0006-0000-0100-000055000000}">
      <text>
        <r>
          <rPr>
            <b/>
            <sz val="9"/>
            <color indexed="81"/>
            <rFont val="ＭＳ Ｐゴシック"/>
            <family val="3"/>
            <charset val="128"/>
          </rPr>
          <t>2/末</t>
        </r>
      </text>
    </comment>
    <comment ref="H114" authorId="0" shapeId="0" xr:uid="{00000000-0006-0000-0100-000056000000}">
      <text>
        <r>
          <rPr>
            <b/>
            <sz val="9"/>
            <color indexed="81"/>
            <rFont val="ＭＳ Ｐゴシック"/>
            <family val="3"/>
            <charset val="128"/>
          </rPr>
          <t>2/末</t>
        </r>
      </text>
    </comment>
    <comment ref="H116" authorId="0" shapeId="0" xr:uid="{00000000-0006-0000-0100-000057000000}">
      <text>
        <r>
          <rPr>
            <b/>
            <sz val="9"/>
            <color indexed="81"/>
            <rFont val="ＭＳ Ｐゴシック"/>
            <family val="3"/>
            <charset val="128"/>
          </rPr>
          <t>2/末</t>
        </r>
      </text>
    </comment>
    <comment ref="H117" authorId="0" shapeId="0" xr:uid="{00000000-0006-0000-0100-000058000000}">
      <text>
        <r>
          <rPr>
            <b/>
            <sz val="9"/>
            <color indexed="81"/>
            <rFont val="ＭＳ Ｐゴシック"/>
            <family val="3"/>
            <charset val="128"/>
          </rPr>
          <t>2/末</t>
        </r>
      </text>
    </comment>
    <comment ref="H118" authorId="0" shapeId="0" xr:uid="{00000000-0006-0000-0100-000059000000}">
      <text>
        <r>
          <rPr>
            <b/>
            <sz val="9"/>
            <color indexed="81"/>
            <rFont val="ＭＳ Ｐゴシック"/>
            <family val="3"/>
            <charset val="128"/>
          </rPr>
          <t>2/末</t>
        </r>
      </text>
    </comment>
    <comment ref="H119" authorId="0" shapeId="0" xr:uid="{00000000-0006-0000-0100-00005A000000}">
      <text>
        <r>
          <rPr>
            <b/>
            <sz val="9"/>
            <color indexed="81"/>
            <rFont val="ＭＳ Ｐゴシック"/>
            <family val="3"/>
            <charset val="128"/>
          </rPr>
          <t>2/末</t>
        </r>
      </text>
    </comment>
    <comment ref="H120" authorId="0" shapeId="0" xr:uid="{00000000-0006-0000-0100-00005B000000}">
      <text>
        <r>
          <rPr>
            <b/>
            <sz val="9"/>
            <color indexed="81"/>
            <rFont val="ＭＳ Ｐゴシック"/>
            <family val="3"/>
            <charset val="128"/>
          </rPr>
          <t>2/末</t>
        </r>
      </text>
    </comment>
    <comment ref="H121" authorId="0" shapeId="0" xr:uid="{00000000-0006-0000-0100-00005C000000}">
      <text>
        <r>
          <rPr>
            <b/>
            <sz val="9"/>
            <color indexed="81"/>
            <rFont val="ＭＳ Ｐゴシック"/>
            <family val="3"/>
            <charset val="128"/>
          </rPr>
          <t>2/末</t>
        </r>
      </text>
    </comment>
    <comment ref="H122" authorId="2" shapeId="0" xr:uid="{00000000-0006-0000-0100-00005D000000}">
      <text>
        <r>
          <rPr>
            <sz val="9"/>
            <color indexed="81"/>
            <rFont val="MS P ゴシック"/>
            <family val="3"/>
            <charset val="128"/>
          </rPr>
          <t xml:space="preserve">2/20
</t>
        </r>
      </text>
    </comment>
    <comment ref="H125" authorId="0" shapeId="0" xr:uid="{00000000-0006-0000-0100-00005E000000}">
      <text>
        <r>
          <rPr>
            <b/>
            <sz val="9"/>
            <color indexed="81"/>
            <rFont val="ＭＳ Ｐゴシック"/>
            <family val="3"/>
            <charset val="128"/>
          </rPr>
          <t xml:space="preserve">3/5
</t>
        </r>
      </text>
    </comment>
    <comment ref="H126" authorId="0" shapeId="0" xr:uid="{00000000-0006-0000-0100-00005F000000}">
      <text>
        <r>
          <rPr>
            <b/>
            <sz val="9"/>
            <color indexed="81"/>
            <rFont val="ＭＳ Ｐゴシック"/>
            <family val="3"/>
            <charset val="128"/>
          </rPr>
          <t>2/末</t>
        </r>
      </text>
    </comment>
    <comment ref="H127" authorId="0" shapeId="0" xr:uid="{00000000-0006-0000-0100-000060000000}">
      <text>
        <r>
          <rPr>
            <b/>
            <sz val="9"/>
            <color indexed="81"/>
            <rFont val="ＭＳ Ｐゴシック"/>
            <family val="3"/>
            <charset val="128"/>
          </rPr>
          <t>2/末</t>
        </r>
      </text>
    </comment>
    <comment ref="H128" authorId="0" shapeId="0" xr:uid="{00000000-0006-0000-0100-000061000000}">
      <text>
        <r>
          <rPr>
            <b/>
            <sz val="9"/>
            <color indexed="81"/>
            <rFont val="ＭＳ Ｐゴシック"/>
            <family val="3"/>
            <charset val="128"/>
          </rPr>
          <t>1/5</t>
        </r>
      </text>
    </comment>
    <comment ref="H130" authorId="0" shapeId="0" xr:uid="{00000000-0006-0000-0100-000062000000}">
      <text>
        <r>
          <rPr>
            <b/>
            <sz val="9"/>
            <color indexed="81"/>
            <rFont val="ＭＳ Ｐゴシック"/>
            <family val="3"/>
            <charset val="128"/>
          </rPr>
          <t>2/末</t>
        </r>
      </text>
    </comment>
    <comment ref="H131" authorId="0" shapeId="0" xr:uid="{00000000-0006-0000-0100-000063000000}">
      <text>
        <r>
          <rPr>
            <b/>
            <sz val="9"/>
            <color indexed="81"/>
            <rFont val="ＭＳ Ｐゴシック"/>
            <family val="3"/>
            <charset val="128"/>
          </rPr>
          <t>2/末</t>
        </r>
      </text>
    </comment>
    <comment ref="H132" authorId="3" shapeId="0" xr:uid="{00000000-0006-0000-0100-000064000000}">
      <text>
        <r>
          <rPr>
            <b/>
            <sz val="9"/>
            <color indexed="81"/>
            <rFont val="MS P ゴシック"/>
            <family val="3"/>
            <charset val="128"/>
          </rPr>
          <t>4/5</t>
        </r>
      </text>
    </comment>
    <comment ref="H133" authorId="1" shapeId="0" xr:uid="{00000000-0006-0000-0100-000065000000}">
      <text>
        <r>
          <rPr>
            <b/>
            <sz val="9"/>
            <color indexed="81"/>
            <rFont val="ＭＳ Ｐゴシック"/>
            <family val="3"/>
            <charset val="128"/>
          </rPr>
          <t xml:space="preserve">3/15
</t>
        </r>
      </text>
    </comment>
    <comment ref="H134" authorId="0" shapeId="0" xr:uid="{00000000-0006-0000-0100-000066000000}">
      <text>
        <r>
          <rPr>
            <b/>
            <sz val="9"/>
            <color indexed="81"/>
            <rFont val="ＭＳ Ｐゴシック"/>
            <family val="3"/>
            <charset val="128"/>
          </rPr>
          <t>2/末</t>
        </r>
      </text>
    </comment>
    <comment ref="H135" authorId="0" shapeId="0" xr:uid="{00000000-0006-0000-0100-000067000000}">
      <text>
        <r>
          <rPr>
            <b/>
            <sz val="9"/>
            <color indexed="81"/>
            <rFont val="ＭＳ Ｐゴシック"/>
            <family val="3"/>
            <charset val="128"/>
          </rPr>
          <t>2/末</t>
        </r>
      </text>
    </comment>
    <comment ref="H136" authorId="2" shapeId="0" xr:uid="{00000000-0006-0000-0100-000068000000}">
      <text>
        <r>
          <rPr>
            <sz val="9"/>
            <color indexed="81"/>
            <rFont val="MS P ゴシック"/>
            <family val="3"/>
            <charset val="128"/>
          </rPr>
          <t xml:space="preserve">2/20
</t>
        </r>
      </text>
    </comment>
    <comment ref="H138" authorId="1" shapeId="0" xr:uid="{00000000-0006-0000-0100-000069000000}">
      <text>
        <r>
          <rPr>
            <b/>
            <sz val="9"/>
            <color indexed="81"/>
            <rFont val="ＭＳ Ｐゴシック"/>
            <family val="3"/>
            <charset val="128"/>
          </rPr>
          <t>2/25</t>
        </r>
      </text>
    </comment>
    <comment ref="H139" authorId="1" shapeId="0" xr:uid="{00000000-0006-0000-0100-00006A000000}">
      <text>
        <r>
          <rPr>
            <b/>
            <sz val="9"/>
            <color indexed="81"/>
            <rFont val="ＭＳ Ｐゴシック"/>
            <family val="3"/>
            <charset val="128"/>
          </rPr>
          <t>2/25</t>
        </r>
      </text>
    </comment>
    <comment ref="H140" authorId="0" shapeId="0" xr:uid="{00000000-0006-0000-0100-00006B000000}">
      <text>
        <r>
          <rPr>
            <b/>
            <sz val="9"/>
            <color indexed="81"/>
            <rFont val="ＭＳ Ｐゴシック"/>
            <family val="3"/>
            <charset val="128"/>
          </rPr>
          <t>2/末</t>
        </r>
      </text>
    </comment>
    <comment ref="H141" authorId="0" shapeId="0" xr:uid="{00000000-0006-0000-0100-00006C000000}">
      <text>
        <r>
          <rPr>
            <b/>
            <sz val="9"/>
            <color indexed="81"/>
            <rFont val="ＭＳ Ｐゴシック"/>
            <family val="3"/>
            <charset val="128"/>
          </rPr>
          <t>3/20</t>
        </r>
      </text>
    </comment>
    <comment ref="H142" authorId="0" shapeId="0" xr:uid="{00000000-0006-0000-0100-00006D000000}">
      <text>
        <r>
          <rPr>
            <b/>
            <sz val="9"/>
            <color indexed="81"/>
            <rFont val="ＭＳ Ｐゴシック"/>
            <family val="3"/>
            <charset val="128"/>
          </rPr>
          <t>2/末</t>
        </r>
      </text>
    </comment>
    <comment ref="H143" authorId="2" shapeId="0" xr:uid="{00000000-0006-0000-0100-00006E000000}">
      <text>
        <r>
          <rPr>
            <sz val="9"/>
            <color indexed="81"/>
            <rFont val="MS P ゴシック"/>
            <family val="3"/>
            <charset val="128"/>
          </rPr>
          <t xml:space="preserve">2/20
</t>
        </r>
      </text>
    </comment>
    <comment ref="H144" authorId="2" shapeId="0" xr:uid="{00000000-0006-0000-0100-00006F000000}">
      <text>
        <r>
          <rPr>
            <sz val="9"/>
            <color indexed="81"/>
            <rFont val="MS P ゴシック"/>
            <family val="3"/>
            <charset val="128"/>
          </rPr>
          <t xml:space="preserve">2/20
</t>
        </r>
      </text>
    </comment>
    <comment ref="H145" authorId="0" shapeId="0" xr:uid="{00000000-0006-0000-0100-000070000000}">
      <text>
        <r>
          <rPr>
            <b/>
            <sz val="9"/>
            <color indexed="81"/>
            <rFont val="ＭＳ Ｐゴシック"/>
            <family val="3"/>
            <charset val="128"/>
          </rPr>
          <t>2/末</t>
        </r>
      </text>
    </comment>
    <comment ref="H146" authorId="2" shapeId="0" xr:uid="{00000000-0006-0000-0100-000071000000}">
      <text>
        <r>
          <rPr>
            <sz val="9"/>
            <color indexed="81"/>
            <rFont val="MS P ゴシック"/>
            <family val="3"/>
            <charset val="128"/>
          </rPr>
          <t xml:space="preserve">2/20
</t>
        </r>
      </text>
    </comment>
    <comment ref="H147" authorId="0" shapeId="0" xr:uid="{00000000-0006-0000-0100-000072000000}">
      <text>
        <r>
          <rPr>
            <b/>
            <sz val="9"/>
            <color indexed="81"/>
            <rFont val="ＭＳ Ｐゴシック"/>
            <family val="3"/>
            <charset val="128"/>
          </rPr>
          <t>2/末</t>
        </r>
      </text>
    </comment>
    <comment ref="H148" authorId="0" shapeId="0" xr:uid="{00000000-0006-0000-0100-000073000000}">
      <text>
        <r>
          <rPr>
            <b/>
            <sz val="9"/>
            <color indexed="81"/>
            <rFont val="ＭＳ Ｐゴシック"/>
            <family val="3"/>
            <charset val="128"/>
          </rPr>
          <t>2/末</t>
        </r>
      </text>
    </comment>
    <comment ref="H149" authorId="0" shapeId="0" xr:uid="{00000000-0006-0000-0100-000074000000}">
      <text>
        <r>
          <rPr>
            <b/>
            <sz val="9"/>
            <color indexed="81"/>
            <rFont val="ＭＳ Ｐゴシック"/>
            <family val="3"/>
            <charset val="128"/>
          </rPr>
          <t>2/末</t>
        </r>
      </text>
    </comment>
    <comment ref="H150" authorId="0" shapeId="0" xr:uid="{00000000-0006-0000-0100-000075000000}">
      <text>
        <r>
          <rPr>
            <b/>
            <sz val="9"/>
            <color indexed="81"/>
            <rFont val="ＭＳ Ｐゴシック"/>
            <family val="3"/>
            <charset val="128"/>
          </rPr>
          <t>3/末</t>
        </r>
      </text>
    </comment>
    <comment ref="H151" authorId="1" shapeId="0" xr:uid="{00000000-0006-0000-0100-000076000000}">
      <text>
        <r>
          <rPr>
            <b/>
            <sz val="9"/>
            <color indexed="81"/>
            <rFont val="ＭＳ Ｐゴシック"/>
            <family val="3"/>
            <charset val="128"/>
          </rPr>
          <t>3/10</t>
        </r>
      </text>
    </comment>
    <comment ref="H152" authorId="1" shapeId="0" xr:uid="{00000000-0006-0000-0100-000077000000}">
      <text>
        <r>
          <rPr>
            <b/>
            <sz val="9"/>
            <color indexed="81"/>
            <rFont val="ＭＳ Ｐゴシック"/>
            <family val="3"/>
            <charset val="128"/>
          </rPr>
          <t>2/25</t>
        </r>
      </text>
    </comment>
    <comment ref="H153" authorId="0" shapeId="0" xr:uid="{00000000-0006-0000-0100-000078000000}">
      <text>
        <r>
          <rPr>
            <b/>
            <sz val="9"/>
            <color indexed="81"/>
            <rFont val="ＭＳ Ｐゴシック"/>
            <family val="3"/>
            <charset val="128"/>
          </rPr>
          <t>2/末</t>
        </r>
      </text>
    </comment>
    <comment ref="H154" authorId="0" shapeId="0" xr:uid="{00000000-0006-0000-0100-000079000000}">
      <text>
        <r>
          <rPr>
            <b/>
            <sz val="9"/>
            <color indexed="81"/>
            <rFont val="ＭＳ Ｐゴシック"/>
            <family val="3"/>
            <charset val="128"/>
          </rPr>
          <t>2/末</t>
        </r>
      </text>
    </comment>
    <comment ref="H155" authorId="0" shapeId="0" xr:uid="{00000000-0006-0000-0100-00007A000000}">
      <text>
        <r>
          <rPr>
            <b/>
            <sz val="9"/>
            <color indexed="81"/>
            <rFont val="ＭＳ Ｐゴシック"/>
            <family val="3"/>
            <charset val="128"/>
          </rPr>
          <t>2/末</t>
        </r>
      </text>
    </comment>
    <comment ref="H157" authorId="0" shapeId="0" xr:uid="{00000000-0006-0000-0100-00007B000000}">
      <text>
        <r>
          <rPr>
            <b/>
            <sz val="9"/>
            <color indexed="81"/>
            <rFont val="ＭＳ Ｐゴシック"/>
            <family val="3"/>
            <charset val="128"/>
          </rPr>
          <t>3/20</t>
        </r>
      </text>
    </comment>
    <comment ref="H158" authorId="1" shapeId="0" xr:uid="{00000000-0006-0000-0100-00007C000000}">
      <text>
        <r>
          <rPr>
            <b/>
            <sz val="9"/>
            <color indexed="81"/>
            <rFont val="ＭＳ Ｐゴシック"/>
            <family val="3"/>
            <charset val="128"/>
          </rPr>
          <t>2/25</t>
        </r>
      </text>
    </comment>
    <comment ref="H159" authorId="0" shapeId="0" xr:uid="{00000000-0006-0000-0100-00007D000000}">
      <text>
        <r>
          <rPr>
            <b/>
            <sz val="9"/>
            <color indexed="81"/>
            <rFont val="ＭＳ Ｐゴシック"/>
            <family val="3"/>
            <charset val="128"/>
          </rPr>
          <t>3/末</t>
        </r>
      </text>
    </comment>
    <comment ref="H160" authorId="1" shapeId="0" xr:uid="{00000000-0006-0000-0100-00007E000000}">
      <text>
        <r>
          <rPr>
            <b/>
            <sz val="9"/>
            <color indexed="81"/>
            <rFont val="ＭＳ Ｐゴシック"/>
            <family val="3"/>
            <charset val="128"/>
          </rPr>
          <t>3/10</t>
        </r>
      </text>
    </comment>
    <comment ref="H161" authorId="1" shapeId="0" xr:uid="{00000000-0006-0000-0100-00007F000000}">
      <text>
        <r>
          <rPr>
            <b/>
            <sz val="9"/>
            <color indexed="81"/>
            <rFont val="ＭＳ Ｐゴシック"/>
            <family val="3"/>
            <charset val="128"/>
          </rPr>
          <t>3/10</t>
        </r>
      </text>
    </comment>
    <comment ref="H162" authorId="0" shapeId="0" xr:uid="{00000000-0006-0000-0100-000080000000}">
      <text>
        <r>
          <rPr>
            <b/>
            <sz val="9"/>
            <color indexed="81"/>
            <rFont val="ＭＳ Ｐゴシック"/>
            <family val="3"/>
            <charset val="128"/>
          </rPr>
          <t>3/末</t>
        </r>
      </text>
    </comment>
    <comment ref="H163" authorId="0" shapeId="0" xr:uid="{00000000-0006-0000-0100-000081000000}">
      <text>
        <r>
          <rPr>
            <b/>
            <sz val="9"/>
            <color indexed="81"/>
            <rFont val="ＭＳ Ｐゴシック"/>
            <family val="3"/>
            <charset val="128"/>
          </rPr>
          <t>3/末</t>
        </r>
      </text>
    </comment>
    <comment ref="H164" authorId="0" shapeId="0" xr:uid="{00000000-0006-0000-0100-000082000000}">
      <text>
        <r>
          <rPr>
            <b/>
            <sz val="9"/>
            <color indexed="81"/>
            <rFont val="ＭＳ Ｐゴシック"/>
            <family val="3"/>
            <charset val="128"/>
          </rPr>
          <t>3/20</t>
        </r>
      </text>
    </comment>
    <comment ref="H165" authorId="0" shapeId="0" xr:uid="{00000000-0006-0000-0100-000083000000}">
      <text>
        <r>
          <rPr>
            <b/>
            <sz val="9"/>
            <color indexed="81"/>
            <rFont val="ＭＳ Ｐゴシック"/>
            <family val="3"/>
            <charset val="128"/>
          </rPr>
          <t>2/末</t>
        </r>
      </text>
    </comment>
    <comment ref="H166" authorId="1" shapeId="0" xr:uid="{00000000-0006-0000-0100-000084000000}">
      <text>
        <r>
          <rPr>
            <b/>
            <sz val="9"/>
            <color indexed="81"/>
            <rFont val="ＭＳ Ｐゴシック"/>
            <family val="3"/>
            <charset val="128"/>
          </rPr>
          <t xml:space="preserve">2/15
</t>
        </r>
      </text>
    </comment>
    <comment ref="H167" authorId="2" shapeId="0" xr:uid="{00000000-0006-0000-0100-000085000000}">
      <text>
        <r>
          <rPr>
            <sz val="9"/>
            <color indexed="81"/>
            <rFont val="MS P ゴシック"/>
            <family val="3"/>
            <charset val="128"/>
          </rPr>
          <t xml:space="preserve">2/20
</t>
        </r>
      </text>
    </comment>
    <comment ref="H168" authorId="0" shapeId="0" xr:uid="{00000000-0006-0000-0100-000086000000}">
      <text>
        <r>
          <rPr>
            <b/>
            <sz val="9"/>
            <color indexed="81"/>
            <rFont val="ＭＳ Ｐゴシック"/>
            <family val="3"/>
            <charset val="128"/>
          </rPr>
          <t>2/末</t>
        </r>
      </text>
    </comment>
    <comment ref="H169" authorId="0" shapeId="0" xr:uid="{00000000-0006-0000-0100-000087000000}">
      <text>
        <r>
          <rPr>
            <b/>
            <sz val="9"/>
            <color indexed="81"/>
            <rFont val="ＭＳ Ｐゴシック"/>
            <family val="3"/>
            <charset val="128"/>
          </rPr>
          <t>2/末</t>
        </r>
      </text>
    </comment>
    <comment ref="H170" authorId="0" shapeId="0" xr:uid="{00000000-0006-0000-0100-000088000000}">
      <text>
        <r>
          <rPr>
            <b/>
            <sz val="9"/>
            <color indexed="81"/>
            <rFont val="ＭＳ Ｐゴシック"/>
            <family val="3"/>
            <charset val="128"/>
          </rPr>
          <t>2/末</t>
        </r>
      </text>
    </comment>
    <comment ref="H171" authorId="0" shapeId="0" xr:uid="{00000000-0006-0000-0100-000089000000}">
      <text>
        <r>
          <rPr>
            <b/>
            <sz val="9"/>
            <color indexed="81"/>
            <rFont val="ＭＳ Ｐゴシック"/>
            <family val="3"/>
            <charset val="128"/>
          </rPr>
          <t>3/末</t>
        </r>
      </text>
    </comment>
    <comment ref="H172" authorId="0" shapeId="0" xr:uid="{00000000-0006-0000-0100-00008A000000}">
      <text>
        <r>
          <rPr>
            <b/>
            <sz val="9"/>
            <color indexed="81"/>
            <rFont val="ＭＳ Ｐゴシック"/>
            <family val="3"/>
            <charset val="128"/>
          </rPr>
          <t>2/末</t>
        </r>
      </text>
    </comment>
    <comment ref="H173" authorId="1" shapeId="0" xr:uid="{00000000-0006-0000-0100-00008B000000}">
      <text>
        <r>
          <rPr>
            <b/>
            <sz val="9"/>
            <color indexed="81"/>
            <rFont val="ＭＳ Ｐゴシック"/>
            <family val="3"/>
            <charset val="128"/>
          </rPr>
          <t xml:space="preserve">2/15
</t>
        </r>
      </text>
    </comment>
    <comment ref="H174" authorId="0" shapeId="0" xr:uid="{00000000-0006-0000-0100-00008C000000}">
      <text>
        <r>
          <rPr>
            <b/>
            <sz val="9"/>
            <color indexed="81"/>
            <rFont val="ＭＳ Ｐゴシック"/>
            <family val="3"/>
            <charset val="128"/>
          </rPr>
          <t>2/末</t>
        </r>
      </text>
    </comment>
    <comment ref="H175" authorId="0" shapeId="0" xr:uid="{00000000-0006-0000-0100-00008D000000}">
      <text>
        <r>
          <rPr>
            <b/>
            <sz val="9"/>
            <color indexed="81"/>
            <rFont val="ＭＳ Ｐゴシック"/>
            <family val="3"/>
            <charset val="128"/>
          </rPr>
          <t>2/末</t>
        </r>
      </text>
    </comment>
    <comment ref="K175" authorId="1" shapeId="0" xr:uid="{00000000-0006-0000-0100-00008E000000}">
      <text>
        <r>
          <rPr>
            <b/>
            <sz val="9"/>
            <color indexed="81"/>
            <rFont val="ＭＳ Ｐゴシック"/>
            <family val="3"/>
            <charset val="128"/>
          </rPr>
          <t>荒井信金本店</t>
        </r>
      </text>
    </comment>
    <comment ref="H176" authorId="0" shapeId="0" xr:uid="{00000000-0006-0000-0100-00008F000000}">
      <text>
        <r>
          <rPr>
            <b/>
            <sz val="9"/>
            <color indexed="81"/>
            <rFont val="ＭＳ Ｐゴシック"/>
            <family val="3"/>
            <charset val="128"/>
          </rPr>
          <t>2/末</t>
        </r>
      </text>
    </comment>
    <comment ref="H189" authorId="1" shapeId="0" xr:uid="{00000000-0006-0000-0100-000090000000}">
      <text>
        <r>
          <rPr>
            <b/>
            <sz val="9"/>
            <color indexed="81"/>
            <rFont val="ＭＳ Ｐゴシック"/>
            <family val="3"/>
            <charset val="128"/>
          </rPr>
          <t>3/10</t>
        </r>
      </text>
    </comment>
    <comment ref="H190" authorId="0" shapeId="0" xr:uid="{00000000-0006-0000-0100-000091000000}">
      <text>
        <r>
          <rPr>
            <b/>
            <sz val="9"/>
            <color indexed="81"/>
            <rFont val="ＭＳ Ｐゴシック"/>
            <family val="3"/>
            <charset val="128"/>
          </rPr>
          <t>2/末</t>
        </r>
      </text>
    </comment>
    <comment ref="H191" authorId="0" shapeId="0" xr:uid="{00000000-0006-0000-0100-000092000000}">
      <text>
        <r>
          <rPr>
            <b/>
            <sz val="9"/>
            <color indexed="81"/>
            <rFont val="ＭＳ Ｐゴシック"/>
            <family val="3"/>
            <charset val="128"/>
          </rPr>
          <t>2/末</t>
        </r>
      </text>
    </comment>
    <comment ref="C192" authorId="1" shapeId="0" xr:uid="{00000000-0006-0000-0100-000093000000}">
      <text>
        <r>
          <rPr>
            <b/>
            <sz val="9"/>
            <color indexed="81"/>
            <rFont val="ＭＳ Ｐゴシック"/>
            <family val="3"/>
            <charset val="128"/>
          </rPr>
          <t>100万以上は半金半手</t>
        </r>
      </text>
    </comment>
    <comment ref="H192" authorId="2" shapeId="0" xr:uid="{00000000-0006-0000-0100-000094000000}">
      <text>
        <r>
          <rPr>
            <sz val="9"/>
            <color indexed="81"/>
            <rFont val="MS P ゴシック"/>
            <family val="3"/>
            <charset val="128"/>
          </rPr>
          <t xml:space="preserve">2/20
</t>
        </r>
      </text>
    </comment>
    <comment ref="H193" authorId="2" shapeId="0" xr:uid="{00000000-0006-0000-0100-000095000000}">
      <text>
        <r>
          <rPr>
            <sz val="9"/>
            <color indexed="81"/>
            <rFont val="MS P ゴシック"/>
            <family val="3"/>
            <charset val="128"/>
          </rPr>
          <t xml:space="preserve">2/20
</t>
        </r>
      </text>
    </comment>
    <comment ref="H194" authorId="2" shapeId="0" xr:uid="{00000000-0006-0000-0100-000096000000}">
      <text>
        <r>
          <rPr>
            <sz val="9"/>
            <color indexed="81"/>
            <rFont val="MS P ゴシック"/>
            <family val="3"/>
            <charset val="128"/>
          </rPr>
          <t xml:space="preserve">2/20
</t>
        </r>
      </text>
    </comment>
    <comment ref="H195" authorId="2" shapeId="0" xr:uid="{00000000-0006-0000-0100-000097000000}">
      <text>
        <r>
          <rPr>
            <sz val="9"/>
            <color indexed="81"/>
            <rFont val="MS P ゴシック"/>
            <family val="3"/>
            <charset val="128"/>
          </rPr>
          <t xml:space="preserve">2/20
</t>
        </r>
      </text>
    </comment>
    <comment ref="H196" authorId="0" shapeId="0" xr:uid="{00000000-0006-0000-0100-000098000000}">
      <text>
        <r>
          <rPr>
            <b/>
            <sz val="9"/>
            <color indexed="81"/>
            <rFont val="ＭＳ Ｐゴシック"/>
            <family val="3"/>
            <charset val="128"/>
          </rPr>
          <t>2/末</t>
        </r>
      </text>
    </comment>
    <comment ref="H197" authorId="0" shapeId="0" xr:uid="{00000000-0006-0000-0100-000099000000}">
      <text>
        <r>
          <rPr>
            <b/>
            <sz val="9"/>
            <color indexed="81"/>
            <rFont val="ＭＳ Ｐゴシック"/>
            <family val="3"/>
            <charset val="128"/>
          </rPr>
          <t>2/末</t>
        </r>
      </text>
    </comment>
    <comment ref="H198" authorId="2" shapeId="0" xr:uid="{00000000-0006-0000-0100-00009A000000}">
      <text>
        <r>
          <rPr>
            <sz val="9"/>
            <color indexed="81"/>
            <rFont val="MS P ゴシック"/>
            <family val="3"/>
            <charset val="128"/>
          </rPr>
          <t xml:space="preserve">2/20
</t>
        </r>
      </text>
    </comment>
    <comment ref="H199" authorId="0" shapeId="0" xr:uid="{00000000-0006-0000-0100-00009B000000}">
      <text>
        <r>
          <rPr>
            <b/>
            <sz val="9"/>
            <color indexed="81"/>
            <rFont val="ＭＳ Ｐゴシック"/>
            <family val="3"/>
            <charset val="128"/>
          </rPr>
          <t xml:space="preserve">2/5
</t>
        </r>
      </text>
    </comment>
    <comment ref="H200" authorId="0" shapeId="0" xr:uid="{00000000-0006-0000-0100-00009C000000}">
      <text>
        <r>
          <rPr>
            <b/>
            <sz val="9"/>
            <color indexed="81"/>
            <rFont val="ＭＳ Ｐゴシック"/>
            <family val="3"/>
            <charset val="128"/>
          </rPr>
          <t>2/末</t>
        </r>
      </text>
    </comment>
    <comment ref="H201" authorId="0" shapeId="0" xr:uid="{00000000-0006-0000-0100-00009D000000}">
      <text>
        <r>
          <rPr>
            <b/>
            <sz val="9"/>
            <color indexed="81"/>
            <rFont val="ＭＳ Ｐゴシック"/>
            <family val="3"/>
            <charset val="128"/>
          </rPr>
          <t>2/末</t>
        </r>
      </text>
    </comment>
    <comment ref="H202" authorId="0" shapeId="0" xr:uid="{00000000-0006-0000-0100-00009E000000}">
      <text>
        <r>
          <rPr>
            <b/>
            <sz val="9"/>
            <color indexed="81"/>
            <rFont val="ＭＳ Ｐゴシック"/>
            <family val="3"/>
            <charset val="128"/>
          </rPr>
          <t>2/末</t>
        </r>
      </text>
    </comment>
    <comment ref="H203" authorId="0" shapeId="0" xr:uid="{00000000-0006-0000-0100-00009F000000}">
      <text>
        <r>
          <rPr>
            <b/>
            <sz val="9"/>
            <color indexed="81"/>
            <rFont val="ＭＳ Ｐゴシック"/>
            <family val="3"/>
            <charset val="128"/>
          </rPr>
          <t>2/末</t>
        </r>
      </text>
    </comment>
    <comment ref="H205" authorId="1" shapeId="0" xr:uid="{00000000-0006-0000-0100-0000A0000000}">
      <text>
        <r>
          <rPr>
            <b/>
            <sz val="9"/>
            <color indexed="81"/>
            <rFont val="ＭＳ Ｐゴシック"/>
            <family val="3"/>
            <charset val="128"/>
          </rPr>
          <t xml:space="preserve">2/15
</t>
        </r>
      </text>
    </comment>
    <comment ref="H206" authorId="1" shapeId="0" xr:uid="{00000000-0006-0000-0100-0000A1000000}">
      <text>
        <r>
          <rPr>
            <b/>
            <sz val="9"/>
            <color indexed="81"/>
            <rFont val="ＭＳ Ｐゴシック"/>
            <family val="3"/>
            <charset val="128"/>
          </rPr>
          <t>2/25</t>
        </r>
      </text>
    </comment>
    <comment ref="H207" authorId="0" shapeId="0" xr:uid="{00000000-0006-0000-0100-0000A2000000}">
      <text>
        <r>
          <rPr>
            <b/>
            <sz val="9"/>
            <color indexed="81"/>
            <rFont val="ＭＳ Ｐゴシック"/>
            <family val="3"/>
            <charset val="128"/>
          </rPr>
          <t>2/末</t>
        </r>
      </text>
    </comment>
    <comment ref="H208" authorId="1" shapeId="0" xr:uid="{00000000-0006-0000-0100-0000A3000000}">
      <text>
        <r>
          <rPr>
            <b/>
            <sz val="9"/>
            <color indexed="81"/>
            <rFont val="ＭＳ Ｐゴシック"/>
            <family val="3"/>
            <charset val="128"/>
          </rPr>
          <t xml:space="preserve">3/15
</t>
        </r>
      </text>
    </comment>
    <comment ref="H209" authorId="1" shapeId="0" xr:uid="{ED127F89-4CFA-4AA1-B0A6-A40F02A11543}">
      <text>
        <r>
          <rPr>
            <b/>
            <sz val="9"/>
            <color indexed="81"/>
            <rFont val="ＭＳ Ｐゴシック"/>
            <family val="3"/>
            <charset val="128"/>
          </rPr>
          <t xml:space="preserve">2/15
</t>
        </r>
      </text>
    </comment>
    <comment ref="H210" authorId="0" shapeId="0" xr:uid="{00000000-0006-0000-0100-0000A5000000}">
      <text>
        <r>
          <rPr>
            <b/>
            <sz val="9"/>
            <color indexed="81"/>
            <rFont val="ＭＳ Ｐゴシック"/>
            <family val="3"/>
            <charset val="128"/>
          </rPr>
          <t>2/末</t>
        </r>
      </text>
    </comment>
    <comment ref="H211" authorId="0" shapeId="0" xr:uid="{00000000-0006-0000-0100-0000A6000000}">
      <text>
        <r>
          <rPr>
            <b/>
            <sz val="9"/>
            <color indexed="81"/>
            <rFont val="ＭＳ Ｐゴシック"/>
            <family val="3"/>
            <charset val="128"/>
          </rPr>
          <t>2/末</t>
        </r>
      </text>
    </comment>
    <comment ref="H213" authorId="0" shapeId="0" xr:uid="{00000000-0006-0000-0100-0000A7000000}">
      <text>
        <r>
          <rPr>
            <b/>
            <sz val="9"/>
            <color indexed="81"/>
            <rFont val="ＭＳ Ｐゴシック"/>
            <family val="3"/>
            <charset val="128"/>
          </rPr>
          <t>2/末</t>
        </r>
      </text>
    </comment>
    <comment ref="H214" authorId="0" shapeId="0" xr:uid="{00000000-0006-0000-0100-0000A8000000}">
      <text>
        <r>
          <rPr>
            <b/>
            <sz val="9"/>
            <color indexed="81"/>
            <rFont val="ＭＳ Ｐゴシック"/>
            <family val="3"/>
            <charset val="128"/>
          </rPr>
          <t>3/末</t>
        </r>
      </text>
    </comment>
    <comment ref="H215" authorId="0" shapeId="0" xr:uid="{00000000-0006-0000-0100-0000A9000000}">
      <text>
        <r>
          <rPr>
            <b/>
            <sz val="9"/>
            <color indexed="81"/>
            <rFont val="ＭＳ Ｐゴシック"/>
            <family val="3"/>
            <charset val="128"/>
          </rPr>
          <t>3/末</t>
        </r>
      </text>
    </comment>
    <comment ref="H216" authorId="0" shapeId="0" xr:uid="{00000000-0006-0000-0100-0000AA000000}">
      <text>
        <r>
          <rPr>
            <b/>
            <sz val="9"/>
            <color indexed="81"/>
            <rFont val="ＭＳ Ｐゴシック"/>
            <family val="3"/>
            <charset val="128"/>
          </rPr>
          <t>3/末</t>
        </r>
      </text>
    </comment>
    <comment ref="H217" authorId="4" shapeId="0" xr:uid="{00000000-0006-0000-0100-0000AB000000}">
      <text>
        <r>
          <rPr>
            <sz val="9"/>
            <color indexed="81"/>
            <rFont val="ＭＳ Ｐゴシック"/>
            <family val="3"/>
            <charset val="128"/>
          </rPr>
          <t xml:space="preserve">11/1
</t>
        </r>
      </text>
    </comment>
    <comment ref="H219" authorId="0" shapeId="0" xr:uid="{00000000-0006-0000-0100-0000AC000000}">
      <text>
        <r>
          <rPr>
            <b/>
            <sz val="9"/>
            <color indexed="81"/>
            <rFont val="ＭＳ Ｐゴシック"/>
            <family val="3"/>
            <charset val="128"/>
          </rPr>
          <t>2/末</t>
        </r>
      </text>
    </comment>
    <comment ref="H220" authorId="0" shapeId="0" xr:uid="{00000000-0006-0000-0100-0000AD000000}">
      <text>
        <r>
          <rPr>
            <b/>
            <sz val="9"/>
            <color indexed="81"/>
            <rFont val="ＭＳ Ｐゴシック"/>
            <family val="3"/>
            <charset val="128"/>
          </rPr>
          <t>2/末</t>
        </r>
      </text>
    </comment>
    <comment ref="I220" authorId="1" shapeId="0" xr:uid="{00000000-0006-0000-0100-0000AE000000}">
      <text>
        <r>
          <rPr>
            <b/>
            <sz val="9"/>
            <color indexed="81"/>
            <rFont val="ＭＳ Ｐゴシック"/>
            <family val="3"/>
            <charset val="128"/>
          </rPr>
          <t>100万円以上京都が集金して手形を渡しにくる。
忘れないように電話する。</t>
        </r>
      </text>
    </comment>
    <comment ref="J220" authorId="1" shapeId="0" xr:uid="{00000000-0006-0000-0100-0000AF000000}">
      <text>
        <r>
          <rPr>
            <b/>
            <sz val="9"/>
            <color indexed="81"/>
            <rFont val="ＭＳ Ｐゴシック"/>
            <family val="3"/>
            <charset val="128"/>
          </rPr>
          <t>手形の領収書
は近畿主管支店へ送る。</t>
        </r>
      </text>
    </comment>
    <comment ref="H221" authorId="0" shapeId="0" xr:uid="{00000000-0006-0000-0100-0000B0000000}">
      <text>
        <r>
          <rPr>
            <b/>
            <sz val="9"/>
            <color indexed="81"/>
            <rFont val="ＭＳ Ｐゴシック"/>
            <family val="3"/>
            <charset val="128"/>
          </rPr>
          <t>3/末</t>
        </r>
      </text>
    </comment>
    <comment ref="H222" authorId="0" shapeId="0" xr:uid="{00000000-0006-0000-0100-0000B1000000}">
      <text>
        <r>
          <rPr>
            <b/>
            <sz val="9"/>
            <color indexed="81"/>
            <rFont val="ＭＳ Ｐゴシック"/>
            <family val="3"/>
            <charset val="128"/>
          </rPr>
          <t>2/末</t>
        </r>
      </text>
    </comment>
    <comment ref="H224" authorId="0" shapeId="0" xr:uid="{00000000-0006-0000-0100-0000B2000000}">
      <text>
        <r>
          <rPr>
            <b/>
            <sz val="9"/>
            <color indexed="81"/>
            <rFont val="ＭＳ Ｐゴシック"/>
            <family val="3"/>
            <charset val="128"/>
          </rPr>
          <t>2/末</t>
        </r>
      </text>
    </comment>
    <comment ref="H225" authorId="0" shapeId="0" xr:uid="{00000000-0006-0000-0100-0000B3000000}">
      <text>
        <r>
          <rPr>
            <b/>
            <sz val="9"/>
            <color indexed="81"/>
            <rFont val="ＭＳ Ｐゴシック"/>
            <family val="3"/>
            <charset val="128"/>
          </rPr>
          <t>2/末</t>
        </r>
      </text>
    </comment>
    <comment ref="H226" authorId="0" shapeId="0" xr:uid="{00000000-0006-0000-0100-0000B4000000}">
      <text>
        <r>
          <rPr>
            <b/>
            <sz val="9"/>
            <color indexed="81"/>
            <rFont val="ＭＳ Ｐゴシック"/>
            <family val="3"/>
            <charset val="128"/>
          </rPr>
          <t>3/末</t>
        </r>
      </text>
    </comment>
    <comment ref="H227" authorId="0" shapeId="0" xr:uid="{00000000-0006-0000-0100-0000B5000000}">
      <text>
        <r>
          <rPr>
            <b/>
            <sz val="9"/>
            <color indexed="81"/>
            <rFont val="ＭＳ Ｐゴシック"/>
            <family val="3"/>
            <charset val="128"/>
          </rPr>
          <t>2/末</t>
        </r>
      </text>
    </comment>
    <comment ref="H228" authorId="3" shapeId="0" xr:uid="{00000000-0006-0000-0100-0000B6000000}">
      <text>
        <r>
          <rPr>
            <b/>
            <sz val="9"/>
            <color indexed="81"/>
            <rFont val="MS P ゴシック"/>
            <family val="3"/>
            <charset val="128"/>
          </rPr>
          <t>1/25</t>
        </r>
      </text>
    </comment>
    <comment ref="H229" authorId="0" shapeId="0" xr:uid="{00000000-0006-0000-0100-0000B7000000}">
      <text>
        <r>
          <rPr>
            <b/>
            <sz val="9"/>
            <color indexed="81"/>
            <rFont val="ＭＳ Ｐゴシック"/>
            <family val="3"/>
            <charset val="128"/>
          </rPr>
          <t>2/末</t>
        </r>
      </text>
    </comment>
    <comment ref="H230" authorId="2" shapeId="0" xr:uid="{00000000-0006-0000-0100-0000B8000000}">
      <text>
        <r>
          <rPr>
            <sz val="9"/>
            <color indexed="81"/>
            <rFont val="MS P ゴシック"/>
            <family val="3"/>
            <charset val="128"/>
          </rPr>
          <t xml:space="preserve">2/10
</t>
        </r>
      </text>
    </comment>
    <comment ref="H231" authorId="1" shapeId="0" xr:uid="{00000000-0006-0000-0100-0000B9000000}">
      <text>
        <r>
          <rPr>
            <b/>
            <sz val="9"/>
            <color indexed="81"/>
            <rFont val="ＭＳ Ｐゴシック"/>
            <family val="3"/>
            <charset val="128"/>
          </rPr>
          <t>2/25</t>
        </r>
      </text>
    </comment>
    <comment ref="K231" authorId="1" shapeId="0" xr:uid="{00000000-0006-0000-0100-0000BA000000}">
      <text>
        <r>
          <rPr>
            <b/>
            <sz val="9"/>
            <color indexed="81"/>
            <rFont val="ＭＳ Ｐゴシック"/>
            <family val="3"/>
            <charset val="128"/>
          </rPr>
          <t>722　郵送料</t>
        </r>
      </text>
    </comment>
    <comment ref="H233" authorId="2" shapeId="0" xr:uid="{00000000-0006-0000-0100-0000BB000000}">
      <text>
        <r>
          <rPr>
            <sz val="9"/>
            <color indexed="81"/>
            <rFont val="MS P ゴシック"/>
            <family val="3"/>
            <charset val="128"/>
          </rPr>
          <t xml:space="preserve">4/1
</t>
        </r>
      </text>
    </comment>
    <comment ref="C234" authorId="1" shapeId="0" xr:uid="{00000000-0006-0000-0100-0000BC000000}">
      <text>
        <r>
          <rPr>
            <b/>
            <sz val="9"/>
            <color indexed="81"/>
            <rFont val="ＭＳ Ｐゴシック"/>
            <family val="3"/>
            <charset val="128"/>
          </rPr>
          <t>追加有り</t>
        </r>
      </text>
    </comment>
    <comment ref="H234" authorId="0" shapeId="0" xr:uid="{00000000-0006-0000-0100-0000BD000000}">
      <text>
        <r>
          <rPr>
            <b/>
            <sz val="9"/>
            <color indexed="81"/>
            <rFont val="ＭＳ Ｐゴシック"/>
            <family val="3"/>
            <charset val="128"/>
          </rPr>
          <t xml:space="preserve">3/5
</t>
        </r>
      </text>
    </comment>
    <comment ref="H235" authorId="1" shapeId="0" xr:uid="{00000000-0006-0000-0100-0000BE000000}">
      <text>
        <r>
          <rPr>
            <b/>
            <sz val="9"/>
            <color indexed="81"/>
            <rFont val="ＭＳ Ｐゴシック"/>
            <family val="3"/>
            <charset val="128"/>
          </rPr>
          <t>3/10</t>
        </r>
      </text>
    </comment>
    <comment ref="H236" authorId="1" shapeId="0" xr:uid="{00000000-0006-0000-0100-0000BF000000}">
      <text>
        <r>
          <rPr>
            <b/>
            <sz val="9"/>
            <color indexed="81"/>
            <rFont val="ＭＳ Ｐゴシック"/>
            <family val="3"/>
            <charset val="128"/>
          </rPr>
          <t>2/25</t>
        </r>
      </text>
    </comment>
    <comment ref="H237" authorId="0" shapeId="0" xr:uid="{00000000-0006-0000-0100-0000C0000000}">
      <text>
        <r>
          <rPr>
            <b/>
            <sz val="9"/>
            <color indexed="81"/>
            <rFont val="ＭＳ Ｐゴシック"/>
            <family val="3"/>
            <charset val="128"/>
          </rPr>
          <t>2/末</t>
        </r>
      </text>
    </comment>
    <comment ref="H238" authorId="0" shapeId="0" xr:uid="{00000000-0006-0000-0100-0000C1000000}">
      <text>
        <r>
          <rPr>
            <b/>
            <sz val="9"/>
            <color indexed="81"/>
            <rFont val="ＭＳ Ｐゴシック"/>
            <family val="3"/>
            <charset val="128"/>
          </rPr>
          <t>2/末</t>
        </r>
      </text>
    </comment>
    <comment ref="H239" authorId="1" shapeId="0" xr:uid="{00000000-0006-0000-0100-0000C2000000}">
      <text>
        <r>
          <rPr>
            <b/>
            <sz val="9"/>
            <color indexed="81"/>
            <rFont val="ＭＳ Ｐゴシック"/>
            <family val="3"/>
            <charset val="128"/>
          </rPr>
          <t>3/10</t>
        </r>
      </text>
    </comment>
    <comment ref="H240" authorId="0" shapeId="0" xr:uid="{00000000-0006-0000-0100-0000C3000000}">
      <text>
        <r>
          <rPr>
            <b/>
            <sz val="9"/>
            <color indexed="81"/>
            <rFont val="ＭＳ Ｐゴシック"/>
            <family val="3"/>
            <charset val="128"/>
          </rPr>
          <t>2/末</t>
        </r>
      </text>
    </comment>
    <comment ref="H241" authorId="1" shapeId="0" xr:uid="{00000000-0006-0000-0100-0000C4000000}">
      <text>
        <r>
          <rPr>
            <b/>
            <sz val="9"/>
            <color indexed="81"/>
            <rFont val="ＭＳ Ｐゴシック"/>
            <family val="3"/>
            <charset val="128"/>
          </rPr>
          <t>2/25</t>
        </r>
      </text>
    </comment>
    <comment ref="H242" authorId="0" shapeId="0" xr:uid="{00000000-0006-0000-0100-0000C5000000}">
      <text>
        <r>
          <rPr>
            <b/>
            <sz val="9"/>
            <color indexed="81"/>
            <rFont val="ＭＳ Ｐゴシック"/>
            <family val="3"/>
            <charset val="128"/>
          </rPr>
          <t xml:space="preserve">3/5
</t>
        </r>
      </text>
    </comment>
    <comment ref="H243" authorId="0" shapeId="0" xr:uid="{00000000-0006-0000-0100-0000C6000000}">
      <text>
        <r>
          <rPr>
            <b/>
            <sz val="9"/>
            <color indexed="81"/>
            <rFont val="ＭＳ Ｐゴシック"/>
            <family val="3"/>
            <charset val="128"/>
          </rPr>
          <t>3/末</t>
        </r>
      </text>
    </comment>
    <comment ref="H244" authorId="1" shapeId="0" xr:uid="{00000000-0006-0000-0100-0000C7000000}">
      <text>
        <r>
          <rPr>
            <b/>
            <sz val="9"/>
            <color indexed="81"/>
            <rFont val="ＭＳ Ｐゴシック"/>
            <family val="3"/>
            <charset val="128"/>
          </rPr>
          <t xml:space="preserve">3/15
</t>
        </r>
      </text>
    </comment>
    <comment ref="H245" authorId="0" shapeId="0" xr:uid="{00000000-0006-0000-0100-0000C8000000}">
      <text>
        <r>
          <rPr>
            <b/>
            <sz val="9"/>
            <color indexed="81"/>
            <rFont val="ＭＳ Ｐゴシック"/>
            <family val="3"/>
            <charset val="128"/>
          </rPr>
          <t>2/末</t>
        </r>
      </text>
    </comment>
    <comment ref="H246" authorId="0" shapeId="0" xr:uid="{00000000-0006-0000-0100-0000C9000000}">
      <text>
        <r>
          <rPr>
            <b/>
            <sz val="9"/>
            <color indexed="81"/>
            <rFont val="ＭＳ Ｐゴシック"/>
            <family val="3"/>
            <charset val="128"/>
          </rPr>
          <t>2/末</t>
        </r>
      </text>
    </comment>
    <comment ref="H247" authorId="0" shapeId="0" xr:uid="{00000000-0006-0000-0100-0000CA000000}">
      <text>
        <r>
          <rPr>
            <b/>
            <sz val="9"/>
            <color indexed="81"/>
            <rFont val="ＭＳ Ｐゴシック"/>
            <family val="3"/>
            <charset val="128"/>
          </rPr>
          <t>2/末</t>
        </r>
      </text>
    </comment>
    <comment ref="H248" authorId="2" shapeId="0" xr:uid="{00000000-0006-0000-0100-0000CB000000}">
      <text>
        <r>
          <rPr>
            <sz val="9"/>
            <color indexed="81"/>
            <rFont val="MS P ゴシック"/>
            <family val="3"/>
            <charset val="128"/>
          </rPr>
          <t xml:space="preserve">2/20
</t>
        </r>
      </text>
    </comment>
    <comment ref="J248" authorId="3" shapeId="0" xr:uid="{00000000-0006-0000-0100-0000CC000000}">
      <text>
        <r>
          <rPr>
            <b/>
            <sz val="9"/>
            <color indexed="81"/>
            <rFont val="MS P ゴシック"/>
            <family val="3"/>
            <charset val="128"/>
          </rPr>
          <t>証憑あり</t>
        </r>
        <r>
          <rPr>
            <sz val="9"/>
            <color indexed="81"/>
            <rFont val="MS P ゴシック"/>
            <family val="3"/>
            <charset val="128"/>
          </rPr>
          <t xml:space="preserve">
376,920</t>
        </r>
      </text>
    </comment>
    <comment ref="H250" authorId="0" shapeId="0" xr:uid="{00000000-0006-0000-0100-0000CD000000}">
      <text>
        <r>
          <rPr>
            <b/>
            <sz val="9"/>
            <color indexed="81"/>
            <rFont val="ＭＳ Ｐゴシック"/>
            <family val="3"/>
            <charset val="128"/>
          </rPr>
          <t>3/末</t>
        </r>
      </text>
    </comment>
    <comment ref="C251" authorId="3" shapeId="0" xr:uid="{00000000-0006-0000-0100-0000CE000000}">
      <text>
        <r>
          <rPr>
            <b/>
            <sz val="9"/>
            <color indexed="81"/>
            <rFont val="MS P ゴシック"/>
            <family val="3"/>
            <charset val="128"/>
          </rPr>
          <t xml:space="preserve">11919
</t>
        </r>
      </text>
    </comment>
    <comment ref="H251" authorId="0" shapeId="0" xr:uid="{00000000-0006-0000-0100-0000CF000000}">
      <text>
        <r>
          <rPr>
            <b/>
            <sz val="9"/>
            <color indexed="81"/>
            <rFont val="ＭＳ Ｐゴシック"/>
            <family val="3"/>
            <charset val="128"/>
          </rPr>
          <t>2/末</t>
        </r>
      </text>
    </comment>
    <comment ref="C252" authorId="1" shapeId="0" xr:uid="{00000000-0006-0000-0100-0000D0000000}">
      <text>
        <r>
          <rPr>
            <b/>
            <sz val="9"/>
            <color indexed="81"/>
            <rFont val="ＭＳ Ｐゴシック"/>
            <family val="3"/>
            <charset val="128"/>
          </rPr>
          <t>先にＦＡＸが来る。</t>
        </r>
      </text>
    </comment>
    <comment ref="H252" authorId="1" shapeId="0" xr:uid="{00000000-0006-0000-0100-0000D1000000}">
      <text>
        <r>
          <rPr>
            <b/>
            <sz val="9"/>
            <color indexed="81"/>
            <rFont val="ＭＳ Ｐゴシック"/>
            <family val="3"/>
            <charset val="128"/>
          </rPr>
          <t>2/25</t>
        </r>
      </text>
    </comment>
    <comment ref="J252" authorId="3" shapeId="0" xr:uid="{00000000-0006-0000-0100-0000D2000000}">
      <text>
        <r>
          <rPr>
            <b/>
            <sz val="9"/>
            <color indexed="81"/>
            <rFont val="MS P ゴシック"/>
            <family val="3"/>
            <charset val="128"/>
          </rPr>
          <t xml:space="preserve">証憑あり
</t>
        </r>
        <r>
          <rPr>
            <sz val="9"/>
            <color indexed="81"/>
            <rFont val="MS P ゴシック"/>
            <family val="3"/>
            <charset val="128"/>
          </rPr>
          <t xml:space="preserve">
</t>
        </r>
      </text>
    </comment>
    <comment ref="C253" authorId="0" shapeId="0" xr:uid="{00000000-0006-0000-0100-0000D3000000}">
      <text>
        <r>
          <rPr>
            <b/>
            <sz val="9"/>
            <color indexed="81"/>
            <rFont val="ＭＳ Ｐゴシック"/>
            <family val="3"/>
            <charset val="128"/>
          </rPr>
          <t>明細見て入力</t>
        </r>
      </text>
    </comment>
    <comment ref="C255" authorId="1" shapeId="0" xr:uid="{00000000-0006-0000-0100-0000D4000000}">
      <text>
        <r>
          <rPr>
            <b/>
            <sz val="9"/>
            <color indexed="81"/>
            <rFont val="ＭＳ Ｐゴシック"/>
            <family val="3"/>
            <charset val="128"/>
          </rPr>
          <t>長船出張所
京都・奈良･大阪
手形と一緒に送られてくる。</t>
        </r>
      </text>
    </comment>
    <comment ref="H255" authorId="1" shapeId="0" xr:uid="{00000000-0006-0000-0100-0000D5000000}">
      <text>
        <r>
          <rPr>
            <b/>
            <sz val="9"/>
            <color indexed="81"/>
            <rFont val="ＭＳ Ｐゴシック"/>
            <family val="3"/>
            <charset val="128"/>
          </rPr>
          <t>2/25</t>
        </r>
      </text>
    </comment>
    <comment ref="K255" authorId="1" shapeId="0" xr:uid="{00000000-0006-0000-0100-0000D6000000}">
      <text>
        <r>
          <rPr>
            <b/>
            <sz val="9"/>
            <color indexed="81"/>
            <rFont val="ＭＳ Ｐゴシック"/>
            <family val="3"/>
            <charset val="128"/>
          </rPr>
          <t>722　郵送料</t>
        </r>
      </text>
    </comment>
    <comment ref="H256" authorId="1" shapeId="0" xr:uid="{00000000-0006-0000-0100-0000D7000000}">
      <text>
        <r>
          <rPr>
            <b/>
            <sz val="9"/>
            <color indexed="81"/>
            <rFont val="ＭＳ Ｐゴシック"/>
            <family val="3"/>
            <charset val="128"/>
          </rPr>
          <t>2/25</t>
        </r>
      </text>
    </comment>
    <comment ref="H258" authorId="0" shapeId="0" xr:uid="{00000000-0006-0000-0100-0000D8000000}">
      <text>
        <r>
          <rPr>
            <b/>
            <sz val="9"/>
            <color indexed="81"/>
            <rFont val="ＭＳ Ｐゴシック"/>
            <family val="3"/>
            <charset val="128"/>
          </rPr>
          <t>2/末</t>
        </r>
      </text>
    </comment>
    <comment ref="F259" authorId="1" shapeId="0" xr:uid="{00000000-0006-0000-0100-0000D9000000}">
      <text>
        <r>
          <rPr>
            <b/>
            <sz val="9"/>
            <color indexed="81"/>
            <rFont val="ＭＳ Ｐゴシック"/>
            <family val="3"/>
            <charset val="128"/>
          </rPr>
          <t>先方に請求書が届かず10月末に入金有り</t>
        </r>
      </text>
    </comment>
    <comment ref="H261" authorId="0" shapeId="0" xr:uid="{00000000-0006-0000-0100-0000DA000000}">
      <text>
        <r>
          <rPr>
            <b/>
            <sz val="9"/>
            <color indexed="81"/>
            <rFont val="ＭＳ Ｐゴシック"/>
            <family val="3"/>
            <charset val="128"/>
          </rPr>
          <t>2/末</t>
        </r>
      </text>
    </comment>
    <comment ref="J261" authorId="3" shapeId="0" xr:uid="{00000000-0006-0000-0100-0000DB000000}">
      <text>
        <r>
          <rPr>
            <b/>
            <sz val="9"/>
            <color indexed="81"/>
            <rFont val="MS P ゴシック"/>
            <family val="3"/>
            <charset val="128"/>
          </rPr>
          <t xml:space="preserve">証憑あり（作業料金請求明細書）
</t>
        </r>
      </text>
    </comment>
    <comment ref="H262" authorId="0" shapeId="0" xr:uid="{00000000-0006-0000-0100-0000DC000000}">
      <text>
        <r>
          <rPr>
            <b/>
            <sz val="9"/>
            <color indexed="81"/>
            <rFont val="ＭＳ Ｐゴシック"/>
            <family val="3"/>
            <charset val="128"/>
          </rPr>
          <t>2/末</t>
        </r>
      </text>
    </comment>
    <comment ref="H263" authorId="0" shapeId="0" xr:uid="{00000000-0006-0000-0100-0000DD000000}">
      <text>
        <r>
          <rPr>
            <b/>
            <sz val="9"/>
            <color indexed="81"/>
            <rFont val="ＭＳ Ｐゴシック"/>
            <family val="3"/>
            <charset val="128"/>
          </rPr>
          <t>2/末</t>
        </r>
      </text>
    </comment>
    <comment ref="H264" authorId="0" shapeId="0" xr:uid="{00000000-0006-0000-0100-0000DE000000}">
      <text>
        <r>
          <rPr>
            <b/>
            <sz val="9"/>
            <color indexed="81"/>
            <rFont val="ＭＳ Ｐゴシック"/>
            <family val="3"/>
            <charset val="128"/>
          </rPr>
          <t>2/末</t>
        </r>
      </text>
    </comment>
    <comment ref="H265" authorId="0" shapeId="0" xr:uid="{00000000-0006-0000-0100-0000DF000000}">
      <text>
        <r>
          <rPr>
            <b/>
            <sz val="9"/>
            <color indexed="81"/>
            <rFont val="ＭＳ Ｐゴシック"/>
            <family val="3"/>
            <charset val="128"/>
          </rPr>
          <t>2/末</t>
        </r>
      </text>
    </comment>
    <comment ref="H266" authorId="0" shapeId="0" xr:uid="{00000000-0006-0000-0100-0000E0000000}">
      <text>
        <r>
          <rPr>
            <b/>
            <sz val="9"/>
            <color indexed="81"/>
            <rFont val="ＭＳ Ｐゴシック"/>
            <family val="3"/>
            <charset val="128"/>
          </rPr>
          <t>2/末</t>
        </r>
      </text>
    </comment>
    <comment ref="H267" authorId="0" shapeId="0" xr:uid="{00000000-0006-0000-0100-0000E1000000}">
      <text>
        <r>
          <rPr>
            <b/>
            <sz val="9"/>
            <color indexed="81"/>
            <rFont val="ＭＳ Ｐゴシック"/>
            <family val="3"/>
            <charset val="128"/>
          </rPr>
          <t>2/末</t>
        </r>
      </text>
    </comment>
    <comment ref="H268" authorId="1" shapeId="0" xr:uid="{00000000-0006-0000-0100-0000E2000000}">
      <text>
        <r>
          <rPr>
            <b/>
            <sz val="9"/>
            <color indexed="81"/>
            <rFont val="ＭＳ Ｐゴシック"/>
            <family val="3"/>
            <charset val="128"/>
          </rPr>
          <t>3/10</t>
        </r>
      </text>
    </comment>
    <comment ref="H269" authorId="0" shapeId="0" xr:uid="{00000000-0006-0000-0100-0000E3000000}">
      <text>
        <r>
          <rPr>
            <b/>
            <sz val="9"/>
            <color indexed="81"/>
            <rFont val="ＭＳ Ｐゴシック"/>
            <family val="3"/>
            <charset val="128"/>
          </rPr>
          <t>2/末</t>
        </r>
      </text>
    </comment>
    <comment ref="H270" authorId="0" shapeId="0" xr:uid="{00000000-0006-0000-0100-0000E4000000}">
      <text>
        <r>
          <rPr>
            <b/>
            <sz val="9"/>
            <color indexed="81"/>
            <rFont val="ＭＳ Ｐゴシック"/>
            <family val="3"/>
            <charset val="128"/>
          </rPr>
          <t>2/末</t>
        </r>
      </text>
    </comment>
    <comment ref="H271" authorId="0" shapeId="0" xr:uid="{00000000-0006-0000-0100-0000E5000000}">
      <text>
        <r>
          <rPr>
            <b/>
            <sz val="9"/>
            <color indexed="81"/>
            <rFont val="ＭＳ Ｐゴシック"/>
            <family val="3"/>
            <charset val="128"/>
          </rPr>
          <t>2/末</t>
        </r>
      </text>
    </comment>
    <comment ref="H272" authorId="1" shapeId="0" xr:uid="{00000000-0006-0000-0100-0000E6000000}">
      <text>
        <r>
          <rPr>
            <b/>
            <sz val="9"/>
            <color indexed="81"/>
            <rFont val="ＭＳ Ｐゴシック"/>
            <family val="3"/>
            <charset val="128"/>
          </rPr>
          <t>2/25</t>
        </r>
      </text>
    </comment>
    <comment ref="H273" authorId="0" shapeId="0" xr:uid="{00000000-0006-0000-0100-0000E7000000}">
      <text>
        <r>
          <rPr>
            <b/>
            <sz val="9"/>
            <color indexed="81"/>
            <rFont val="ＭＳ Ｐゴシック"/>
            <family val="3"/>
            <charset val="128"/>
          </rPr>
          <t>2/末</t>
        </r>
      </text>
    </comment>
    <comment ref="H275" authorId="0" shapeId="0" xr:uid="{00000000-0006-0000-0100-0000E8000000}">
      <text>
        <r>
          <rPr>
            <b/>
            <sz val="9"/>
            <color indexed="81"/>
            <rFont val="ＭＳ Ｐゴシック"/>
            <family val="3"/>
            <charset val="128"/>
          </rPr>
          <t>2/末</t>
        </r>
      </text>
    </comment>
    <comment ref="H276" authorId="1" shapeId="0" xr:uid="{00000000-0006-0000-0100-0000E9000000}">
      <text>
        <r>
          <rPr>
            <b/>
            <sz val="9"/>
            <color indexed="81"/>
            <rFont val="ＭＳ Ｐゴシック"/>
            <family val="3"/>
            <charset val="128"/>
          </rPr>
          <t>2/25</t>
        </r>
      </text>
    </comment>
    <comment ref="H277" authorId="1" shapeId="0" xr:uid="{00000000-0006-0000-0100-0000EA000000}">
      <text>
        <r>
          <rPr>
            <b/>
            <sz val="9"/>
            <color indexed="81"/>
            <rFont val="ＭＳ Ｐゴシック"/>
            <family val="3"/>
            <charset val="128"/>
          </rPr>
          <t xml:space="preserve">2/15
</t>
        </r>
      </text>
    </comment>
    <comment ref="H278" authorId="1" shapeId="0" xr:uid="{00000000-0006-0000-0100-0000EB000000}">
      <text>
        <r>
          <rPr>
            <b/>
            <sz val="9"/>
            <color indexed="81"/>
            <rFont val="ＭＳ Ｐゴシック"/>
            <family val="3"/>
            <charset val="128"/>
          </rPr>
          <t>2/25</t>
        </r>
      </text>
    </comment>
    <comment ref="H279" authorId="1" shapeId="0" xr:uid="{00000000-0006-0000-0100-0000EC000000}">
      <text>
        <r>
          <rPr>
            <b/>
            <sz val="9"/>
            <color indexed="81"/>
            <rFont val="ＭＳ Ｐゴシック"/>
            <family val="3"/>
            <charset val="128"/>
          </rPr>
          <t xml:space="preserve">2/15
</t>
        </r>
      </text>
    </comment>
    <comment ref="H282" authorId="1" shapeId="0" xr:uid="{00000000-0006-0000-0100-0000ED000000}">
      <text>
        <r>
          <rPr>
            <b/>
            <sz val="9"/>
            <color indexed="81"/>
            <rFont val="ＭＳ Ｐゴシック"/>
            <family val="3"/>
            <charset val="128"/>
          </rPr>
          <t xml:space="preserve">3/15
</t>
        </r>
      </text>
    </comment>
    <comment ref="H284" authorId="2" shapeId="0" xr:uid="{00000000-0006-0000-0100-0000EE000000}">
      <text>
        <r>
          <rPr>
            <sz val="9"/>
            <color indexed="81"/>
            <rFont val="MS P ゴシック"/>
            <family val="3"/>
            <charset val="128"/>
          </rPr>
          <t xml:space="preserve">2/20
</t>
        </r>
      </text>
    </comment>
    <comment ref="H285" authorId="0" shapeId="0" xr:uid="{00000000-0006-0000-0100-0000EF000000}">
      <text>
        <r>
          <rPr>
            <b/>
            <sz val="9"/>
            <color indexed="81"/>
            <rFont val="ＭＳ Ｐゴシック"/>
            <family val="3"/>
            <charset val="128"/>
          </rPr>
          <t>2/末</t>
        </r>
      </text>
    </comment>
    <comment ref="H287" authorId="0" shapeId="0" xr:uid="{00000000-0006-0000-0100-0000F0000000}">
      <text>
        <r>
          <rPr>
            <b/>
            <sz val="9"/>
            <color indexed="81"/>
            <rFont val="ＭＳ Ｐゴシック"/>
            <family val="3"/>
            <charset val="128"/>
          </rPr>
          <t>2/末</t>
        </r>
      </text>
    </comment>
    <comment ref="H288" authorId="0" shapeId="0" xr:uid="{00000000-0006-0000-0100-0000F1000000}">
      <text>
        <r>
          <rPr>
            <b/>
            <sz val="9"/>
            <color indexed="81"/>
            <rFont val="ＭＳ Ｐゴシック"/>
            <family val="3"/>
            <charset val="128"/>
          </rPr>
          <t>2/末</t>
        </r>
      </text>
    </comment>
    <comment ref="H292" authorId="0" shapeId="0" xr:uid="{00000000-0006-0000-0100-0000F2000000}">
      <text>
        <r>
          <rPr>
            <b/>
            <sz val="9"/>
            <color indexed="81"/>
            <rFont val="ＭＳ Ｐゴシック"/>
            <family val="3"/>
            <charset val="128"/>
          </rPr>
          <t>2/末</t>
        </r>
      </text>
    </comment>
    <comment ref="H293" authorId="0" shapeId="0" xr:uid="{00000000-0006-0000-0100-0000F3000000}">
      <text>
        <r>
          <rPr>
            <b/>
            <sz val="9"/>
            <color indexed="81"/>
            <rFont val="ＭＳ Ｐゴシック"/>
            <family val="3"/>
            <charset val="128"/>
          </rPr>
          <t>2/末</t>
        </r>
      </text>
    </comment>
    <comment ref="H294" authorId="0" shapeId="0" xr:uid="{00000000-0006-0000-0100-0000F4000000}">
      <text>
        <r>
          <rPr>
            <b/>
            <sz val="9"/>
            <color indexed="81"/>
            <rFont val="ＭＳ Ｐゴシック"/>
            <family val="3"/>
            <charset val="128"/>
          </rPr>
          <t>2/末</t>
        </r>
      </text>
    </comment>
    <comment ref="H295" authorId="2" shapeId="0" xr:uid="{00000000-0006-0000-0100-0000F5000000}">
      <text>
        <r>
          <rPr>
            <sz val="9"/>
            <color indexed="81"/>
            <rFont val="MS P ゴシック"/>
            <family val="3"/>
            <charset val="128"/>
          </rPr>
          <t xml:space="preserve">2/20
</t>
        </r>
      </text>
    </comment>
    <comment ref="H296" authorId="0" shapeId="0" xr:uid="{00000000-0006-0000-0100-0000F6000000}">
      <text>
        <r>
          <rPr>
            <b/>
            <sz val="9"/>
            <color indexed="81"/>
            <rFont val="ＭＳ Ｐゴシック"/>
            <family val="3"/>
            <charset val="128"/>
          </rPr>
          <t>3/末</t>
        </r>
      </text>
    </comment>
    <comment ref="H297" authorId="0" shapeId="0" xr:uid="{00000000-0006-0000-0100-0000F7000000}">
      <text>
        <r>
          <rPr>
            <b/>
            <sz val="9"/>
            <color indexed="81"/>
            <rFont val="ＭＳ Ｐゴシック"/>
            <family val="3"/>
            <charset val="128"/>
          </rPr>
          <t>3/末</t>
        </r>
      </text>
    </comment>
    <comment ref="H298" authorId="0" shapeId="0" xr:uid="{00000000-0006-0000-0100-0000F8000000}">
      <text>
        <r>
          <rPr>
            <b/>
            <sz val="9"/>
            <color indexed="81"/>
            <rFont val="ＭＳ Ｐゴシック"/>
            <family val="3"/>
            <charset val="128"/>
          </rPr>
          <t>2/末</t>
        </r>
      </text>
    </comment>
    <comment ref="H301" authorId="0" shapeId="0" xr:uid="{00000000-0006-0000-0100-0000F9000000}">
      <text>
        <r>
          <rPr>
            <b/>
            <sz val="9"/>
            <color indexed="81"/>
            <rFont val="ＭＳ Ｐゴシック"/>
            <family val="3"/>
            <charset val="128"/>
          </rPr>
          <t>3/末</t>
        </r>
      </text>
    </comment>
    <comment ref="H302" authorId="0" shapeId="0" xr:uid="{00000000-0006-0000-0100-0000FA000000}">
      <text>
        <r>
          <rPr>
            <b/>
            <sz val="9"/>
            <color indexed="81"/>
            <rFont val="ＭＳ Ｐゴシック"/>
            <family val="3"/>
            <charset val="128"/>
          </rPr>
          <t>2/末</t>
        </r>
      </text>
    </comment>
    <comment ref="H303" authorId="0" shapeId="0" xr:uid="{00000000-0006-0000-0100-0000FB000000}">
      <text>
        <r>
          <rPr>
            <b/>
            <sz val="9"/>
            <color indexed="81"/>
            <rFont val="ＭＳ Ｐゴシック"/>
            <family val="3"/>
            <charset val="128"/>
          </rPr>
          <t>3/末</t>
        </r>
      </text>
    </comment>
    <comment ref="H304" authorId="0" shapeId="0" xr:uid="{00000000-0006-0000-0100-0000FC000000}">
      <text>
        <r>
          <rPr>
            <b/>
            <sz val="9"/>
            <color indexed="81"/>
            <rFont val="ＭＳ Ｐゴシック"/>
            <family val="3"/>
            <charset val="128"/>
          </rPr>
          <t>2/末</t>
        </r>
      </text>
    </comment>
    <comment ref="H305" authorId="1" shapeId="0" xr:uid="{00000000-0006-0000-0100-0000FD000000}">
      <text>
        <r>
          <rPr>
            <b/>
            <sz val="9"/>
            <color indexed="81"/>
            <rFont val="ＭＳ Ｐゴシック"/>
            <family val="3"/>
            <charset val="128"/>
          </rPr>
          <t>2/25</t>
        </r>
      </text>
    </comment>
    <comment ref="H307" authorId="0" shapeId="0" xr:uid="{00000000-0006-0000-0100-0000FE000000}">
      <text>
        <r>
          <rPr>
            <b/>
            <sz val="9"/>
            <color indexed="81"/>
            <rFont val="ＭＳ Ｐゴシック"/>
            <family val="3"/>
            <charset val="128"/>
          </rPr>
          <t>2/末</t>
        </r>
      </text>
    </comment>
    <comment ref="H308" authorId="0" shapeId="0" xr:uid="{00000000-0006-0000-0100-0000FF000000}">
      <text>
        <r>
          <rPr>
            <b/>
            <sz val="9"/>
            <color indexed="81"/>
            <rFont val="ＭＳ Ｐゴシック"/>
            <family val="3"/>
            <charset val="128"/>
          </rPr>
          <t>2/末</t>
        </r>
      </text>
    </comment>
    <comment ref="H309" authorId="0" shapeId="0" xr:uid="{00000000-0006-0000-0100-000000010000}">
      <text>
        <r>
          <rPr>
            <b/>
            <sz val="9"/>
            <color indexed="81"/>
            <rFont val="ＭＳ Ｐゴシック"/>
            <family val="3"/>
            <charset val="128"/>
          </rPr>
          <t>2/末</t>
        </r>
      </text>
    </comment>
    <comment ref="H310" authorId="0" shapeId="0" xr:uid="{00000000-0006-0000-0100-000001010000}">
      <text>
        <r>
          <rPr>
            <b/>
            <sz val="9"/>
            <color indexed="81"/>
            <rFont val="ＭＳ Ｐゴシック"/>
            <family val="3"/>
            <charset val="128"/>
          </rPr>
          <t>2/末</t>
        </r>
      </text>
    </comment>
    <comment ref="C311" authorId="1" shapeId="0" xr:uid="{00000000-0006-0000-0100-000002010000}">
      <text>
        <r>
          <rPr>
            <b/>
            <sz val="9"/>
            <color indexed="81"/>
            <rFont val="ＭＳ Ｐゴシック"/>
            <family val="3"/>
            <charset val="128"/>
          </rPr>
          <t>三重営業所・名古屋ショールーム・生産物流企画部</t>
        </r>
      </text>
    </comment>
    <comment ref="H311" authorId="0" shapeId="0" xr:uid="{00000000-0006-0000-0100-000003010000}">
      <text>
        <r>
          <rPr>
            <b/>
            <sz val="9"/>
            <color indexed="81"/>
            <rFont val="ＭＳ Ｐゴシック"/>
            <family val="3"/>
            <charset val="128"/>
          </rPr>
          <t>2/末</t>
        </r>
      </text>
    </comment>
    <comment ref="H312" authorId="0" shapeId="0" xr:uid="{00000000-0006-0000-0100-000004010000}">
      <text>
        <r>
          <rPr>
            <b/>
            <sz val="9"/>
            <color indexed="81"/>
            <rFont val="ＭＳ Ｐゴシック"/>
            <family val="3"/>
            <charset val="128"/>
          </rPr>
          <t>2/末</t>
        </r>
      </text>
    </comment>
    <comment ref="H313" authorId="0" shapeId="0" xr:uid="{00000000-0006-0000-0100-000005010000}">
      <text>
        <r>
          <rPr>
            <b/>
            <sz val="9"/>
            <color indexed="81"/>
            <rFont val="ＭＳ Ｐゴシック"/>
            <family val="3"/>
            <charset val="128"/>
          </rPr>
          <t>2/末</t>
        </r>
      </text>
    </comment>
    <comment ref="H314" authorId="0" shapeId="0" xr:uid="{00000000-0006-0000-0100-000006010000}">
      <text>
        <r>
          <rPr>
            <b/>
            <sz val="9"/>
            <color indexed="81"/>
            <rFont val="ＭＳ Ｐゴシック"/>
            <family val="3"/>
            <charset val="128"/>
          </rPr>
          <t>2/末</t>
        </r>
      </text>
    </comment>
    <comment ref="H315" authorId="0" shapeId="0" xr:uid="{00000000-0006-0000-0100-000007010000}">
      <text>
        <r>
          <rPr>
            <b/>
            <sz val="9"/>
            <color indexed="81"/>
            <rFont val="ＭＳ Ｐゴシック"/>
            <family val="3"/>
            <charset val="128"/>
          </rPr>
          <t>2/末</t>
        </r>
      </text>
    </comment>
    <comment ref="C316" authorId="0" shapeId="0" xr:uid="{00000000-0006-0000-0100-000008010000}">
      <text>
        <r>
          <rPr>
            <b/>
            <sz val="9"/>
            <color indexed="81"/>
            <rFont val="ＭＳ Ｐゴシック"/>
            <family val="3"/>
            <charset val="128"/>
          </rPr>
          <t>フランスベッドは中日本と一緒</t>
        </r>
      </text>
    </comment>
    <comment ref="H316" authorId="0" shapeId="0" xr:uid="{00000000-0006-0000-0100-000009010000}">
      <text>
        <r>
          <rPr>
            <b/>
            <sz val="9"/>
            <color indexed="81"/>
            <rFont val="ＭＳ Ｐゴシック"/>
            <family val="3"/>
            <charset val="128"/>
          </rPr>
          <t>2/末</t>
        </r>
      </text>
    </comment>
    <comment ref="H317" authorId="0" shapeId="0" xr:uid="{00000000-0006-0000-0100-00000A010000}">
      <text>
        <r>
          <rPr>
            <b/>
            <sz val="9"/>
            <color indexed="81"/>
            <rFont val="ＭＳ Ｐゴシック"/>
            <family val="3"/>
            <charset val="128"/>
          </rPr>
          <t>2/末</t>
        </r>
      </text>
    </comment>
    <comment ref="H318" authorId="0" shapeId="0" xr:uid="{00000000-0006-0000-0100-00000B010000}">
      <text>
        <r>
          <rPr>
            <b/>
            <sz val="9"/>
            <color indexed="81"/>
            <rFont val="ＭＳ Ｐゴシック"/>
            <family val="3"/>
            <charset val="128"/>
          </rPr>
          <t>2/末</t>
        </r>
      </text>
    </comment>
    <comment ref="H319" authorId="0" shapeId="0" xr:uid="{00000000-0006-0000-0100-00000C010000}">
      <text>
        <r>
          <rPr>
            <b/>
            <sz val="9"/>
            <color indexed="81"/>
            <rFont val="ＭＳ Ｐゴシック"/>
            <family val="3"/>
            <charset val="128"/>
          </rPr>
          <t>2/末</t>
        </r>
      </text>
    </comment>
    <comment ref="H320" authorId="2" shapeId="0" xr:uid="{00000000-0006-0000-0100-00000D010000}">
      <text>
        <r>
          <rPr>
            <sz val="9"/>
            <color indexed="81"/>
            <rFont val="MS P ゴシック"/>
            <family val="3"/>
            <charset val="128"/>
          </rPr>
          <t xml:space="preserve">2/20
</t>
        </r>
      </text>
    </comment>
    <comment ref="H321" authorId="2" shapeId="0" xr:uid="{00000000-0006-0000-0100-00000E010000}">
      <text>
        <r>
          <rPr>
            <sz val="9"/>
            <color indexed="81"/>
            <rFont val="MS P ゴシック"/>
            <family val="3"/>
            <charset val="128"/>
          </rPr>
          <t xml:space="preserve">2/20
</t>
        </r>
      </text>
    </comment>
    <comment ref="C322" authorId="3" shapeId="0" xr:uid="{00000000-0006-0000-0100-00000F010000}">
      <text>
        <r>
          <rPr>
            <b/>
            <sz val="9"/>
            <color indexed="81"/>
            <rFont val="MS P ゴシック"/>
            <family val="3"/>
            <charset val="128"/>
          </rPr>
          <t>作業料相殺分の請求書は仕訳伝票に添付する事</t>
        </r>
        <r>
          <rPr>
            <sz val="9"/>
            <color indexed="81"/>
            <rFont val="MS P ゴシック"/>
            <family val="3"/>
            <charset val="128"/>
          </rPr>
          <t xml:space="preserve">
</t>
        </r>
      </text>
    </comment>
    <comment ref="J322" authorId="3" shapeId="0" xr:uid="{00000000-0006-0000-0100-000010010000}">
      <text>
        <r>
          <rPr>
            <b/>
            <sz val="9"/>
            <color indexed="81"/>
            <rFont val="MS P ゴシック"/>
            <family val="3"/>
            <charset val="128"/>
          </rPr>
          <t xml:space="preserve">証憑あり
</t>
        </r>
      </text>
    </comment>
    <comment ref="H323" authorId="0" shapeId="0" xr:uid="{00000000-0006-0000-0100-000011010000}">
      <text>
        <r>
          <rPr>
            <b/>
            <sz val="9"/>
            <color indexed="81"/>
            <rFont val="ＭＳ Ｐゴシック"/>
            <family val="3"/>
            <charset val="128"/>
          </rPr>
          <t>2/末</t>
        </r>
      </text>
    </comment>
    <comment ref="H324" authorId="1" shapeId="0" xr:uid="{00000000-0006-0000-0100-000012010000}">
      <text>
        <r>
          <rPr>
            <b/>
            <sz val="9"/>
            <color indexed="81"/>
            <rFont val="ＭＳ Ｐゴシック"/>
            <family val="3"/>
            <charset val="128"/>
          </rPr>
          <t xml:space="preserve">2/15
</t>
        </r>
      </text>
    </comment>
    <comment ref="H325" authorId="0" shapeId="0" xr:uid="{00000000-0006-0000-0100-000013010000}">
      <text>
        <r>
          <rPr>
            <b/>
            <sz val="9"/>
            <color indexed="81"/>
            <rFont val="ＭＳ Ｐゴシック"/>
            <family val="3"/>
            <charset val="128"/>
          </rPr>
          <t>2/末</t>
        </r>
      </text>
    </comment>
    <comment ref="H326" authorId="0" shapeId="0" xr:uid="{00000000-0006-0000-0100-000014010000}">
      <text>
        <r>
          <rPr>
            <b/>
            <sz val="9"/>
            <color indexed="81"/>
            <rFont val="ＭＳ Ｐゴシック"/>
            <family val="3"/>
            <charset val="128"/>
          </rPr>
          <t>2/末</t>
        </r>
      </text>
    </comment>
    <comment ref="H327" authorId="0" shapeId="0" xr:uid="{00000000-0006-0000-0100-000015010000}">
      <text>
        <r>
          <rPr>
            <b/>
            <sz val="9"/>
            <color indexed="81"/>
            <rFont val="ＭＳ Ｐゴシック"/>
            <family val="3"/>
            <charset val="128"/>
          </rPr>
          <t>3/末</t>
        </r>
      </text>
    </comment>
    <comment ref="H328" authorId="2" shapeId="0" xr:uid="{00000000-0006-0000-0100-000016010000}">
      <text>
        <r>
          <rPr>
            <sz val="9"/>
            <color indexed="81"/>
            <rFont val="MS P ゴシック"/>
            <family val="3"/>
            <charset val="128"/>
          </rPr>
          <t xml:space="preserve">2/10
</t>
        </r>
      </text>
    </comment>
    <comment ref="H329" authorId="0" shapeId="0" xr:uid="{00000000-0006-0000-0100-000017010000}">
      <text>
        <r>
          <rPr>
            <b/>
            <sz val="9"/>
            <color indexed="81"/>
            <rFont val="ＭＳ Ｐゴシック"/>
            <family val="3"/>
            <charset val="128"/>
          </rPr>
          <t>2/末</t>
        </r>
      </text>
    </comment>
    <comment ref="H330" authorId="1" shapeId="0" xr:uid="{00000000-0006-0000-0100-000018010000}">
      <text>
        <r>
          <rPr>
            <b/>
            <sz val="9"/>
            <color indexed="81"/>
            <rFont val="ＭＳ Ｐゴシック"/>
            <family val="3"/>
            <charset val="128"/>
          </rPr>
          <t xml:space="preserve">3/15
</t>
        </r>
      </text>
    </comment>
    <comment ref="H331" authorId="0" shapeId="0" xr:uid="{00000000-0006-0000-0100-000019010000}">
      <text>
        <r>
          <rPr>
            <b/>
            <sz val="9"/>
            <color indexed="81"/>
            <rFont val="ＭＳ Ｐゴシック"/>
            <family val="3"/>
            <charset val="128"/>
          </rPr>
          <t>2/末</t>
        </r>
      </text>
    </comment>
    <comment ref="H332" authorId="0" shapeId="0" xr:uid="{00000000-0006-0000-0100-00001A010000}">
      <text>
        <r>
          <rPr>
            <b/>
            <sz val="9"/>
            <color indexed="81"/>
            <rFont val="ＭＳ Ｐゴシック"/>
            <family val="3"/>
            <charset val="128"/>
          </rPr>
          <t>2/末</t>
        </r>
      </text>
    </comment>
    <comment ref="H333" authorId="1" shapeId="0" xr:uid="{00000000-0006-0000-0100-00001B010000}">
      <text>
        <r>
          <rPr>
            <b/>
            <sz val="9"/>
            <color indexed="81"/>
            <rFont val="ＭＳ Ｐゴシック"/>
            <family val="3"/>
            <charset val="128"/>
          </rPr>
          <t>2/25</t>
        </r>
      </text>
    </comment>
    <comment ref="H334" authorId="0" shapeId="0" xr:uid="{00000000-0006-0000-0100-00001C010000}">
      <text>
        <r>
          <rPr>
            <b/>
            <sz val="9"/>
            <color indexed="81"/>
            <rFont val="ＭＳ Ｐゴシック"/>
            <family val="3"/>
            <charset val="128"/>
          </rPr>
          <t>3/末</t>
        </r>
      </text>
    </comment>
    <comment ref="H335" authorId="1" shapeId="0" xr:uid="{00000000-0006-0000-0100-00001D010000}">
      <text>
        <r>
          <rPr>
            <b/>
            <sz val="9"/>
            <color indexed="81"/>
            <rFont val="ＭＳ Ｐゴシック"/>
            <family val="3"/>
            <charset val="128"/>
          </rPr>
          <t xml:space="preserve">3/15
</t>
        </r>
      </text>
    </comment>
    <comment ref="H336" authorId="0" shapeId="0" xr:uid="{00000000-0006-0000-0100-00001E010000}">
      <text>
        <r>
          <rPr>
            <b/>
            <sz val="9"/>
            <color indexed="81"/>
            <rFont val="ＭＳ Ｐゴシック"/>
            <family val="3"/>
            <charset val="128"/>
          </rPr>
          <t>3/末</t>
        </r>
      </text>
    </comment>
    <comment ref="H337" authorId="0" shapeId="0" xr:uid="{00000000-0006-0000-0100-00001F010000}">
      <text>
        <r>
          <rPr>
            <b/>
            <sz val="9"/>
            <color indexed="81"/>
            <rFont val="ＭＳ Ｐゴシック"/>
            <family val="3"/>
            <charset val="128"/>
          </rPr>
          <t>2/末</t>
        </r>
      </text>
    </comment>
    <comment ref="H338" authorId="0" shapeId="0" xr:uid="{00000000-0006-0000-0100-000020010000}">
      <text>
        <r>
          <rPr>
            <b/>
            <sz val="9"/>
            <color indexed="81"/>
            <rFont val="ＭＳ Ｐゴシック"/>
            <family val="3"/>
            <charset val="128"/>
          </rPr>
          <t>3/末</t>
        </r>
      </text>
    </comment>
    <comment ref="H339" authorId="0" shapeId="0" xr:uid="{00000000-0006-0000-0100-000021010000}">
      <text>
        <r>
          <rPr>
            <b/>
            <sz val="9"/>
            <color indexed="81"/>
            <rFont val="ＭＳ Ｐゴシック"/>
            <family val="3"/>
            <charset val="128"/>
          </rPr>
          <t>3/末</t>
        </r>
      </text>
    </comment>
    <comment ref="H340" authorId="0" shapeId="0" xr:uid="{00000000-0006-0000-0100-000022010000}">
      <text>
        <r>
          <rPr>
            <b/>
            <sz val="9"/>
            <color indexed="81"/>
            <rFont val="ＭＳ Ｐゴシック"/>
            <family val="3"/>
            <charset val="128"/>
          </rPr>
          <t>2/末</t>
        </r>
      </text>
    </comment>
    <comment ref="H342" authorId="0" shapeId="0" xr:uid="{00000000-0006-0000-0100-000023010000}">
      <text>
        <r>
          <rPr>
            <b/>
            <sz val="9"/>
            <color indexed="81"/>
            <rFont val="ＭＳ Ｐゴシック"/>
            <family val="3"/>
            <charset val="128"/>
          </rPr>
          <t>3/末</t>
        </r>
      </text>
    </comment>
    <comment ref="H343" authorId="1" shapeId="0" xr:uid="{00000000-0006-0000-0100-000024010000}">
      <text>
        <r>
          <rPr>
            <b/>
            <sz val="9"/>
            <color indexed="81"/>
            <rFont val="ＭＳ Ｐゴシック"/>
            <family val="3"/>
            <charset val="128"/>
          </rPr>
          <t xml:space="preserve">2/15
</t>
        </r>
      </text>
    </comment>
    <comment ref="H344" authorId="0" shapeId="0" xr:uid="{00000000-0006-0000-0100-000025010000}">
      <text>
        <r>
          <rPr>
            <b/>
            <sz val="9"/>
            <color indexed="81"/>
            <rFont val="ＭＳ Ｐゴシック"/>
            <family val="3"/>
            <charset val="128"/>
          </rPr>
          <t>2/末</t>
        </r>
      </text>
    </comment>
    <comment ref="H345" authorId="0" shapeId="0" xr:uid="{00000000-0006-0000-0100-000026010000}">
      <text>
        <r>
          <rPr>
            <b/>
            <sz val="9"/>
            <color indexed="81"/>
            <rFont val="ＭＳ Ｐゴシック"/>
            <family val="3"/>
            <charset val="128"/>
          </rPr>
          <t>3/末</t>
        </r>
      </text>
    </comment>
    <comment ref="H346" authorId="0" shapeId="0" xr:uid="{00000000-0006-0000-0100-000027010000}">
      <text>
        <r>
          <rPr>
            <b/>
            <sz val="9"/>
            <color indexed="81"/>
            <rFont val="ＭＳ Ｐゴシック"/>
            <family val="3"/>
            <charset val="128"/>
          </rPr>
          <t>2/末</t>
        </r>
      </text>
    </comment>
    <comment ref="H347" authorId="0" shapeId="0" xr:uid="{00000000-0006-0000-0100-000028010000}">
      <text>
        <r>
          <rPr>
            <b/>
            <sz val="9"/>
            <color indexed="81"/>
            <rFont val="ＭＳ Ｐゴシック"/>
            <family val="3"/>
            <charset val="128"/>
          </rPr>
          <t>2/末</t>
        </r>
      </text>
    </comment>
    <comment ref="H349" authorId="0" shapeId="0" xr:uid="{00000000-0006-0000-0100-000029010000}">
      <text>
        <r>
          <rPr>
            <b/>
            <sz val="9"/>
            <color indexed="81"/>
            <rFont val="ＭＳ Ｐゴシック"/>
            <family val="3"/>
            <charset val="128"/>
          </rPr>
          <t>2/末</t>
        </r>
      </text>
    </comment>
    <comment ref="H350" authorId="0" shapeId="0" xr:uid="{00000000-0006-0000-0100-00002A010000}">
      <text>
        <r>
          <rPr>
            <b/>
            <sz val="9"/>
            <color indexed="81"/>
            <rFont val="ＭＳ Ｐゴシック"/>
            <family val="3"/>
            <charset val="128"/>
          </rPr>
          <t>2/末</t>
        </r>
      </text>
    </comment>
    <comment ref="H351" authorId="1" shapeId="0" xr:uid="{00000000-0006-0000-0100-00002B010000}">
      <text>
        <r>
          <rPr>
            <b/>
            <sz val="9"/>
            <color indexed="81"/>
            <rFont val="ＭＳ Ｐゴシック"/>
            <family val="3"/>
            <charset val="128"/>
          </rPr>
          <t>2/25</t>
        </r>
      </text>
    </comment>
    <comment ref="H352" authorId="0" shapeId="0" xr:uid="{00000000-0006-0000-0100-00002C010000}">
      <text>
        <r>
          <rPr>
            <b/>
            <sz val="9"/>
            <color indexed="81"/>
            <rFont val="ＭＳ Ｐゴシック"/>
            <family val="3"/>
            <charset val="128"/>
          </rPr>
          <t>2/末</t>
        </r>
      </text>
    </comment>
    <comment ref="H353" authorId="2" shapeId="0" xr:uid="{00000000-0006-0000-0100-00002D010000}">
      <text>
        <r>
          <rPr>
            <sz val="9"/>
            <color indexed="81"/>
            <rFont val="MS P ゴシック"/>
            <family val="3"/>
            <charset val="128"/>
          </rPr>
          <t xml:space="preserve">2/20
</t>
        </r>
      </text>
    </comment>
    <comment ref="J353" authorId="3" shapeId="0" xr:uid="{00000000-0006-0000-0100-00002E010000}">
      <text>
        <r>
          <rPr>
            <b/>
            <sz val="9"/>
            <color indexed="81"/>
            <rFont val="MS P ゴシック"/>
            <family val="3"/>
            <charset val="128"/>
          </rPr>
          <t>証憑あり
6,175,005</t>
        </r>
      </text>
    </comment>
    <comment ref="H354" authorId="2" shapeId="0" xr:uid="{00000000-0006-0000-0100-00002F010000}">
      <text>
        <r>
          <rPr>
            <sz val="9"/>
            <color indexed="81"/>
            <rFont val="MS P ゴシック"/>
            <family val="3"/>
            <charset val="128"/>
          </rPr>
          <t xml:space="preserve">2/20
</t>
        </r>
      </text>
    </comment>
    <comment ref="H355" authorId="1" shapeId="0" xr:uid="{00000000-0006-0000-0100-000030010000}">
      <text>
        <r>
          <rPr>
            <b/>
            <sz val="9"/>
            <color indexed="81"/>
            <rFont val="ＭＳ Ｐゴシック"/>
            <family val="3"/>
            <charset val="128"/>
          </rPr>
          <t>3/10</t>
        </r>
      </text>
    </comment>
    <comment ref="H363" authorId="0" shapeId="0" xr:uid="{00000000-0006-0000-0100-000031010000}">
      <text>
        <r>
          <rPr>
            <b/>
            <sz val="9"/>
            <color indexed="81"/>
            <rFont val="ＭＳ Ｐゴシック"/>
            <family val="3"/>
            <charset val="128"/>
          </rPr>
          <t>2/末</t>
        </r>
      </text>
    </comment>
    <comment ref="H364" authorId="0" shapeId="0" xr:uid="{00000000-0006-0000-0100-000032010000}">
      <text>
        <r>
          <rPr>
            <b/>
            <sz val="9"/>
            <color indexed="81"/>
            <rFont val="ＭＳ Ｐゴシック"/>
            <family val="3"/>
            <charset val="128"/>
          </rPr>
          <t>2/末</t>
        </r>
      </text>
    </comment>
    <comment ref="H365" authorId="2" shapeId="0" xr:uid="{00000000-0006-0000-0100-000033010000}">
      <text>
        <r>
          <rPr>
            <sz val="9"/>
            <color indexed="81"/>
            <rFont val="MS P ゴシック"/>
            <family val="3"/>
            <charset val="128"/>
          </rPr>
          <t xml:space="preserve">1/20
</t>
        </r>
      </text>
    </comment>
    <comment ref="C366" authorId="3" shapeId="0" xr:uid="{00000000-0006-0000-0100-000034010000}">
      <text>
        <r>
          <rPr>
            <b/>
            <sz val="9"/>
            <color indexed="81"/>
            <rFont val="MS P ゴシック"/>
            <family val="3"/>
            <charset val="128"/>
          </rPr>
          <t xml:space="preserve">電気料金
</t>
        </r>
      </text>
    </comment>
    <comment ref="F368" authorId="1" shapeId="0" xr:uid="{00000000-0006-0000-0100-000035010000}">
      <text>
        <r>
          <rPr>
            <b/>
            <sz val="9"/>
            <color indexed="81"/>
            <rFont val="ＭＳ Ｐゴシック"/>
            <family val="3"/>
            <charset val="128"/>
          </rPr>
          <t>室さん</t>
        </r>
      </text>
    </comment>
    <comment ref="H368" authorId="0" shapeId="0" xr:uid="{00000000-0006-0000-0100-000036010000}">
      <text>
        <r>
          <rPr>
            <b/>
            <sz val="9"/>
            <color indexed="81"/>
            <rFont val="ＭＳ Ｐゴシック"/>
            <family val="3"/>
            <charset val="128"/>
          </rPr>
          <t>1/5</t>
        </r>
      </text>
    </comment>
    <comment ref="H370" authorId="0" shapeId="0" xr:uid="{00000000-0006-0000-0100-000037010000}">
      <text>
        <r>
          <rPr>
            <b/>
            <sz val="9"/>
            <color indexed="81"/>
            <rFont val="ＭＳ Ｐゴシック"/>
            <family val="3"/>
            <charset val="128"/>
          </rPr>
          <t>2/末</t>
        </r>
      </text>
    </comment>
    <comment ref="H371" authorId="0" shapeId="0" xr:uid="{00000000-0006-0000-0100-000038010000}">
      <text>
        <r>
          <rPr>
            <b/>
            <sz val="9"/>
            <color indexed="81"/>
            <rFont val="ＭＳ Ｐゴシック"/>
            <family val="3"/>
            <charset val="128"/>
          </rPr>
          <t>2/末</t>
        </r>
      </text>
    </comment>
    <comment ref="H372" authorId="2" shapeId="0" xr:uid="{00000000-0006-0000-0100-000039010000}">
      <text>
        <r>
          <rPr>
            <sz val="9"/>
            <color indexed="81"/>
            <rFont val="MS P ゴシック"/>
            <family val="3"/>
            <charset val="128"/>
          </rPr>
          <t xml:space="preserve">1/20
</t>
        </r>
      </text>
    </comment>
    <comment ref="H373" authorId="1" shapeId="0" xr:uid="{00000000-0006-0000-0100-00003A010000}">
      <text>
        <r>
          <rPr>
            <b/>
            <sz val="9"/>
            <color indexed="81"/>
            <rFont val="ＭＳ Ｐゴシック"/>
            <family val="3"/>
            <charset val="128"/>
          </rPr>
          <t>3/10</t>
        </r>
      </text>
    </comment>
    <comment ref="H374" authorId="0" shapeId="0" xr:uid="{00000000-0006-0000-0100-00003B010000}">
      <text>
        <r>
          <rPr>
            <b/>
            <sz val="9"/>
            <color indexed="81"/>
            <rFont val="ＭＳ Ｐゴシック"/>
            <family val="3"/>
            <charset val="128"/>
          </rPr>
          <t>2/末</t>
        </r>
      </text>
    </comment>
    <comment ref="H375" authorId="1" shapeId="0" xr:uid="{00000000-0006-0000-0100-00003C010000}">
      <text>
        <r>
          <rPr>
            <b/>
            <sz val="9"/>
            <color indexed="81"/>
            <rFont val="ＭＳ Ｐゴシック"/>
            <family val="3"/>
            <charset val="128"/>
          </rPr>
          <t>2/25</t>
        </r>
      </text>
    </comment>
    <comment ref="H376" authorId="0" shapeId="0" xr:uid="{00000000-0006-0000-0100-00003D010000}">
      <text>
        <r>
          <rPr>
            <b/>
            <sz val="9"/>
            <color indexed="81"/>
            <rFont val="ＭＳ Ｐゴシック"/>
            <family val="3"/>
            <charset val="128"/>
          </rPr>
          <t>2/末</t>
        </r>
      </text>
    </comment>
    <comment ref="H377" authorId="1" shapeId="0" xr:uid="{00000000-0006-0000-0100-00003E010000}">
      <text>
        <r>
          <rPr>
            <b/>
            <sz val="9"/>
            <color indexed="81"/>
            <rFont val="ＭＳ Ｐゴシック"/>
            <family val="3"/>
            <charset val="128"/>
          </rPr>
          <t>3/10</t>
        </r>
      </text>
    </comment>
    <comment ref="H378" authorId="0" shapeId="0" xr:uid="{00000000-0006-0000-0100-00003F010000}">
      <text>
        <r>
          <rPr>
            <b/>
            <sz val="9"/>
            <color indexed="81"/>
            <rFont val="ＭＳ Ｐゴシック"/>
            <family val="3"/>
            <charset val="128"/>
          </rPr>
          <t>2/末</t>
        </r>
      </text>
    </comment>
    <comment ref="H379" authorId="0" shapeId="0" xr:uid="{00000000-0006-0000-0100-000040010000}">
      <text>
        <r>
          <rPr>
            <b/>
            <sz val="9"/>
            <color indexed="81"/>
            <rFont val="ＭＳ Ｐゴシック"/>
            <family val="3"/>
            <charset val="128"/>
          </rPr>
          <t>2/末</t>
        </r>
      </text>
    </comment>
    <comment ref="H380" authorId="0" shapeId="0" xr:uid="{00000000-0006-0000-0100-000041010000}">
      <text>
        <r>
          <rPr>
            <b/>
            <sz val="9"/>
            <color indexed="81"/>
            <rFont val="ＭＳ Ｐゴシック"/>
            <family val="3"/>
            <charset val="128"/>
          </rPr>
          <t>2/末</t>
        </r>
      </text>
    </comment>
    <comment ref="H382" authorId="0" shapeId="0" xr:uid="{00000000-0006-0000-0100-000042010000}">
      <text>
        <r>
          <rPr>
            <b/>
            <sz val="9"/>
            <color indexed="81"/>
            <rFont val="ＭＳ Ｐゴシック"/>
            <family val="3"/>
            <charset val="128"/>
          </rPr>
          <t>3/末</t>
        </r>
      </text>
    </comment>
    <comment ref="H383" authorId="0" shapeId="0" xr:uid="{00000000-0006-0000-0100-000043010000}">
      <text>
        <r>
          <rPr>
            <b/>
            <sz val="9"/>
            <color indexed="81"/>
            <rFont val="ＭＳ Ｐゴシック"/>
            <family val="3"/>
            <charset val="128"/>
          </rPr>
          <t>2/末</t>
        </r>
      </text>
    </comment>
    <comment ref="H394" authorId="0" shapeId="0" xr:uid="{00000000-0006-0000-0100-000044010000}">
      <text>
        <r>
          <rPr>
            <b/>
            <sz val="9"/>
            <color indexed="81"/>
            <rFont val="ＭＳ Ｐゴシック"/>
            <family val="3"/>
            <charset val="128"/>
          </rPr>
          <t>2/末</t>
        </r>
      </text>
    </comment>
    <comment ref="J429" authorId="0" shapeId="0" xr:uid="{00000000-0006-0000-0100-000045010000}">
      <text>
        <r>
          <rPr>
            <b/>
            <sz val="9"/>
            <color indexed="81"/>
            <rFont val="ＭＳ Ｐゴシック"/>
            <family val="3"/>
            <charset val="128"/>
          </rPr>
          <t>忘れずに入力する</t>
        </r>
      </text>
    </comment>
    <comment ref="C430" authorId="0" shapeId="0" xr:uid="{00000000-0006-0000-0100-000046010000}">
      <text>
        <r>
          <rPr>
            <b/>
            <sz val="9"/>
            <color indexed="81"/>
            <rFont val="ＭＳ Ｐゴシック"/>
            <family val="3"/>
            <charset val="128"/>
          </rPr>
          <t>明細見て書き直す</t>
        </r>
      </text>
    </comment>
    <comment ref="H434" authorId="0" shapeId="0" xr:uid="{00000000-0006-0000-0100-000047010000}">
      <text>
        <r>
          <rPr>
            <b/>
            <sz val="9"/>
            <color indexed="81"/>
            <rFont val="ＭＳ Ｐゴシック"/>
            <family val="3"/>
            <charset val="128"/>
          </rPr>
          <t>2/末</t>
        </r>
      </text>
    </comment>
    <comment ref="H435" authorId="0" shapeId="0" xr:uid="{00000000-0006-0000-0100-000048010000}">
      <text>
        <r>
          <rPr>
            <b/>
            <sz val="9"/>
            <color indexed="81"/>
            <rFont val="ＭＳ Ｐゴシック"/>
            <family val="3"/>
            <charset val="128"/>
          </rPr>
          <t>2/末</t>
        </r>
      </text>
    </comment>
    <comment ref="J435" authorId="3" shapeId="0" xr:uid="{00000000-0006-0000-0100-000049010000}">
      <text>
        <r>
          <rPr>
            <b/>
            <sz val="9"/>
            <color indexed="81"/>
            <rFont val="MS P ゴシック"/>
            <family val="3"/>
            <charset val="128"/>
          </rPr>
          <t>証憑あり</t>
        </r>
      </text>
    </comment>
    <comment ref="H436" authorId="0" shapeId="0" xr:uid="{00000000-0006-0000-0100-00004A010000}">
      <text>
        <r>
          <rPr>
            <b/>
            <sz val="9"/>
            <color indexed="81"/>
            <rFont val="ＭＳ Ｐゴシック"/>
            <family val="3"/>
            <charset val="128"/>
          </rPr>
          <t>2/末</t>
        </r>
      </text>
    </comment>
    <comment ref="H437" authorId="0" shapeId="0" xr:uid="{00000000-0006-0000-0100-00004B010000}">
      <text>
        <r>
          <rPr>
            <b/>
            <sz val="9"/>
            <color indexed="81"/>
            <rFont val="ＭＳ Ｐゴシック"/>
            <family val="3"/>
            <charset val="128"/>
          </rPr>
          <t>2/末</t>
        </r>
      </text>
    </comment>
    <comment ref="H438" authorId="1" shapeId="0" xr:uid="{00000000-0006-0000-0100-00004C010000}">
      <text>
        <r>
          <rPr>
            <b/>
            <sz val="9"/>
            <color indexed="81"/>
            <rFont val="ＭＳ Ｐゴシック"/>
            <family val="3"/>
            <charset val="128"/>
          </rPr>
          <t>2/25</t>
        </r>
      </text>
    </comment>
    <comment ref="H440" authorId="0" shapeId="0" xr:uid="{00000000-0006-0000-0100-00004D010000}">
      <text>
        <r>
          <rPr>
            <b/>
            <sz val="9"/>
            <color indexed="81"/>
            <rFont val="ＭＳ Ｐゴシック"/>
            <family val="3"/>
            <charset val="128"/>
          </rPr>
          <t>2/末</t>
        </r>
      </text>
    </comment>
    <comment ref="J440" authorId="3" shapeId="0" xr:uid="{00000000-0006-0000-0100-00004E010000}">
      <text>
        <r>
          <rPr>
            <b/>
            <sz val="9"/>
            <color indexed="81"/>
            <rFont val="MS P ゴシック"/>
            <family val="3"/>
            <charset val="128"/>
          </rPr>
          <t xml:space="preserve">証憑あり　48,346,160円
</t>
        </r>
        <r>
          <rPr>
            <sz val="9"/>
            <color indexed="81"/>
            <rFont val="MS P ゴシック"/>
            <family val="3"/>
            <charset val="128"/>
          </rPr>
          <t xml:space="preserve">
</t>
        </r>
      </text>
    </comment>
    <comment ref="H441" authorId="0" shapeId="0" xr:uid="{00000000-0006-0000-0100-00004F010000}">
      <text>
        <r>
          <rPr>
            <b/>
            <sz val="9"/>
            <color indexed="81"/>
            <rFont val="ＭＳ Ｐゴシック"/>
            <family val="3"/>
            <charset val="128"/>
          </rPr>
          <t>2/末</t>
        </r>
      </text>
    </comment>
    <comment ref="H442" authorId="0" shapeId="0" xr:uid="{00000000-0006-0000-0100-000050010000}">
      <text>
        <r>
          <rPr>
            <b/>
            <sz val="9"/>
            <color indexed="81"/>
            <rFont val="ＭＳ Ｐゴシック"/>
            <family val="3"/>
            <charset val="128"/>
          </rPr>
          <t>2/末</t>
        </r>
      </text>
    </comment>
    <comment ref="H445" authorId="0" shapeId="0" xr:uid="{00000000-0006-0000-0100-000051010000}">
      <text>
        <r>
          <rPr>
            <b/>
            <sz val="9"/>
            <color indexed="81"/>
            <rFont val="ＭＳ Ｐゴシック"/>
            <family val="3"/>
            <charset val="128"/>
          </rPr>
          <t>2/末</t>
        </r>
      </text>
    </comment>
    <comment ref="H446" authorId="0" shapeId="0" xr:uid="{00000000-0006-0000-0100-000052010000}">
      <text>
        <r>
          <rPr>
            <b/>
            <sz val="9"/>
            <color indexed="81"/>
            <rFont val="ＭＳ Ｐゴシック"/>
            <family val="3"/>
            <charset val="128"/>
          </rPr>
          <t>2/末</t>
        </r>
      </text>
    </comment>
    <comment ref="H447" authorId="0" shapeId="0" xr:uid="{00000000-0006-0000-0100-000053010000}">
      <text>
        <r>
          <rPr>
            <b/>
            <sz val="9"/>
            <color indexed="81"/>
            <rFont val="ＭＳ Ｐゴシック"/>
            <family val="3"/>
            <charset val="128"/>
          </rPr>
          <t>2/末</t>
        </r>
      </text>
    </comment>
    <comment ref="H448" authorId="0" shapeId="0" xr:uid="{00000000-0006-0000-0100-000054010000}">
      <text>
        <r>
          <rPr>
            <b/>
            <sz val="9"/>
            <color indexed="81"/>
            <rFont val="ＭＳ Ｐゴシック"/>
            <family val="3"/>
            <charset val="128"/>
          </rPr>
          <t>2/末</t>
        </r>
      </text>
    </comment>
    <comment ref="H454" authorId="0" shapeId="0" xr:uid="{00000000-0006-0000-0100-000055010000}">
      <text>
        <r>
          <rPr>
            <b/>
            <sz val="9"/>
            <color indexed="81"/>
            <rFont val="ＭＳ Ｐゴシック"/>
            <family val="3"/>
            <charset val="128"/>
          </rPr>
          <t>2/末</t>
        </r>
      </text>
    </comment>
    <comment ref="H455" authorId="0" shapeId="0" xr:uid="{00000000-0006-0000-0100-000056010000}">
      <text>
        <r>
          <rPr>
            <b/>
            <sz val="9"/>
            <color indexed="81"/>
            <rFont val="ＭＳ Ｐゴシック"/>
            <family val="3"/>
            <charset val="128"/>
          </rPr>
          <t>2/末</t>
        </r>
      </text>
    </comment>
    <comment ref="H456" authorId="0" shapeId="0" xr:uid="{00000000-0006-0000-0100-000057010000}">
      <text>
        <r>
          <rPr>
            <b/>
            <sz val="9"/>
            <color indexed="81"/>
            <rFont val="ＭＳ Ｐゴシック"/>
            <family val="3"/>
            <charset val="128"/>
          </rPr>
          <t>2/末</t>
        </r>
      </text>
    </comment>
  </commentList>
</comments>
</file>

<file path=xl/sharedStrings.xml><?xml version="1.0" encoding="utf-8"?>
<sst xmlns="http://schemas.openxmlformats.org/spreadsheetml/2006/main" count="2089" uniqueCount="717">
  <si>
    <t>↑　会計王入力後、合っているかチェック</t>
    <rPh sb="2" eb="4">
      <t>カイケイ</t>
    </rPh>
    <rPh sb="4" eb="5">
      <t>オウ</t>
    </rPh>
    <rPh sb="5" eb="8">
      <t>ニュウリョクゴ</t>
    </rPh>
    <rPh sb="9" eb="10">
      <t>ア</t>
    </rPh>
    <phoneticPr fontId="7"/>
  </si>
  <si>
    <t>合計残高</t>
    <rPh sb="0" eb="2">
      <t>ゴウケイ</t>
    </rPh>
    <rPh sb="2" eb="3">
      <t>ザン</t>
    </rPh>
    <rPh sb="3" eb="4">
      <t>タカ</t>
    </rPh>
    <phoneticPr fontId="7"/>
  </si>
  <si>
    <t>OK</t>
    <phoneticPr fontId="7"/>
  </si>
  <si>
    <t>部品　総合計</t>
  </si>
  <si>
    <t>約束</t>
    <rPh sb="0" eb="2">
      <t>ヤクソク</t>
    </rPh>
    <phoneticPr fontId="7"/>
  </si>
  <si>
    <t>手形</t>
    <phoneticPr fontId="7"/>
  </si>
  <si>
    <t>-</t>
    <phoneticPr fontId="7"/>
  </si>
  <si>
    <t>UFJ</t>
    <phoneticPr fontId="7"/>
  </si>
  <si>
    <t>振込</t>
  </si>
  <si>
    <t>0070</t>
    <phoneticPr fontId="7"/>
  </si>
  <si>
    <t>丸電プレス工業</t>
    <rPh sb="0" eb="1">
      <t>マル</t>
    </rPh>
    <rPh sb="1" eb="2">
      <t>デン</t>
    </rPh>
    <rPh sb="5" eb="7">
      <t>コウギョウ</t>
    </rPh>
    <phoneticPr fontId="7"/>
  </si>
  <si>
    <t>豊田</t>
    <rPh sb="0" eb="2">
      <t>トヨタ</t>
    </rPh>
    <phoneticPr fontId="7"/>
  </si>
  <si>
    <t>みずほ</t>
    <phoneticPr fontId="7"/>
  </si>
  <si>
    <t>0013</t>
    <phoneticPr fontId="7"/>
  </si>
  <si>
    <t>東海理化サービス合計</t>
  </si>
  <si>
    <t>-</t>
  </si>
  <si>
    <t>879 荷物事故</t>
    <phoneticPr fontId="7"/>
  </si>
  <si>
    <t>東海理化サービス　  　　水道料</t>
    <rPh sb="13" eb="15">
      <t>スイドウ</t>
    </rPh>
    <phoneticPr fontId="7"/>
  </si>
  <si>
    <t>東海理化サービス　  　　電気料</t>
    <phoneticPr fontId="7"/>
  </si>
  <si>
    <t>1201;1250</t>
    <phoneticPr fontId="7"/>
  </si>
  <si>
    <t>東海理化サービス</t>
    <phoneticPr fontId="7"/>
  </si>
  <si>
    <t>　856　社員食事代、制服代相殺</t>
    <rPh sb="5" eb="7">
      <t>シャイン</t>
    </rPh>
    <rPh sb="7" eb="10">
      <t>ショクジダイ</t>
    </rPh>
    <rPh sb="11" eb="13">
      <t>セイフク</t>
    </rPh>
    <rPh sb="13" eb="14">
      <t>ダイ</t>
    </rPh>
    <rPh sb="14" eb="16">
      <t>ソウサイ</t>
    </rPh>
    <phoneticPr fontId="7"/>
  </si>
  <si>
    <t>0162</t>
    <phoneticPr fontId="7"/>
  </si>
  <si>
    <t>TB物流サービス</t>
  </si>
  <si>
    <t>6190;6199</t>
    <phoneticPr fontId="7"/>
  </si>
  <si>
    <t>末</t>
  </si>
  <si>
    <t>一宮</t>
    <rPh sb="0" eb="2">
      <t>イチノミヤ</t>
    </rPh>
    <phoneticPr fontId="7"/>
  </si>
  <si>
    <t>振込</t>
    <phoneticPr fontId="7"/>
  </si>
  <si>
    <t>0322</t>
    <phoneticPr fontId="7"/>
  </si>
  <si>
    <t>協豊ファクトリーサービス</t>
    <rPh sb="0" eb="1">
      <t>キョウ</t>
    </rPh>
    <rPh sb="1" eb="2">
      <t>ホウ</t>
    </rPh>
    <phoneticPr fontId="7"/>
  </si>
  <si>
    <t>末</t>
    <phoneticPr fontId="7"/>
  </si>
  <si>
    <t>岐信</t>
    <rPh sb="0" eb="1">
      <t>チマタ</t>
    </rPh>
    <rPh sb="1" eb="2">
      <t>シン</t>
    </rPh>
    <phoneticPr fontId="7"/>
  </si>
  <si>
    <t>0040</t>
    <phoneticPr fontId="7"/>
  </si>
  <si>
    <t>協豊製作所　労務費</t>
    <rPh sb="6" eb="9">
      <t>ロウムヒ</t>
    </rPh>
    <phoneticPr fontId="7"/>
  </si>
  <si>
    <t>※１月売上分の内、29700円分は３月末に振込まれる（2/5桐山さんより）</t>
    <rPh sb="2" eb="3">
      <t>ガツ</t>
    </rPh>
    <rPh sb="3" eb="5">
      <t>ウリアゲ</t>
    </rPh>
    <rPh sb="5" eb="6">
      <t>ブン</t>
    </rPh>
    <rPh sb="7" eb="8">
      <t>ウチ</t>
    </rPh>
    <rPh sb="14" eb="15">
      <t>エン</t>
    </rPh>
    <rPh sb="15" eb="16">
      <t>ブン</t>
    </rPh>
    <rPh sb="18" eb="19">
      <t>ガツ</t>
    </rPh>
    <rPh sb="19" eb="20">
      <t>マツ</t>
    </rPh>
    <rPh sb="21" eb="23">
      <t>フリコ</t>
    </rPh>
    <rPh sb="30" eb="32">
      <t>キリヤマ</t>
    </rPh>
    <phoneticPr fontId="7"/>
  </si>
  <si>
    <t>過入金</t>
    <rPh sb="0" eb="1">
      <t>カ</t>
    </rPh>
    <rPh sb="1" eb="3">
      <t>ニュウキン</t>
    </rPh>
    <phoneticPr fontId="7"/>
  </si>
  <si>
    <t>922 割引料</t>
    <phoneticPr fontId="7"/>
  </si>
  <si>
    <t>約手</t>
    <rPh sb="0" eb="1">
      <t>ヤク</t>
    </rPh>
    <rPh sb="1" eb="2">
      <t>テ</t>
    </rPh>
    <phoneticPr fontId="7"/>
  </si>
  <si>
    <t>協豊製作所</t>
  </si>
  <si>
    <t>0059</t>
    <phoneticPr fontId="7"/>
  </si>
  <si>
    <t>江崎製作所</t>
  </si>
  <si>
    <t>0143</t>
    <phoneticPr fontId="7"/>
  </si>
  <si>
    <t>伊原工業</t>
  </si>
  <si>
    <t>約手</t>
    <rPh sb="0" eb="2">
      <t>ヤクテ</t>
    </rPh>
    <phoneticPr fontId="7"/>
  </si>
  <si>
    <t>手形</t>
  </si>
  <si>
    <t>0001</t>
    <phoneticPr fontId="7"/>
  </si>
  <si>
    <t>愛知陸運　合計</t>
    <rPh sb="0" eb="2">
      <t>アイチ</t>
    </rPh>
    <rPh sb="2" eb="4">
      <t>リクウン</t>
    </rPh>
    <phoneticPr fontId="7"/>
  </si>
  <si>
    <t>881　傭車費相殺</t>
    <rPh sb="4" eb="5">
      <t>ヨウ</t>
    </rPh>
    <rPh sb="5" eb="6">
      <t>シャ</t>
    </rPh>
    <rPh sb="6" eb="7">
      <t>ヒ</t>
    </rPh>
    <rPh sb="7" eb="9">
      <t>ソウサイ</t>
    </rPh>
    <phoneticPr fontId="7"/>
  </si>
  <si>
    <t xml:space="preserve">860　L　軽油代  </t>
    <phoneticPr fontId="7"/>
  </si>
  <si>
    <t>856　リフト受講料</t>
    <phoneticPr fontId="7"/>
  </si>
  <si>
    <t>伊勢営業所</t>
    <rPh sb="0" eb="2">
      <t>イセ</t>
    </rPh>
    <rPh sb="2" eb="5">
      <t>エイギョウショ</t>
    </rPh>
    <phoneticPr fontId="7"/>
  </si>
  <si>
    <t>湖西営業所</t>
    <rPh sb="0" eb="2">
      <t>コサイ</t>
    </rPh>
    <rPh sb="2" eb="5">
      <t>エイギョウショ</t>
    </rPh>
    <phoneticPr fontId="7"/>
  </si>
  <si>
    <t>御殿場営業所</t>
    <rPh sb="0" eb="1">
      <t>オ</t>
    </rPh>
    <rPh sb="1" eb="2">
      <t>トノ</t>
    </rPh>
    <rPh sb="2" eb="3">
      <t>バ</t>
    </rPh>
    <rPh sb="3" eb="5">
      <t>エイギョウ</t>
    </rPh>
    <rPh sb="5" eb="6">
      <t>ショ</t>
    </rPh>
    <phoneticPr fontId="7"/>
  </si>
  <si>
    <t>藤岡営業所</t>
    <rPh sb="0" eb="2">
      <t>フジオカ</t>
    </rPh>
    <rPh sb="2" eb="4">
      <t>エイギョウ</t>
    </rPh>
    <rPh sb="4" eb="5">
      <t>ショ</t>
    </rPh>
    <phoneticPr fontId="7"/>
  </si>
  <si>
    <t>関東</t>
    <rPh sb="0" eb="2">
      <t>カントウ</t>
    </rPh>
    <phoneticPr fontId="7"/>
  </si>
  <si>
    <t>高岡営業所</t>
    <rPh sb="0" eb="2">
      <t>タカオカ</t>
    </rPh>
    <rPh sb="2" eb="5">
      <t>エイギョウショ</t>
    </rPh>
    <phoneticPr fontId="7"/>
  </si>
  <si>
    <t>東松山出張所</t>
    <rPh sb="0" eb="1">
      <t>ヒガシ</t>
    </rPh>
    <rPh sb="1" eb="3">
      <t>マツヤマ</t>
    </rPh>
    <rPh sb="3" eb="5">
      <t>シュッチョウ</t>
    </rPh>
    <rPh sb="5" eb="6">
      <t>ジョ</t>
    </rPh>
    <phoneticPr fontId="7"/>
  </si>
  <si>
    <t>金ヶ崎営業所</t>
    <rPh sb="0" eb="1">
      <t>カネ</t>
    </rPh>
    <rPh sb="2" eb="3">
      <t>サキ</t>
    </rPh>
    <rPh sb="3" eb="6">
      <t>エイギョウショ</t>
    </rPh>
    <phoneticPr fontId="7"/>
  </si>
  <si>
    <t>関空営業所</t>
    <rPh sb="0" eb="2">
      <t>カンクウ</t>
    </rPh>
    <rPh sb="2" eb="5">
      <t>エイギョウショ</t>
    </rPh>
    <phoneticPr fontId="7"/>
  </si>
  <si>
    <t>東大阪営業所</t>
    <rPh sb="0" eb="3">
      <t>ヒガシオオサカ</t>
    </rPh>
    <rPh sb="3" eb="6">
      <t>エイギョウショ</t>
    </rPh>
    <phoneticPr fontId="7"/>
  </si>
  <si>
    <t>京都営業所</t>
    <rPh sb="0" eb="2">
      <t>キョウト</t>
    </rPh>
    <rPh sb="2" eb="5">
      <t>エイギョウショ</t>
    </rPh>
    <phoneticPr fontId="7"/>
  </si>
  <si>
    <t>岡山営業所</t>
    <rPh sb="0" eb="2">
      <t>オカヤマ</t>
    </rPh>
    <rPh sb="2" eb="5">
      <t>エイギョウショ</t>
    </rPh>
    <phoneticPr fontId="7"/>
  </si>
  <si>
    <t>豊田物流センター</t>
  </si>
  <si>
    <t>11687;11771</t>
    <phoneticPr fontId="7"/>
  </si>
  <si>
    <t>仙台営業所</t>
    <rPh sb="0" eb="2">
      <t>センダイ</t>
    </rPh>
    <phoneticPr fontId="7"/>
  </si>
  <si>
    <t>宮城</t>
    <rPh sb="0" eb="2">
      <t>ミヤギ</t>
    </rPh>
    <phoneticPr fontId="7"/>
  </si>
  <si>
    <t>みよしデポ(高岡営業所）</t>
    <rPh sb="6" eb="8">
      <t>タカオカ</t>
    </rPh>
    <rPh sb="8" eb="11">
      <t>エイギョウショ</t>
    </rPh>
    <phoneticPr fontId="7"/>
  </si>
  <si>
    <t>田原営業所</t>
  </si>
  <si>
    <t>細谷第一営業所</t>
    <rPh sb="0" eb="2">
      <t>ホソヤ</t>
    </rPh>
    <rPh sb="2" eb="4">
      <t>ダイイチ</t>
    </rPh>
    <rPh sb="4" eb="7">
      <t>エイギョウショ</t>
    </rPh>
    <phoneticPr fontId="7"/>
  </si>
  <si>
    <t>名古屋支店</t>
    <rPh sb="0" eb="3">
      <t>ナゴヤ</t>
    </rPh>
    <rPh sb="3" eb="5">
      <t>シテン</t>
    </rPh>
    <phoneticPr fontId="7"/>
  </si>
  <si>
    <t>セントレア営業所</t>
    <rPh sb="5" eb="8">
      <t>エイギョウショ</t>
    </rPh>
    <phoneticPr fontId="7"/>
  </si>
  <si>
    <t>小牧第二営業所</t>
    <rPh sb="3" eb="4">
      <t>ニ</t>
    </rPh>
    <phoneticPr fontId="7"/>
  </si>
  <si>
    <t>小牧第一営業所</t>
    <rPh sb="3" eb="4">
      <t>イチ</t>
    </rPh>
    <phoneticPr fontId="7"/>
  </si>
  <si>
    <t>各務原営業所</t>
  </si>
  <si>
    <t>大崎営業所</t>
  </si>
  <si>
    <t>いなべ出張所</t>
    <rPh sb="3" eb="5">
      <t>シュッチョウ</t>
    </rPh>
    <rPh sb="5" eb="6">
      <t>ジョ</t>
    </rPh>
    <phoneticPr fontId="7"/>
  </si>
  <si>
    <t>四日市</t>
    <rPh sb="0" eb="3">
      <t>ヨッカイチ</t>
    </rPh>
    <phoneticPr fontId="7"/>
  </si>
  <si>
    <t>あきる野物流センター</t>
    <rPh sb="3" eb="4">
      <t>ノ</t>
    </rPh>
    <rPh sb="4" eb="6">
      <t>ブツリュウ</t>
    </rPh>
    <phoneticPr fontId="7"/>
  </si>
  <si>
    <t>残金</t>
  </si>
  <si>
    <t>振込料</t>
  </si>
  <si>
    <t>振込入金額</t>
  </si>
  <si>
    <t>銀行</t>
    <rPh sb="0" eb="2">
      <t>ギンコウ</t>
    </rPh>
    <phoneticPr fontId="7"/>
  </si>
  <si>
    <t>入金日</t>
  </si>
  <si>
    <t>当月請求額</t>
  </si>
  <si>
    <t>顧客名</t>
  </si>
  <si>
    <t>〆</t>
  </si>
  <si>
    <t>コード</t>
  </si>
  <si>
    <t>182/501　収入運賃</t>
    <rPh sb="8" eb="10">
      <t>シュウニュウ</t>
    </rPh>
    <rPh sb="10" eb="12">
      <t>ウンチン</t>
    </rPh>
    <phoneticPr fontId="7"/>
  </si>
  <si>
    <r>
      <t>☆（</t>
    </r>
    <r>
      <rPr>
        <sz val="11"/>
        <color indexed="46"/>
        <rFont val="ＭＳ Ｐゴシック"/>
        <family val="3"/>
        <charset val="128"/>
      </rPr>
      <t>部品</t>
    </r>
    <r>
      <rPr>
        <sz val="11"/>
        <color theme="1"/>
        <rFont val="游ゴシック"/>
        <family val="2"/>
        <charset val="128"/>
        <scheme val="minor"/>
      </rPr>
      <t>）</t>
    </r>
    <rPh sb="2" eb="4">
      <t>ブヒン</t>
    </rPh>
    <phoneticPr fontId="7"/>
  </si>
  <si>
    <t>産廃総合計</t>
  </si>
  <si>
    <t>0083</t>
    <phoneticPr fontId="7"/>
  </si>
  <si>
    <t>大雄会　</t>
    <phoneticPr fontId="7"/>
  </si>
  <si>
    <t>萩原･本社</t>
    <rPh sb="0" eb="2">
      <t>ハギワラ</t>
    </rPh>
    <rPh sb="3" eb="5">
      <t>ホンシャ</t>
    </rPh>
    <phoneticPr fontId="7"/>
  </si>
  <si>
    <t>182/502　産廃収入</t>
    <rPh sb="8" eb="9">
      <t>サン</t>
    </rPh>
    <rPh sb="9" eb="10">
      <t>ハイ</t>
    </rPh>
    <rPh sb="10" eb="12">
      <t>シュウニュウ</t>
    </rPh>
    <phoneticPr fontId="7"/>
  </si>
  <si>
    <t>.</t>
    <phoneticPr fontId="7"/>
  </si>
  <si>
    <r>
      <t>☆（</t>
    </r>
    <r>
      <rPr>
        <sz val="11"/>
        <color indexed="44"/>
        <rFont val="ＭＳ Ｐゴシック"/>
        <family val="3"/>
        <charset val="128"/>
      </rPr>
      <t>産廃</t>
    </r>
    <r>
      <rPr>
        <sz val="11"/>
        <color theme="1"/>
        <rFont val="游ゴシック"/>
        <family val="2"/>
        <charset val="128"/>
        <scheme val="minor"/>
      </rPr>
      <t>）</t>
    </r>
    <rPh sb="2" eb="3">
      <t>サン</t>
    </rPh>
    <rPh sb="3" eb="4">
      <t>ハイ</t>
    </rPh>
    <phoneticPr fontId="7"/>
  </si>
  <si>
    <t>賃貸総合計</t>
  </si>
  <si>
    <t>0388</t>
    <phoneticPr fontId="7"/>
  </si>
  <si>
    <t>㈱メトス</t>
    <phoneticPr fontId="7"/>
  </si>
  <si>
    <t>0298</t>
    <phoneticPr fontId="7"/>
  </si>
  <si>
    <t>三菱ケミカル物流㈱</t>
    <rPh sb="0" eb="2">
      <t>ミツビシ</t>
    </rPh>
    <rPh sb="6" eb="8">
      <t>ブツリュウ</t>
    </rPh>
    <phoneticPr fontId="7"/>
  </si>
  <si>
    <t>㈱丸玉運送</t>
    <rPh sb="1" eb="2">
      <t>マル</t>
    </rPh>
    <rPh sb="2" eb="3">
      <t>タマ</t>
    </rPh>
    <rPh sb="3" eb="5">
      <t>ウンソウ</t>
    </rPh>
    <phoneticPr fontId="7"/>
  </si>
  <si>
    <t>京都</t>
    <rPh sb="0" eb="2">
      <t>キョウト</t>
    </rPh>
    <phoneticPr fontId="7"/>
  </si>
  <si>
    <t>bud梱包出荷サポート</t>
    <rPh sb="3" eb="5">
      <t>コンポウ</t>
    </rPh>
    <rPh sb="5" eb="7">
      <t>シュッカ</t>
    </rPh>
    <phoneticPr fontId="7"/>
  </si>
  <si>
    <t>新潟</t>
    <rPh sb="0" eb="2">
      <t>ニイガタ</t>
    </rPh>
    <phoneticPr fontId="7"/>
  </si>
  <si>
    <t>0469</t>
    <phoneticPr fontId="7"/>
  </si>
  <si>
    <t>㈱プラセス</t>
    <phoneticPr fontId="7"/>
  </si>
  <si>
    <t>豊橋</t>
    <rPh sb="0" eb="2">
      <t>トヨハシ</t>
    </rPh>
    <phoneticPr fontId="7"/>
  </si>
  <si>
    <t>姫路合同貨物自動車㈱</t>
    <rPh sb="0" eb="2">
      <t>ヒメジ</t>
    </rPh>
    <rPh sb="2" eb="4">
      <t>ゴウドウ</t>
    </rPh>
    <rPh sb="4" eb="6">
      <t>カモツ</t>
    </rPh>
    <rPh sb="6" eb="9">
      <t>ジドウシャ</t>
    </rPh>
    <phoneticPr fontId="7"/>
  </si>
  <si>
    <t>0018</t>
    <phoneticPr fontId="7"/>
  </si>
  <si>
    <t>㈱日立物流西日本</t>
    <rPh sb="1" eb="3">
      <t>ヒタチ</t>
    </rPh>
    <rPh sb="3" eb="5">
      <t>ブツリュウ</t>
    </rPh>
    <rPh sb="5" eb="6">
      <t>ニシ</t>
    </rPh>
    <rPh sb="6" eb="8">
      <t>ニホン</t>
    </rPh>
    <phoneticPr fontId="7"/>
  </si>
  <si>
    <t>0270</t>
    <phoneticPr fontId="7"/>
  </si>
  <si>
    <t>30455;30466;11823;30450</t>
    <phoneticPr fontId="7"/>
  </si>
  <si>
    <t>日本トランスシティ㈱</t>
    <rPh sb="0" eb="2">
      <t>ニホン</t>
    </rPh>
    <phoneticPr fontId="7"/>
  </si>
  <si>
    <t>0012</t>
    <phoneticPr fontId="7"/>
  </si>
  <si>
    <t>日本通運㈱　鳥取</t>
    <rPh sb="0" eb="2">
      <t>ニホン</t>
    </rPh>
    <rPh sb="2" eb="4">
      <t>ツウウン</t>
    </rPh>
    <rPh sb="6" eb="8">
      <t>トットリ</t>
    </rPh>
    <phoneticPr fontId="7"/>
  </si>
  <si>
    <t>加西</t>
    <rPh sb="0" eb="2">
      <t>カサイ</t>
    </rPh>
    <phoneticPr fontId="7"/>
  </si>
  <si>
    <t>0366</t>
    <phoneticPr fontId="7"/>
  </si>
  <si>
    <t>天星紙器㈱</t>
    <rPh sb="0" eb="1">
      <t>テン</t>
    </rPh>
    <rPh sb="1" eb="2">
      <t>ホシ</t>
    </rPh>
    <rPh sb="2" eb="3">
      <t>カミ</t>
    </rPh>
    <rPh sb="3" eb="4">
      <t>キ</t>
    </rPh>
    <phoneticPr fontId="7"/>
  </si>
  <si>
    <t>0321</t>
    <phoneticPr fontId="7"/>
  </si>
  <si>
    <t>30467;30039</t>
    <phoneticPr fontId="7"/>
  </si>
  <si>
    <t>武田コーポレーション</t>
    <rPh sb="0" eb="2">
      <t>タケダ</t>
    </rPh>
    <phoneticPr fontId="7"/>
  </si>
  <si>
    <t>大十㈱</t>
    <rPh sb="0" eb="2">
      <t>ダイジュウ</t>
    </rPh>
    <phoneticPr fontId="7"/>
  </si>
  <si>
    <t>善光寺白馬電鉄㈱</t>
    <rPh sb="0" eb="3">
      <t>ゼンコウジ</t>
    </rPh>
    <rPh sb="3" eb="5">
      <t>ハクバ</t>
    </rPh>
    <rPh sb="5" eb="7">
      <t>デンテツ</t>
    </rPh>
    <phoneticPr fontId="7"/>
  </si>
  <si>
    <t>長野</t>
    <rPh sb="0" eb="2">
      <t>ナガノ</t>
    </rPh>
    <phoneticPr fontId="7"/>
  </si>
  <si>
    <t>0281</t>
    <phoneticPr fontId="7"/>
  </si>
  <si>
    <t>30469;30462</t>
    <phoneticPr fontId="7"/>
  </si>
  <si>
    <t>センコー</t>
    <phoneticPr fontId="7"/>
  </si>
  <si>
    <t>シスメックスメディカ（株）</t>
    <rPh sb="11" eb="12">
      <t>カブ</t>
    </rPh>
    <phoneticPr fontId="7"/>
  </si>
  <si>
    <t>㈱シーエックスカーゴ</t>
    <phoneticPr fontId="7"/>
  </si>
  <si>
    <t>0244</t>
    <phoneticPr fontId="7"/>
  </si>
  <si>
    <t>三陽化成㈱　</t>
    <rPh sb="0" eb="2">
      <t>サンヨウ</t>
    </rPh>
    <rPh sb="2" eb="4">
      <t>カセイ</t>
    </rPh>
    <phoneticPr fontId="7"/>
  </si>
  <si>
    <t>㈱高速</t>
    <rPh sb="1" eb="3">
      <t>コウソク</t>
    </rPh>
    <phoneticPr fontId="7"/>
  </si>
  <si>
    <t>0306</t>
    <phoneticPr fontId="7"/>
  </si>
  <si>
    <t>協和ロジスティクス㈱</t>
    <rPh sb="0" eb="2">
      <t>キョウワ</t>
    </rPh>
    <phoneticPr fontId="7"/>
  </si>
  <si>
    <t>30484;30488</t>
    <phoneticPr fontId="7"/>
  </si>
  <si>
    <t>㈱協和製作所</t>
    <rPh sb="1" eb="3">
      <t>キョウワ</t>
    </rPh>
    <rPh sb="3" eb="6">
      <t>セイサクショ</t>
    </rPh>
    <phoneticPr fontId="7"/>
  </si>
  <si>
    <t>SEIロジネット</t>
    <phoneticPr fontId="7"/>
  </si>
  <si>
    <t>182/506　賃貸料収入</t>
    <rPh sb="8" eb="10">
      <t>チンタイ</t>
    </rPh>
    <rPh sb="10" eb="11">
      <t>リョウ</t>
    </rPh>
    <rPh sb="11" eb="13">
      <t>シュウニュウ</t>
    </rPh>
    <phoneticPr fontId="7"/>
  </si>
  <si>
    <r>
      <t>☆（</t>
    </r>
    <r>
      <rPr>
        <sz val="11"/>
        <color indexed="17"/>
        <rFont val="ＭＳ Ｐゴシック"/>
        <family val="3"/>
        <charset val="128"/>
      </rPr>
      <t>賃貸料</t>
    </r>
    <r>
      <rPr>
        <sz val="11"/>
        <color theme="1"/>
        <rFont val="游ゴシック"/>
        <family val="2"/>
        <charset val="128"/>
        <scheme val="minor"/>
      </rPr>
      <t>）</t>
    </r>
    <rPh sb="2" eb="3">
      <t>チン</t>
    </rPh>
    <rPh sb="3" eb="4">
      <t>タイ</t>
    </rPh>
    <rPh sb="4" eb="5">
      <t>リョウ</t>
    </rPh>
    <phoneticPr fontId="7"/>
  </si>
  <si>
    <t>一般　総合計</t>
  </si>
  <si>
    <t>0276</t>
    <phoneticPr fontId="7"/>
  </si>
  <si>
    <t>若松梱包運輸倉庫㈱</t>
    <rPh sb="0" eb="2">
      <t>ワカマツ</t>
    </rPh>
    <rPh sb="2" eb="4">
      <t>コンポウ</t>
    </rPh>
    <rPh sb="4" eb="6">
      <t>ウンユ</t>
    </rPh>
    <rPh sb="6" eb="8">
      <t>ソウコ</t>
    </rPh>
    <phoneticPr fontId="7"/>
  </si>
  <si>
    <t>萩原</t>
    <rPh sb="0" eb="2">
      <t>ハギワラ</t>
    </rPh>
    <phoneticPr fontId="7"/>
  </si>
  <si>
    <t>過入金</t>
    <rPh sb="0" eb="3">
      <t>カニュウキン</t>
    </rPh>
    <phoneticPr fontId="7"/>
  </si>
  <si>
    <t>0355</t>
    <phoneticPr fontId="7"/>
  </si>
  <si>
    <t>11966;11720;11996;11717;11997;11543</t>
    <phoneticPr fontId="7"/>
  </si>
  <si>
    <t>YKK　AP㈱</t>
    <phoneticPr fontId="7"/>
  </si>
  <si>
    <t>電債</t>
    <rPh sb="0" eb="1">
      <t>デン</t>
    </rPh>
    <rPh sb="1" eb="2">
      <t>サイ</t>
    </rPh>
    <phoneticPr fontId="7"/>
  </si>
  <si>
    <t>0343</t>
    <phoneticPr fontId="7"/>
  </si>
  <si>
    <t>10059;11756;11704;11536</t>
    <phoneticPr fontId="7"/>
  </si>
  <si>
    <t>㈱ロジコム</t>
    <phoneticPr fontId="7"/>
  </si>
  <si>
    <t>鳥栖</t>
    <rPh sb="0" eb="2">
      <t>トス</t>
    </rPh>
    <phoneticPr fontId="7"/>
  </si>
  <si>
    <t>0394</t>
    <phoneticPr fontId="7"/>
  </si>
  <si>
    <t>11444;11957</t>
    <phoneticPr fontId="7"/>
  </si>
  <si>
    <t>レンゴーロジスティクス㈱</t>
    <phoneticPr fontId="7"/>
  </si>
  <si>
    <t>0300</t>
    <phoneticPr fontId="7"/>
  </si>
  <si>
    <t>リンクネットワーク㈱</t>
    <phoneticPr fontId="7"/>
  </si>
  <si>
    <t>リスパック</t>
    <phoneticPr fontId="7"/>
  </si>
  <si>
    <t>末</t>
    <rPh sb="0" eb="1">
      <t>マツ</t>
    </rPh>
    <phoneticPr fontId="7"/>
  </si>
  <si>
    <t>郡山</t>
    <rPh sb="0" eb="2">
      <t>コオリヤマ</t>
    </rPh>
    <phoneticPr fontId="7"/>
  </si>
  <si>
    <t>0342</t>
    <phoneticPr fontId="7"/>
  </si>
  <si>
    <t>両備トランスポート㈱</t>
    <rPh sb="0" eb="2">
      <t>リョウビ</t>
    </rPh>
    <phoneticPr fontId="7"/>
  </si>
  <si>
    <t>新潟 関東</t>
    <rPh sb="0" eb="2">
      <t>ニイガタ</t>
    </rPh>
    <rPh sb="3" eb="5">
      <t>カントウ</t>
    </rPh>
    <phoneticPr fontId="7"/>
  </si>
  <si>
    <t>0393</t>
    <phoneticPr fontId="7"/>
  </si>
  <si>
    <t>ラッキー運輸㈱</t>
    <rPh sb="4" eb="6">
      <t>ウンユ</t>
    </rPh>
    <phoneticPr fontId="7"/>
  </si>
  <si>
    <t>東北</t>
    <rPh sb="0" eb="2">
      <t>トウホク</t>
    </rPh>
    <phoneticPr fontId="7"/>
  </si>
  <si>
    <t>0187</t>
    <phoneticPr fontId="7"/>
  </si>
  <si>
    <t>ＵＲ中部㈱</t>
    <rPh sb="2" eb="4">
      <t>チュウブ</t>
    </rPh>
    <phoneticPr fontId="7"/>
  </si>
  <si>
    <t>0016</t>
    <phoneticPr fontId="7"/>
  </si>
  <si>
    <t>山田ダンボール</t>
    <phoneticPr fontId="7"/>
  </si>
  <si>
    <t>日野</t>
    <rPh sb="0" eb="2">
      <t>ヒノ</t>
    </rPh>
    <phoneticPr fontId="7"/>
  </si>
  <si>
    <t>0107</t>
    <phoneticPr fontId="7"/>
  </si>
  <si>
    <t>㈱柳川商店</t>
    <rPh sb="1" eb="2">
      <t>ヤナギ</t>
    </rPh>
    <rPh sb="2" eb="3">
      <t>カワ</t>
    </rPh>
    <rPh sb="3" eb="5">
      <t>ショウテン</t>
    </rPh>
    <phoneticPr fontId="7"/>
  </si>
  <si>
    <t>0340</t>
    <phoneticPr fontId="7"/>
  </si>
  <si>
    <t>森実エクスプレス㈱　</t>
    <rPh sb="0" eb="1">
      <t>モリ</t>
    </rPh>
    <rPh sb="1" eb="2">
      <t>ミ</t>
    </rPh>
    <phoneticPr fontId="7"/>
  </si>
  <si>
    <t>四国</t>
    <rPh sb="0" eb="2">
      <t>シコク</t>
    </rPh>
    <phoneticPr fontId="7"/>
  </si>
  <si>
    <t>0260</t>
    <phoneticPr fontId="7"/>
  </si>
  <si>
    <t>ミヤタコーポレーション</t>
    <phoneticPr fontId="7"/>
  </si>
  <si>
    <t>0384</t>
    <phoneticPr fontId="7"/>
  </si>
  <si>
    <t>三豊運送㈱</t>
    <rPh sb="0" eb="1">
      <t>サン</t>
    </rPh>
    <rPh sb="1" eb="2">
      <t>ユタカ</t>
    </rPh>
    <rPh sb="2" eb="4">
      <t>ウンソウ</t>
    </rPh>
    <phoneticPr fontId="7"/>
  </si>
  <si>
    <t>0385</t>
    <phoneticPr fontId="7"/>
  </si>
  <si>
    <t>三福運輸㈱</t>
    <rPh sb="0" eb="1">
      <t>サン</t>
    </rPh>
    <rPh sb="1" eb="2">
      <t>フク</t>
    </rPh>
    <rPh sb="2" eb="4">
      <t>ウンユ</t>
    </rPh>
    <phoneticPr fontId="7"/>
  </si>
  <si>
    <r>
      <t>0</t>
    </r>
    <r>
      <rPr>
        <sz val="9"/>
        <rFont val="HG丸ｺﾞｼｯｸM-PRO"/>
        <family val="3"/>
        <charset val="128"/>
      </rPr>
      <t>446</t>
    </r>
    <phoneticPr fontId="7"/>
  </si>
  <si>
    <t>㈱マルハコーポレーション</t>
    <phoneticPr fontId="7"/>
  </si>
  <si>
    <t>0296</t>
    <phoneticPr fontId="7"/>
  </si>
  <si>
    <t>0383</t>
    <phoneticPr fontId="7"/>
  </si>
  <si>
    <t>11988;11916;11635</t>
    <phoneticPr fontId="7"/>
  </si>
  <si>
    <t>マルソー㈱</t>
    <phoneticPr fontId="7"/>
  </si>
  <si>
    <t>0196</t>
    <phoneticPr fontId="7"/>
  </si>
  <si>
    <t>11433;11547;11391;10525</t>
    <phoneticPr fontId="7"/>
  </si>
  <si>
    <t>丸全昭和運輸㈱</t>
    <rPh sb="0" eb="2">
      <t>マルゼン</t>
    </rPh>
    <rPh sb="2" eb="4">
      <t>ショウワ</t>
    </rPh>
    <rPh sb="4" eb="6">
      <t>ウンユ</t>
    </rPh>
    <phoneticPr fontId="7"/>
  </si>
  <si>
    <t>0228</t>
    <phoneticPr fontId="7"/>
  </si>
  <si>
    <t>マルコ―トランスポート</t>
  </si>
  <si>
    <t>0295</t>
    <phoneticPr fontId="7"/>
  </si>
  <si>
    <t>丸協運輸㈱</t>
    <rPh sb="0" eb="1">
      <t>マル</t>
    </rPh>
    <rPh sb="1" eb="2">
      <t>キョウ</t>
    </rPh>
    <rPh sb="2" eb="4">
      <t>ウンユ</t>
    </rPh>
    <phoneticPr fontId="7"/>
  </si>
  <si>
    <t>0319</t>
    <phoneticPr fontId="7"/>
  </si>
  <si>
    <t>丸運輸送㈱</t>
    <rPh sb="0" eb="1">
      <t>マル</t>
    </rPh>
    <rPh sb="1" eb="2">
      <t>ウン</t>
    </rPh>
    <rPh sb="2" eb="4">
      <t>ユソウ</t>
    </rPh>
    <phoneticPr fontId="7"/>
  </si>
  <si>
    <t>0111</t>
    <phoneticPr fontId="7"/>
  </si>
  <si>
    <t>松本倉庫㈱</t>
    <rPh sb="0" eb="2">
      <t>マツモト</t>
    </rPh>
    <rPh sb="2" eb="4">
      <t>ソウコ</t>
    </rPh>
    <phoneticPr fontId="7"/>
  </si>
  <si>
    <t>松田商事</t>
    <rPh sb="0" eb="2">
      <t>マツダ</t>
    </rPh>
    <rPh sb="2" eb="4">
      <t>ショウジ</t>
    </rPh>
    <phoneticPr fontId="7"/>
  </si>
  <si>
    <t>0354</t>
    <phoneticPr fontId="7"/>
  </si>
  <si>
    <t>孫田鋼材</t>
    <rPh sb="0" eb="2">
      <t>マゴタ</t>
    </rPh>
    <rPh sb="2" eb="4">
      <t>コウザイ</t>
    </rPh>
    <phoneticPr fontId="7"/>
  </si>
  <si>
    <t>ホワイト食品</t>
    <rPh sb="4" eb="6">
      <t>ショクヒン</t>
    </rPh>
    <phoneticPr fontId="7"/>
  </si>
  <si>
    <t>富山</t>
    <rPh sb="0" eb="2">
      <t>トヤマ</t>
    </rPh>
    <phoneticPr fontId="7"/>
  </si>
  <si>
    <t>0318</t>
    <phoneticPr fontId="7"/>
  </si>
  <si>
    <t>北越配送</t>
    <rPh sb="0" eb="2">
      <t>ホクエツ</t>
    </rPh>
    <rPh sb="2" eb="4">
      <t>ハイソウ</t>
    </rPh>
    <phoneticPr fontId="7"/>
  </si>
  <si>
    <t>㈱ベストライン</t>
    <phoneticPr fontId="7"/>
  </si>
  <si>
    <t>奈良</t>
    <rPh sb="0" eb="2">
      <t>ナラ</t>
    </rPh>
    <phoneticPr fontId="7"/>
  </si>
  <si>
    <t>0087</t>
    <phoneticPr fontId="7"/>
  </si>
  <si>
    <t>古谷商事（有）</t>
    <rPh sb="0" eb="2">
      <t>フルヤ</t>
    </rPh>
    <rPh sb="2" eb="4">
      <t>ショウジ</t>
    </rPh>
    <rPh sb="4" eb="7">
      <t>ユウ</t>
    </rPh>
    <phoneticPr fontId="7"/>
  </si>
  <si>
    <r>
      <t>0</t>
    </r>
    <r>
      <rPr>
        <sz val="9"/>
        <rFont val="HG丸ｺﾞｼｯｸM-PRO"/>
        <family val="3"/>
        <charset val="128"/>
      </rPr>
      <t>444</t>
    </r>
    <phoneticPr fontId="7"/>
  </si>
  <si>
    <t>11795;30499</t>
    <phoneticPr fontId="7"/>
  </si>
  <si>
    <t>プリヴェ運輸㈱</t>
    <rPh sb="4" eb="6">
      <t>ウンユ</t>
    </rPh>
    <phoneticPr fontId="7"/>
  </si>
  <si>
    <t>作業料相殺</t>
    <rPh sb="0" eb="2">
      <t>サギョウ</t>
    </rPh>
    <rPh sb="2" eb="3">
      <t>リョウ</t>
    </rPh>
    <rPh sb="3" eb="5">
      <t>ソウサイ</t>
    </rPh>
    <phoneticPr fontId="7"/>
  </si>
  <si>
    <t>0292</t>
    <phoneticPr fontId="7"/>
  </si>
  <si>
    <t>11580;10240</t>
    <phoneticPr fontId="7"/>
  </si>
  <si>
    <t>ブリヂストン物流㈱</t>
    <rPh sb="6" eb="8">
      <t>ブツリュウ</t>
    </rPh>
    <phoneticPr fontId="7"/>
  </si>
  <si>
    <t>0020</t>
    <phoneticPr fontId="7"/>
  </si>
  <si>
    <t>フランスベッド　東日本物流</t>
    <rPh sb="8" eb="9">
      <t>ヒガシ</t>
    </rPh>
    <rPh sb="9" eb="11">
      <t>ニホン</t>
    </rPh>
    <rPh sb="11" eb="13">
      <t>ブツリュウ</t>
    </rPh>
    <phoneticPr fontId="7"/>
  </si>
  <si>
    <t>フランスベッド　大阪</t>
    <rPh sb="8" eb="10">
      <t>オオサカ</t>
    </rPh>
    <phoneticPr fontId="7"/>
  </si>
  <si>
    <t>フランスベッド　三重営業所</t>
    <rPh sb="8" eb="10">
      <t>ミエ</t>
    </rPh>
    <rPh sb="10" eb="13">
      <t>エイギョウショ</t>
    </rPh>
    <phoneticPr fontId="7"/>
  </si>
  <si>
    <t>10482;2300</t>
    <phoneticPr fontId="7"/>
  </si>
  <si>
    <t>フランスベッド　中日本物流　熊本</t>
    <rPh sb="8" eb="11">
      <t>ナカニホン</t>
    </rPh>
    <rPh sb="11" eb="13">
      <t>ブツリュウ</t>
    </rPh>
    <rPh sb="14" eb="16">
      <t>クマモト</t>
    </rPh>
    <phoneticPr fontId="7"/>
  </si>
  <si>
    <t>熊･一</t>
    <rPh sb="0" eb="1">
      <t>クマ</t>
    </rPh>
    <rPh sb="2" eb="3">
      <t>イチ</t>
    </rPh>
    <phoneticPr fontId="7"/>
  </si>
  <si>
    <t>フランスベッド　岡崎</t>
    <rPh sb="8" eb="10">
      <t>オカザキ</t>
    </rPh>
    <phoneticPr fontId="7"/>
  </si>
  <si>
    <t>フランスベッド　北陸営業所</t>
    <rPh sb="8" eb="10">
      <t>ホクリク</t>
    </rPh>
    <rPh sb="10" eb="13">
      <t>エイギョウショ</t>
    </rPh>
    <phoneticPr fontId="7"/>
  </si>
  <si>
    <t>フランスベッド　首都圏物流</t>
    <rPh sb="8" eb="11">
      <t>シュトケン</t>
    </rPh>
    <rPh sb="11" eb="13">
      <t>ブツリュウ</t>
    </rPh>
    <phoneticPr fontId="7"/>
  </si>
  <si>
    <t>フランスベッド　商品課</t>
    <rPh sb="8" eb="10">
      <t>ショウヒン</t>
    </rPh>
    <rPh sb="10" eb="11">
      <t>カ</t>
    </rPh>
    <phoneticPr fontId="7"/>
  </si>
  <si>
    <t>フランスベッド  名古屋ショールーム</t>
    <rPh sb="9" eb="12">
      <t>ナゴヤ</t>
    </rPh>
    <phoneticPr fontId="7"/>
  </si>
  <si>
    <t>一宮･熊本</t>
    <rPh sb="0" eb="2">
      <t>イチノミヤ</t>
    </rPh>
    <rPh sb="3" eb="5">
      <t>クマモト</t>
    </rPh>
    <phoneticPr fontId="7"/>
  </si>
  <si>
    <t>0379</t>
    <phoneticPr fontId="7"/>
  </si>
  <si>
    <t>㈱物流サポート</t>
    <rPh sb="1" eb="3">
      <t>ブツリュウ</t>
    </rPh>
    <phoneticPr fontId="7"/>
  </si>
  <si>
    <t>藤本食品㈱</t>
    <rPh sb="0" eb="1">
      <t>フジ</t>
    </rPh>
    <rPh sb="1" eb="2">
      <t>モト</t>
    </rPh>
    <rPh sb="2" eb="4">
      <t>ショクヒン</t>
    </rPh>
    <phoneticPr fontId="7"/>
  </si>
  <si>
    <t>可児</t>
    <rPh sb="0" eb="2">
      <t>カニ</t>
    </rPh>
    <phoneticPr fontId="7"/>
  </si>
  <si>
    <t>フジトランスポート</t>
    <phoneticPr fontId="7"/>
  </si>
  <si>
    <t>0460</t>
    <phoneticPr fontId="7"/>
  </si>
  <si>
    <t>フクワ物流㈱</t>
    <rPh sb="3" eb="5">
      <t>ブツリュウ</t>
    </rPh>
    <phoneticPr fontId="7"/>
  </si>
  <si>
    <t>熊本</t>
    <rPh sb="0" eb="2">
      <t>クマモト</t>
    </rPh>
    <phoneticPr fontId="7"/>
  </si>
  <si>
    <t>0378</t>
    <phoneticPr fontId="7"/>
  </si>
  <si>
    <t>福山通運㈱</t>
    <rPh sb="0" eb="2">
      <t>フクヤマ</t>
    </rPh>
    <rPh sb="2" eb="4">
      <t>ツウウン</t>
    </rPh>
    <phoneticPr fontId="7"/>
  </si>
  <si>
    <t>0073</t>
    <phoneticPr fontId="7"/>
  </si>
  <si>
    <t>㈱福山通商</t>
    <rPh sb="1" eb="3">
      <t>フクヤマ</t>
    </rPh>
    <rPh sb="3" eb="5">
      <t>ツウショウ</t>
    </rPh>
    <phoneticPr fontId="7"/>
  </si>
  <si>
    <t>0065</t>
    <phoneticPr fontId="7"/>
  </si>
  <si>
    <t>福島ロジネット</t>
    <rPh sb="0" eb="2">
      <t>フクシマ</t>
    </rPh>
    <phoneticPr fontId="7"/>
  </si>
  <si>
    <t>11503;11831</t>
    <phoneticPr fontId="7"/>
  </si>
  <si>
    <t>福岡運輸ｼｽﾃﾑﾈｯﾄ㈱</t>
    <rPh sb="0" eb="2">
      <t>フクオカ</t>
    </rPh>
    <rPh sb="2" eb="4">
      <t>ウンユ</t>
    </rPh>
    <phoneticPr fontId="7"/>
  </si>
  <si>
    <t>0290</t>
    <phoneticPr fontId="7"/>
  </si>
  <si>
    <t>10078;10420</t>
    <phoneticPr fontId="7"/>
  </si>
  <si>
    <t>フィッタジャパンロジスティカ㈱</t>
    <phoneticPr fontId="7"/>
  </si>
  <si>
    <t>新･京</t>
    <rPh sb="0" eb="1">
      <t>シン</t>
    </rPh>
    <rPh sb="2" eb="3">
      <t>キョウ</t>
    </rPh>
    <phoneticPr fontId="7"/>
  </si>
  <si>
    <t>ファイズ</t>
    <phoneticPr fontId="7"/>
  </si>
  <si>
    <t>平原善一商店</t>
    <rPh sb="0" eb="2">
      <t>ヒラハラ</t>
    </rPh>
    <rPh sb="2" eb="4">
      <t>ゼンイチ</t>
    </rPh>
    <rPh sb="4" eb="6">
      <t>ショウテン</t>
    </rPh>
    <phoneticPr fontId="7"/>
  </si>
  <si>
    <t>松</t>
    <rPh sb="0" eb="1">
      <t>マツ</t>
    </rPh>
    <phoneticPr fontId="7"/>
  </si>
  <si>
    <t>0289</t>
    <phoneticPr fontId="7"/>
  </si>
  <si>
    <t>10014;10232</t>
    <phoneticPr fontId="7"/>
  </si>
  <si>
    <t>0468</t>
    <phoneticPr fontId="7"/>
  </si>
  <si>
    <t>㈱日の出運輸中部</t>
    <rPh sb="1" eb="2">
      <t>ヒ</t>
    </rPh>
    <rPh sb="3" eb="4">
      <t>デ</t>
    </rPh>
    <rPh sb="4" eb="6">
      <t>ウンユ</t>
    </rPh>
    <rPh sb="6" eb="8">
      <t>チュウブ</t>
    </rPh>
    <phoneticPr fontId="7"/>
  </si>
  <si>
    <t>11863;11653</t>
    <phoneticPr fontId="7"/>
  </si>
  <si>
    <t>㈱日の出運輸阪神</t>
    <rPh sb="1" eb="2">
      <t>ヒ</t>
    </rPh>
    <rPh sb="3" eb="4">
      <t>デ</t>
    </rPh>
    <rPh sb="4" eb="6">
      <t>ウンユ</t>
    </rPh>
    <rPh sb="6" eb="8">
      <t>ハンシン</t>
    </rPh>
    <phoneticPr fontId="7"/>
  </si>
  <si>
    <t>0453</t>
    <phoneticPr fontId="7"/>
  </si>
  <si>
    <t>七洋包装㈱</t>
    <rPh sb="0" eb="1">
      <t>ナナ</t>
    </rPh>
    <rPh sb="1" eb="2">
      <t>ヨウ</t>
    </rPh>
    <rPh sb="2" eb="4">
      <t>ホウソウ</t>
    </rPh>
    <phoneticPr fontId="7"/>
  </si>
  <si>
    <t>日立物流ダイレックス</t>
    <rPh sb="0" eb="2">
      <t>ヒタチ</t>
    </rPh>
    <rPh sb="2" eb="4">
      <t>ブツリュウ</t>
    </rPh>
    <phoneticPr fontId="7"/>
  </si>
  <si>
    <t>十六</t>
  </si>
  <si>
    <t>日立物流西日本</t>
    <rPh sb="0" eb="2">
      <t>ヒタチ</t>
    </rPh>
    <rPh sb="2" eb="4">
      <t>ブツリュウ</t>
    </rPh>
    <rPh sb="4" eb="5">
      <t>ニシ</t>
    </rPh>
    <rPh sb="5" eb="7">
      <t>ニホン</t>
    </rPh>
    <phoneticPr fontId="7"/>
  </si>
  <si>
    <t>日立物流関東</t>
    <rPh sb="0" eb="2">
      <t>ヒタチ</t>
    </rPh>
    <rPh sb="2" eb="4">
      <t>ブツリュウ</t>
    </rPh>
    <rPh sb="4" eb="6">
      <t>カントウ</t>
    </rPh>
    <phoneticPr fontId="7"/>
  </si>
  <si>
    <t>879　　商品破損</t>
    <rPh sb="5" eb="7">
      <t>ショウヒン</t>
    </rPh>
    <rPh sb="7" eb="8">
      <t>ハ</t>
    </rPh>
    <rPh sb="8" eb="9">
      <t>ソン</t>
    </rPh>
    <phoneticPr fontId="7"/>
  </si>
  <si>
    <t>520 未収値引</t>
    <rPh sb="4" eb="6">
      <t>ミシュウ</t>
    </rPh>
    <rPh sb="6" eb="8">
      <t>ネビ</t>
    </rPh>
    <phoneticPr fontId="7"/>
  </si>
  <si>
    <t>10335;10411;10435</t>
    <phoneticPr fontId="7"/>
  </si>
  <si>
    <t>日立物流（九州日立物流サービス）</t>
    <rPh sb="0" eb="2">
      <t>ヒタチ</t>
    </rPh>
    <rPh sb="2" eb="4">
      <t>ブツリュウ</t>
    </rPh>
    <rPh sb="5" eb="7">
      <t>キュウシュウ</t>
    </rPh>
    <rPh sb="7" eb="9">
      <t>ヒタチ</t>
    </rPh>
    <rPh sb="9" eb="11">
      <t>ブツリュウ</t>
    </rPh>
    <phoneticPr fontId="7"/>
  </si>
  <si>
    <t>相殺</t>
    <rPh sb="0" eb="2">
      <t>ソウサイ</t>
    </rPh>
    <phoneticPr fontId="7"/>
  </si>
  <si>
    <t>UFJ（相殺有）</t>
    <rPh sb="4" eb="6">
      <t>ソウサイ</t>
    </rPh>
    <rPh sb="6" eb="7">
      <t>ユウ</t>
    </rPh>
    <phoneticPr fontId="7"/>
  </si>
  <si>
    <t>0239</t>
    <phoneticPr fontId="7"/>
  </si>
  <si>
    <t>10145;10331;10306;10327;10351;10341;10151;11606;10359</t>
    <phoneticPr fontId="7"/>
  </si>
  <si>
    <t>樋口物流サービス</t>
    <rPh sb="0" eb="2">
      <t>ヒグチ</t>
    </rPh>
    <rPh sb="2" eb="4">
      <t>ブツリュウ</t>
    </rPh>
    <phoneticPr fontId="7"/>
  </si>
  <si>
    <t>新･東･四･関･奈･加</t>
    <rPh sb="0" eb="1">
      <t>シン</t>
    </rPh>
    <rPh sb="2" eb="3">
      <t>ヒガシ</t>
    </rPh>
    <rPh sb="4" eb="5">
      <t>ヨン</t>
    </rPh>
    <rPh sb="6" eb="7">
      <t>セキ</t>
    </rPh>
    <rPh sb="8" eb="9">
      <t>ナ</t>
    </rPh>
    <rPh sb="10" eb="11">
      <t>カ</t>
    </rPh>
    <phoneticPr fontId="7"/>
  </si>
  <si>
    <t>0088</t>
    <phoneticPr fontId="7"/>
  </si>
  <si>
    <t>㈱パワー精密</t>
    <rPh sb="4" eb="6">
      <t>セイミツ</t>
    </rPh>
    <phoneticPr fontId="7"/>
  </si>
  <si>
    <t>萩原</t>
    <rPh sb="0" eb="2">
      <t>ハ</t>
    </rPh>
    <phoneticPr fontId="7"/>
  </si>
  <si>
    <t>磐梯貨物㈱</t>
    <rPh sb="0" eb="2">
      <t>バンダイ</t>
    </rPh>
    <rPh sb="2" eb="4">
      <t>カモツ</t>
    </rPh>
    <phoneticPr fontId="7"/>
  </si>
  <si>
    <t>0451</t>
    <phoneticPr fontId="7"/>
  </si>
  <si>
    <t>早川運輸㈱</t>
    <rPh sb="0" eb="2">
      <t>ハヤカワ</t>
    </rPh>
    <rPh sb="2" eb="4">
      <t>ウンユ</t>
    </rPh>
    <phoneticPr fontId="7"/>
  </si>
  <si>
    <t>ハヤテレ静岡</t>
    <rPh sb="4" eb="6">
      <t>シズオカ</t>
    </rPh>
    <phoneticPr fontId="7"/>
  </si>
  <si>
    <t>稲沢</t>
    <rPh sb="0" eb="2">
      <t>イナザワ</t>
    </rPh>
    <phoneticPr fontId="7"/>
  </si>
  <si>
    <t>林テレンプ</t>
    <rPh sb="0" eb="1">
      <t>ハヤシ</t>
    </rPh>
    <phoneticPr fontId="7"/>
  </si>
  <si>
    <t>播磨三洋工業㈱</t>
    <rPh sb="0" eb="2">
      <t>ハリマ</t>
    </rPh>
    <rPh sb="2" eb="4">
      <t>サンヨウ</t>
    </rPh>
    <rPh sb="4" eb="6">
      <t>コウギョウ</t>
    </rPh>
    <phoneticPr fontId="7"/>
  </si>
  <si>
    <t>播磨運輸㈱</t>
    <rPh sb="0" eb="2">
      <t>ハリマ</t>
    </rPh>
    <rPh sb="2" eb="4">
      <t>ウンユ</t>
    </rPh>
    <phoneticPr fontId="7"/>
  </si>
  <si>
    <t>0316</t>
    <phoneticPr fontId="7"/>
  </si>
  <si>
    <t>11643;10087;10090;10086</t>
    <phoneticPr fontId="7"/>
  </si>
  <si>
    <t>パナソニックエコソリューションズ物流</t>
    <rPh sb="16" eb="18">
      <t>ブツリュウ</t>
    </rPh>
    <phoneticPr fontId="7"/>
  </si>
  <si>
    <t>0374</t>
    <phoneticPr fontId="7"/>
  </si>
  <si>
    <t>㈱橋本屋</t>
    <rPh sb="1" eb="3">
      <t>ハシモト</t>
    </rPh>
    <rPh sb="3" eb="4">
      <t>ヤ</t>
    </rPh>
    <phoneticPr fontId="7"/>
  </si>
  <si>
    <t>0375</t>
    <phoneticPr fontId="7"/>
  </si>
  <si>
    <t>柏洋運輸㈱</t>
    <rPh sb="0" eb="1">
      <t>カシワ</t>
    </rPh>
    <rPh sb="1" eb="2">
      <t>ヨウ</t>
    </rPh>
    <rPh sb="2" eb="4">
      <t>ウンユ</t>
    </rPh>
    <phoneticPr fontId="7"/>
  </si>
  <si>
    <t>0344</t>
    <phoneticPr fontId="7"/>
  </si>
  <si>
    <t>11974;30470</t>
    <phoneticPr fontId="7"/>
  </si>
  <si>
    <t>㈱博運社</t>
    <rPh sb="1" eb="2">
      <t>ヒロシ</t>
    </rPh>
    <rPh sb="2" eb="3">
      <t>ウン</t>
    </rPh>
    <rPh sb="3" eb="4">
      <t>シャ</t>
    </rPh>
    <phoneticPr fontId="7"/>
  </si>
  <si>
    <t>0288</t>
    <phoneticPr fontId="7"/>
  </si>
  <si>
    <t>㈱ノーリツ</t>
    <phoneticPr fontId="7"/>
  </si>
  <si>
    <t>日本ロジックス</t>
    <rPh sb="0" eb="2">
      <t>ニホン</t>
    </rPh>
    <phoneticPr fontId="7"/>
  </si>
  <si>
    <t>0084</t>
    <phoneticPr fontId="7"/>
  </si>
  <si>
    <t>日本フレートライナー</t>
  </si>
  <si>
    <t>日本トラック</t>
    <rPh sb="0" eb="2">
      <t>ニホン</t>
    </rPh>
    <phoneticPr fontId="7"/>
  </si>
  <si>
    <t>10443;11567;11937</t>
    <phoneticPr fontId="7"/>
  </si>
  <si>
    <t>日本トランスシティ㈱中部支社</t>
    <rPh sb="0" eb="2">
      <t>ニホン</t>
    </rPh>
    <rPh sb="10" eb="12">
      <t>チュウブ</t>
    </rPh>
    <rPh sb="12" eb="14">
      <t>シシャ</t>
    </rPh>
    <phoneticPr fontId="7"/>
  </si>
  <si>
    <t>0012</t>
  </si>
  <si>
    <t>日本通運　前橋</t>
    <rPh sb="0" eb="2">
      <t>ニホン</t>
    </rPh>
    <rPh sb="2" eb="4">
      <t>ツウウン</t>
    </rPh>
    <rPh sb="5" eb="7">
      <t>マエバシ</t>
    </rPh>
    <phoneticPr fontId="7"/>
  </si>
  <si>
    <t>日本通運　京都</t>
    <rPh sb="0" eb="2">
      <t>ニホン</t>
    </rPh>
    <rPh sb="2" eb="4">
      <t>ツウウン</t>
    </rPh>
    <rPh sb="5" eb="7">
      <t>キョウト</t>
    </rPh>
    <phoneticPr fontId="7"/>
  </si>
  <si>
    <t>日本通運　熊本</t>
    <rPh sb="0" eb="2">
      <t>ニホン</t>
    </rPh>
    <rPh sb="2" eb="4">
      <t>ツウウン</t>
    </rPh>
    <rPh sb="5" eb="7">
      <t>クマモト</t>
    </rPh>
    <phoneticPr fontId="7"/>
  </si>
  <si>
    <t>日本通運　松本アローセンター</t>
    <rPh sb="0" eb="2">
      <t>ニホン</t>
    </rPh>
    <rPh sb="2" eb="4">
      <t>ツウウン</t>
    </rPh>
    <rPh sb="5" eb="7">
      <t>マツモト</t>
    </rPh>
    <phoneticPr fontId="7"/>
  </si>
  <si>
    <t>日本通運　新居浜</t>
    <rPh sb="0" eb="2">
      <t>ニホン</t>
    </rPh>
    <rPh sb="2" eb="4">
      <t>ツウウン</t>
    </rPh>
    <rPh sb="5" eb="8">
      <t>ニイハマ</t>
    </rPh>
    <phoneticPr fontId="7"/>
  </si>
  <si>
    <t>日本通運　多治見</t>
    <rPh sb="0" eb="2">
      <t>ニホン</t>
    </rPh>
    <rPh sb="2" eb="4">
      <t>ツウウン</t>
    </rPh>
    <rPh sb="5" eb="8">
      <t>タジミ</t>
    </rPh>
    <phoneticPr fontId="7"/>
  </si>
  <si>
    <t>日本通運　鳥取支店　　　　　 　スポット</t>
    <rPh sb="5" eb="7">
      <t>トットリ</t>
    </rPh>
    <rPh sb="7" eb="9">
      <t>シテン</t>
    </rPh>
    <phoneticPr fontId="7"/>
  </si>
  <si>
    <t>0287</t>
    <phoneticPr fontId="7"/>
  </si>
  <si>
    <t>日本サンガリアベバレッジカンパニー</t>
    <rPh sb="0" eb="2">
      <t>ニホン</t>
    </rPh>
    <phoneticPr fontId="7"/>
  </si>
  <si>
    <t>0148</t>
    <phoneticPr fontId="7"/>
  </si>
  <si>
    <t>日本梱包運輸倉庫</t>
  </si>
  <si>
    <t>10276;10619;10314;10181;10517;10581;11496</t>
    <phoneticPr fontId="7"/>
  </si>
  <si>
    <t>京･東･関･四他</t>
    <rPh sb="0" eb="1">
      <t>キョウ</t>
    </rPh>
    <rPh sb="2" eb="3">
      <t>ヒガシ</t>
    </rPh>
    <rPh sb="4" eb="5">
      <t>セキ</t>
    </rPh>
    <rPh sb="6" eb="7">
      <t>ヨン</t>
    </rPh>
    <rPh sb="7" eb="8">
      <t>ホカ</t>
    </rPh>
    <phoneticPr fontId="7"/>
  </si>
  <si>
    <t>スポット便</t>
    <rPh sb="4" eb="5">
      <t>ビン</t>
    </rPh>
    <phoneticPr fontId="7"/>
  </si>
  <si>
    <t>0246</t>
    <phoneticPr fontId="7"/>
  </si>
  <si>
    <t>日通名古屋北運輸</t>
    <rPh sb="0" eb="2">
      <t>ニッツウ</t>
    </rPh>
    <rPh sb="2" eb="5">
      <t>ナゴヤ</t>
    </rPh>
    <rPh sb="5" eb="6">
      <t>キタ</t>
    </rPh>
    <rPh sb="6" eb="8">
      <t>ウンユ</t>
    </rPh>
    <phoneticPr fontId="7"/>
  </si>
  <si>
    <t>日通NECロジスティクス㈱</t>
    <rPh sb="0" eb="2">
      <t>ニッツウ</t>
    </rPh>
    <phoneticPr fontId="7"/>
  </si>
  <si>
    <t>0250</t>
    <phoneticPr fontId="7"/>
  </si>
  <si>
    <t>ニッケ物流</t>
    <rPh sb="3" eb="5">
      <t>ブツリュウ</t>
    </rPh>
    <phoneticPr fontId="7"/>
  </si>
  <si>
    <t>0315</t>
    <phoneticPr fontId="7"/>
  </si>
  <si>
    <t>西日本エア・ウォーター物流　岡山</t>
    <rPh sb="0" eb="1">
      <t>ニシ</t>
    </rPh>
    <rPh sb="1" eb="3">
      <t>ニホン</t>
    </rPh>
    <rPh sb="11" eb="13">
      <t>ブツリュウ</t>
    </rPh>
    <rPh sb="14" eb="16">
      <t>オカヤマ</t>
    </rPh>
    <phoneticPr fontId="7"/>
  </si>
  <si>
    <t>10117;10125</t>
    <phoneticPr fontId="7"/>
  </si>
  <si>
    <t>西日本エア・ウォーター物流  名古屋・大阪運輸</t>
    <rPh sb="0" eb="1">
      <t>ニシ</t>
    </rPh>
    <rPh sb="1" eb="3">
      <t>ニホン</t>
    </rPh>
    <rPh sb="11" eb="13">
      <t>ブツリュウ</t>
    </rPh>
    <rPh sb="15" eb="18">
      <t>ナゴヤ</t>
    </rPh>
    <rPh sb="19" eb="21">
      <t>オオサカ</t>
    </rPh>
    <rPh sb="21" eb="23">
      <t>ウンユ</t>
    </rPh>
    <phoneticPr fontId="7"/>
  </si>
  <si>
    <t>0147</t>
    <phoneticPr fontId="7"/>
  </si>
  <si>
    <t>10066;11609</t>
    <phoneticPr fontId="7"/>
  </si>
  <si>
    <t>西川運輸興業</t>
  </si>
  <si>
    <t>20･末</t>
    <rPh sb="3" eb="4">
      <t>マツ</t>
    </rPh>
    <phoneticPr fontId="7"/>
  </si>
  <si>
    <t>新潟･関東</t>
    <rPh sb="0" eb="2">
      <t>ニイガタ</t>
    </rPh>
    <rPh sb="3" eb="5">
      <t>カントウ</t>
    </rPh>
    <phoneticPr fontId="7"/>
  </si>
  <si>
    <t>0285</t>
    <phoneticPr fontId="7"/>
  </si>
  <si>
    <t>新潟陸運</t>
    <rPh sb="0" eb="2">
      <t>ニイガタ</t>
    </rPh>
    <rPh sb="2" eb="4">
      <t>リクウン</t>
    </rPh>
    <phoneticPr fontId="7"/>
  </si>
  <si>
    <t>0033</t>
    <phoneticPr fontId="7"/>
  </si>
  <si>
    <t>10654;10326</t>
    <phoneticPr fontId="7"/>
  </si>
  <si>
    <t>新潟輸送</t>
  </si>
  <si>
    <t>関･新･一</t>
    <rPh sb="0" eb="1">
      <t>セキ</t>
    </rPh>
    <rPh sb="2" eb="3">
      <t>シン</t>
    </rPh>
    <rPh sb="4" eb="5">
      <t>イチ</t>
    </rPh>
    <phoneticPr fontId="7"/>
  </si>
  <si>
    <t>0353</t>
    <phoneticPr fontId="7"/>
  </si>
  <si>
    <t>新潟森紙業</t>
    <rPh sb="0" eb="2">
      <t>ニイガタ</t>
    </rPh>
    <rPh sb="2" eb="3">
      <t>モリ</t>
    </rPh>
    <rPh sb="3" eb="4">
      <t>カミ</t>
    </rPh>
    <rPh sb="4" eb="5">
      <t>ギョウ</t>
    </rPh>
    <phoneticPr fontId="7"/>
  </si>
  <si>
    <t>㈱新潟ﾏﾙﾔﾏｻｰﾋﾞｽ</t>
    <rPh sb="1" eb="3">
      <t>ニイガタ</t>
    </rPh>
    <phoneticPr fontId="7"/>
  </si>
  <si>
    <t>0450</t>
    <phoneticPr fontId="7"/>
  </si>
  <si>
    <t>新潟東砺運輸㈱</t>
    <rPh sb="0" eb="2">
      <t>ニイガタ</t>
    </rPh>
    <rPh sb="2" eb="3">
      <t>トウ</t>
    </rPh>
    <rPh sb="3" eb="4">
      <t>レイ</t>
    </rPh>
    <rPh sb="4" eb="6">
      <t>ウンユ</t>
    </rPh>
    <phoneticPr fontId="7"/>
  </si>
  <si>
    <t>0458</t>
    <phoneticPr fontId="7"/>
  </si>
  <si>
    <t>㈱新潟タイセイ物流</t>
    <rPh sb="1" eb="3">
      <t>ニイガタ</t>
    </rPh>
    <rPh sb="7" eb="9">
      <t>ブツリュウ</t>
    </rPh>
    <phoneticPr fontId="7"/>
  </si>
  <si>
    <t>0371</t>
    <phoneticPr fontId="7"/>
  </si>
  <si>
    <t>新潟第一梱包運輸㈱</t>
    <rPh sb="0" eb="2">
      <t>ニイガタ</t>
    </rPh>
    <rPh sb="2" eb="4">
      <t>ダイイチ</t>
    </rPh>
    <rPh sb="4" eb="6">
      <t>コンポウ</t>
    </rPh>
    <rPh sb="6" eb="8">
      <t>ウンユ</t>
    </rPh>
    <phoneticPr fontId="7"/>
  </si>
  <si>
    <t>0272</t>
    <phoneticPr fontId="7"/>
  </si>
  <si>
    <t>11662;10204;11562;10021;11627</t>
    <phoneticPr fontId="7"/>
  </si>
  <si>
    <t>新潟運輸</t>
    <rPh sb="0" eb="2">
      <t>ニイガタ</t>
    </rPh>
    <rPh sb="2" eb="4">
      <t>ウンユ</t>
    </rPh>
    <phoneticPr fontId="7"/>
  </si>
  <si>
    <t>南都物流</t>
    <rPh sb="0" eb="1">
      <t>ミナミ</t>
    </rPh>
    <rPh sb="1" eb="2">
      <t>ト</t>
    </rPh>
    <rPh sb="2" eb="4">
      <t>ブツリュウ</t>
    </rPh>
    <phoneticPr fontId="7"/>
  </si>
  <si>
    <t>0236</t>
    <phoneticPr fontId="7"/>
  </si>
  <si>
    <t>南條運輸(有)</t>
    <rPh sb="0" eb="2">
      <t>ナンジョウ</t>
    </rPh>
    <rPh sb="2" eb="4">
      <t>ウンユ</t>
    </rPh>
    <rPh sb="4" eb="7">
      <t>ユウ</t>
    </rPh>
    <phoneticPr fontId="7"/>
  </si>
  <si>
    <t>0427</t>
    <phoneticPr fontId="7"/>
  </si>
  <si>
    <t>11489;10169;6183</t>
    <phoneticPr fontId="7"/>
  </si>
  <si>
    <t>名古屋東部陸運㈱</t>
    <rPh sb="0" eb="3">
      <t>ナゴヤ</t>
    </rPh>
    <rPh sb="3" eb="5">
      <t>トウブ</t>
    </rPh>
    <rPh sb="5" eb="7">
      <t>リクウン</t>
    </rPh>
    <phoneticPr fontId="7"/>
  </si>
  <si>
    <t>㈱名古路商事</t>
    <rPh sb="1" eb="2">
      <t>ナ</t>
    </rPh>
    <rPh sb="2" eb="3">
      <t>フル</t>
    </rPh>
    <rPh sb="3" eb="4">
      <t>ミチ</t>
    </rPh>
    <rPh sb="4" eb="6">
      <t>ショウジ</t>
    </rPh>
    <phoneticPr fontId="7"/>
  </si>
  <si>
    <t>0271</t>
    <phoneticPr fontId="7"/>
  </si>
  <si>
    <t>長野第一物流㈱</t>
    <rPh sb="0" eb="2">
      <t>ナガノ</t>
    </rPh>
    <rPh sb="2" eb="4">
      <t>ダイイチ</t>
    </rPh>
    <rPh sb="4" eb="6">
      <t>ブツリュウ</t>
    </rPh>
    <phoneticPr fontId="7"/>
  </si>
  <si>
    <t>中川運送</t>
    <rPh sb="0" eb="2">
      <t>ナカガワ</t>
    </rPh>
    <rPh sb="2" eb="4">
      <t>ウンソウ</t>
    </rPh>
    <phoneticPr fontId="7"/>
  </si>
  <si>
    <t>0457</t>
    <phoneticPr fontId="7"/>
  </si>
  <si>
    <t>㈱中西製作所</t>
    <rPh sb="1" eb="3">
      <t>ナカニシ</t>
    </rPh>
    <rPh sb="3" eb="6">
      <t>セイサクショ</t>
    </rPh>
    <phoneticPr fontId="7"/>
  </si>
  <si>
    <t>0401</t>
    <phoneticPr fontId="7"/>
  </si>
  <si>
    <t>内藤運輸㈱</t>
    <rPh sb="0" eb="2">
      <t>ナイトウ</t>
    </rPh>
    <rPh sb="2" eb="4">
      <t>ウンユ</t>
    </rPh>
    <phoneticPr fontId="7"/>
  </si>
  <si>
    <t>0370</t>
    <phoneticPr fontId="7"/>
  </si>
  <si>
    <t>トランスシティロジスティクス中部㈱</t>
    <rPh sb="14" eb="16">
      <t>チュウブ</t>
    </rPh>
    <phoneticPr fontId="7"/>
  </si>
  <si>
    <t>0369</t>
    <phoneticPr fontId="7"/>
  </si>
  <si>
    <t>11723;11598;11894</t>
    <phoneticPr fontId="7"/>
  </si>
  <si>
    <t>トランスポートジャパン㈱</t>
    <phoneticPr fontId="7"/>
  </si>
  <si>
    <t>0067</t>
    <phoneticPr fontId="7"/>
  </si>
  <si>
    <t>トランステック㈱</t>
    <phoneticPr fontId="7"/>
  </si>
  <si>
    <t xml:space="preserve">                      501(運賃収入）  事故サポート料</t>
    <rPh sb="26" eb="28">
      <t>ウンチン</t>
    </rPh>
    <rPh sb="28" eb="30">
      <t>シュウニュウ</t>
    </rPh>
    <rPh sb="33" eb="35">
      <t>ジコ</t>
    </rPh>
    <rPh sb="39" eb="40">
      <t>リョウ</t>
    </rPh>
    <phoneticPr fontId="7"/>
  </si>
  <si>
    <t>0110</t>
    <phoneticPr fontId="7"/>
  </si>
  <si>
    <t>11960;11950;11891;11675;11442;11963;11931;10749;11917;11960;11917;11833;10406;11855;11933;11891;11602;11878;</t>
    <phoneticPr fontId="7"/>
  </si>
  <si>
    <t>トランコム</t>
    <phoneticPr fontId="7"/>
  </si>
  <si>
    <t>031</t>
    <phoneticPr fontId="7"/>
  </si>
  <si>
    <t>トナン輸送㈱</t>
    <rPh sb="3" eb="5">
      <t>ユソウ</t>
    </rPh>
    <phoneticPr fontId="7"/>
  </si>
  <si>
    <t>0314</t>
    <phoneticPr fontId="7"/>
  </si>
  <si>
    <t>10100;10003;11759;11992;11859;10174;10203</t>
    <phoneticPr fontId="7"/>
  </si>
  <si>
    <t>トナミ運輸㈱</t>
    <rPh sb="3" eb="5">
      <t>ウンユ</t>
    </rPh>
    <phoneticPr fontId="7"/>
  </si>
  <si>
    <t>トッキュウ</t>
    <phoneticPr fontId="7"/>
  </si>
  <si>
    <t>東貨流通</t>
    <rPh sb="2" eb="4">
      <t>リュウツウ</t>
    </rPh>
    <phoneticPr fontId="7"/>
  </si>
  <si>
    <t>0195</t>
    <phoneticPr fontId="7"/>
  </si>
  <si>
    <t>㈱東陽運輸</t>
    <rPh sb="2" eb="3">
      <t>ヨウ</t>
    </rPh>
    <rPh sb="3" eb="5">
      <t>ウンユ</t>
    </rPh>
    <phoneticPr fontId="7"/>
  </si>
  <si>
    <t>0109</t>
    <phoneticPr fontId="7"/>
  </si>
  <si>
    <t>東部運送㈱</t>
    <rPh sb="0" eb="2">
      <t>トウブ</t>
    </rPh>
    <rPh sb="2" eb="4">
      <t>ウンソウ</t>
    </rPh>
    <phoneticPr fontId="7"/>
  </si>
  <si>
    <t>0339</t>
    <phoneticPr fontId="7"/>
  </si>
  <si>
    <t>10558;11829</t>
    <phoneticPr fontId="7"/>
  </si>
  <si>
    <t>東北カーゴ</t>
    <rPh sb="0" eb="2">
      <t>トウホク</t>
    </rPh>
    <phoneticPr fontId="7"/>
  </si>
  <si>
    <t>0282</t>
    <phoneticPr fontId="7"/>
  </si>
  <si>
    <t>10222;11446</t>
    <phoneticPr fontId="7"/>
  </si>
  <si>
    <t>東邦運輸倉庫㈱</t>
    <rPh sb="0" eb="2">
      <t>トウホウ</t>
    </rPh>
    <rPh sb="2" eb="4">
      <t>ウンユ</t>
    </rPh>
    <rPh sb="4" eb="6">
      <t>ソウコ</t>
    </rPh>
    <phoneticPr fontId="7"/>
  </si>
  <si>
    <t>道前運送㈱</t>
    <rPh sb="0" eb="1">
      <t>ミチ</t>
    </rPh>
    <rPh sb="1" eb="2">
      <t>マエ</t>
    </rPh>
    <rPh sb="2" eb="4">
      <t>ウンソウ</t>
    </rPh>
    <phoneticPr fontId="7"/>
  </si>
  <si>
    <t>東港丸楽海運㈱</t>
    <rPh sb="0" eb="2">
      <t>ヒガシコウ</t>
    </rPh>
    <rPh sb="2" eb="3">
      <t>マル</t>
    </rPh>
    <rPh sb="3" eb="4">
      <t>ラク</t>
    </rPh>
    <rPh sb="4" eb="6">
      <t>カイウン</t>
    </rPh>
    <phoneticPr fontId="7"/>
  </si>
  <si>
    <t>0456</t>
    <phoneticPr fontId="7"/>
  </si>
  <si>
    <t>東京第一物流㈱</t>
    <rPh sb="0" eb="2">
      <t>トウキョウ</t>
    </rPh>
    <rPh sb="2" eb="4">
      <t>ダイイチ</t>
    </rPh>
    <rPh sb="4" eb="6">
      <t>ブツリュウ</t>
    </rPh>
    <phoneticPr fontId="7"/>
  </si>
  <si>
    <t>0351</t>
    <phoneticPr fontId="7"/>
  </si>
  <si>
    <t>東岐運輸㈱</t>
    <rPh sb="0" eb="1">
      <t>ヒガシ</t>
    </rPh>
    <rPh sb="1" eb="2">
      <t>チマタ</t>
    </rPh>
    <rPh sb="2" eb="4">
      <t>ウンユ</t>
    </rPh>
    <phoneticPr fontId="7"/>
  </si>
  <si>
    <t>多治見</t>
    <rPh sb="0" eb="3">
      <t>タジミ</t>
    </rPh>
    <phoneticPr fontId="7"/>
  </si>
  <si>
    <t>0352</t>
    <phoneticPr fontId="7"/>
  </si>
  <si>
    <t>㈱桃李</t>
    <rPh sb="1" eb="2">
      <t>モモ</t>
    </rPh>
    <rPh sb="2" eb="3">
      <t>リ</t>
    </rPh>
    <phoneticPr fontId="7"/>
  </si>
  <si>
    <t>11773;11377</t>
    <phoneticPr fontId="7"/>
  </si>
  <si>
    <t>東海貨物輸送センター</t>
    <rPh sb="0" eb="2">
      <t>トウカイ</t>
    </rPh>
    <rPh sb="2" eb="4">
      <t>カモツ</t>
    </rPh>
    <rPh sb="4" eb="6">
      <t>ユソウ</t>
    </rPh>
    <phoneticPr fontId="7"/>
  </si>
  <si>
    <t>0130</t>
    <phoneticPr fontId="7"/>
  </si>
  <si>
    <t>トーエイ物流㈱</t>
    <rPh sb="4" eb="6">
      <t>ブツリュウ</t>
    </rPh>
    <phoneticPr fontId="7"/>
  </si>
  <si>
    <t>天星紙器㈱</t>
    <rPh sb="0" eb="1">
      <t>テン</t>
    </rPh>
    <rPh sb="1" eb="2">
      <t>ホシ</t>
    </rPh>
    <rPh sb="2" eb="4">
      <t>シキ</t>
    </rPh>
    <phoneticPr fontId="7"/>
  </si>
  <si>
    <t>寺澤鈑金工業㈱</t>
    <rPh sb="0" eb="2">
      <t>テラザワ</t>
    </rPh>
    <rPh sb="2" eb="3">
      <t>ハン</t>
    </rPh>
    <rPh sb="3" eb="4">
      <t>キン</t>
    </rPh>
    <rPh sb="4" eb="6">
      <t>コウギョウ</t>
    </rPh>
    <phoneticPr fontId="7"/>
  </si>
  <si>
    <t>0338</t>
    <phoneticPr fontId="7"/>
  </si>
  <si>
    <t>㈱手原産業倉庫</t>
    <rPh sb="1" eb="3">
      <t>テハラ</t>
    </rPh>
    <rPh sb="3" eb="5">
      <t>サンギョウ</t>
    </rPh>
    <rPh sb="5" eb="7">
      <t>ソウコ</t>
    </rPh>
    <phoneticPr fontId="7"/>
  </si>
  <si>
    <t>0283</t>
    <phoneticPr fontId="7"/>
  </si>
  <si>
    <t>勅使川原産業</t>
    <rPh sb="0" eb="4">
      <t>テシガワラ</t>
    </rPh>
    <rPh sb="4" eb="6">
      <t>サンギョウ</t>
    </rPh>
    <phoneticPr fontId="7"/>
  </si>
  <si>
    <t>0476</t>
    <phoneticPr fontId="7"/>
  </si>
  <si>
    <t>ディエスイー㈱</t>
    <phoneticPr fontId="7"/>
  </si>
  <si>
    <t>0350</t>
    <phoneticPr fontId="7"/>
  </si>
  <si>
    <t>10057;1168411882</t>
    <phoneticPr fontId="7"/>
  </si>
  <si>
    <t>つばめ急便</t>
    <rPh sb="3" eb="5">
      <t>キュウビン</t>
    </rPh>
    <phoneticPr fontId="7"/>
  </si>
  <si>
    <t>0063</t>
    <phoneticPr fontId="7"/>
  </si>
  <si>
    <t>10337;11443;11491</t>
    <phoneticPr fontId="7"/>
  </si>
  <si>
    <t>司企業</t>
    <rPh sb="0" eb="1">
      <t>ツカサ</t>
    </rPh>
    <rPh sb="1" eb="3">
      <t>キギョウ</t>
    </rPh>
    <phoneticPr fontId="7"/>
  </si>
  <si>
    <t>奈･長</t>
    <rPh sb="0" eb="1">
      <t>ナ</t>
    </rPh>
    <rPh sb="2" eb="3">
      <t>チョウ</t>
    </rPh>
    <phoneticPr fontId="7"/>
  </si>
  <si>
    <t>0349</t>
    <phoneticPr fontId="7"/>
  </si>
  <si>
    <t>11755;11402;10148;10064</t>
    <phoneticPr fontId="7"/>
  </si>
  <si>
    <t>中越通運㈱</t>
    <rPh sb="0" eb="2">
      <t>チュウエツ</t>
    </rPh>
    <rPh sb="2" eb="4">
      <t>ツウウン</t>
    </rPh>
    <phoneticPr fontId="7"/>
  </si>
  <si>
    <t>0311</t>
    <phoneticPr fontId="7"/>
  </si>
  <si>
    <t>中央物産</t>
    <rPh sb="0" eb="2">
      <t>チュウオウ</t>
    </rPh>
    <rPh sb="2" eb="4">
      <t>ブッサン</t>
    </rPh>
    <phoneticPr fontId="7"/>
  </si>
  <si>
    <t>0124</t>
    <phoneticPr fontId="7"/>
  </si>
  <si>
    <t>10202;10297</t>
    <phoneticPr fontId="7"/>
  </si>
  <si>
    <t>中越運送㈱</t>
    <rPh sb="0" eb="2">
      <t>チュウエツ</t>
    </rPh>
    <rPh sb="2" eb="4">
      <t>ウンソウ</t>
    </rPh>
    <phoneticPr fontId="7"/>
  </si>
  <si>
    <t>0090</t>
    <phoneticPr fontId="7"/>
  </si>
  <si>
    <t>㈱中央倉庫</t>
    <rPh sb="1" eb="3">
      <t>チュウオウ</t>
    </rPh>
    <rPh sb="3" eb="5">
      <t>ソウコ</t>
    </rPh>
    <phoneticPr fontId="7"/>
  </si>
  <si>
    <t>十六(岐</t>
    <rPh sb="0" eb="2">
      <t>ジュウロク</t>
    </rPh>
    <rPh sb="3" eb="4">
      <t>チマタ</t>
    </rPh>
    <phoneticPr fontId="7"/>
  </si>
  <si>
    <t>0068</t>
    <phoneticPr fontId="7"/>
  </si>
  <si>
    <t>中部興産</t>
  </si>
  <si>
    <t>879 荷物事故</t>
    <rPh sb="4" eb="6">
      <t>ニモツ</t>
    </rPh>
    <rPh sb="6" eb="8">
      <t>ジコ</t>
    </rPh>
    <phoneticPr fontId="7"/>
  </si>
  <si>
    <t>中部興産</t>
    <phoneticPr fontId="7"/>
  </si>
  <si>
    <t>0071</t>
    <phoneticPr fontId="7"/>
  </si>
  <si>
    <t>本社</t>
    <rPh sb="0" eb="2">
      <t>ホンシャ</t>
    </rPh>
    <phoneticPr fontId="7"/>
  </si>
  <si>
    <t>田中産業</t>
  </si>
  <si>
    <t>0179</t>
    <phoneticPr fontId="7"/>
  </si>
  <si>
    <t>田中運輸機工</t>
  </si>
  <si>
    <t>㈱武田コーポレーション</t>
    <rPh sb="1" eb="3">
      <t>タケダ</t>
    </rPh>
    <phoneticPr fontId="7"/>
  </si>
  <si>
    <t>0024</t>
    <phoneticPr fontId="7"/>
  </si>
  <si>
    <t>高田運輸　（京都</t>
    <rPh sb="0" eb="2">
      <t>タカダ</t>
    </rPh>
    <rPh sb="2" eb="4">
      <t>ウンユ</t>
    </rPh>
    <rPh sb="6" eb="8">
      <t>キョウト</t>
    </rPh>
    <phoneticPr fontId="7"/>
  </si>
  <si>
    <t>高田運輸　（東北</t>
    <rPh sb="0" eb="2">
      <t>タカダ</t>
    </rPh>
    <rPh sb="2" eb="4">
      <t>ウンユ</t>
    </rPh>
    <rPh sb="6" eb="8">
      <t>トウホク</t>
    </rPh>
    <phoneticPr fontId="7"/>
  </si>
  <si>
    <t>0334</t>
    <phoneticPr fontId="7"/>
  </si>
  <si>
    <t>㈱高野商運</t>
    <rPh sb="1" eb="3">
      <t>タカノ</t>
    </rPh>
    <rPh sb="3" eb="5">
      <t>ショウウン</t>
    </rPh>
    <phoneticPr fontId="7"/>
  </si>
  <si>
    <t>多貴商運㈱</t>
    <rPh sb="0" eb="1">
      <t>オオ</t>
    </rPh>
    <rPh sb="1" eb="2">
      <t>タカ</t>
    </rPh>
    <rPh sb="2" eb="4">
      <t>ショウウン</t>
    </rPh>
    <phoneticPr fontId="7"/>
  </si>
  <si>
    <t>0277</t>
    <phoneticPr fontId="7"/>
  </si>
  <si>
    <t>大和物流㈱</t>
    <rPh sb="0" eb="2">
      <t>ダイワ</t>
    </rPh>
    <rPh sb="2" eb="4">
      <t>ブツリュウ</t>
    </rPh>
    <phoneticPr fontId="7"/>
  </si>
  <si>
    <t>大和紙料</t>
    <rPh sb="0" eb="2">
      <t>ダイワ</t>
    </rPh>
    <rPh sb="2" eb="4">
      <t>シリョウ</t>
    </rPh>
    <phoneticPr fontId="7"/>
  </si>
  <si>
    <t>0054</t>
    <phoneticPr fontId="7"/>
  </si>
  <si>
    <t>10328;10455</t>
    <phoneticPr fontId="7"/>
  </si>
  <si>
    <t>太洋紙業㈱</t>
    <rPh sb="0" eb="2">
      <t>タイヨウ</t>
    </rPh>
    <rPh sb="2" eb="3">
      <t>シ</t>
    </rPh>
    <rPh sb="3" eb="4">
      <t>ギョウ</t>
    </rPh>
    <phoneticPr fontId="7"/>
  </si>
  <si>
    <t>萩･東</t>
    <rPh sb="0" eb="1">
      <t>ハギ</t>
    </rPh>
    <rPh sb="2" eb="3">
      <t>ヒガシ</t>
    </rPh>
    <phoneticPr fontId="7"/>
  </si>
  <si>
    <t>大日本パックス京都㈱</t>
    <rPh sb="0" eb="3">
      <t>ダイニッポン</t>
    </rPh>
    <rPh sb="7" eb="9">
      <t>キョウト</t>
    </rPh>
    <phoneticPr fontId="7"/>
  </si>
  <si>
    <t>0058</t>
    <phoneticPr fontId="7"/>
  </si>
  <si>
    <t>大日倉庫㈱</t>
    <rPh sb="0" eb="2">
      <t>ダイニチ</t>
    </rPh>
    <rPh sb="2" eb="4">
      <t>ソウコ</t>
    </rPh>
    <phoneticPr fontId="7"/>
  </si>
  <si>
    <t>0077</t>
    <phoneticPr fontId="7"/>
  </si>
  <si>
    <t>大通</t>
    <rPh sb="0" eb="2">
      <t>オオドオ</t>
    </rPh>
    <phoneticPr fontId="7"/>
  </si>
  <si>
    <t>0362</t>
    <phoneticPr fontId="7"/>
  </si>
  <si>
    <t>ダイセー倉庫運輸㈱</t>
    <rPh sb="4" eb="6">
      <t>ソウコ</t>
    </rPh>
    <rPh sb="6" eb="8">
      <t>ウンユ</t>
    </rPh>
    <phoneticPr fontId="7"/>
  </si>
  <si>
    <t>0310</t>
    <phoneticPr fontId="7"/>
  </si>
  <si>
    <t>ダイセーセントレックス㈱</t>
    <phoneticPr fontId="7"/>
  </si>
  <si>
    <t>0473</t>
    <phoneticPr fontId="7"/>
  </si>
  <si>
    <t>太誠産業㈱</t>
    <rPh sb="0" eb="1">
      <t>フト</t>
    </rPh>
    <rPh sb="1" eb="2">
      <t>マコト</t>
    </rPh>
    <rPh sb="2" eb="4">
      <t>サンギョウ</t>
    </rPh>
    <phoneticPr fontId="7"/>
  </si>
  <si>
    <t>0336</t>
    <phoneticPr fontId="7"/>
  </si>
  <si>
    <t>大十㈱</t>
    <rPh sb="0" eb="1">
      <t>ダイ</t>
    </rPh>
    <rPh sb="1" eb="2">
      <t>ジュウ</t>
    </rPh>
    <phoneticPr fontId="7"/>
  </si>
  <si>
    <t>0335</t>
    <phoneticPr fontId="7"/>
  </si>
  <si>
    <t>11897;11964;11860;11954;11703</t>
    <phoneticPr fontId="7"/>
  </si>
  <si>
    <t>大信物流輸送㈱</t>
    <rPh sb="0" eb="2">
      <t>ダイシン</t>
    </rPh>
    <rPh sb="2" eb="4">
      <t>ブツリュウ</t>
    </rPh>
    <rPh sb="4" eb="6">
      <t>ユソウ</t>
    </rPh>
    <phoneticPr fontId="7"/>
  </si>
  <si>
    <t>0261</t>
    <phoneticPr fontId="7"/>
  </si>
  <si>
    <t>11419;10349;11724;11655;10115</t>
    <phoneticPr fontId="7"/>
  </si>
  <si>
    <t>ダイシン物流㈱</t>
    <rPh sb="4" eb="6">
      <t>ブツリュウ</t>
    </rPh>
    <phoneticPr fontId="7"/>
  </si>
  <si>
    <t>0452</t>
    <phoneticPr fontId="7"/>
  </si>
  <si>
    <t>㈱タイコー</t>
    <phoneticPr fontId="7"/>
  </si>
  <si>
    <t>㈱大紀ｱﾙﾐﾆｳﾑ工業所</t>
    <rPh sb="1" eb="3">
      <t>ダイキ</t>
    </rPh>
    <rPh sb="9" eb="11">
      <t>コウギョウ</t>
    </rPh>
    <rPh sb="11" eb="12">
      <t>ショ</t>
    </rPh>
    <phoneticPr fontId="7"/>
  </si>
  <si>
    <t>ﾀｲｶﾜ運輸</t>
    <rPh sb="4" eb="6">
      <t>ウンユ</t>
    </rPh>
    <phoneticPr fontId="7"/>
  </si>
  <si>
    <t>0258</t>
    <phoneticPr fontId="7"/>
  </si>
  <si>
    <t>10246;11539</t>
    <phoneticPr fontId="7"/>
  </si>
  <si>
    <t>第一貨物</t>
    <rPh sb="0" eb="2">
      <t>ダイイチ</t>
    </rPh>
    <rPh sb="2" eb="4">
      <t>カモツ</t>
    </rPh>
    <phoneticPr fontId="7"/>
  </si>
  <si>
    <t>東北、関東</t>
    <rPh sb="0" eb="2">
      <t>トウホク</t>
    </rPh>
    <rPh sb="3" eb="5">
      <t>カントウ</t>
    </rPh>
    <phoneticPr fontId="7"/>
  </si>
  <si>
    <t>0359</t>
    <phoneticPr fontId="7"/>
  </si>
  <si>
    <t>センコン物流㈱</t>
    <rPh sb="4" eb="6">
      <t>ブツリュウ</t>
    </rPh>
    <phoneticPr fontId="7"/>
  </si>
  <si>
    <t>泉海商運</t>
    <rPh sb="0" eb="1">
      <t>セン</t>
    </rPh>
    <rPh sb="1" eb="2">
      <t>カイ</t>
    </rPh>
    <rPh sb="2" eb="4">
      <t>ショウウン</t>
    </rPh>
    <phoneticPr fontId="7"/>
  </si>
  <si>
    <t>福井</t>
    <rPh sb="0" eb="2">
      <t>フクイ</t>
    </rPh>
    <phoneticPr fontId="7"/>
  </si>
  <si>
    <t>誠和梱包運輸㈱</t>
    <rPh sb="0" eb="2">
      <t>セイワ</t>
    </rPh>
    <rPh sb="2" eb="4">
      <t>コンポウ</t>
    </rPh>
    <rPh sb="4" eb="6">
      <t>ウンユ</t>
    </rPh>
    <phoneticPr fontId="7"/>
  </si>
  <si>
    <t>センコーエーラインアマノ㈱</t>
    <phoneticPr fontId="7"/>
  </si>
  <si>
    <t>10235;10790;11674</t>
    <phoneticPr fontId="7"/>
  </si>
  <si>
    <t>センコー㈱</t>
    <phoneticPr fontId="7"/>
  </si>
  <si>
    <t>0256</t>
    <phoneticPr fontId="7"/>
  </si>
  <si>
    <t>セイコーロジステイクス</t>
    <phoneticPr fontId="7"/>
  </si>
  <si>
    <t>0454</t>
    <phoneticPr fontId="7"/>
  </si>
  <si>
    <t>㈲清建物流</t>
    <rPh sb="1" eb="2">
      <t>セイ</t>
    </rPh>
    <rPh sb="2" eb="3">
      <t>ケン</t>
    </rPh>
    <rPh sb="3" eb="5">
      <t>ブツリュウ</t>
    </rPh>
    <phoneticPr fontId="7"/>
  </si>
  <si>
    <t>0225</t>
    <phoneticPr fontId="7"/>
  </si>
  <si>
    <t>10436;10726</t>
    <phoneticPr fontId="7"/>
  </si>
  <si>
    <t>㈱住理工ﾛｼﾞﾃｯｸ（TRI）</t>
    <rPh sb="1" eb="2">
      <t>ス</t>
    </rPh>
    <rPh sb="2" eb="4">
      <t>リコウ</t>
    </rPh>
    <phoneticPr fontId="7"/>
  </si>
  <si>
    <t>営2</t>
    <rPh sb="0" eb="1">
      <t>エイ</t>
    </rPh>
    <phoneticPr fontId="7"/>
  </si>
  <si>
    <t>0471</t>
    <phoneticPr fontId="7"/>
  </si>
  <si>
    <t>㈱スイデン</t>
    <phoneticPr fontId="7"/>
  </si>
  <si>
    <t>0214</t>
    <phoneticPr fontId="7"/>
  </si>
  <si>
    <t>10217;11386;11452;11527;11384;11422;11470;10198;11528;11758;11456;10149;10218;11382;11385;11469;11474;11475;11499;11634;11694;11095;11096;11097;11057;10278;10168</t>
    <phoneticPr fontId="7"/>
  </si>
  <si>
    <t>信州名鉄運輸</t>
    <rPh sb="0" eb="2">
      <t>シンシュウ</t>
    </rPh>
    <rPh sb="2" eb="4">
      <t>メイテツ</t>
    </rPh>
    <rPh sb="4" eb="6">
      <t>ウンユ</t>
    </rPh>
    <phoneticPr fontId="7"/>
  </si>
  <si>
    <t>\</t>
    <phoneticPr fontId="7"/>
  </si>
  <si>
    <t>0467</t>
    <phoneticPr fontId="7"/>
  </si>
  <si>
    <t>㈱ジャパロジ</t>
    <phoneticPr fontId="7"/>
  </si>
  <si>
    <t>0049</t>
    <phoneticPr fontId="7"/>
  </si>
  <si>
    <t>ジャス 　</t>
    <phoneticPr fontId="7"/>
  </si>
  <si>
    <t>㈱ジェネシス</t>
    <phoneticPr fontId="7"/>
  </si>
  <si>
    <t>0455</t>
    <phoneticPr fontId="7"/>
  </si>
  <si>
    <t>上越運送㈱</t>
    <rPh sb="0" eb="2">
      <t>ジョウエツ</t>
    </rPh>
    <rPh sb="2" eb="4">
      <t>ウンソウ</t>
    </rPh>
    <phoneticPr fontId="7"/>
  </si>
  <si>
    <t>0309</t>
    <phoneticPr fontId="7"/>
  </si>
  <si>
    <t>30476;10166</t>
    <phoneticPr fontId="7"/>
  </si>
  <si>
    <t>翔運輸㈱</t>
    <rPh sb="0" eb="1">
      <t>ショウ</t>
    </rPh>
    <rPh sb="1" eb="3">
      <t>ウンユ</t>
    </rPh>
    <phoneticPr fontId="7"/>
  </si>
  <si>
    <t>0398</t>
    <phoneticPr fontId="7"/>
  </si>
  <si>
    <t>㈱首都圏物流</t>
    <rPh sb="1" eb="4">
      <t>シュトケン</t>
    </rPh>
    <rPh sb="4" eb="6">
      <t>ブツリュウ</t>
    </rPh>
    <phoneticPr fontId="7"/>
  </si>
  <si>
    <t>0053</t>
    <phoneticPr fontId="7"/>
  </si>
  <si>
    <t>篠崎運輸㈱</t>
    <rPh sb="0" eb="2">
      <t>シノザキ</t>
    </rPh>
    <rPh sb="2" eb="4">
      <t>ウンユ</t>
    </rPh>
    <phoneticPr fontId="7"/>
  </si>
  <si>
    <t>システムライン</t>
    <phoneticPr fontId="7"/>
  </si>
  <si>
    <t>0089</t>
    <phoneticPr fontId="7"/>
  </si>
  <si>
    <t>シキボウ物流センター㈱</t>
    <rPh sb="4" eb="6">
      <t>ブツリュウ</t>
    </rPh>
    <phoneticPr fontId="7"/>
  </si>
  <si>
    <t>シキボウ物流センター㈱　江南営業所</t>
    <rPh sb="4" eb="6">
      <t>ブツリュウ</t>
    </rPh>
    <rPh sb="12" eb="14">
      <t>コウナン</t>
    </rPh>
    <rPh sb="14" eb="17">
      <t>エイギョウショ</t>
    </rPh>
    <phoneticPr fontId="7"/>
  </si>
  <si>
    <t>㈱ｼｰｴｯｸｽｶｰｺﾞ</t>
    <phoneticPr fontId="7"/>
  </si>
  <si>
    <t>三陽化成㈱　</t>
    <phoneticPr fontId="7"/>
  </si>
  <si>
    <t>0266</t>
    <phoneticPr fontId="7"/>
  </si>
  <si>
    <t>山陽自動車運送㈱</t>
    <rPh sb="0" eb="1">
      <t>サン</t>
    </rPh>
    <rPh sb="1" eb="2">
      <t>ヨウ</t>
    </rPh>
    <rPh sb="2" eb="5">
      <t>ジドウシャ</t>
    </rPh>
    <rPh sb="5" eb="7">
      <t>ウンソウ</t>
    </rPh>
    <phoneticPr fontId="7"/>
  </si>
  <si>
    <t>㈱サンカ</t>
    <phoneticPr fontId="7"/>
  </si>
  <si>
    <t>新潟、奈良</t>
    <rPh sb="0" eb="2">
      <t>ニイガタ</t>
    </rPh>
    <rPh sb="3" eb="5">
      <t>ナラ</t>
    </rPh>
    <phoneticPr fontId="7"/>
  </si>
  <si>
    <t>㈱ｻﾝｴｲﾌｨｰﾄﾞ</t>
    <phoneticPr fontId="7"/>
  </si>
  <si>
    <t>酒井製作所</t>
    <rPh sb="0" eb="2">
      <t>サカイ</t>
    </rPh>
    <rPh sb="2" eb="4">
      <t>セイサク</t>
    </rPh>
    <rPh sb="4" eb="5">
      <t>ショ</t>
    </rPh>
    <phoneticPr fontId="7"/>
  </si>
  <si>
    <t>0284</t>
    <phoneticPr fontId="7"/>
  </si>
  <si>
    <t>堺商運㈱</t>
    <rPh sb="0" eb="1">
      <t>サカイ</t>
    </rPh>
    <rPh sb="1" eb="3">
      <t>ショウウン</t>
    </rPh>
    <phoneticPr fontId="7"/>
  </si>
  <si>
    <t>0308</t>
    <phoneticPr fontId="7"/>
  </si>
  <si>
    <t>11490;11614</t>
    <phoneticPr fontId="7"/>
  </si>
  <si>
    <t>㈱サカイ引越センター</t>
    <rPh sb="4" eb="6">
      <t>ヒッコシ</t>
    </rPh>
    <phoneticPr fontId="7"/>
  </si>
  <si>
    <t>0348</t>
    <phoneticPr fontId="7"/>
  </si>
  <si>
    <t>30494;10141</t>
    <phoneticPr fontId="7"/>
  </si>
  <si>
    <t>埼九運輸㈱</t>
    <rPh sb="0" eb="1">
      <t>サキ</t>
    </rPh>
    <rPh sb="1" eb="2">
      <t>キュウ</t>
    </rPh>
    <rPh sb="2" eb="4">
      <t>ウンユ</t>
    </rPh>
    <phoneticPr fontId="7"/>
  </si>
  <si>
    <t>0249</t>
    <phoneticPr fontId="7"/>
  </si>
  <si>
    <t>寿運輸倉庫</t>
    <rPh sb="0" eb="1">
      <t>コトブキ</t>
    </rPh>
    <rPh sb="1" eb="3">
      <t>ウンユ</t>
    </rPh>
    <rPh sb="3" eb="5">
      <t>ソウコ</t>
    </rPh>
    <phoneticPr fontId="7"/>
  </si>
  <si>
    <t>㈱合通カシロジ</t>
    <rPh sb="1" eb="2">
      <t>ゴウ</t>
    </rPh>
    <rPh sb="2" eb="3">
      <t>ツウ</t>
    </rPh>
    <phoneticPr fontId="7"/>
  </si>
  <si>
    <t>11737;11736;11774;11597;11815</t>
    <phoneticPr fontId="7"/>
  </si>
  <si>
    <t>㈱合通</t>
    <rPh sb="1" eb="2">
      <t>ゴウ</t>
    </rPh>
    <rPh sb="2" eb="3">
      <t>ツウ</t>
    </rPh>
    <phoneticPr fontId="7"/>
  </si>
  <si>
    <t>ｺﾝﾌｪｯｸｽ㈱</t>
    <phoneticPr fontId="7"/>
  </si>
  <si>
    <t>コムターズ物流㈱</t>
    <rPh sb="5" eb="7">
      <t>ブツリュウ</t>
    </rPh>
    <phoneticPr fontId="7"/>
  </si>
  <si>
    <t>0307</t>
    <phoneticPr fontId="7"/>
  </si>
  <si>
    <t>11438;10165</t>
    <phoneticPr fontId="7"/>
  </si>
  <si>
    <t>ｺｶｺｰﾗﾎﾞﾄﾗｰｽﾞｼﾞｬﾊﾟﾝ㈱</t>
    <phoneticPr fontId="7"/>
  </si>
  <si>
    <t>弘立倉庫㈱</t>
    <rPh sb="0" eb="1">
      <t>ヒロシ</t>
    </rPh>
    <rPh sb="1" eb="2">
      <t>タ</t>
    </rPh>
    <rPh sb="2" eb="4">
      <t>ソウコ</t>
    </rPh>
    <phoneticPr fontId="7"/>
  </si>
  <si>
    <t>0332</t>
    <phoneticPr fontId="7"/>
  </si>
  <si>
    <t>是則運輸倉庫㈱</t>
    <rPh sb="0" eb="1">
      <t>コレ</t>
    </rPh>
    <rPh sb="1" eb="2">
      <t>ノリ</t>
    </rPh>
    <rPh sb="2" eb="4">
      <t>ウンユ</t>
    </rPh>
    <rPh sb="4" eb="6">
      <t>ソウコ</t>
    </rPh>
    <phoneticPr fontId="7"/>
  </si>
  <si>
    <t>0331</t>
    <phoneticPr fontId="7"/>
  </si>
  <si>
    <t>是則岡山運輸㈱</t>
    <rPh sb="0" eb="1">
      <t>コレ</t>
    </rPh>
    <rPh sb="1" eb="2">
      <t>ノリ</t>
    </rPh>
    <rPh sb="2" eb="4">
      <t>オカヤマ</t>
    </rPh>
    <rPh sb="4" eb="6">
      <t>ウンユ</t>
    </rPh>
    <phoneticPr fontId="7"/>
  </si>
  <si>
    <t>0330</t>
    <phoneticPr fontId="7"/>
  </si>
  <si>
    <t>是則西条運輸㈱</t>
    <rPh sb="0" eb="1">
      <t>コレ</t>
    </rPh>
    <rPh sb="1" eb="2">
      <t>ノリ</t>
    </rPh>
    <rPh sb="2" eb="4">
      <t>サイジョウ</t>
    </rPh>
    <rPh sb="4" eb="6">
      <t>ウンユ</t>
    </rPh>
    <phoneticPr fontId="7"/>
  </si>
  <si>
    <t>0215</t>
    <phoneticPr fontId="7"/>
  </si>
  <si>
    <t>11568;10085</t>
    <phoneticPr fontId="7"/>
  </si>
  <si>
    <t>甲信越福山通運㈱</t>
    <rPh sb="0" eb="3">
      <t>コウシンエツ</t>
    </rPh>
    <rPh sb="3" eb="5">
      <t>フクヤマ</t>
    </rPh>
    <rPh sb="5" eb="7">
      <t>ツウウン</t>
    </rPh>
    <phoneticPr fontId="7"/>
  </si>
  <si>
    <t>0045</t>
    <phoneticPr fontId="7"/>
  </si>
  <si>
    <t>広機通商㈱</t>
    <rPh sb="0" eb="1">
      <t>ヒロ</t>
    </rPh>
    <rPh sb="1" eb="2">
      <t>キ</t>
    </rPh>
    <rPh sb="2" eb="3">
      <t>ツウ</t>
    </rPh>
    <rPh sb="3" eb="4">
      <t>ショウ</t>
    </rPh>
    <phoneticPr fontId="7"/>
  </si>
  <si>
    <t>0062</t>
    <phoneticPr fontId="7"/>
  </si>
  <si>
    <t>10753;11483;10221</t>
    <phoneticPr fontId="7"/>
  </si>
  <si>
    <t>鴻池運輸㈱</t>
    <rPh sb="0" eb="2">
      <t>コウノイケ</t>
    </rPh>
    <rPh sb="2" eb="4">
      <t>ウンユ</t>
    </rPh>
    <phoneticPr fontId="7"/>
  </si>
  <si>
    <t>新潟　萩原</t>
    <rPh sb="0" eb="2">
      <t>ニイガタ</t>
    </rPh>
    <rPh sb="3" eb="5">
      <t>ハギワラ</t>
    </rPh>
    <phoneticPr fontId="7"/>
  </si>
  <si>
    <t>㈱京神物流</t>
    <rPh sb="1" eb="3">
      <t>ケイシン</t>
    </rPh>
    <rPh sb="3" eb="5">
      <t>ブツリュウ</t>
    </rPh>
    <phoneticPr fontId="7"/>
  </si>
  <si>
    <t>0245</t>
    <phoneticPr fontId="7"/>
  </si>
  <si>
    <t>10177;11884</t>
    <phoneticPr fontId="7"/>
  </si>
  <si>
    <t>クリナップロジステイクス</t>
    <phoneticPr fontId="7"/>
  </si>
  <si>
    <t>11708;11740</t>
    <phoneticPr fontId="7"/>
  </si>
  <si>
    <t>㈱協和製作所　産業機器事業部</t>
    <rPh sb="1" eb="3">
      <t>キョウワ</t>
    </rPh>
    <rPh sb="3" eb="6">
      <t>セイサクショ</t>
    </rPh>
    <rPh sb="7" eb="9">
      <t>サンギョウ</t>
    </rPh>
    <rPh sb="9" eb="11">
      <t>キキ</t>
    </rPh>
    <rPh sb="11" eb="13">
      <t>ジギョウ</t>
    </rPh>
    <rPh sb="13" eb="14">
      <t>ブ</t>
    </rPh>
    <phoneticPr fontId="7"/>
  </si>
  <si>
    <t>0052</t>
    <phoneticPr fontId="7"/>
  </si>
  <si>
    <t>共英製鋼㈱</t>
    <rPh sb="0" eb="1">
      <t>キョウ</t>
    </rPh>
    <rPh sb="1" eb="2">
      <t>エイ</t>
    </rPh>
    <rPh sb="2" eb="3">
      <t>セイ</t>
    </rPh>
    <rPh sb="3" eb="4">
      <t>コウ</t>
    </rPh>
    <phoneticPr fontId="7"/>
  </si>
  <si>
    <t>高速代値引</t>
    <rPh sb="0" eb="2">
      <t>コウソク</t>
    </rPh>
    <rPh sb="2" eb="3">
      <t>ダイ</t>
    </rPh>
    <rPh sb="3" eb="5">
      <t>ネビ</t>
    </rPh>
    <phoneticPr fontId="7"/>
  </si>
  <si>
    <t>過入金　182/501</t>
    <rPh sb="0" eb="1">
      <t>カ</t>
    </rPh>
    <rPh sb="1" eb="3">
      <t>ニュウキン</t>
    </rPh>
    <phoneticPr fontId="7"/>
  </si>
  <si>
    <t>0069</t>
    <phoneticPr fontId="7"/>
  </si>
  <si>
    <t>キリングループロジステイクス㈱</t>
    <phoneticPr fontId="7"/>
  </si>
  <si>
    <t>萩･京･長野</t>
    <rPh sb="0" eb="1">
      <t>ハギ</t>
    </rPh>
    <rPh sb="2" eb="3">
      <t>キョウ</t>
    </rPh>
    <rPh sb="4" eb="6">
      <t>ナガノ</t>
    </rPh>
    <phoneticPr fontId="7"/>
  </si>
  <si>
    <t>喜多村運輸（株）</t>
    <rPh sb="0" eb="3">
      <t>キタムラ</t>
    </rPh>
    <rPh sb="3" eb="5">
      <t>ウンユ</t>
    </rPh>
    <rPh sb="6" eb="7">
      <t>カブ</t>
    </rPh>
    <phoneticPr fontId="7"/>
  </si>
  <si>
    <t>関東商事</t>
    <rPh sb="0" eb="2">
      <t>カントウ</t>
    </rPh>
    <rPh sb="2" eb="4">
      <t>ショウジ</t>
    </rPh>
    <phoneticPr fontId="7"/>
  </si>
  <si>
    <t>0021</t>
    <phoneticPr fontId="7"/>
  </si>
  <si>
    <t>11488;1101;11488</t>
    <phoneticPr fontId="7"/>
  </si>
  <si>
    <t>関東化学</t>
  </si>
  <si>
    <t>0328</t>
    <phoneticPr fontId="7"/>
  </si>
  <si>
    <t>関西トータルサービス</t>
    <rPh sb="0" eb="2">
      <t>カンサイ</t>
    </rPh>
    <phoneticPr fontId="7"/>
  </si>
  <si>
    <t>0269</t>
    <phoneticPr fontId="7"/>
  </si>
  <si>
    <t>関西まるだい物流</t>
    <rPh sb="0" eb="2">
      <t>カンサイ</t>
    </rPh>
    <rPh sb="6" eb="8">
      <t>ブツリュウ</t>
    </rPh>
    <phoneticPr fontId="7"/>
  </si>
  <si>
    <t>0015</t>
    <phoneticPr fontId="7"/>
  </si>
  <si>
    <t>川合運輸</t>
  </si>
  <si>
    <t>11373;11725</t>
    <phoneticPr fontId="7"/>
  </si>
  <si>
    <t>カリツー東日本㈱　郡山営業所</t>
    <rPh sb="4" eb="5">
      <t>ヒガシ</t>
    </rPh>
    <rPh sb="5" eb="7">
      <t>ニホン</t>
    </rPh>
    <rPh sb="9" eb="11">
      <t>コオリヤマ</t>
    </rPh>
    <rPh sb="11" eb="14">
      <t>エイギョウショ</t>
    </rPh>
    <phoneticPr fontId="7"/>
  </si>
  <si>
    <t>手形</t>
    <rPh sb="0" eb="2">
      <t>テガタ</t>
    </rPh>
    <phoneticPr fontId="7"/>
  </si>
  <si>
    <t>0470</t>
    <phoneticPr fontId="7"/>
  </si>
  <si>
    <t>11564;11995;11554;11435</t>
    <phoneticPr fontId="7"/>
  </si>
  <si>
    <t>カリツー（株）</t>
    <rPh sb="5" eb="6">
      <t>カブ</t>
    </rPh>
    <phoneticPr fontId="7"/>
  </si>
  <si>
    <t>0022</t>
    <phoneticPr fontId="7"/>
  </si>
  <si>
    <t>カラーリング</t>
    <phoneticPr fontId="7"/>
  </si>
  <si>
    <t>0465</t>
    <phoneticPr fontId="7"/>
  </si>
  <si>
    <t>カネカ㈱</t>
    <phoneticPr fontId="7"/>
  </si>
  <si>
    <t>0268</t>
    <phoneticPr fontId="7"/>
  </si>
  <si>
    <t>11741;10535</t>
    <phoneticPr fontId="7"/>
  </si>
  <si>
    <t>上組</t>
    <rPh sb="0" eb="2">
      <t>カミグミ</t>
    </rPh>
    <phoneticPr fontId="7"/>
  </si>
  <si>
    <t>㈱金澤物流サービス</t>
    <rPh sb="1" eb="3">
      <t>カナザワ</t>
    </rPh>
    <rPh sb="3" eb="5">
      <t>ブツリュウ</t>
    </rPh>
    <phoneticPr fontId="7"/>
  </si>
  <si>
    <t>0264</t>
    <phoneticPr fontId="7"/>
  </si>
  <si>
    <t>10493;10494</t>
    <phoneticPr fontId="7"/>
  </si>
  <si>
    <t>春日運送㈱</t>
    <rPh sb="0" eb="2">
      <t>ハルヒ</t>
    </rPh>
    <rPh sb="2" eb="4">
      <t>ウンソウ</t>
    </rPh>
    <phoneticPr fontId="7"/>
  </si>
  <si>
    <t>UFJ</t>
  </si>
  <si>
    <t>花王ロジスティクス</t>
    <rPh sb="0" eb="2">
      <t>カオウ</t>
    </rPh>
    <phoneticPr fontId="7"/>
  </si>
  <si>
    <t>0041</t>
    <phoneticPr fontId="7"/>
  </si>
  <si>
    <t>小野寺商事</t>
    <rPh sb="0" eb="3">
      <t>オノデラ</t>
    </rPh>
    <rPh sb="3" eb="5">
      <t>ショウジ</t>
    </rPh>
    <phoneticPr fontId="7"/>
  </si>
  <si>
    <t>0464</t>
    <phoneticPr fontId="7"/>
  </si>
  <si>
    <t>岡山丸善運輸㈱</t>
    <rPh sb="0" eb="2">
      <t>オカヤマ</t>
    </rPh>
    <rPh sb="2" eb="4">
      <t>マルゼン</t>
    </rPh>
    <rPh sb="4" eb="6">
      <t>ウンユ</t>
    </rPh>
    <phoneticPr fontId="7"/>
  </si>
  <si>
    <t>0241</t>
    <phoneticPr fontId="7"/>
  </si>
  <si>
    <t>岡山県貨物運送㈱　出雲営業支店</t>
    <rPh sb="0" eb="2">
      <t>オカヤマ</t>
    </rPh>
    <rPh sb="2" eb="3">
      <t>ケン</t>
    </rPh>
    <rPh sb="3" eb="5">
      <t>カモツ</t>
    </rPh>
    <rPh sb="5" eb="7">
      <t>ウンソウ</t>
    </rPh>
    <rPh sb="9" eb="11">
      <t>イズモ</t>
    </rPh>
    <rPh sb="11" eb="13">
      <t>エイギョウ</t>
    </rPh>
    <rPh sb="13" eb="15">
      <t>シテン</t>
    </rPh>
    <phoneticPr fontId="7"/>
  </si>
  <si>
    <t>岡山県貨物運送㈱　尼崎支店</t>
    <rPh sb="0" eb="2">
      <t>オカヤマ</t>
    </rPh>
    <rPh sb="2" eb="3">
      <t>ケン</t>
    </rPh>
    <rPh sb="3" eb="5">
      <t>カモツ</t>
    </rPh>
    <rPh sb="5" eb="7">
      <t>ウンソウ</t>
    </rPh>
    <rPh sb="9" eb="11">
      <t>アマガサキ</t>
    </rPh>
    <rPh sb="11" eb="13">
      <t>シテン</t>
    </rPh>
    <phoneticPr fontId="7"/>
  </si>
  <si>
    <t>10143;10338</t>
    <phoneticPr fontId="7"/>
  </si>
  <si>
    <t>岡山県貨物運送㈱　四国主管支店</t>
    <rPh sb="0" eb="2">
      <t>オカヤマ</t>
    </rPh>
    <rPh sb="2" eb="3">
      <t>ケン</t>
    </rPh>
    <rPh sb="3" eb="5">
      <t>カモツ</t>
    </rPh>
    <rPh sb="5" eb="7">
      <t>ウンソウ</t>
    </rPh>
    <rPh sb="9" eb="11">
      <t>シコク</t>
    </rPh>
    <rPh sb="11" eb="13">
      <t>シュカン</t>
    </rPh>
    <rPh sb="13" eb="15">
      <t>シテン</t>
    </rPh>
    <phoneticPr fontId="7"/>
  </si>
  <si>
    <t>0043</t>
    <phoneticPr fontId="7"/>
  </si>
  <si>
    <t xml:space="preserve">岡田商運 </t>
    <rPh sb="0" eb="2">
      <t>オカダ</t>
    </rPh>
    <rPh sb="2" eb="4">
      <t>ショウウン</t>
    </rPh>
    <phoneticPr fontId="7"/>
  </si>
  <si>
    <t>関東.萩原</t>
    <rPh sb="0" eb="2">
      <t>カントウ</t>
    </rPh>
    <rPh sb="3" eb="5">
      <t>ハギワラ</t>
    </rPh>
    <phoneticPr fontId="7"/>
  </si>
  <si>
    <t>大阪メック</t>
    <rPh sb="0" eb="2">
      <t>オオサカ</t>
    </rPh>
    <phoneticPr fontId="7"/>
  </si>
  <si>
    <t>大倉工業㈱</t>
    <rPh sb="0" eb="2">
      <t>オオクラ</t>
    </rPh>
    <rPh sb="2" eb="4">
      <t>コウギョウ</t>
    </rPh>
    <phoneticPr fontId="7"/>
  </si>
  <si>
    <t>0133</t>
    <phoneticPr fontId="7"/>
  </si>
  <si>
    <t>ＯＳＯ㈱</t>
    <phoneticPr fontId="7"/>
  </si>
  <si>
    <t>京･関</t>
    <rPh sb="0" eb="1">
      <t>キョウ</t>
    </rPh>
    <rPh sb="2" eb="3">
      <t>セキ</t>
    </rPh>
    <phoneticPr fontId="7"/>
  </si>
  <si>
    <t>㈱LJP</t>
    <phoneticPr fontId="7"/>
  </si>
  <si>
    <t>㈱ＮＢＳロジソル</t>
    <phoneticPr fontId="7"/>
  </si>
  <si>
    <t>エムエスビー</t>
    <phoneticPr fontId="7"/>
  </si>
  <si>
    <t>〔定額〕コピー料　838</t>
    <rPh sb="1" eb="3">
      <t>テイガク</t>
    </rPh>
    <phoneticPr fontId="7"/>
  </si>
  <si>
    <t>0008</t>
    <phoneticPr fontId="7"/>
  </si>
  <si>
    <t>エムパック　段ボール＆ピストン</t>
  </si>
  <si>
    <t>エフシーシー</t>
    <phoneticPr fontId="7"/>
  </si>
  <si>
    <t>エフエーエス</t>
    <phoneticPr fontId="7"/>
  </si>
  <si>
    <t>エーブル</t>
    <phoneticPr fontId="7"/>
  </si>
  <si>
    <t>0301</t>
    <phoneticPr fontId="7"/>
  </si>
  <si>
    <t>越後ふとん㈱（旧イトウ　社名変更)</t>
    <rPh sb="0" eb="2">
      <t>エチゴ</t>
    </rPh>
    <rPh sb="7" eb="8">
      <t>キュウ</t>
    </rPh>
    <rPh sb="12" eb="14">
      <t>シャメイ</t>
    </rPh>
    <rPh sb="14" eb="16">
      <t>ヘンコウ</t>
    </rPh>
    <phoneticPr fontId="7"/>
  </si>
  <si>
    <t>エコムカワムラ㈱</t>
    <phoneticPr fontId="7"/>
  </si>
  <si>
    <t>㈱ECO兼子</t>
    <rPh sb="4" eb="5">
      <t>ケン</t>
    </rPh>
    <rPh sb="5" eb="6">
      <t>シ</t>
    </rPh>
    <phoneticPr fontId="7"/>
  </si>
  <si>
    <t>0061</t>
    <phoneticPr fontId="7"/>
  </si>
  <si>
    <t>10344;10160</t>
    <phoneticPr fontId="7"/>
  </si>
  <si>
    <t>宇和島自動車運送</t>
    <rPh sb="0" eb="2">
      <t>ウワ</t>
    </rPh>
    <rPh sb="2" eb="3">
      <t>ジマ</t>
    </rPh>
    <rPh sb="3" eb="6">
      <t>ジドウシャ</t>
    </rPh>
    <rPh sb="6" eb="8">
      <t>ウンソウ</t>
    </rPh>
    <phoneticPr fontId="7"/>
  </si>
  <si>
    <t>0035</t>
    <phoneticPr fontId="7"/>
  </si>
  <si>
    <t>ウツミリサイクルシステムズ㈱</t>
    <phoneticPr fontId="7"/>
  </si>
  <si>
    <t>岩永精工</t>
    <rPh sb="0" eb="2">
      <t>イワナガ</t>
    </rPh>
    <rPh sb="2" eb="4">
      <t>セイコウ</t>
    </rPh>
    <phoneticPr fontId="7"/>
  </si>
  <si>
    <t>稲葉商店</t>
    <rPh sb="0" eb="2">
      <t>イナバ</t>
    </rPh>
    <rPh sb="2" eb="4">
      <t>ショウテン</t>
    </rPh>
    <phoneticPr fontId="7"/>
  </si>
  <si>
    <t>大垣</t>
    <rPh sb="0" eb="2">
      <t>オオガキ</t>
    </rPh>
    <phoneticPr fontId="7"/>
  </si>
  <si>
    <t>㈱イトー急行</t>
    <rPh sb="4" eb="6">
      <t>キュウコウ</t>
    </rPh>
    <phoneticPr fontId="7"/>
  </si>
  <si>
    <t>十六（岐</t>
    <rPh sb="0" eb="2">
      <t>ジュウロク</t>
    </rPh>
    <rPh sb="3" eb="4">
      <t>チマタ</t>
    </rPh>
    <phoneticPr fontId="7"/>
  </si>
  <si>
    <t>0072</t>
    <phoneticPr fontId="7"/>
  </si>
  <si>
    <t>一宮生活協同組合</t>
  </si>
  <si>
    <t>0259</t>
    <phoneticPr fontId="7"/>
  </si>
  <si>
    <t>10507;10228</t>
    <phoneticPr fontId="7"/>
  </si>
  <si>
    <t>伊勢湾海運</t>
    <rPh sb="0" eb="3">
      <t>イセワン</t>
    </rPh>
    <rPh sb="3" eb="5">
      <t>カイウン</t>
    </rPh>
    <phoneticPr fontId="7"/>
  </si>
  <si>
    <t>京･奈･豊田</t>
    <rPh sb="0" eb="1">
      <t>キョウ</t>
    </rPh>
    <rPh sb="2" eb="3">
      <t>ナ</t>
    </rPh>
    <rPh sb="4" eb="6">
      <t>トヨタ</t>
    </rPh>
    <phoneticPr fontId="7"/>
  </si>
  <si>
    <t>0324</t>
    <phoneticPr fontId="7"/>
  </si>
  <si>
    <t>池田興業㈱</t>
    <rPh sb="0" eb="2">
      <t>イケダ</t>
    </rPh>
    <rPh sb="2" eb="4">
      <t>コウギョウ</t>
    </rPh>
    <phoneticPr fontId="7"/>
  </si>
  <si>
    <t>0280</t>
    <phoneticPr fontId="7"/>
  </si>
  <si>
    <t>10313;10319</t>
    <phoneticPr fontId="7"/>
  </si>
  <si>
    <t>飯田運送</t>
    <rPh sb="0" eb="2">
      <t>イイダ</t>
    </rPh>
    <rPh sb="2" eb="4">
      <t>ウンソウ</t>
    </rPh>
    <phoneticPr fontId="7"/>
  </si>
  <si>
    <t>安房運輸㈱</t>
    <rPh sb="0" eb="2">
      <t>アボウ</t>
    </rPh>
    <rPh sb="2" eb="4">
      <t>ウンユ</t>
    </rPh>
    <phoneticPr fontId="7"/>
  </si>
  <si>
    <t>11436※11337は別になるか不明</t>
    <rPh sb="12" eb="13">
      <t>ベツ</t>
    </rPh>
    <rPh sb="17" eb="19">
      <t>フメイ</t>
    </rPh>
    <phoneticPr fontId="7"/>
  </si>
  <si>
    <t>アマゾンジャパン</t>
    <phoneticPr fontId="7"/>
  </si>
  <si>
    <t>㈱アルテックス</t>
    <phoneticPr fontId="7"/>
  </si>
  <si>
    <t>0220</t>
    <phoneticPr fontId="7"/>
  </si>
  <si>
    <t>10372;10012;10366;11912;10470;10258;10233;11535</t>
    <phoneticPr fontId="7"/>
  </si>
  <si>
    <t>アートバンライン</t>
    <phoneticPr fontId="7"/>
  </si>
  <si>
    <t>京･東･新</t>
    <rPh sb="0" eb="1">
      <t>キョウ</t>
    </rPh>
    <rPh sb="2" eb="3">
      <t>ヒガシ</t>
    </rPh>
    <rPh sb="4" eb="5">
      <t>シン</t>
    </rPh>
    <phoneticPr fontId="7"/>
  </si>
  <si>
    <t>ADEKA物流</t>
    <rPh sb="5" eb="7">
      <t>ブツリュウ</t>
    </rPh>
    <phoneticPr fontId="7"/>
  </si>
  <si>
    <t>0345</t>
    <phoneticPr fontId="7"/>
  </si>
  <si>
    <t>㈱足立製作所</t>
    <rPh sb="1" eb="3">
      <t>アダチ</t>
    </rPh>
    <rPh sb="3" eb="6">
      <t>セイサクショ</t>
    </rPh>
    <phoneticPr fontId="7"/>
  </si>
  <si>
    <t>飛鳥運輸㈱</t>
    <rPh sb="0" eb="2">
      <t>アスカ</t>
    </rPh>
    <rPh sb="2" eb="4">
      <t>ウンユ</t>
    </rPh>
    <phoneticPr fontId="7"/>
  </si>
  <si>
    <t>アジアクリエイト</t>
    <phoneticPr fontId="7"/>
  </si>
  <si>
    <r>
      <t>U</t>
    </r>
    <r>
      <rPr>
        <sz val="10"/>
        <rFont val="HG丸ｺﾞｼｯｸM-PRO"/>
        <family val="3"/>
        <charset val="128"/>
      </rPr>
      <t>FJ</t>
    </r>
    <phoneticPr fontId="7"/>
  </si>
  <si>
    <t>0463</t>
    <phoneticPr fontId="7"/>
  </si>
  <si>
    <t>㈱アサックス</t>
    <phoneticPr fontId="7"/>
  </si>
  <si>
    <t>0050</t>
    <phoneticPr fontId="7"/>
  </si>
  <si>
    <t>朝日ヶ丘運輸㈱</t>
    <rPh sb="0" eb="2">
      <t>アサヒ</t>
    </rPh>
    <rPh sb="3" eb="4">
      <t>オカ</t>
    </rPh>
    <rPh sb="4" eb="6">
      <t>ウンユ</t>
    </rPh>
    <phoneticPr fontId="7"/>
  </si>
  <si>
    <t>0462</t>
    <phoneticPr fontId="7"/>
  </si>
  <si>
    <t>アキタロジ</t>
    <phoneticPr fontId="7"/>
  </si>
  <si>
    <t>新・京・加</t>
    <rPh sb="0" eb="1">
      <t>シン</t>
    </rPh>
    <rPh sb="2" eb="3">
      <t>キョウ</t>
    </rPh>
    <rPh sb="4" eb="5">
      <t>カ</t>
    </rPh>
    <phoneticPr fontId="7"/>
  </si>
  <si>
    <t>赤松電機製作所</t>
    <rPh sb="0" eb="2">
      <t>アカマツ</t>
    </rPh>
    <rPh sb="2" eb="4">
      <t>デンキ</t>
    </rPh>
    <rPh sb="4" eb="7">
      <t>セイサクショ</t>
    </rPh>
    <phoneticPr fontId="7"/>
  </si>
  <si>
    <t>0323</t>
    <phoneticPr fontId="7"/>
  </si>
  <si>
    <t>あいち物流システム協同組合</t>
    <rPh sb="3" eb="5">
      <t>ブツリュウ</t>
    </rPh>
    <rPh sb="9" eb="11">
      <t>キョウドウ</t>
    </rPh>
    <rPh sb="11" eb="13">
      <t>クミアイ</t>
    </rPh>
    <phoneticPr fontId="7"/>
  </si>
  <si>
    <t>愛知陸運　(貸切チャーター)</t>
    <rPh sb="6" eb="8">
      <t>カシキリ</t>
    </rPh>
    <phoneticPr fontId="7"/>
  </si>
  <si>
    <t>京都他</t>
    <rPh sb="0" eb="2">
      <t>キョウト</t>
    </rPh>
    <rPh sb="2" eb="3">
      <t>ホカ</t>
    </rPh>
    <phoneticPr fontId="7"/>
  </si>
  <si>
    <t>十六</t>
    <rPh sb="0" eb="2">
      <t>ジュウロク</t>
    </rPh>
    <phoneticPr fontId="7"/>
  </si>
  <si>
    <t>0014</t>
    <phoneticPr fontId="7"/>
  </si>
  <si>
    <t>アートコーポレーション 越谷</t>
    <rPh sb="12" eb="14">
      <t>コシガヤ</t>
    </rPh>
    <phoneticPr fontId="7"/>
  </si>
  <si>
    <t>関･東・新</t>
    <rPh sb="0" eb="1">
      <t>セキ</t>
    </rPh>
    <rPh sb="2" eb="3">
      <t>ヒガシ</t>
    </rPh>
    <rPh sb="4" eb="5">
      <t>シン</t>
    </rPh>
    <phoneticPr fontId="7"/>
  </si>
  <si>
    <t>182/501 収入運賃</t>
    <rPh sb="8" eb="10">
      <t>シュウニュウ</t>
    </rPh>
    <rPh sb="10" eb="12">
      <t>ウンチン</t>
    </rPh>
    <phoneticPr fontId="7"/>
  </si>
  <si>
    <r>
      <t>☆（</t>
    </r>
    <r>
      <rPr>
        <sz val="11"/>
        <color indexed="17"/>
        <rFont val="ＭＳ Ｐゴシック"/>
        <family val="3"/>
        <charset val="128"/>
      </rPr>
      <t>一般</t>
    </r>
    <r>
      <rPr>
        <sz val="11"/>
        <color theme="1"/>
        <rFont val="游ゴシック"/>
        <family val="2"/>
        <charset val="128"/>
        <scheme val="minor"/>
      </rPr>
      <t>）</t>
    </r>
    <rPh sb="2" eb="4">
      <t>イッパン</t>
    </rPh>
    <phoneticPr fontId="7"/>
  </si>
  <si>
    <t>SGムービング　合計</t>
    <phoneticPr fontId="7"/>
  </si>
  <si>
    <t>762統一管理システム利用料</t>
  </si>
  <si>
    <t>871荷物保険料</t>
    <rPh sb="3" eb="5">
      <t>ニモツ</t>
    </rPh>
    <phoneticPr fontId="7"/>
  </si>
  <si>
    <t>ＳＧムービング㈱</t>
    <phoneticPr fontId="7"/>
  </si>
  <si>
    <t>0002</t>
    <phoneticPr fontId="7"/>
  </si>
  <si>
    <t>佐川中京　合計</t>
    <phoneticPr fontId="7"/>
  </si>
  <si>
    <t>四国エリア</t>
    <rPh sb="0" eb="2">
      <t>シコク</t>
    </rPh>
    <phoneticPr fontId="7"/>
  </si>
  <si>
    <t>北海道エリア</t>
    <rPh sb="0" eb="3">
      <t>ホッカイドウ</t>
    </rPh>
    <phoneticPr fontId="7"/>
  </si>
  <si>
    <t>九州エリア</t>
    <rPh sb="0" eb="2">
      <t>キュウシュウ</t>
    </rPh>
    <phoneticPr fontId="7"/>
  </si>
  <si>
    <t>本社　西日本</t>
    <rPh sb="0" eb="2">
      <t>ホンシャ</t>
    </rPh>
    <rPh sb="3" eb="4">
      <t>ニシ</t>
    </rPh>
    <rPh sb="4" eb="6">
      <t>ニホン</t>
    </rPh>
    <phoneticPr fontId="7"/>
  </si>
  <si>
    <t>本社　東日本</t>
    <rPh sb="0" eb="2">
      <t>ホンシャ</t>
    </rPh>
    <rPh sb="3" eb="4">
      <t>ヒガシ</t>
    </rPh>
    <rPh sb="4" eb="6">
      <t>ニホン</t>
    </rPh>
    <phoneticPr fontId="7"/>
  </si>
  <si>
    <t>名古屋営業所</t>
    <rPh sb="0" eb="3">
      <t>ナゴヤ</t>
    </rPh>
    <rPh sb="3" eb="6">
      <t>エイギョウショ</t>
    </rPh>
    <phoneticPr fontId="7"/>
  </si>
  <si>
    <t>55;38</t>
  </si>
  <si>
    <t>関東エリア</t>
    <rPh sb="0" eb="2">
      <t>カントウ</t>
    </rPh>
    <phoneticPr fontId="7"/>
  </si>
  <si>
    <t>東北エリア</t>
    <rPh sb="0" eb="2">
      <t>トウホク</t>
    </rPh>
    <phoneticPr fontId="7"/>
  </si>
  <si>
    <t>60;5;96;88;16;36;77;30</t>
  </si>
  <si>
    <t>本社輸送ネットワーク部</t>
    <phoneticPr fontId="7"/>
  </si>
  <si>
    <t>50;48;51</t>
  </si>
  <si>
    <t>北陸エリア</t>
    <rPh sb="0" eb="2">
      <t>ホクリク</t>
    </rPh>
    <phoneticPr fontId="7"/>
  </si>
  <si>
    <t>10;14;134;28;29</t>
    <phoneticPr fontId="7"/>
  </si>
  <si>
    <t>中京エリア</t>
    <rPh sb="0" eb="2">
      <t>チュウキョウ</t>
    </rPh>
    <phoneticPr fontId="7"/>
  </si>
  <si>
    <t>関西エリア</t>
    <rPh sb="0" eb="2">
      <t>カンサイ</t>
    </rPh>
    <phoneticPr fontId="7"/>
  </si>
  <si>
    <t>コード</t>
    <phoneticPr fontId="7"/>
  </si>
  <si>
    <t>得意先CD</t>
    <rPh sb="0" eb="3">
      <t>トクイサキ</t>
    </rPh>
    <phoneticPr fontId="7"/>
  </si>
  <si>
    <t>H31年度</t>
    <phoneticPr fontId="7"/>
  </si>
  <si>
    <t>●1月分売上＆入金</t>
    <rPh sb="2" eb="3">
      <t>ガツ</t>
    </rPh>
    <rPh sb="3" eb="4">
      <t>ブン</t>
    </rPh>
    <rPh sb="4" eb="6">
      <t>ウリアゲ</t>
    </rPh>
    <rPh sb="7" eb="9">
      <t>ニュウキン</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</si>
</sst>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 #,##0_ ;_ * \-#,##0_ ;_ * &quot;&quot;_ ;_ @_ "/>
    <numFmt numFmtId="177" formatCode="0_);[Red]\(0\)"/>
    <numFmt numFmtId="178" formatCode="m/d"/>
    <numFmt numFmtId="179" formatCode="#,##0_ "/>
  </numFmts>
  <fonts count="34">
    <font>
      <sz val="11"/>
      <color theme="1"/>
      <name val="游ゴシック"/>
      <family val="2"/>
      <charset val="128"/>
      <scheme val="minor"/>
    </font>
    <font>
      <sz val="11"/>
      <name val="ＭＳ Ｐゴシック"/>
      <family val="3"/>
      <charset val="128"/>
    </font>
    <font>
      <sz val="10"/>
      <name val="HG丸ｺﾞｼｯｸM-PRO"/>
      <family val="3"/>
      <charset val="128"/>
    </font>
    <font>
      <sz val="6"/>
      <name val="游ゴシック"/>
      <family val="2"/>
      <charset val="128"/>
      <scheme val="minor"/>
    </font>
    <font>
      <sz val="9"/>
      <name val="HG丸ｺﾞｼｯｸM-PRO"/>
      <family val="3"/>
      <charset val="128"/>
    </font>
    <font>
      <sz val="8"/>
      <name val="HG丸ｺﾞｼｯｸM-PRO"/>
      <family val="3"/>
      <charset val="128"/>
    </font>
    <font>
      <sz val="10"/>
      <color indexed="10"/>
      <name val="HG丸ｺﾞｼｯｸM-PRO"/>
      <family val="3"/>
      <charset val="128"/>
    </font>
    <font>
      <sz val="6"/>
      <name val="ＭＳ Ｐゴシック"/>
      <family val="3"/>
      <charset val="128"/>
    </font>
    <font>
      <b/>
      <sz val="10"/>
      <name val="HG丸ｺﾞｼｯｸM-PRO"/>
      <family val="3"/>
      <charset val="128"/>
    </font>
    <font>
      <b/>
      <sz val="9"/>
      <name val="HG丸ｺﾞｼｯｸM-PRO"/>
      <family val="3"/>
      <charset val="128"/>
    </font>
    <font>
      <b/>
      <sz val="14"/>
      <name val="HG丸ｺﾞｼｯｸM-PRO"/>
      <family val="3"/>
      <charset val="128"/>
    </font>
    <font>
      <sz val="10"/>
      <color rgb="FF00B0F0"/>
      <name val="HG丸ｺﾞｼｯｸM-PRO"/>
      <family val="3"/>
      <charset val="128"/>
    </font>
    <font>
      <b/>
      <sz val="8"/>
      <name val="HG丸ｺﾞｼｯｸM-PRO"/>
      <family val="3"/>
      <charset val="128"/>
    </font>
    <font>
      <sz val="9"/>
      <color indexed="10"/>
      <name val="HG丸ｺﾞｼｯｸM-PRO"/>
      <family val="3"/>
      <charset val="128"/>
    </font>
    <font>
      <sz val="11.5"/>
      <name val="HG丸ｺﾞｼｯｸM-PRO"/>
      <family val="3"/>
      <charset val="128"/>
    </font>
    <font>
      <sz val="11"/>
      <name val="HG丸ｺﾞｼｯｸM-PRO"/>
      <family val="3"/>
      <charset val="128"/>
    </font>
    <font>
      <sz val="20"/>
      <name val="Hg丸ｺﾞｼｯｸm-pro"/>
      <family val="3"/>
      <charset val="128"/>
    </font>
    <font>
      <b/>
      <sz val="18"/>
      <name val="HG丸ｺﾞｼｯｸM-PRO"/>
      <family val="3"/>
      <charset val="128"/>
    </font>
    <font>
      <sz val="11"/>
      <color indexed="46"/>
      <name val="ＭＳ Ｐゴシック"/>
      <family val="3"/>
      <charset val="128"/>
    </font>
    <font>
      <sz val="16"/>
      <name val="HG丸ｺﾞｼｯｸM-PRO"/>
      <family val="3"/>
      <charset val="128"/>
    </font>
    <font>
      <sz val="14"/>
      <name val="HG丸ｺﾞｼｯｸM-PRO"/>
      <family val="3"/>
      <charset val="128"/>
    </font>
    <font>
      <sz val="11"/>
      <color indexed="44"/>
      <name val="ＭＳ Ｐゴシック"/>
      <family val="3"/>
      <charset val="128"/>
    </font>
    <font>
      <b/>
      <sz val="16"/>
      <name val="HG丸ｺﾞｼｯｸM-PRO"/>
      <family val="3"/>
      <charset val="128"/>
    </font>
    <font>
      <sz val="11"/>
      <color indexed="17"/>
      <name val="ＭＳ Ｐゴシック"/>
      <family val="3"/>
      <charset val="128"/>
    </font>
    <font>
      <sz val="10"/>
      <color rgb="FFFF0000"/>
      <name val="HG丸ｺﾞｼｯｸM-PRO"/>
      <family val="3"/>
      <charset val="128"/>
    </font>
    <font>
      <sz val="6"/>
      <name val="HG丸ｺﾞｼｯｸM-PRO"/>
      <family val="3"/>
      <charset val="128"/>
    </font>
    <font>
      <sz val="10"/>
      <color indexed="9"/>
      <name val="HG丸ｺﾞｼｯｸM-PRO"/>
      <family val="3"/>
      <charset val="128"/>
    </font>
    <font>
      <sz val="9"/>
      <color rgb="FFFF0000"/>
      <name val="HG丸ｺﾞｼｯｸM-PRO"/>
      <family val="3"/>
      <charset val="128"/>
    </font>
    <font>
      <b/>
      <sz val="11"/>
      <name val="HG丸ｺﾞｼｯｸM-PRO"/>
      <family val="3"/>
      <charset val="128"/>
    </font>
    <font>
      <sz val="12"/>
      <name val="HG丸ｺﾞｼｯｸM-PRO"/>
      <family val="3"/>
      <charset val="128"/>
    </font>
    <font>
      <b/>
      <sz val="9"/>
      <color indexed="81"/>
      <name val="ＭＳ Ｐゴシック"/>
      <family val="3"/>
      <charset val="128"/>
    </font>
    <font>
      <b/>
      <sz val="9"/>
      <color indexed="81"/>
      <name val="MS P ゴシック"/>
      <family val="3"/>
      <charset val="128"/>
    </font>
    <font>
      <sz val="9"/>
      <color indexed="81"/>
      <name val="MS P ゴシック"/>
      <family val="3"/>
      <charset val="128"/>
    </font>
    <font>
      <sz val="9"/>
      <color indexed="81"/>
      <name val="ＭＳ Ｐゴシック"/>
      <family val="3"/>
      <charset val="128"/>
    </font>
  </fonts>
  <fills count="27">
    <fill>
      <patternFill patternType="none"/>
    </fill>
    <fill>
      <patternFill patternType="gray125"/>
    </fill>
    <fill>
      <patternFill patternType="solid">
        <fgColor indexed="45"/>
        <bgColor indexed="64"/>
      </patternFill>
    </fill>
    <fill>
      <patternFill patternType="solid">
        <fgColor indexed="43"/>
        <bgColor indexed="64"/>
      </patternFill>
    </fill>
    <fill>
      <patternFill patternType="solid">
        <fgColor indexed="50"/>
        <bgColor indexed="64"/>
      </patternFill>
    </fill>
    <fill>
      <patternFill patternType="solid">
        <fgColor indexed="13"/>
        <bgColor indexed="64"/>
      </patternFill>
    </fill>
    <fill>
      <patternFill patternType="solid">
        <fgColor rgb="FFFFD9FA"/>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42"/>
        <bgColor indexed="64"/>
      </patternFill>
    </fill>
    <fill>
      <patternFill patternType="solid">
        <fgColor indexed="44"/>
        <bgColor indexed="64"/>
      </patternFill>
    </fill>
    <fill>
      <patternFill patternType="solid">
        <fgColor rgb="FF99CC00"/>
        <bgColor indexed="64"/>
      </patternFill>
    </fill>
    <fill>
      <patternFill patternType="solid">
        <fgColor indexed="53"/>
        <bgColor indexed="64"/>
      </patternFill>
    </fill>
    <fill>
      <patternFill patternType="solid">
        <fgColor indexed="47"/>
        <bgColor indexed="64"/>
      </patternFill>
    </fill>
    <fill>
      <patternFill patternType="solid">
        <fgColor indexed="9"/>
        <bgColor indexed="64"/>
      </patternFill>
    </fill>
    <fill>
      <patternFill patternType="solid">
        <fgColor indexed="48"/>
        <bgColor indexed="64"/>
      </patternFill>
    </fill>
    <fill>
      <patternFill patternType="solid">
        <fgColor indexed="46"/>
        <bgColor indexed="64"/>
      </patternFill>
    </fill>
    <fill>
      <patternFill patternType="solid">
        <fgColor theme="6" tint="0.39997558519241921"/>
        <bgColor indexed="64"/>
      </patternFill>
    </fill>
    <fill>
      <patternFill patternType="solid">
        <fgColor theme="7"/>
        <bgColor indexed="64"/>
      </patternFill>
    </fill>
    <fill>
      <patternFill patternType="solid">
        <fgColor indexed="41"/>
        <bgColor indexed="64"/>
      </patternFill>
    </fill>
    <fill>
      <patternFill patternType="solid">
        <fgColor indexed="51"/>
        <bgColor indexed="64"/>
      </patternFill>
    </fill>
    <fill>
      <patternFill patternType="solid">
        <fgColor rgb="FFFF99CC"/>
        <bgColor indexed="64"/>
      </patternFill>
    </fill>
    <fill>
      <patternFill patternType="solid">
        <fgColor indexed="14"/>
        <bgColor indexed="64"/>
      </patternFill>
    </fill>
    <fill>
      <patternFill patternType="solid">
        <fgColor rgb="FFCCFFCC"/>
        <bgColor indexed="64"/>
      </patternFill>
    </fill>
    <fill>
      <patternFill patternType="solid">
        <fgColor indexed="36"/>
        <bgColor indexed="64"/>
      </patternFill>
    </fill>
    <fill>
      <patternFill patternType="solid">
        <fgColor theme="8" tint="0.79998168889431442"/>
        <bgColor indexed="64"/>
      </patternFill>
    </fill>
  </fills>
  <borders count="25">
    <border>
      <left/>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3">
    <xf numFmtId="0" fontId="0" fillId="0" borderId="0">
      <alignment vertical="center"/>
    </xf>
    <xf numFmtId="0" fontId="1" fillId="0" borderId="0"/>
    <xf numFmtId="38" fontId="1" fillId="0" borderId="0" applyFont="0" applyFill="0" applyBorder="0" applyAlignment="0" applyProtection="0"/>
  </cellStyleXfs>
  <cellXfs count="424">
    <xf numFmtId="0" fontId="0" fillId="0" borderId="0" xfId="0">
      <alignment vertical="center"/>
    </xf>
    <xf numFmtId="176" fontId="2" fillId="0" borderId="0" xfId="1" applyNumberFormat="1" applyFont="1"/>
    <xf numFmtId="38" fontId="2" fillId="0" borderId="0" xfId="2" applyFont="1"/>
    <xf numFmtId="176" fontId="2" fillId="0" borderId="0" xfId="1" applyNumberFormat="1" applyFont="1" applyAlignment="1">
      <alignment horizontal="center"/>
    </xf>
    <xf numFmtId="49" fontId="4" fillId="0" borderId="0" xfId="1" applyNumberFormat="1" applyFont="1"/>
    <xf numFmtId="177" fontId="2" fillId="0" borderId="0" xfId="1" applyNumberFormat="1" applyFont="1"/>
    <xf numFmtId="176" fontId="5" fillId="0" borderId="0" xfId="1" applyNumberFormat="1" applyFont="1" applyAlignment="1">
      <alignment horizontal="center"/>
    </xf>
    <xf numFmtId="0" fontId="5" fillId="0" borderId="0" xfId="2" applyNumberFormat="1" applyFont="1" applyAlignment="1">
      <alignment horizontal="center"/>
    </xf>
    <xf numFmtId="176" fontId="6" fillId="0" borderId="0" xfId="1" applyNumberFormat="1" applyFont="1"/>
    <xf numFmtId="176" fontId="8" fillId="2" borderId="0" xfId="1" applyNumberFormat="1" applyFont="1" applyFill="1" applyAlignment="1">
      <alignment horizontal="center" vertical="center"/>
    </xf>
    <xf numFmtId="38" fontId="2" fillId="3" borderId="1" xfId="2" applyFont="1" applyFill="1" applyBorder="1" applyAlignment="1">
      <alignment horizontal="center" vertical="center"/>
    </xf>
    <xf numFmtId="38" fontId="2" fillId="3" borderId="2" xfId="2" applyFont="1" applyFill="1" applyBorder="1" applyAlignment="1">
      <alignment horizontal="center" vertical="center"/>
    </xf>
    <xf numFmtId="177" fontId="2" fillId="3" borderId="2" xfId="1" applyNumberFormat="1" applyFont="1" applyFill="1" applyBorder="1" applyAlignment="1">
      <alignment horizontal="center" vertical="center"/>
    </xf>
    <xf numFmtId="177" fontId="2" fillId="3" borderId="3" xfId="1" applyNumberFormat="1" applyFont="1" applyFill="1" applyBorder="1" applyAlignment="1">
      <alignment horizontal="center" vertical="center"/>
    </xf>
    <xf numFmtId="0" fontId="1" fillId="0" borderId="4" xfId="1" applyFont="1" applyBorder="1"/>
    <xf numFmtId="49" fontId="9" fillId="3" borderId="4" xfId="1" applyNumberFormat="1" applyFont="1" applyFill="1" applyBorder="1" applyAlignment="1">
      <alignment horizontal="center" vertical="center"/>
    </xf>
    <xf numFmtId="177" fontId="10" fillId="3" borderId="4" xfId="1" applyNumberFormat="1" applyFont="1" applyFill="1" applyBorder="1" applyAlignment="1">
      <alignment horizontal="center" vertical="center"/>
    </xf>
    <xf numFmtId="176" fontId="10" fillId="3" borderId="4" xfId="1" applyNumberFormat="1" applyFont="1" applyFill="1" applyBorder="1" applyAlignment="1">
      <alignment horizontal="center" vertical="center"/>
    </xf>
    <xf numFmtId="176" fontId="5" fillId="3" borderId="5" xfId="1" applyNumberFormat="1" applyFont="1" applyFill="1" applyBorder="1"/>
    <xf numFmtId="0" fontId="5" fillId="3" borderId="5" xfId="2" applyNumberFormat="1" applyFont="1" applyFill="1" applyBorder="1" applyAlignment="1">
      <alignment horizontal="center"/>
    </xf>
    <xf numFmtId="177" fontId="2" fillId="3" borderId="6" xfId="1" applyNumberFormat="1" applyFont="1" applyFill="1" applyBorder="1" applyAlignment="1">
      <alignment horizontal="center" vertical="center"/>
    </xf>
    <xf numFmtId="177" fontId="2" fillId="3" borderId="7" xfId="1" applyNumberFormat="1" applyFont="1" applyFill="1" applyBorder="1" applyAlignment="1">
      <alignment horizontal="center" vertical="center"/>
    </xf>
    <xf numFmtId="38" fontId="2" fillId="3" borderId="7" xfId="2" applyFont="1" applyFill="1" applyBorder="1" applyAlignment="1">
      <alignment horizontal="center" vertical="center"/>
    </xf>
    <xf numFmtId="177" fontId="2" fillId="3" borderId="0" xfId="1" applyNumberFormat="1" applyFont="1" applyFill="1" applyAlignment="1">
      <alignment horizontal="center" vertical="center"/>
    </xf>
    <xf numFmtId="177" fontId="2" fillId="3" borderId="8" xfId="1" applyNumberFormat="1" applyFont="1" applyFill="1" applyBorder="1" applyAlignment="1">
      <alignment horizontal="center" vertical="center"/>
    </xf>
    <xf numFmtId="176" fontId="10" fillId="3" borderId="9" xfId="1" applyNumberFormat="1" applyFont="1" applyFill="1" applyBorder="1" applyAlignment="1">
      <alignment horizontal="right"/>
    </xf>
    <xf numFmtId="49" fontId="9" fillId="3" borderId="9" xfId="1" applyNumberFormat="1" applyFont="1" applyFill="1" applyBorder="1" applyAlignment="1">
      <alignment horizontal="center" vertical="center"/>
    </xf>
    <xf numFmtId="177" fontId="10" fillId="3" borderId="9" xfId="1" applyNumberFormat="1" applyFont="1" applyFill="1" applyBorder="1" applyAlignment="1">
      <alignment horizontal="center" vertical="center"/>
    </xf>
    <xf numFmtId="176" fontId="10" fillId="3" borderId="9" xfId="1" applyNumberFormat="1" applyFont="1" applyFill="1" applyBorder="1" applyAlignment="1">
      <alignment horizontal="center" vertical="center"/>
    </xf>
    <xf numFmtId="38" fontId="2" fillId="0" borderId="9" xfId="2" applyFont="1" applyBorder="1"/>
    <xf numFmtId="176" fontId="2" fillId="0" borderId="9" xfId="1" applyNumberFormat="1" applyFont="1" applyBorder="1"/>
    <xf numFmtId="38" fontId="2" fillId="0" borderId="7" xfId="2" applyFont="1" applyBorder="1"/>
    <xf numFmtId="178" fontId="2" fillId="0" borderId="9" xfId="1" applyNumberFormat="1" applyFont="1" applyBorder="1" applyAlignment="1">
      <alignment horizontal="center"/>
    </xf>
    <xf numFmtId="178" fontId="2" fillId="4" borderId="5" xfId="1" applyNumberFormat="1" applyFont="1" applyFill="1" applyBorder="1"/>
    <xf numFmtId="176" fontId="2" fillId="0" borderId="8" xfId="1" applyNumberFormat="1" applyFont="1" applyBorder="1" applyAlignment="1">
      <alignment horizontal="center" vertical="center"/>
    </xf>
    <xf numFmtId="49" fontId="4" fillId="0" borderId="9" xfId="1" applyNumberFormat="1" applyFont="1" applyBorder="1" applyAlignment="1">
      <alignment horizontal="center"/>
    </xf>
    <xf numFmtId="177" fontId="2" fillId="0" borderId="9" xfId="1" applyNumberFormat="1" applyFont="1" applyBorder="1"/>
    <xf numFmtId="176" fontId="5" fillId="0" borderId="5" xfId="1" applyNumberFormat="1" applyFont="1" applyBorder="1" applyAlignment="1">
      <alignment horizontal="center"/>
    </xf>
    <xf numFmtId="38" fontId="2" fillId="0" borderId="5" xfId="2" applyFont="1" applyBorder="1" applyAlignment="1">
      <alignment horizontal="center"/>
    </xf>
    <xf numFmtId="176" fontId="2" fillId="0" borderId="5" xfId="1" applyNumberFormat="1" applyFont="1" applyBorder="1"/>
    <xf numFmtId="38" fontId="2" fillId="0" borderId="10" xfId="2" applyFont="1" applyBorder="1"/>
    <xf numFmtId="178" fontId="2" fillId="0" borderId="5" xfId="1" applyNumberFormat="1" applyFont="1" applyBorder="1" applyAlignment="1">
      <alignment horizontal="center"/>
    </xf>
    <xf numFmtId="176" fontId="2" fillId="0" borderId="11" xfId="1" applyNumberFormat="1" applyFont="1" applyBorder="1" applyAlignment="1">
      <alignment horizontal="center" vertical="center"/>
    </xf>
    <xf numFmtId="176" fontId="11" fillId="2" borderId="5" xfId="1" applyNumberFormat="1" applyFont="1" applyFill="1" applyBorder="1"/>
    <xf numFmtId="49" fontId="4" fillId="0" borderId="5" xfId="1" applyNumberFormat="1" applyFont="1" applyBorder="1" applyAlignment="1">
      <alignment horizontal="center"/>
    </xf>
    <xf numFmtId="177" fontId="2" fillId="0" borderId="5" xfId="1" applyNumberFormat="1" applyFont="1" applyBorder="1"/>
    <xf numFmtId="38" fontId="8" fillId="3" borderId="5" xfId="2" applyFont="1" applyFill="1" applyBorder="1" applyAlignment="1">
      <alignment vertical="center"/>
    </xf>
    <xf numFmtId="176" fontId="8" fillId="3" borderId="5" xfId="1" applyNumberFormat="1" applyFont="1" applyFill="1" applyBorder="1" applyAlignment="1">
      <alignment vertical="center"/>
    </xf>
    <xf numFmtId="38" fontId="8" fillId="3" borderId="10" xfId="2" applyFont="1" applyFill="1" applyBorder="1" applyAlignment="1">
      <alignment vertical="center"/>
    </xf>
    <xf numFmtId="178" fontId="8" fillId="3" borderId="5" xfId="1" applyNumberFormat="1" applyFont="1" applyFill="1" applyBorder="1" applyAlignment="1">
      <alignment horizontal="center" vertical="center"/>
    </xf>
    <xf numFmtId="176" fontId="8" fillId="3" borderId="11" xfId="1" applyNumberFormat="1" applyFont="1" applyFill="1" applyBorder="1" applyAlignment="1">
      <alignment horizontal="center" vertical="center"/>
    </xf>
    <xf numFmtId="176" fontId="8" fillId="2" borderId="5" xfId="1" applyNumberFormat="1" applyFont="1" applyFill="1" applyBorder="1" applyAlignment="1">
      <alignment vertical="center"/>
    </xf>
    <xf numFmtId="49" fontId="4" fillId="3" borderId="5" xfId="1" applyNumberFormat="1" applyFont="1" applyFill="1" applyBorder="1" applyAlignment="1">
      <alignment horizontal="center" vertical="center"/>
    </xf>
    <xf numFmtId="177" fontId="8" fillId="3" borderId="5" xfId="1" applyNumberFormat="1" applyFont="1" applyFill="1" applyBorder="1" applyAlignment="1">
      <alignment horizontal="center" vertical="center"/>
    </xf>
    <xf numFmtId="176" fontId="8" fillId="3" borderId="5" xfId="1" applyNumberFormat="1" applyFont="1" applyFill="1" applyBorder="1" applyAlignment="1">
      <alignment horizontal="center" vertical="center"/>
    </xf>
    <xf numFmtId="176" fontId="12" fillId="3" borderId="5" xfId="1" applyNumberFormat="1" applyFont="1" applyFill="1" applyBorder="1" applyAlignment="1">
      <alignment horizontal="center" vertical="center"/>
    </xf>
    <xf numFmtId="0" fontId="12" fillId="3" borderId="5" xfId="2" applyNumberFormat="1" applyFont="1" applyFill="1" applyBorder="1" applyAlignment="1">
      <alignment horizontal="center" vertical="center"/>
    </xf>
    <xf numFmtId="176" fontId="8" fillId="0" borderId="0" xfId="1" applyNumberFormat="1" applyFont="1" applyAlignment="1">
      <alignment vertical="center"/>
    </xf>
    <xf numFmtId="38" fontId="6" fillId="0" borderId="10" xfId="2" applyFont="1" applyBorder="1"/>
    <xf numFmtId="176" fontId="2" fillId="0" borderId="5" xfId="1" applyNumberFormat="1" applyFont="1" applyBorder="1" applyAlignment="1">
      <alignment horizontal="center"/>
    </xf>
    <xf numFmtId="49" fontId="13" fillId="0" borderId="5" xfId="1" applyNumberFormat="1" applyFont="1" applyBorder="1" applyAlignment="1">
      <alignment horizontal="center"/>
    </xf>
    <xf numFmtId="177" fontId="6" fillId="0" borderId="5" xfId="1" applyNumberFormat="1" applyFont="1" applyBorder="1" applyAlignment="1">
      <alignment horizontal="right"/>
    </xf>
    <xf numFmtId="176" fontId="6" fillId="0" borderId="5" xfId="1" applyNumberFormat="1" applyFont="1" applyBorder="1" applyAlignment="1">
      <alignment horizontal="right"/>
    </xf>
    <xf numFmtId="178" fontId="8" fillId="0" borderId="5" xfId="1" applyNumberFormat="1" applyFont="1" applyBorder="1" applyAlignment="1">
      <alignment horizontal="center" vertical="center"/>
    </xf>
    <xf numFmtId="178" fontId="2" fillId="0" borderId="5" xfId="1" applyNumberFormat="1" applyFont="1" applyBorder="1"/>
    <xf numFmtId="176" fontId="2" fillId="3" borderId="5" xfId="1" applyNumberFormat="1" applyFont="1" applyFill="1" applyBorder="1"/>
    <xf numFmtId="176" fontId="2" fillId="5" borderId="5" xfId="1" applyNumberFormat="1" applyFont="1" applyFill="1" applyBorder="1"/>
    <xf numFmtId="38" fontId="2" fillId="0" borderId="5" xfId="2" applyFont="1" applyBorder="1"/>
    <xf numFmtId="176" fontId="2" fillId="2" borderId="5" xfId="1" applyNumberFormat="1" applyFont="1" applyFill="1" applyBorder="1"/>
    <xf numFmtId="38" fontId="2" fillId="6" borderId="5" xfId="2" applyFont="1" applyFill="1" applyBorder="1"/>
    <xf numFmtId="178" fontId="2" fillId="5" borderId="5" xfId="1" applyNumberFormat="1" applyFont="1" applyFill="1" applyBorder="1"/>
    <xf numFmtId="38" fontId="2" fillId="3" borderId="5" xfId="2" applyFont="1" applyFill="1" applyBorder="1"/>
    <xf numFmtId="38" fontId="2" fillId="3" borderId="10" xfId="2" applyFont="1" applyFill="1" applyBorder="1"/>
    <xf numFmtId="178" fontId="2" fillId="3" borderId="5" xfId="1" applyNumberFormat="1" applyFont="1" applyFill="1" applyBorder="1" applyAlignment="1">
      <alignment horizontal="center"/>
    </xf>
    <xf numFmtId="176" fontId="2" fillId="3" borderId="5" xfId="1" applyNumberFormat="1" applyFont="1" applyFill="1" applyBorder="1" applyAlignment="1">
      <alignment horizontal="center"/>
    </xf>
    <xf numFmtId="49" fontId="9" fillId="3" borderId="4" xfId="1" applyNumberFormat="1" applyFont="1" applyFill="1" applyBorder="1" applyAlignment="1">
      <alignment horizontal="center" vertical="distributed"/>
    </xf>
    <xf numFmtId="177" fontId="10" fillId="3" borderId="4" xfId="1" applyNumberFormat="1" applyFont="1" applyFill="1" applyBorder="1" applyAlignment="1">
      <alignment horizontal="center" vertical="distributed"/>
    </xf>
    <xf numFmtId="176" fontId="10" fillId="3" borderId="4" xfId="1" applyNumberFormat="1" applyFont="1" applyFill="1" applyBorder="1" applyAlignment="1">
      <alignment horizontal="center" vertical="distributed"/>
    </xf>
    <xf numFmtId="176" fontId="5" fillId="3" borderId="4" xfId="1" applyNumberFormat="1" applyFont="1" applyFill="1" applyBorder="1" applyAlignment="1">
      <alignment horizontal="center"/>
    </xf>
    <xf numFmtId="0" fontId="5" fillId="3" borderId="4" xfId="2" applyNumberFormat="1" applyFont="1" applyFill="1" applyBorder="1" applyAlignment="1">
      <alignment horizontal="center"/>
    </xf>
    <xf numFmtId="38" fontId="2" fillId="3" borderId="5" xfId="2" applyFont="1" applyFill="1" applyBorder="1" applyAlignment="1">
      <alignment horizontal="center"/>
    </xf>
    <xf numFmtId="176" fontId="6" fillId="3" borderId="5" xfId="1" applyNumberFormat="1" applyFont="1" applyFill="1" applyBorder="1"/>
    <xf numFmtId="176" fontId="10" fillId="2" borderId="9" xfId="1" applyNumberFormat="1" applyFont="1" applyFill="1" applyBorder="1" applyAlignment="1">
      <alignment horizontal="center"/>
    </xf>
    <xf numFmtId="49" fontId="4" fillId="3" borderId="9" xfId="1" applyNumberFormat="1" applyFont="1" applyFill="1" applyBorder="1" applyAlignment="1">
      <alignment horizontal="center" vertical="distributed"/>
    </xf>
    <xf numFmtId="177" fontId="10" fillId="3" borderId="9" xfId="1" applyNumberFormat="1" applyFont="1" applyFill="1" applyBorder="1" applyAlignment="1">
      <alignment horizontal="center" vertical="distributed"/>
    </xf>
    <xf numFmtId="176" fontId="10" fillId="3" borderId="9" xfId="1" applyNumberFormat="1" applyFont="1" applyFill="1" applyBorder="1" applyAlignment="1">
      <alignment horizontal="center" vertical="distributed"/>
    </xf>
    <xf numFmtId="176" fontId="5" fillId="3" borderId="9" xfId="1" applyNumberFormat="1" applyFont="1" applyFill="1" applyBorder="1" applyAlignment="1">
      <alignment horizontal="center"/>
    </xf>
    <xf numFmtId="0" fontId="5" fillId="3" borderId="9" xfId="2" applyNumberFormat="1" applyFont="1" applyFill="1" applyBorder="1" applyAlignment="1">
      <alignment horizontal="center"/>
    </xf>
    <xf numFmtId="38" fontId="6" fillId="3" borderId="10" xfId="2" applyFont="1" applyFill="1" applyBorder="1"/>
    <xf numFmtId="176" fontId="2" fillId="0" borderId="11" xfId="1" applyNumberFormat="1" applyFont="1" applyBorder="1"/>
    <xf numFmtId="38" fontId="14" fillId="7" borderId="4" xfId="2" applyFont="1" applyFill="1" applyBorder="1" applyAlignment="1">
      <alignment horizontal="center" vertical="center" shrinkToFit="1"/>
    </xf>
    <xf numFmtId="176" fontId="14" fillId="7" borderId="4" xfId="1" applyNumberFormat="1" applyFont="1" applyFill="1" applyBorder="1" applyAlignment="1">
      <alignment horizontal="center" vertical="center" shrinkToFit="1"/>
    </xf>
    <xf numFmtId="38" fontId="14" fillId="7" borderId="2" xfId="2" applyFont="1" applyFill="1" applyBorder="1" applyAlignment="1">
      <alignment horizontal="center" vertical="center" shrinkToFit="1"/>
    </xf>
    <xf numFmtId="176" fontId="5" fillId="7" borderId="3" xfId="1" applyNumberFormat="1" applyFont="1" applyFill="1" applyBorder="1" applyAlignment="1">
      <alignment horizontal="center" vertical="center" shrinkToFit="1"/>
    </xf>
    <xf numFmtId="176" fontId="14" fillId="8" borderId="4" xfId="1" applyNumberFormat="1" applyFont="1" applyFill="1" applyBorder="1" applyAlignment="1">
      <alignment horizontal="center" vertical="center" shrinkToFit="1"/>
    </xf>
    <xf numFmtId="49" fontId="4" fillId="0" borderId="5" xfId="1" applyNumberFormat="1" applyFont="1" applyBorder="1" applyAlignment="1">
      <alignment horizontal="center" vertical="center" shrinkToFit="1"/>
    </xf>
    <xf numFmtId="177" fontId="14" fillId="0" borderId="4" xfId="1" applyNumberFormat="1" applyFont="1" applyBorder="1" applyAlignment="1">
      <alignment horizontal="left" vertical="center" shrinkToFit="1"/>
    </xf>
    <xf numFmtId="176" fontId="14" fillId="0" borderId="4" xfId="1" applyNumberFormat="1" applyFont="1" applyBorder="1" applyAlignment="1">
      <alignment horizontal="left" vertical="center" shrinkToFit="1"/>
    </xf>
    <xf numFmtId="0" fontId="5" fillId="3" borderId="4" xfId="2" applyNumberFormat="1" applyFont="1" applyFill="1" applyBorder="1" applyAlignment="1">
      <alignment horizontal="center" vertical="center" shrinkToFit="1"/>
    </xf>
    <xf numFmtId="49" fontId="4" fillId="7" borderId="4" xfId="1" applyNumberFormat="1" applyFont="1" applyFill="1" applyBorder="1" applyAlignment="1">
      <alignment horizontal="center" vertical="center" shrinkToFit="1"/>
    </xf>
    <xf numFmtId="177" fontId="15" fillId="7" borderId="4" xfId="1" applyNumberFormat="1" applyFont="1" applyFill="1" applyBorder="1" applyAlignment="1">
      <alignment horizontal="left" vertical="center" shrinkToFit="1"/>
    </xf>
    <xf numFmtId="176" fontId="15" fillId="7" borderId="4" xfId="1" applyNumberFormat="1" applyFont="1" applyFill="1" applyBorder="1" applyAlignment="1">
      <alignment horizontal="left" vertical="center" shrinkToFit="1"/>
    </xf>
    <xf numFmtId="176" fontId="5" fillId="7" borderId="4" xfId="1" applyNumberFormat="1" applyFont="1" applyFill="1" applyBorder="1" applyAlignment="1">
      <alignment horizontal="center" vertical="center" shrinkToFit="1"/>
    </xf>
    <xf numFmtId="38" fontId="14" fillId="3" borderId="4" xfId="2" applyFont="1" applyFill="1" applyBorder="1" applyAlignment="1">
      <alignment horizontal="center" vertical="center" shrinkToFit="1"/>
    </xf>
    <xf numFmtId="176" fontId="14" fillId="3" borderId="4" xfId="1" applyNumberFormat="1" applyFont="1" applyFill="1" applyBorder="1" applyAlignment="1">
      <alignment horizontal="center" vertical="center" shrinkToFit="1"/>
    </xf>
    <xf numFmtId="38" fontId="14" fillId="3" borderId="12" xfId="2" applyFont="1" applyFill="1" applyBorder="1" applyAlignment="1">
      <alignment horizontal="center" vertical="center" shrinkToFit="1"/>
    </xf>
    <xf numFmtId="176" fontId="5" fillId="3" borderId="4" xfId="1" applyNumberFormat="1" applyFont="1" applyFill="1" applyBorder="1" applyAlignment="1">
      <alignment horizontal="center" vertical="center" shrinkToFit="1"/>
    </xf>
    <xf numFmtId="49" fontId="4" fillId="3" borderId="4" xfId="1" applyNumberFormat="1" applyFont="1" applyFill="1" applyBorder="1" applyAlignment="1">
      <alignment horizontal="center" vertical="center" shrinkToFit="1"/>
    </xf>
    <xf numFmtId="177" fontId="14" fillId="3" borderId="4" xfId="1" applyNumberFormat="1" applyFont="1" applyFill="1" applyBorder="1" applyAlignment="1">
      <alignment horizontal="center" vertical="center" shrinkToFit="1"/>
    </xf>
    <xf numFmtId="38" fontId="14" fillId="3" borderId="9" xfId="2" applyFont="1" applyFill="1" applyBorder="1" applyAlignment="1">
      <alignment horizontal="center" vertical="center" shrinkToFit="1"/>
    </xf>
    <xf numFmtId="176" fontId="14" fillId="3" borderId="9" xfId="1" applyNumberFormat="1" applyFont="1" applyFill="1" applyBorder="1" applyAlignment="1">
      <alignment horizontal="center" vertical="center" shrinkToFit="1"/>
    </xf>
    <xf numFmtId="38" fontId="14" fillId="3" borderId="13" xfId="2" applyFont="1" applyFill="1" applyBorder="1" applyAlignment="1">
      <alignment horizontal="center" vertical="center" shrinkToFit="1"/>
    </xf>
    <xf numFmtId="176" fontId="5" fillId="3" borderId="9" xfId="1" applyNumberFormat="1" applyFont="1" applyFill="1" applyBorder="1" applyAlignment="1">
      <alignment horizontal="center" vertical="center" shrinkToFit="1"/>
    </xf>
    <xf numFmtId="49" fontId="4" fillId="3" borderId="9" xfId="1" applyNumberFormat="1" applyFont="1" applyFill="1" applyBorder="1" applyAlignment="1">
      <alignment horizontal="center" vertical="center" shrinkToFit="1"/>
    </xf>
    <xf numFmtId="177" fontId="14" fillId="3" borderId="9" xfId="1" applyNumberFormat="1" applyFont="1" applyFill="1" applyBorder="1" applyAlignment="1">
      <alignment horizontal="center" vertical="center" shrinkToFit="1"/>
    </xf>
    <xf numFmtId="0" fontId="5" fillId="3" borderId="9" xfId="2" applyNumberFormat="1" applyFont="1" applyFill="1" applyBorder="1" applyAlignment="1">
      <alignment horizontal="center" vertical="center" shrinkToFit="1"/>
    </xf>
    <xf numFmtId="49" fontId="4" fillId="0" borderId="0" xfId="1" applyNumberFormat="1" applyFont="1" applyAlignment="1">
      <alignment horizontal="center"/>
    </xf>
    <xf numFmtId="177" fontId="16" fillId="0" borderId="0" xfId="1" applyNumberFormat="1" applyFont="1" applyAlignment="1">
      <alignment horizontal="left"/>
    </xf>
    <xf numFmtId="176" fontId="16" fillId="0" borderId="0" xfId="1" applyNumberFormat="1" applyFont="1" applyAlignment="1">
      <alignment horizontal="left"/>
    </xf>
    <xf numFmtId="176" fontId="5" fillId="0" borderId="0" xfId="1" applyNumberFormat="1" applyFont="1" applyAlignment="1">
      <alignment horizontal="left"/>
    </xf>
    <xf numFmtId="49" fontId="2" fillId="0" borderId="0" xfId="1" applyNumberFormat="1" applyFont="1"/>
    <xf numFmtId="49" fontId="9" fillId="0" borderId="0" xfId="1" applyNumberFormat="1" applyFont="1" applyAlignment="1">
      <alignment horizontal="center"/>
    </xf>
    <xf numFmtId="177" fontId="17" fillId="0" borderId="0" xfId="1" applyNumberFormat="1" applyFont="1" applyAlignment="1">
      <alignment horizontal="left"/>
    </xf>
    <xf numFmtId="176" fontId="17" fillId="0" borderId="0" xfId="1" applyNumberFormat="1" applyFont="1" applyAlignment="1">
      <alignment horizontal="left"/>
    </xf>
    <xf numFmtId="38" fontId="2" fillId="0" borderId="0" xfId="2" applyFont="1" applyAlignment="1">
      <alignment horizontal="center" vertical="center"/>
    </xf>
    <xf numFmtId="177" fontId="2" fillId="0" borderId="0" xfId="1" applyNumberFormat="1" applyFont="1" applyAlignment="1">
      <alignment horizontal="center" vertical="center"/>
    </xf>
    <xf numFmtId="176" fontId="19" fillId="0" borderId="0" xfId="1" applyNumberFormat="1" applyFont="1" applyAlignment="1">
      <alignment horizontal="right"/>
    </xf>
    <xf numFmtId="49" fontId="4" fillId="0" borderId="0" xfId="1" applyNumberFormat="1" applyFont="1" applyAlignment="1">
      <alignment horizontal="center" vertical="center"/>
    </xf>
    <xf numFmtId="177" fontId="20" fillId="0" borderId="0" xfId="1" applyNumberFormat="1" applyFont="1" applyAlignment="1">
      <alignment horizontal="center" vertical="center"/>
    </xf>
    <xf numFmtId="176" fontId="20" fillId="0" borderId="0" xfId="1" applyNumberFormat="1" applyFont="1" applyAlignment="1">
      <alignment horizontal="center" vertical="center"/>
    </xf>
    <xf numFmtId="176" fontId="5" fillId="0" borderId="0" xfId="1" applyNumberFormat="1" applyFont="1"/>
    <xf numFmtId="38" fontId="2" fillId="9" borderId="12" xfId="2" applyFont="1" applyFill="1" applyBorder="1" applyAlignment="1">
      <alignment horizontal="center" vertical="center"/>
    </xf>
    <xf numFmtId="38" fontId="2" fillId="9" borderId="2" xfId="2" applyFont="1" applyFill="1" applyBorder="1" applyAlignment="1">
      <alignment horizontal="center" vertical="center"/>
    </xf>
    <xf numFmtId="177" fontId="2" fillId="9" borderId="2" xfId="1" applyNumberFormat="1" applyFont="1" applyFill="1" applyBorder="1" applyAlignment="1">
      <alignment horizontal="center" vertical="center"/>
    </xf>
    <xf numFmtId="177" fontId="2" fillId="9" borderId="3" xfId="1" applyNumberFormat="1" applyFont="1" applyFill="1" applyBorder="1" applyAlignment="1">
      <alignment horizontal="center" vertical="center"/>
    </xf>
    <xf numFmtId="49" fontId="9" fillId="9" borderId="4" xfId="1" applyNumberFormat="1" applyFont="1" applyFill="1" applyBorder="1" applyAlignment="1">
      <alignment horizontal="center" vertical="center"/>
    </xf>
    <xf numFmtId="177" fontId="10" fillId="9" borderId="4" xfId="1" applyNumberFormat="1" applyFont="1" applyFill="1" applyBorder="1" applyAlignment="1">
      <alignment horizontal="center" vertical="center"/>
    </xf>
    <xf numFmtId="176" fontId="10" fillId="9" borderId="4" xfId="1" applyNumberFormat="1" applyFont="1" applyFill="1" applyBorder="1" applyAlignment="1">
      <alignment horizontal="center" vertical="center"/>
    </xf>
    <xf numFmtId="176" fontId="5" fillId="9" borderId="5" xfId="1" applyNumberFormat="1" applyFont="1" applyFill="1" applyBorder="1"/>
    <xf numFmtId="0" fontId="5" fillId="9" borderId="5" xfId="2" applyNumberFormat="1" applyFont="1" applyFill="1" applyBorder="1" applyAlignment="1">
      <alignment horizontal="center"/>
    </xf>
    <xf numFmtId="177" fontId="2" fillId="9" borderId="13" xfId="1" applyNumberFormat="1" applyFont="1" applyFill="1" applyBorder="1" applyAlignment="1">
      <alignment horizontal="center" vertical="center"/>
    </xf>
    <xf numFmtId="177" fontId="2" fillId="9" borderId="7" xfId="1" applyNumberFormat="1" applyFont="1" applyFill="1" applyBorder="1" applyAlignment="1">
      <alignment horizontal="center" vertical="center"/>
    </xf>
    <xf numFmtId="38" fontId="2" fillId="9" borderId="7" xfId="2" applyFont="1" applyFill="1" applyBorder="1" applyAlignment="1">
      <alignment horizontal="center" vertical="center"/>
    </xf>
    <xf numFmtId="177" fontId="2" fillId="9" borderId="8" xfId="1" applyNumberFormat="1" applyFont="1" applyFill="1" applyBorder="1" applyAlignment="1">
      <alignment horizontal="center" vertical="center"/>
    </xf>
    <xf numFmtId="176" fontId="19" fillId="9" borderId="9" xfId="1" applyNumberFormat="1" applyFont="1" applyFill="1" applyBorder="1" applyAlignment="1">
      <alignment horizontal="right"/>
    </xf>
    <xf numFmtId="49" fontId="9" fillId="9" borderId="9" xfId="1" applyNumberFormat="1" applyFont="1" applyFill="1" applyBorder="1" applyAlignment="1">
      <alignment horizontal="center" vertical="center"/>
    </xf>
    <xf numFmtId="177" fontId="10" fillId="9" borderId="9" xfId="1" applyNumberFormat="1" applyFont="1" applyFill="1" applyBorder="1" applyAlignment="1">
      <alignment horizontal="center" vertical="center"/>
    </xf>
    <xf numFmtId="176" fontId="10" fillId="9" borderId="9" xfId="1" applyNumberFormat="1" applyFont="1" applyFill="1" applyBorder="1" applyAlignment="1">
      <alignment horizontal="center" vertical="center"/>
    </xf>
    <xf numFmtId="0" fontId="1" fillId="0" borderId="4" xfId="1" applyFont="1" applyBorder="1" applyAlignment="1">
      <alignment horizontal="center" vertical="center" shrinkToFit="1"/>
    </xf>
    <xf numFmtId="176" fontId="5" fillId="9" borderId="4" xfId="1" applyNumberFormat="1" applyFont="1" applyFill="1" applyBorder="1" applyAlignment="1">
      <alignment horizontal="center" vertical="center" shrinkToFit="1"/>
    </xf>
    <xf numFmtId="49" fontId="4" fillId="9" borderId="4" xfId="1" applyNumberFormat="1" applyFont="1" applyFill="1" applyBorder="1" applyAlignment="1">
      <alignment horizontal="center" vertical="center" shrinkToFit="1"/>
    </xf>
    <xf numFmtId="177" fontId="1" fillId="0" borderId="4" xfId="1" applyNumberFormat="1" applyFont="1" applyBorder="1" applyAlignment="1">
      <alignment horizontal="center" vertical="center" shrinkToFit="1"/>
    </xf>
    <xf numFmtId="0" fontId="5" fillId="9" borderId="4" xfId="2" applyNumberFormat="1" applyFont="1" applyFill="1" applyBorder="1" applyAlignment="1">
      <alignment horizontal="center" vertical="center" shrinkToFit="1"/>
    </xf>
    <xf numFmtId="38" fontId="14" fillId="9" borderId="9" xfId="2" applyFont="1" applyFill="1" applyBorder="1" applyAlignment="1">
      <alignment horizontal="center" vertical="center" shrinkToFit="1"/>
    </xf>
    <xf numFmtId="176" fontId="14" fillId="9" borderId="9" xfId="1" applyNumberFormat="1" applyFont="1" applyFill="1" applyBorder="1" applyAlignment="1">
      <alignment horizontal="center" vertical="center" shrinkToFit="1"/>
    </xf>
    <xf numFmtId="176" fontId="5" fillId="9" borderId="9" xfId="1" applyNumberFormat="1" applyFont="1" applyFill="1" applyBorder="1" applyAlignment="1">
      <alignment horizontal="center" vertical="center" shrinkToFit="1"/>
    </xf>
    <xf numFmtId="49" fontId="4" fillId="9" borderId="9" xfId="1" applyNumberFormat="1" applyFont="1" applyFill="1" applyBorder="1" applyAlignment="1">
      <alignment horizontal="center" vertical="center" shrinkToFit="1"/>
    </xf>
    <xf numFmtId="177" fontId="14" fillId="9" borderId="9" xfId="1" applyNumberFormat="1" applyFont="1" applyFill="1" applyBorder="1" applyAlignment="1">
      <alignment horizontal="center" vertical="center" shrinkToFit="1"/>
    </xf>
    <xf numFmtId="0" fontId="5" fillId="9" borderId="9" xfId="2" applyNumberFormat="1" applyFont="1" applyFill="1" applyBorder="1" applyAlignment="1">
      <alignment horizontal="center" vertical="center" shrinkToFit="1"/>
    </xf>
    <xf numFmtId="176" fontId="8" fillId="0" borderId="0" xfId="1" applyNumberFormat="1" applyFont="1"/>
    <xf numFmtId="176" fontId="2" fillId="0" borderId="0" xfId="1" applyNumberFormat="1" applyFont="1" applyAlignment="1">
      <alignment horizontal="center" vertical="center"/>
    </xf>
    <xf numFmtId="38" fontId="2" fillId="4" borderId="1" xfId="2" applyFont="1" applyFill="1" applyBorder="1" applyAlignment="1">
      <alignment horizontal="center" vertical="center"/>
    </xf>
    <xf numFmtId="38" fontId="2" fillId="4" borderId="2" xfId="2" applyFont="1" applyFill="1" applyBorder="1" applyAlignment="1">
      <alignment horizontal="center" vertical="center"/>
    </xf>
    <xf numFmtId="38" fontId="2" fillId="4" borderId="4" xfId="2" applyFont="1" applyFill="1" applyBorder="1" applyAlignment="1">
      <alignment horizontal="center" vertical="center"/>
    </xf>
    <xf numFmtId="177" fontId="2" fillId="4" borderId="4" xfId="1" applyNumberFormat="1" applyFont="1" applyFill="1" applyBorder="1" applyAlignment="1">
      <alignment horizontal="center" vertical="center"/>
    </xf>
    <xf numFmtId="49" fontId="9" fillId="4" borderId="4" xfId="1" applyNumberFormat="1" applyFont="1" applyFill="1" applyBorder="1" applyAlignment="1">
      <alignment horizontal="center" vertical="center"/>
    </xf>
    <xf numFmtId="177" fontId="10" fillId="4" borderId="4" xfId="1" applyNumberFormat="1" applyFont="1" applyFill="1" applyBorder="1" applyAlignment="1">
      <alignment horizontal="center" vertical="center"/>
    </xf>
    <xf numFmtId="176" fontId="10" fillId="4" borderId="4" xfId="1" applyNumberFormat="1" applyFont="1" applyFill="1" applyBorder="1" applyAlignment="1">
      <alignment horizontal="center" vertical="center"/>
    </xf>
    <xf numFmtId="176" fontId="5" fillId="4" borderId="5" xfId="1" applyNumberFormat="1" applyFont="1" applyFill="1" applyBorder="1"/>
    <xf numFmtId="0" fontId="5" fillId="4" borderId="5" xfId="2" applyNumberFormat="1" applyFont="1" applyFill="1" applyBorder="1" applyAlignment="1">
      <alignment horizontal="center"/>
    </xf>
    <xf numFmtId="177" fontId="2" fillId="4" borderId="14" xfId="1" applyNumberFormat="1" applyFont="1" applyFill="1" applyBorder="1" applyAlignment="1">
      <alignment horizontal="center" vertical="center"/>
    </xf>
    <xf numFmtId="177" fontId="2" fillId="4" borderId="0" xfId="1" applyNumberFormat="1" applyFont="1" applyFill="1" applyAlignment="1">
      <alignment horizontal="center" vertical="center"/>
    </xf>
    <xf numFmtId="38" fontId="2" fillId="4" borderId="9" xfId="2" applyFont="1" applyFill="1" applyBorder="1" applyAlignment="1">
      <alignment horizontal="center" vertical="center"/>
    </xf>
    <xf numFmtId="177" fontId="2" fillId="4" borderId="9" xfId="1" applyNumberFormat="1" applyFont="1" applyFill="1" applyBorder="1" applyAlignment="1">
      <alignment horizontal="center" vertical="center"/>
    </xf>
    <xf numFmtId="176" fontId="22" fillId="4" borderId="9" xfId="1" applyNumberFormat="1" applyFont="1" applyFill="1" applyBorder="1" applyAlignment="1">
      <alignment horizontal="right"/>
    </xf>
    <xf numFmtId="49" fontId="9" fillId="4" borderId="15" xfId="1" applyNumberFormat="1" applyFont="1" applyFill="1" applyBorder="1" applyAlignment="1">
      <alignment horizontal="center" vertical="center"/>
    </xf>
    <xf numFmtId="177" fontId="10" fillId="4" borderId="15" xfId="1" applyNumberFormat="1" applyFont="1" applyFill="1" applyBorder="1" applyAlignment="1">
      <alignment horizontal="center" vertical="center"/>
    </xf>
    <xf numFmtId="176" fontId="10" fillId="4" borderId="15" xfId="1" applyNumberFormat="1" applyFont="1" applyFill="1" applyBorder="1" applyAlignment="1">
      <alignment horizontal="center" vertical="center"/>
    </xf>
    <xf numFmtId="38" fontId="2" fillId="6" borderId="10" xfId="2" applyFont="1" applyFill="1" applyBorder="1"/>
    <xf numFmtId="178" fontId="2" fillId="10" borderId="5" xfId="1" applyNumberFormat="1" applyFont="1" applyFill="1" applyBorder="1"/>
    <xf numFmtId="176" fontId="5" fillId="4" borderId="5" xfId="1" applyNumberFormat="1" applyFont="1" applyFill="1" applyBorder="1" applyAlignment="1">
      <alignment horizontal="center"/>
    </xf>
    <xf numFmtId="178" fontId="2" fillId="11" borderId="5" xfId="1" applyNumberFormat="1" applyFont="1" applyFill="1" applyBorder="1"/>
    <xf numFmtId="176" fontId="2" fillId="0" borderId="5" xfId="1" applyNumberFormat="1" applyFont="1" applyBorder="1" applyAlignment="1" applyProtection="1">
      <alignment horizontal="center"/>
      <protection locked="0"/>
    </xf>
    <xf numFmtId="176" fontId="2" fillId="0" borderId="5" xfId="1" applyNumberFormat="1" applyFont="1" applyBorder="1" applyAlignment="1">
      <alignment horizontal="center" vertical="center"/>
    </xf>
    <xf numFmtId="176" fontId="5" fillId="12" borderId="5" xfId="1" applyNumberFormat="1" applyFont="1" applyFill="1" applyBorder="1" applyAlignment="1">
      <alignment horizontal="center"/>
    </xf>
    <xf numFmtId="0" fontId="5" fillId="12" borderId="5" xfId="2" applyNumberFormat="1" applyFont="1" applyFill="1" applyBorder="1" applyAlignment="1">
      <alignment horizontal="center"/>
    </xf>
    <xf numFmtId="49" fontId="4" fillId="7" borderId="5" xfId="1" applyNumberFormat="1" applyFont="1" applyFill="1" applyBorder="1" applyAlignment="1">
      <alignment horizontal="center"/>
    </xf>
    <xf numFmtId="177" fontId="2" fillId="7" borderId="5" xfId="1" applyNumberFormat="1" applyFont="1" applyFill="1" applyBorder="1"/>
    <xf numFmtId="176" fontId="2" fillId="7" borderId="5" xfId="1" applyNumberFormat="1" applyFont="1" applyFill="1" applyBorder="1"/>
    <xf numFmtId="178" fontId="2" fillId="13" borderId="5" xfId="1" applyNumberFormat="1" applyFont="1" applyFill="1" applyBorder="1"/>
    <xf numFmtId="178" fontId="2" fillId="14" borderId="5" xfId="1" applyNumberFormat="1" applyFont="1" applyFill="1" applyBorder="1"/>
    <xf numFmtId="49" fontId="4" fillId="8" borderId="5" xfId="1" applyNumberFormat="1" applyFont="1" applyFill="1" applyBorder="1" applyAlignment="1">
      <alignment horizontal="center"/>
    </xf>
    <xf numFmtId="177" fontId="2" fillId="8" borderId="5" xfId="1" applyNumberFormat="1" applyFont="1" applyFill="1" applyBorder="1"/>
    <xf numFmtId="176" fontId="2" fillId="8" borderId="5" xfId="1" applyNumberFormat="1" applyFont="1" applyFill="1" applyBorder="1"/>
    <xf numFmtId="176" fontId="5" fillId="15" borderId="5" xfId="1" applyNumberFormat="1" applyFont="1" applyFill="1" applyBorder="1" applyAlignment="1">
      <alignment horizontal="center"/>
    </xf>
    <xf numFmtId="38" fontId="2" fillId="0" borderId="5" xfId="2" applyFont="1" applyBorder="1" applyAlignment="1">
      <alignment horizontal="right"/>
    </xf>
    <xf numFmtId="176" fontId="14" fillId="4" borderId="12" xfId="1" applyNumberFormat="1" applyFont="1" applyFill="1" applyBorder="1" applyAlignment="1">
      <alignment horizontal="center" vertical="center" shrinkToFit="1"/>
    </xf>
    <xf numFmtId="176" fontId="5" fillId="4" borderId="4" xfId="1" applyNumberFormat="1" applyFont="1" applyFill="1" applyBorder="1" applyAlignment="1">
      <alignment horizontal="center" vertical="center" shrinkToFit="1"/>
    </xf>
    <xf numFmtId="49" fontId="4" fillId="4" borderId="4" xfId="1" applyNumberFormat="1" applyFont="1" applyFill="1" applyBorder="1" applyAlignment="1">
      <alignment horizontal="center" vertical="center" shrinkToFit="1"/>
    </xf>
    <xf numFmtId="0" fontId="5" fillId="4" borderId="4" xfId="2" applyNumberFormat="1" applyFont="1" applyFill="1" applyBorder="1" applyAlignment="1">
      <alignment horizontal="center" vertical="center" shrinkToFit="1"/>
    </xf>
    <xf numFmtId="38" fontId="14" fillId="4" borderId="9" xfId="2" applyFont="1" applyFill="1" applyBorder="1" applyAlignment="1">
      <alignment horizontal="center" vertical="center" shrinkToFit="1"/>
    </xf>
    <xf numFmtId="176" fontId="14" fillId="4" borderId="9" xfId="1" applyNumberFormat="1" applyFont="1" applyFill="1" applyBorder="1" applyAlignment="1">
      <alignment horizontal="center" vertical="center" shrinkToFit="1"/>
    </xf>
    <xf numFmtId="176" fontId="14" fillId="4" borderId="13" xfId="1" applyNumberFormat="1" applyFont="1" applyFill="1" applyBorder="1" applyAlignment="1">
      <alignment horizontal="center" vertical="center" shrinkToFit="1"/>
    </xf>
    <xf numFmtId="176" fontId="5" fillId="4" borderId="9" xfId="1" applyNumberFormat="1" applyFont="1" applyFill="1" applyBorder="1" applyAlignment="1">
      <alignment horizontal="center" vertical="center" shrinkToFit="1"/>
    </xf>
    <xf numFmtId="49" fontId="4" fillId="4" borderId="9" xfId="1" applyNumberFormat="1" applyFont="1" applyFill="1" applyBorder="1" applyAlignment="1">
      <alignment horizontal="center" vertical="center" shrinkToFit="1"/>
    </xf>
    <xf numFmtId="177" fontId="14" fillId="4" borderId="9" xfId="1" applyNumberFormat="1" applyFont="1" applyFill="1" applyBorder="1" applyAlignment="1">
      <alignment horizontal="center" vertical="center" shrinkToFit="1"/>
    </xf>
    <xf numFmtId="0" fontId="5" fillId="4" borderId="9" xfId="2" applyNumberFormat="1" applyFont="1" applyFill="1" applyBorder="1" applyAlignment="1">
      <alignment horizontal="center" vertical="center" shrinkToFit="1"/>
    </xf>
    <xf numFmtId="38" fontId="8" fillId="14" borderId="1" xfId="2" applyFont="1" applyFill="1" applyBorder="1" applyAlignment="1">
      <alignment horizontal="right" vertical="center"/>
    </xf>
    <xf numFmtId="38" fontId="8" fillId="14" borderId="2" xfId="2" applyFont="1" applyFill="1" applyBorder="1" applyAlignment="1">
      <alignment horizontal="center" vertical="center"/>
    </xf>
    <xf numFmtId="38" fontId="8" fillId="14" borderId="4" xfId="2" applyFont="1" applyFill="1" applyBorder="1" applyAlignment="1">
      <alignment horizontal="center" vertical="center"/>
    </xf>
    <xf numFmtId="177" fontId="8" fillId="14" borderId="4" xfId="1" applyNumberFormat="1" applyFont="1" applyFill="1" applyBorder="1" applyAlignment="1">
      <alignment horizontal="center" vertical="center"/>
    </xf>
    <xf numFmtId="177" fontId="8" fillId="14" borderId="3" xfId="1" applyNumberFormat="1" applyFont="1" applyFill="1" applyBorder="1" applyAlignment="1">
      <alignment horizontal="center" vertical="center"/>
    </xf>
    <xf numFmtId="0" fontId="1" fillId="0" borderId="4" xfId="1" applyFont="1" applyBorder="1" applyAlignment="1">
      <alignment horizontal="right"/>
    </xf>
    <xf numFmtId="49" fontId="9" fillId="14" borderId="4" xfId="1" applyNumberFormat="1" applyFont="1" applyFill="1" applyBorder="1" applyAlignment="1">
      <alignment horizontal="center" vertical="center"/>
    </xf>
    <xf numFmtId="177" fontId="10" fillId="14" borderId="4" xfId="1" applyNumberFormat="1" applyFont="1" applyFill="1" applyBorder="1" applyAlignment="1">
      <alignment horizontal="center" vertical="center"/>
    </xf>
    <xf numFmtId="176" fontId="10" fillId="14" borderId="4" xfId="1" applyNumberFormat="1" applyFont="1" applyFill="1" applyBorder="1" applyAlignment="1">
      <alignment horizontal="center" vertical="center"/>
    </xf>
    <xf numFmtId="176" fontId="12" fillId="14" borderId="5" xfId="1" applyNumberFormat="1" applyFont="1" applyFill="1" applyBorder="1" applyAlignment="1">
      <alignment horizontal="center"/>
    </xf>
    <xf numFmtId="0" fontId="12" fillId="14" borderId="5" xfId="2" applyNumberFormat="1" applyFont="1" applyFill="1" applyBorder="1" applyAlignment="1">
      <alignment horizontal="center"/>
    </xf>
    <xf numFmtId="177" fontId="8" fillId="14" borderId="6" xfId="1" applyNumberFormat="1" applyFont="1" applyFill="1" applyBorder="1" applyAlignment="1">
      <alignment horizontal="center" vertical="center"/>
    </xf>
    <xf numFmtId="177" fontId="8" fillId="14" borderId="0" xfId="1" applyNumberFormat="1" applyFont="1" applyFill="1" applyAlignment="1">
      <alignment horizontal="center" vertical="center"/>
    </xf>
    <xf numFmtId="38" fontId="8" fillId="14" borderId="15" xfId="2" applyFont="1" applyFill="1" applyBorder="1" applyAlignment="1">
      <alignment horizontal="center" vertical="center"/>
    </xf>
    <xf numFmtId="177" fontId="8" fillId="14" borderId="9" xfId="1" applyNumberFormat="1" applyFont="1" applyFill="1" applyBorder="1" applyAlignment="1">
      <alignment horizontal="center" vertical="center"/>
    </xf>
    <xf numFmtId="177" fontId="8" fillId="14" borderId="8" xfId="1" applyNumberFormat="1" applyFont="1" applyFill="1" applyBorder="1" applyAlignment="1">
      <alignment horizontal="center" vertical="center"/>
    </xf>
    <xf numFmtId="176" fontId="10" fillId="14" borderId="9" xfId="1" applyNumberFormat="1" applyFont="1" applyFill="1" applyBorder="1" applyAlignment="1">
      <alignment horizontal="right"/>
    </xf>
    <xf numFmtId="49" fontId="9" fillId="14" borderId="9" xfId="1" applyNumberFormat="1" applyFont="1" applyFill="1" applyBorder="1" applyAlignment="1">
      <alignment horizontal="center" vertical="center"/>
    </xf>
    <xf numFmtId="177" fontId="10" fillId="14" borderId="9" xfId="1" applyNumberFormat="1" applyFont="1" applyFill="1" applyBorder="1" applyAlignment="1">
      <alignment horizontal="center" vertical="center"/>
    </xf>
    <xf numFmtId="176" fontId="10" fillId="14" borderId="9" xfId="1" applyNumberFormat="1" applyFont="1" applyFill="1" applyBorder="1" applyAlignment="1">
      <alignment horizontal="center" vertical="center"/>
    </xf>
    <xf numFmtId="0" fontId="5" fillId="14" borderId="5" xfId="2" applyNumberFormat="1" applyFont="1" applyFill="1" applyBorder="1" applyAlignment="1">
      <alignment horizontal="center"/>
    </xf>
    <xf numFmtId="176" fontId="2" fillId="2" borderId="13" xfId="1" applyNumberFormat="1" applyFont="1" applyFill="1" applyBorder="1"/>
    <xf numFmtId="49" fontId="4" fillId="0" borderId="13" xfId="1" applyNumberFormat="1" applyFont="1" applyBorder="1" applyAlignment="1">
      <alignment horizontal="center"/>
    </xf>
    <xf numFmtId="177" fontId="2" fillId="0" borderId="13" xfId="1" applyNumberFormat="1" applyFont="1" applyBorder="1"/>
    <xf numFmtId="176" fontId="5" fillId="14" borderId="5" xfId="1" applyNumberFormat="1" applyFont="1" applyFill="1" applyBorder="1" applyAlignment="1">
      <alignment horizontal="center"/>
    </xf>
    <xf numFmtId="177" fontId="24" fillId="0" borderId="13" xfId="1" applyNumberFormat="1" applyFont="1" applyBorder="1" applyAlignment="1">
      <alignment horizontal="right"/>
    </xf>
    <xf numFmtId="176" fontId="24" fillId="0" borderId="9" xfId="1" applyNumberFormat="1" applyFont="1" applyBorder="1" applyAlignment="1">
      <alignment horizontal="right"/>
    </xf>
    <xf numFmtId="176" fontId="2" fillId="0" borderId="5" xfId="1" applyNumberFormat="1" applyFont="1" applyBorder="1" applyAlignment="1">
      <alignment horizontal="right"/>
    </xf>
    <xf numFmtId="178" fontId="2" fillId="16" borderId="4" xfId="1" applyNumberFormat="1" applyFont="1" applyFill="1" applyBorder="1"/>
    <xf numFmtId="38" fontId="2" fillId="6" borderId="5" xfId="2" applyFont="1" applyFill="1" applyBorder="1" applyAlignment="1">
      <alignment horizontal="right"/>
    </xf>
    <xf numFmtId="0" fontId="5" fillId="13" borderId="5" xfId="2" applyNumberFormat="1" applyFont="1" applyFill="1" applyBorder="1" applyAlignment="1">
      <alignment horizontal="center"/>
    </xf>
    <xf numFmtId="178" fontId="2" fillId="17" borderId="5" xfId="1" applyNumberFormat="1" applyFont="1" applyFill="1" applyBorder="1"/>
    <xf numFmtId="178" fontId="2" fillId="18" borderId="5" xfId="1" applyNumberFormat="1" applyFont="1" applyFill="1" applyBorder="1"/>
    <xf numFmtId="177" fontId="24" fillId="0" borderId="5" xfId="1" applyNumberFormat="1" applyFont="1" applyBorder="1" applyAlignment="1">
      <alignment horizontal="right"/>
    </xf>
    <xf numFmtId="176" fontId="24" fillId="0" borderId="5" xfId="1" applyNumberFormat="1" applyFont="1" applyBorder="1" applyAlignment="1">
      <alignment horizontal="right"/>
    </xf>
    <xf numFmtId="49" fontId="4" fillId="5" borderId="5" xfId="1" applyNumberFormat="1" applyFont="1" applyFill="1" applyBorder="1" applyAlignment="1">
      <alignment horizontal="center"/>
    </xf>
    <xf numFmtId="177" fontId="2" fillId="5" borderId="5" xfId="1" applyNumberFormat="1" applyFont="1" applyFill="1" applyBorder="1"/>
    <xf numFmtId="49" fontId="13" fillId="0" borderId="9" xfId="1" applyNumberFormat="1" applyFont="1" applyBorder="1" applyAlignment="1">
      <alignment horizontal="center"/>
    </xf>
    <xf numFmtId="177" fontId="6" fillId="0" borderId="9" xfId="1" applyNumberFormat="1" applyFont="1" applyBorder="1" applyAlignment="1">
      <alignment horizontal="right"/>
    </xf>
    <xf numFmtId="176" fontId="6" fillId="0" borderId="9" xfId="1" applyNumberFormat="1" applyFont="1" applyBorder="1" applyAlignment="1">
      <alignment horizontal="right"/>
    </xf>
    <xf numFmtId="177" fontId="6" fillId="0" borderId="5" xfId="1" applyNumberFormat="1" applyFont="1" applyBorder="1"/>
    <xf numFmtId="176" fontId="6" fillId="0" borderId="5" xfId="1" applyNumberFormat="1" applyFont="1" applyBorder="1"/>
    <xf numFmtId="178" fontId="2" fillId="19" borderId="5" xfId="1" applyNumberFormat="1" applyFont="1" applyFill="1" applyBorder="1" applyAlignment="1">
      <alignment horizontal="center"/>
    </xf>
    <xf numFmtId="0" fontId="5" fillId="14" borderId="5" xfId="2" applyNumberFormat="1" applyFont="1" applyFill="1" applyBorder="1" applyAlignment="1">
      <alignment horizontal="left"/>
    </xf>
    <xf numFmtId="178" fontId="25" fillId="0" borderId="5" xfId="1" applyNumberFormat="1" applyFont="1" applyBorder="1" applyAlignment="1">
      <alignment horizontal="center"/>
    </xf>
    <xf numFmtId="178" fontId="2" fillId="10" borderId="4" xfId="1" applyNumberFormat="1" applyFont="1" applyFill="1" applyBorder="1"/>
    <xf numFmtId="38" fontId="2" fillId="7" borderId="5" xfId="2" applyFont="1" applyFill="1" applyBorder="1"/>
    <xf numFmtId="49" fontId="4" fillId="9" borderId="5" xfId="1" applyNumberFormat="1" applyFont="1" applyFill="1" applyBorder="1" applyAlignment="1">
      <alignment horizontal="center"/>
    </xf>
    <xf numFmtId="177" fontId="2" fillId="9" borderId="5" xfId="1" applyNumberFormat="1" applyFont="1" applyFill="1" applyBorder="1"/>
    <xf numFmtId="176" fontId="2" fillId="9" borderId="5" xfId="1" applyNumberFormat="1" applyFont="1" applyFill="1" applyBorder="1"/>
    <xf numFmtId="38" fontId="2" fillId="0" borderId="10" xfId="2" applyFont="1" applyBorder="1" applyAlignment="1">
      <alignment horizontal="right"/>
    </xf>
    <xf numFmtId="178" fontId="2" fillId="7" borderId="5" xfId="1" applyNumberFormat="1" applyFont="1" applyFill="1" applyBorder="1"/>
    <xf numFmtId="49" fontId="4" fillId="20" borderId="5" xfId="1" applyNumberFormat="1" applyFont="1" applyFill="1" applyBorder="1" applyAlignment="1">
      <alignment horizontal="center"/>
    </xf>
    <xf numFmtId="177" fontId="2" fillId="20" borderId="5" xfId="1" applyNumberFormat="1" applyFont="1" applyFill="1" applyBorder="1"/>
    <xf numFmtId="176" fontId="2" fillId="20" borderId="5" xfId="1" applyNumberFormat="1" applyFont="1" applyFill="1" applyBorder="1"/>
    <xf numFmtId="177" fontId="2" fillId="0" borderId="5" xfId="1" applyNumberFormat="1" applyFont="1" applyBorder="1" applyAlignment="1">
      <alignment horizontal="right"/>
    </xf>
    <xf numFmtId="178" fontId="2" fillId="21" borderId="5" xfId="1" applyNumberFormat="1" applyFont="1" applyFill="1" applyBorder="1"/>
    <xf numFmtId="176" fontId="24" fillId="0" borderId="0" xfId="1" applyNumberFormat="1" applyFont="1"/>
    <xf numFmtId="177" fontId="4" fillId="0" borderId="5" xfId="1" applyNumberFormat="1" applyFont="1" applyBorder="1"/>
    <xf numFmtId="176" fontId="4" fillId="0" borderId="5" xfId="1" applyNumberFormat="1" applyFont="1" applyBorder="1"/>
    <xf numFmtId="177" fontId="13" fillId="0" borderId="5" xfId="1" applyNumberFormat="1" applyFont="1" applyBorder="1"/>
    <xf numFmtId="176" fontId="13" fillId="0" borderId="5" xfId="1" applyNumberFormat="1" applyFont="1" applyBorder="1"/>
    <xf numFmtId="177" fontId="2" fillId="0" borderId="5" xfId="1" applyNumberFormat="1" applyFont="1" applyBorder="1" applyAlignment="1">
      <alignment horizontal="left"/>
    </xf>
    <xf numFmtId="49" fontId="2" fillId="0" borderId="5" xfId="1" applyNumberFormat="1" applyFont="1" applyBorder="1" applyAlignment="1">
      <alignment horizontal="left"/>
    </xf>
    <xf numFmtId="176" fontId="2" fillId="22" borderId="5" xfId="1" applyNumberFormat="1" applyFont="1" applyFill="1" applyBorder="1"/>
    <xf numFmtId="176" fontId="5" fillId="14" borderId="5" xfId="1" applyNumberFormat="1" applyFont="1" applyFill="1" applyBorder="1"/>
    <xf numFmtId="178" fontId="2" fillId="0" borderId="16" xfId="1" applyNumberFormat="1" applyFont="1" applyBorder="1"/>
    <xf numFmtId="38" fontId="8" fillId="6" borderId="5" xfId="2" applyFont="1" applyFill="1" applyBorder="1" applyAlignment="1">
      <alignment vertical="center"/>
    </xf>
    <xf numFmtId="176" fontId="8" fillId="14" borderId="5" xfId="1" applyNumberFormat="1" applyFont="1" applyFill="1" applyBorder="1" applyAlignment="1">
      <alignment vertical="center"/>
    </xf>
    <xf numFmtId="38" fontId="8" fillId="14" borderId="10" xfId="2" applyFont="1" applyFill="1" applyBorder="1" applyAlignment="1">
      <alignment vertical="center"/>
    </xf>
    <xf numFmtId="178" fontId="8" fillId="14" borderId="5" xfId="1" applyNumberFormat="1" applyFont="1" applyFill="1" applyBorder="1" applyAlignment="1">
      <alignment horizontal="center"/>
    </xf>
    <xf numFmtId="176" fontId="8" fillId="14" borderId="5" xfId="1" applyNumberFormat="1" applyFont="1" applyFill="1" applyBorder="1" applyAlignment="1">
      <alignment horizontal="center" vertical="center"/>
    </xf>
    <xf numFmtId="49" fontId="4" fillId="14" borderId="5" xfId="1" applyNumberFormat="1" applyFont="1" applyFill="1" applyBorder="1" applyAlignment="1">
      <alignment horizontal="center" vertical="center"/>
    </xf>
    <xf numFmtId="177" fontId="2" fillId="14" borderId="5" xfId="1" applyNumberFormat="1" applyFont="1" applyFill="1" applyBorder="1" applyAlignment="1">
      <alignment horizontal="center" vertical="center"/>
    </xf>
    <xf numFmtId="176" fontId="2" fillId="14" borderId="5" xfId="1" applyNumberFormat="1" applyFont="1" applyFill="1" applyBorder="1" applyAlignment="1">
      <alignment horizontal="center" vertical="center"/>
    </xf>
    <xf numFmtId="176" fontId="5" fillId="14" borderId="5" xfId="1" applyNumberFormat="1" applyFont="1" applyFill="1" applyBorder="1" applyAlignment="1">
      <alignment horizontal="center" vertical="center"/>
    </xf>
    <xf numFmtId="0" fontId="5" fillId="14" borderId="5" xfId="2" applyNumberFormat="1" applyFont="1" applyFill="1" applyBorder="1" applyAlignment="1">
      <alignment horizontal="center" vertical="center"/>
    </xf>
    <xf numFmtId="176" fontId="2" fillId="0" borderId="0" xfId="1" applyNumberFormat="1" applyFont="1" applyAlignment="1">
      <alignment vertical="center"/>
    </xf>
    <xf numFmtId="178" fontId="8" fillId="0" borderId="5" xfId="1" applyNumberFormat="1" applyFont="1" applyBorder="1" applyAlignment="1">
      <alignment horizontal="center"/>
    </xf>
    <xf numFmtId="178" fontId="2" fillId="23" borderId="5" xfId="1" applyNumberFormat="1" applyFont="1" applyFill="1" applyBorder="1"/>
    <xf numFmtId="176" fontId="2" fillId="0" borderId="5" xfId="1" applyNumberFormat="1" applyFont="1" applyBorder="1" applyAlignment="1">
      <alignment horizontal="left"/>
    </xf>
    <xf numFmtId="177" fontId="2" fillId="8" borderId="5" xfId="1" applyNumberFormat="1" applyFont="1" applyFill="1" applyBorder="1" applyAlignment="1">
      <alignment horizontal="left"/>
    </xf>
    <xf numFmtId="176" fontId="2" fillId="8" borderId="5" xfId="1" applyNumberFormat="1" applyFont="1" applyFill="1" applyBorder="1" applyAlignment="1">
      <alignment horizontal="left"/>
    </xf>
    <xf numFmtId="0" fontId="25" fillId="14" borderId="5" xfId="2" applyNumberFormat="1" applyFont="1" applyFill="1" applyBorder="1" applyAlignment="1">
      <alignment horizontal="center"/>
    </xf>
    <xf numFmtId="177" fontId="2" fillId="7" borderId="5" xfId="1" applyNumberFormat="1" applyFont="1" applyFill="1" applyBorder="1" applyAlignment="1">
      <alignment horizontal="left"/>
    </xf>
    <xf numFmtId="176" fontId="2" fillId="7" borderId="5" xfId="1" applyNumberFormat="1" applyFont="1" applyFill="1" applyBorder="1" applyAlignment="1">
      <alignment horizontal="left"/>
    </xf>
    <xf numFmtId="178" fontId="2" fillId="0" borderId="17" xfId="1" applyNumberFormat="1" applyFont="1" applyBorder="1" applyAlignment="1">
      <alignment horizontal="center"/>
    </xf>
    <xf numFmtId="38" fontId="2" fillId="0" borderId="7" xfId="2" applyFont="1" applyBorder="1" applyAlignment="1">
      <alignment horizontal="right"/>
    </xf>
    <xf numFmtId="38" fontId="2" fillId="2" borderId="5" xfId="2" applyFont="1" applyFill="1" applyBorder="1" applyAlignment="1">
      <alignment horizontal="right"/>
    </xf>
    <xf numFmtId="49" fontId="4" fillId="0" borderId="11" xfId="1" applyNumberFormat="1" applyFont="1" applyBorder="1" applyAlignment="1">
      <alignment horizontal="center"/>
    </xf>
    <xf numFmtId="177" fontId="2" fillId="0" borderId="11" xfId="1" applyNumberFormat="1" applyFont="1" applyBorder="1"/>
    <xf numFmtId="178" fontId="2" fillId="24" borderId="5" xfId="1" applyNumberFormat="1" applyFont="1" applyFill="1" applyBorder="1"/>
    <xf numFmtId="49" fontId="6" fillId="0" borderId="5" xfId="1" applyNumberFormat="1" applyFont="1" applyBorder="1" applyAlignment="1">
      <alignment horizontal="right"/>
    </xf>
    <xf numFmtId="178" fontId="26" fillId="25" borderId="5" xfId="1" applyNumberFormat="1" applyFont="1" applyFill="1" applyBorder="1"/>
    <xf numFmtId="176" fontId="2" fillId="0" borderId="5" xfId="1" applyNumberFormat="1" applyFont="1" applyBorder="1" applyAlignment="1" applyProtection="1">
      <alignment horizontal="center" vertical="center"/>
      <protection locked="0"/>
    </xf>
    <xf numFmtId="38" fontId="2" fillId="6" borderId="4" xfId="2" applyFont="1" applyFill="1" applyBorder="1" applyAlignment="1">
      <alignment horizontal="right"/>
    </xf>
    <xf numFmtId="176" fontId="2" fillId="0" borderId="4" xfId="1" applyNumberFormat="1" applyFont="1" applyBorder="1"/>
    <xf numFmtId="38" fontId="2" fillId="0" borderId="2" xfId="2" applyFont="1" applyBorder="1"/>
    <xf numFmtId="178" fontId="2" fillId="0" borderId="4" xfId="1" applyNumberFormat="1" applyFont="1" applyBorder="1" applyAlignment="1">
      <alignment horizontal="center"/>
    </xf>
    <xf numFmtId="38" fontId="2" fillId="0" borderId="4" xfId="2" applyFont="1" applyBorder="1" applyAlignment="1">
      <alignment horizontal="right"/>
    </xf>
    <xf numFmtId="176" fontId="2" fillId="2" borderId="4" xfId="1" applyNumberFormat="1" applyFont="1" applyFill="1" applyBorder="1"/>
    <xf numFmtId="49" fontId="4" fillId="0" borderId="4" xfId="1" applyNumberFormat="1" applyFont="1" applyBorder="1" applyAlignment="1">
      <alignment horizontal="center"/>
    </xf>
    <xf numFmtId="177" fontId="2" fillId="0" borderId="4" xfId="1" applyNumberFormat="1" applyFont="1" applyBorder="1"/>
    <xf numFmtId="176" fontId="5" fillId="14" borderId="4" xfId="1" applyNumberFormat="1" applyFont="1" applyFill="1" applyBorder="1" applyAlignment="1">
      <alignment horizontal="center"/>
    </xf>
    <xf numFmtId="0" fontId="5" fillId="14" borderId="4" xfId="2" applyNumberFormat="1" applyFont="1" applyFill="1" applyBorder="1" applyAlignment="1">
      <alignment horizontal="center"/>
    </xf>
    <xf numFmtId="49" fontId="13" fillId="8" borderId="4" xfId="1" applyNumberFormat="1" applyFont="1" applyFill="1" applyBorder="1" applyAlignment="1">
      <alignment horizontal="center"/>
    </xf>
    <xf numFmtId="177" fontId="2" fillId="8" borderId="4" xfId="1" applyNumberFormat="1" applyFont="1" applyFill="1" applyBorder="1" applyAlignment="1">
      <alignment horizontal="left"/>
    </xf>
    <xf numFmtId="178" fontId="2" fillId="0" borderId="4" xfId="1" applyNumberFormat="1" applyFont="1" applyBorder="1"/>
    <xf numFmtId="177" fontId="2" fillId="5" borderId="5" xfId="1" applyNumberFormat="1" applyFont="1" applyFill="1" applyBorder="1" applyAlignment="1">
      <alignment horizontal="left"/>
    </xf>
    <xf numFmtId="176" fontId="2" fillId="5" borderId="5" xfId="1" applyNumberFormat="1" applyFont="1" applyFill="1" applyBorder="1" applyAlignment="1">
      <alignment horizontal="left"/>
    </xf>
    <xf numFmtId="49" fontId="13" fillId="3" borderId="5" xfId="1" applyNumberFormat="1" applyFont="1" applyFill="1" applyBorder="1" applyAlignment="1">
      <alignment horizontal="center"/>
    </xf>
    <xf numFmtId="177" fontId="6" fillId="3" borderId="5" xfId="1" applyNumberFormat="1" applyFont="1" applyFill="1" applyBorder="1" applyAlignment="1">
      <alignment horizontal="right"/>
    </xf>
    <xf numFmtId="176" fontId="6" fillId="3" borderId="5" xfId="1" applyNumberFormat="1" applyFont="1" applyFill="1" applyBorder="1" applyAlignment="1">
      <alignment horizontal="right"/>
    </xf>
    <xf numFmtId="178" fontId="2" fillId="4" borderId="4" xfId="1" applyNumberFormat="1" applyFont="1" applyFill="1" applyBorder="1"/>
    <xf numFmtId="38" fontId="2" fillId="26" borderId="10" xfId="2" applyFont="1" applyFill="1" applyBorder="1"/>
    <xf numFmtId="49" fontId="27" fillId="8" borderId="5" xfId="1" applyNumberFormat="1" applyFont="1" applyFill="1" applyBorder="1" applyAlignment="1">
      <alignment horizontal="center"/>
    </xf>
    <xf numFmtId="178" fontId="4" fillId="0" borderId="17" xfId="1" applyNumberFormat="1" applyFont="1" applyBorder="1" applyAlignment="1">
      <alignment horizontal="center"/>
    </xf>
    <xf numFmtId="0" fontId="1" fillId="0" borderId="4" xfId="1" applyFont="1" applyBorder="1" applyAlignment="1">
      <alignment horizontal="center" vertical="center"/>
    </xf>
    <xf numFmtId="176" fontId="5" fillId="14" borderId="4" xfId="1" applyNumberFormat="1" applyFont="1" applyFill="1" applyBorder="1" applyAlignment="1">
      <alignment horizontal="center" vertical="center" shrinkToFit="1"/>
    </xf>
    <xf numFmtId="49" fontId="4" fillId="14" borderId="4" xfId="1" applyNumberFormat="1" applyFont="1" applyFill="1" applyBorder="1" applyAlignment="1">
      <alignment horizontal="center" vertical="center"/>
    </xf>
    <xf numFmtId="177" fontId="1" fillId="0" borderId="4" xfId="1" applyNumberFormat="1" applyFont="1" applyBorder="1" applyAlignment="1">
      <alignment horizontal="center" vertical="center"/>
    </xf>
    <xf numFmtId="0" fontId="5" fillId="14" borderId="4" xfId="2" applyNumberFormat="1" applyFont="1" applyFill="1" applyBorder="1" applyAlignment="1">
      <alignment horizontal="center" vertical="center" shrinkToFit="1"/>
    </xf>
    <xf numFmtId="38" fontId="14" fillId="14" borderId="9" xfId="2" applyFont="1" applyFill="1" applyBorder="1" applyAlignment="1">
      <alignment horizontal="center" vertical="center"/>
    </xf>
    <xf numFmtId="176" fontId="14" fillId="14" borderId="9" xfId="1" applyNumberFormat="1" applyFont="1" applyFill="1" applyBorder="1" applyAlignment="1">
      <alignment horizontal="center" vertical="center"/>
    </xf>
    <xf numFmtId="176" fontId="5" fillId="14" borderId="9" xfId="1" applyNumberFormat="1" applyFont="1" applyFill="1" applyBorder="1" applyAlignment="1">
      <alignment horizontal="center" vertical="center" shrinkToFit="1"/>
    </xf>
    <xf numFmtId="49" fontId="4" fillId="14" borderId="9" xfId="1" applyNumberFormat="1" applyFont="1" applyFill="1" applyBorder="1" applyAlignment="1">
      <alignment horizontal="center" vertical="center"/>
    </xf>
    <xf numFmtId="177" fontId="14" fillId="14" borderId="9" xfId="1" applyNumberFormat="1" applyFont="1" applyFill="1" applyBorder="1" applyAlignment="1">
      <alignment horizontal="center" vertical="center"/>
    </xf>
    <xf numFmtId="0" fontId="5" fillId="14" borderId="9" xfId="2" applyNumberFormat="1" applyFont="1" applyFill="1" applyBorder="1" applyAlignment="1">
      <alignment horizontal="center" vertical="center" shrinkToFit="1"/>
    </xf>
    <xf numFmtId="49" fontId="4" fillId="0" borderId="0" xfId="1" applyNumberFormat="1" applyFont="1" applyAlignment="1">
      <alignment horizontal="left"/>
    </xf>
    <xf numFmtId="49" fontId="9" fillId="0" borderId="0" xfId="1" applyNumberFormat="1" applyFont="1" applyAlignment="1">
      <alignment horizontal="left"/>
    </xf>
    <xf numFmtId="38" fontId="20" fillId="0" borderId="0" xfId="2" applyFont="1" applyAlignment="1">
      <alignment horizontal="center" vertical="center"/>
    </xf>
    <xf numFmtId="176" fontId="2" fillId="7" borderId="0" xfId="1" applyNumberFormat="1" applyFont="1" applyFill="1"/>
    <xf numFmtId="38" fontId="2" fillId="7" borderId="18" xfId="2" applyFont="1" applyFill="1" applyBorder="1"/>
    <xf numFmtId="176" fontId="2" fillId="7" borderId="15" xfId="1" applyNumberFormat="1" applyFont="1" applyFill="1" applyBorder="1"/>
    <xf numFmtId="178" fontId="2" fillId="7" borderId="19" xfId="1" applyNumberFormat="1" applyFont="1" applyFill="1" applyBorder="1" applyAlignment="1">
      <alignment horizontal="center"/>
    </xf>
    <xf numFmtId="178" fontId="2" fillId="7" borderId="0" xfId="1" applyNumberFormat="1" applyFont="1" applyFill="1"/>
    <xf numFmtId="176" fontId="2" fillId="7" borderId="0" xfId="1" applyNumberFormat="1" applyFont="1" applyFill="1" applyAlignment="1">
      <alignment horizontal="center" vertical="center"/>
    </xf>
    <xf numFmtId="176" fontId="8" fillId="7" borderId="0" xfId="1" applyNumberFormat="1" applyFont="1" applyFill="1"/>
    <xf numFmtId="49" fontId="9" fillId="7" borderId="0" xfId="1" applyNumberFormat="1" applyFont="1" applyFill="1" applyAlignment="1">
      <alignment horizontal="center"/>
    </xf>
    <xf numFmtId="177" fontId="28" fillId="7" borderId="0" xfId="1" applyNumberFormat="1" applyFont="1" applyFill="1" applyAlignment="1">
      <alignment horizontal="center"/>
    </xf>
    <xf numFmtId="176" fontId="28" fillId="7" borderId="0" xfId="1" applyNumberFormat="1" applyFont="1" applyFill="1" applyAlignment="1">
      <alignment horizontal="center"/>
    </xf>
    <xf numFmtId="176" fontId="5" fillId="7" borderId="11" xfId="1" applyNumberFormat="1" applyFont="1" applyFill="1" applyBorder="1" applyAlignment="1">
      <alignment horizontal="center"/>
    </xf>
    <xf numFmtId="0" fontId="25" fillId="7" borderId="5" xfId="2" applyNumberFormat="1" applyFont="1" applyFill="1" applyBorder="1" applyAlignment="1">
      <alignment horizontal="center"/>
    </xf>
    <xf numFmtId="38" fontId="2" fillId="20" borderId="20" xfId="2" applyFont="1" applyFill="1" applyBorder="1"/>
    <xf numFmtId="176" fontId="2" fillId="20" borderId="21" xfId="1" applyNumberFormat="1" applyFont="1" applyFill="1" applyBorder="1"/>
    <xf numFmtId="176" fontId="2" fillId="20" borderId="22" xfId="1" applyNumberFormat="1" applyFont="1" applyFill="1" applyBorder="1"/>
    <xf numFmtId="178" fontId="2" fillId="20" borderId="23" xfId="1" applyNumberFormat="1" applyFont="1" applyFill="1" applyBorder="1" applyAlignment="1">
      <alignment horizontal="center"/>
    </xf>
    <xf numFmtId="178" fontId="2" fillId="4" borderId="21" xfId="1" applyNumberFormat="1" applyFont="1" applyFill="1" applyBorder="1"/>
    <xf numFmtId="176" fontId="2" fillId="20" borderId="22" xfId="1" applyNumberFormat="1" applyFont="1" applyFill="1" applyBorder="1" applyAlignment="1">
      <alignment horizontal="center" vertical="center"/>
    </xf>
    <xf numFmtId="179" fontId="8" fillId="2" borderId="16" xfId="1" applyNumberFormat="1" applyFont="1" applyFill="1" applyBorder="1"/>
    <xf numFmtId="49" fontId="9" fillId="20" borderId="16" xfId="1" applyNumberFormat="1" applyFont="1" applyFill="1" applyBorder="1" applyAlignment="1">
      <alignment horizontal="center"/>
    </xf>
    <xf numFmtId="177" fontId="28" fillId="20" borderId="16" xfId="1" applyNumberFormat="1" applyFont="1" applyFill="1" applyBorder="1" applyAlignment="1">
      <alignment horizontal="center"/>
    </xf>
    <xf numFmtId="176" fontId="28" fillId="20" borderId="16" xfId="1" applyNumberFormat="1" applyFont="1" applyFill="1" applyBorder="1" applyAlignment="1">
      <alignment horizontal="center"/>
    </xf>
    <xf numFmtId="176" fontId="5" fillId="20" borderId="11" xfId="1" applyNumberFormat="1" applyFont="1" applyFill="1" applyBorder="1" applyAlignment="1">
      <alignment horizontal="center"/>
    </xf>
    <xf numFmtId="0" fontId="25" fillId="20" borderId="5" xfId="2" applyNumberFormat="1" applyFont="1" applyFill="1" applyBorder="1" applyAlignment="1">
      <alignment horizontal="center"/>
    </xf>
    <xf numFmtId="38" fontId="2" fillId="0" borderId="9" xfId="2" applyFont="1" applyBorder="1" applyAlignment="1">
      <alignment horizontal="center"/>
    </xf>
    <xf numFmtId="176" fontId="6" fillId="0" borderId="13" xfId="1" applyNumberFormat="1" applyFont="1" applyBorder="1"/>
    <xf numFmtId="178" fontId="2" fillId="0" borderId="8" xfId="1" applyNumberFormat="1" applyFont="1" applyBorder="1"/>
    <xf numFmtId="176" fontId="2" fillId="15" borderId="9" xfId="1" applyNumberFormat="1" applyFont="1" applyFill="1" applyBorder="1" applyAlignment="1">
      <alignment horizontal="center" vertical="center"/>
    </xf>
    <xf numFmtId="176" fontId="6" fillId="0" borderId="9" xfId="1" applyNumberFormat="1" applyFont="1" applyBorder="1"/>
    <xf numFmtId="49" fontId="13" fillId="0" borderId="9" xfId="1" applyNumberFormat="1" applyFont="1" applyBorder="1" applyAlignment="1">
      <alignment horizontal="right"/>
    </xf>
    <xf numFmtId="176" fontId="5" fillId="20" borderId="5" xfId="1" applyNumberFormat="1" applyFont="1" applyFill="1" applyBorder="1" applyAlignment="1">
      <alignment horizontal="center"/>
    </xf>
    <xf numFmtId="178" fontId="2" fillId="0" borderId="11" xfId="1" applyNumberFormat="1" applyFont="1" applyBorder="1"/>
    <xf numFmtId="176" fontId="2" fillId="15" borderId="5" xfId="1" applyNumberFormat="1" applyFont="1" applyFill="1" applyBorder="1" applyAlignment="1">
      <alignment horizontal="center" vertical="center"/>
    </xf>
    <xf numFmtId="49" fontId="13" fillId="0" borderId="5" xfId="1" applyNumberFormat="1" applyFont="1" applyBorder="1" applyAlignment="1">
      <alignment horizontal="right"/>
    </xf>
    <xf numFmtId="176" fontId="2" fillId="0" borderId="10" xfId="1" applyNumberFormat="1" applyFont="1" applyBorder="1"/>
    <xf numFmtId="176" fontId="11" fillId="0" borderId="5" xfId="1" applyNumberFormat="1" applyFont="1" applyBorder="1"/>
    <xf numFmtId="49" fontId="4" fillId="0" borderId="5" xfId="1" applyNumberFormat="1" applyFont="1" applyBorder="1"/>
    <xf numFmtId="38" fontId="2" fillId="7" borderId="18" xfId="2" applyFont="1" applyFill="1" applyBorder="1" applyAlignment="1">
      <alignment horizontal="right"/>
    </xf>
    <xf numFmtId="177" fontId="2" fillId="7" borderId="15" xfId="1" applyNumberFormat="1" applyFont="1" applyFill="1" applyBorder="1" applyAlignment="1">
      <alignment horizontal="right"/>
    </xf>
    <xf numFmtId="38" fontId="2" fillId="7" borderId="0" xfId="2" applyFont="1" applyFill="1" applyAlignment="1">
      <alignment horizontal="right"/>
    </xf>
    <xf numFmtId="176" fontId="2" fillId="7" borderId="18" xfId="1" applyNumberFormat="1" applyFont="1" applyFill="1" applyBorder="1" applyAlignment="1">
      <alignment horizontal="center" vertical="center"/>
    </xf>
    <xf numFmtId="176" fontId="28" fillId="7" borderId="19" xfId="1" applyNumberFormat="1" applyFont="1" applyFill="1" applyBorder="1" applyAlignment="1">
      <alignment horizontal="center" vertical="center"/>
    </xf>
    <xf numFmtId="49" fontId="4" fillId="7" borderId="0" xfId="1" applyNumberFormat="1" applyFont="1" applyFill="1" applyAlignment="1">
      <alignment horizontal="center"/>
    </xf>
    <xf numFmtId="177" fontId="5" fillId="7" borderId="0" xfId="1" applyNumberFormat="1" applyFont="1" applyFill="1" applyAlignment="1">
      <alignment horizontal="left"/>
    </xf>
    <xf numFmtId="0" fontId="5" fillId="7" borderId="4" xfId="2" applyNumberFormat="1" applyFont="1" applyFill="1" applyBorder="1" applyAlignment="1">
      <alignment horizontal="center"/>
    </xf>
    <xf numFmtId="177" fontId="2" fillId="0" borderId="7" xfId="1" applyNumberFormat="1" applyFont="1" applyBorder="1" applyAlignment="1">
      <alignment horizontal="left"/>
    </xf>
    <xf numFmtId="177" fontId="2" fillId="0" borderId="0" xfId="1" applyNumberFormat="1" applyFont="1" applyAlignment="1">
      <alignment horizontal="left"/>
    </xf>
    <xf numFmtId="49" fontId="4" fillId="0" borderId="7" xfId="1" applyNumberFormat="1" applyFont="1" applyBorder="1" applyAlignment="1">
      <alignment horizontal="left"/>
    </xf>
    <xf numFmtId="38" fontId="2" fillId="20" borderId="20" xfId="2" applyFont="1" applyFill="1" applyBorder="1" applyAlignment="1">
      <alignment horizontal="right"/>
    </xf>
    <xf numFmtId="177" fontId="2" fillId="20" borderId="21" xfId="1" applyNumberFormat="1" applyFont="1" applyFill="1" applyBorder="1" applyAlignment="1">
      <alignment horizontal="right"/>
    </xf>
    <xf numFmtId="38" fontId="2" fillId="20" borderId="21" xfId="2" applyFont="1" applyFill="1" applyBorder="1" applyAlignment="1">
      <alignment horizontal="right"/>
    </xf>
    <xf numFmtId="176" fontId="2" fillId="20" borderId="24" xfId="1" applyNumberFormat="1" applyFont="1" applyFill="1" applyBorder="1" applyAlignment="1">
      <alignment horizontal="center" vertical="center"/>
    </xf>
    <xf numFmtId="176" fontId="28" fillId="2" borderId="23" xfId="1" applyNumberFormat="1" applyFont="1" applyFill="1" applyBorder="1" applyAlignment="1">
      <alignment horizontal="center" vertical="center"/>
    </xf>
    <xf numFmtId="49" fontId="4" fillId="20" borderId="22" xfId="1" applyNumberFormat="1" applyFont="1" applyFill="1" applyBorder="1" applyAlignment="1">
      <alignment horizontal="center"/>
    </xf>
    <xf numFmtId="177" fontId="28" fillId="20" borderId="22" xfId="1" applyNumberFormat="1" applyFont="1" applyFill="1" applyBorder="1" applyAlignment="1">
      <alignment horizontal="center"/>
    </xf>
    <xf numFmtId="177" fontId="5" fillId="20" borderId="0" xfId="1" applyNumberFormat="1" applyFont="1" applyFill="1" applyAlignment="1">
      <alignment horizontal="left"/>
    </xf>
    <xf numFmtId="0" fontId="5" fillId="20" borderId="4" xfId="2" applyNumberFormat="1" applyFont="1" applyFill="1" applyBorder="1" applyAlignment="1">
      <alignment horizontal="center"/>
    </xf>
    <xf numFmtId="38" fontId="6" fillId="0" borderId="9" xfId="2" applyFont="1" applyBorder="1"/>
    <xf numFmtId="176" fontId="2" fillId="0" borderId="9" xfId="1" applyNumberFormat="1" applyFont="1" applyBorder="1" applyAlignment="1">
      <alignment horizontal="center"/>
    </xf>
    <xf numFmtId="176" fontId="2" fillId="0" borderId="9" xfId="1" applyNumberFormat="1" applyFont="1" applyBorder="1" applyAlignment="1">
      <alignment horizontal="center" vertical="center"/>
    </xf>
    <xf numFmtId="49" fontId="4" fillId="0" borderId="9" xfId="1" applyNumberFormat="1" applyFont="1" applyBorder="1" applyAlignment="1">
      <alignment horizontal="left"/>
    </xf>
    <xf numFmtId="177" fontId="2" fillId="0" borderId="9" xfId="1" applyNumberFormat="1" applyFont="1" applyBorder="1" applyAlignment="1">
      <alignment horizontal="left"/>
    </xf>
    <xf numFmtId="176" fontId="2" fillId="0" borderId="9" xfId="1" applyNumberFormat="1" applyFont="1" applyBorder="1" applyAlignment="1">
      <alignment horizontal="left"/>
    </xf>
    <xf numFmtId="0" fontId="5" fillId="20" borderId="5" xfId="2" applyNumberFormat="1" applyFont="1" applyFill="1" applyBorder="1" applyAlignment="1">
      <alignment horizontal="center"/>
    </xf>
    <xf numFmtId="38" fontId="6" fillId="0" borderId="5" xfId="2" applyFont="1" applyBorder="1"/>
    <xf numFmtId="38" fontId="6" fillId="0" borderId="10" xfId="2" applyFont="1" applyBorder="1" applyAlignment="1">
      <alignment horizontal="right"/>
    </xf>
    <xf numFmtId="177" fontId="2" fillId="0" borderId="5" xfId="1" applyNumberFormat="1" applyFont="1" applyBorder="1" applyAlignment="1">
      <alignment horizontal="center"/>
    </xf>
    <xf numFmtId="176" fontId="2" fillId="0" borderId="5" xfId="1" applyNumberFormat="1" applyFont="1" applyBorder="1" applyAlignment="1">
      <alignment horizontal="left" vertical="center"/>
    </xf>
    <xf numFmtId="49" fontId="4" fillId="0" borderId="4" xfId="1" applyNumberFormat="1" applyFont="1" applyBorder="1" applyAlignment="1">
      <alignment horizontal="left"/>
    </xf>
    <xf numFmtId="177" fontId="2" fillId="0" borderId="4" xfId="1" applyNumberFormat="1" applyFont="1" applyBorder="1" applyAlignment="1">
      <alignment horizontal="left"/>
    </xf>
    <xf numFmtId="176" fontId="2" fillId="0" borderId="4" xfId="1" applyNumberFormat="1" applyFont="1" applyBorder="1" applyAlignment="1">
      <alignment horizontal="left"/>
    </xf>
    <xf numFmtId="177" fontId="5" fillId="20" borderId="7" xfId="1" applyNumberFormat="1" applyFont="1" applyFill="1" applyBorder="1" applyAlignment="1">
      <alignment horizontal="left"/>
    </xf>
    <xf numFmtId="176" fontId="29" fillId="0" borderId="0" xfId="1" applyNumberFormat="1" applyFont="1" applyAlignment="1">
      <alignment horizontal="center" vertical="center"/>
    </xf>
    <xf numFmtId="176" fontId="5" fillId="20" borderId="4" xfId="1" applyNumberFormat="1" applyFont="1" applyFill="1" applyBorder="1" applyAlignment="1">
      <alignment horizontal="center" vertical="center" shrinkToFit="1"/>
    </xf>
    <xf numFmtId="49" fontId="4" fillId="20" borderId="4" xfId="1" applyNumberFormat="1" applyFont="1" applyFill="1" applyBorder="1" applyAlignment="1">
      <alignment horizontal="center" vertical="center"/>
    </xf>
    <xf numFmtId="177" fontId="1" fillId="0" borderId="4" xfId="1" applyNumberFormat="1" applyBorder="1" applyAlignment="1">
      <alignment horizontal="center" vertical="center"/>
    </xf>
    <xf numFmtId="0" fontId="5" fillId="20" borderId="4" xfId="2" applyNumberFormat="1" applyFont="1" applyFill="1" applyBorder="1" applyAlignment="1">
      <alignment horizontal="center" vertical="center" shrinkToFit="1"/>
    </xf>
    <xf numFmtId="38" fontId="14" fillId="20" borderId="9" xfId="2" applyFont="1" applyFill="1" applyBorder="1" applyAlignment="1">
      <alignment horizontal="center" vertical="center"/>
    </xf>
    <xf numFmtId="176" fontId="14" fillId="20" borderId="9" xfId="1" applyNumberFormat="1" applyFont="1" applyFill="1" applyBorder="1" applyAlignment="1">
      <alignment horizontal="center" vertical="center"/>
    </xf>
    <xf numFmtId="176" fontId="5" fillId="20" borderId="9" xfId="1" applyNumberFormat="1" applyFont="1" applyFill="1" applyBorder="1" applyAlignment="1">
      <alignment horizontal="center" vertical="center" shrinkToFit="1"/>
    </xf>
    <xf numFmtId="49" fontId="4" fillId="20" borderId="9" xfId="1" applyNumberFormat="1" applyFont="1" applyFill="1" applyBorder="1" applyAlignment="1">
      <alignment horizontal="center" vertical="center"/>
    </xf>
    <xf numFmtId="177" fontId="14" fillId="20" borderId="9" xfId="1" applyNumberFormat="1" applyFont="1" applyFill="1" applyBorder="1" applyAlignment="1">
      <alignment horizontal="center" vertical="center"/>
    </xf>
    <xf numFmtId="0" fontId="5" fillId="20" borderId="9" xfId="2" applyNumberFormat="1" applyFont="1" applyFill="1" applyBorder="1" applyAlignment="1">
      <alignment horizontal="center" vertical="center" shrinkToFit="1"/>
    </xf>
    <xf numFmtId="38" fontId="20" fillId="0" borderId="0" xfId="2" applyFont="1" applyAlignment="1">
      <alignment horizontal="right"/>
    </xf>
    <xf numFmtId="9" fontId="2" fillId="0" borderId="0" xfId="1" applyNumberFormat="1" applyFont="1"/>
    <xf numFmtId="176" fontId="17" fillId="0" borderId="0" xfId="1" applyNumberFormat="1" applyFont="1" applyAlignment="1">
      <alignment horizontal="left"/>
    </xf>
  </cellXfs>
  <cellStyles count="3">
    <cellStyle name="桁区切り 2" xfId="2" xr:uid="{F3EA4A45-EB88-410D-936A-4BC3E201EC66}"/>
    <cellStyle name="標準" xfId="0" builtinId="0"/>
    <cellStyle name="標準 2" xfId="1" xr:uid="{85688C68-22BA-48B0-BCFE-A068595504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ED58B-E886-495B-B9F7-0C0D8BD6D641}">
  <dimension ref="A1:P461"/>
  <sheetViews>
    <sheetView tabSelected="1" topLeftCell="A2" zoomScale="98" zoomScaleNormal="98" workbookViewId="0">
      <selection activeCell="F8" sqref="F8"/>
    </sheetView>
  </sheetViews>
  <sheetFormatPr defaultColWidth="8.4375" defaultRowHeight="15" customHeight="1"/>
  <cols>
    <col min="1" max="1" width="6.0625" style="7" customWidth="1"/>
    <col min="2" max="2" width="4.4375" style="6" customWidth="1"/>
    <col min="3" max="3" width="38.5625" style="1" customWidth="1"/>
    <col min="4" max="4" width="38.5625" style="5" customWidth="1"/>
    <col min="5" max="5" width="8.0625" style="4" customWidth="1"/>
    <col min="6" max="6" width="25.6875" style="1" customWidth="1"/>
    <col min="7" max="7" width="6.0625" style="1" customWidth="1"/>
    <col min="8" max="8" width="7.9375" style="1" customWidth="1"/>
    <col min="9" max="9" width="7.125" style="3" customWidth="1"/>
    <col min="10" max="10" width="16.5" style="2" customWidth="1"/>
    <col min="11" max="11" width="9.75" style="1" bestFit="1" customWidth="1"/>
    <col min="12" max="12" width="18.75" style="2" customWidth="1"/>
    <col min="13" max="13" width="19.1875" style="1" customWidth="1"/>
    <col min="14" max="14" width="8.4375" style="1"/>
    <col min="15" max="15" width="13" style="1" bestFit="1" customWidth="1"/>
    <col min="16" max="16" width="21.5625" style="1" bestFit="1" customWidth="1"/>
    <col min="17" max="16384" width="8.4375" style="1"/>
  </cols>
  <sheetData>
    <row r="1" spans="1:12" ht="25.9" customHeight="1">
      <c r="A1" s="123" t="s">
        <v>716</v>
      </c>
      <c r="B1" s="123"/>
      <c r="C1" s="123"/>
      <c r="D1" s="122"/>
      <c r="E1" s="336"/>
      <c r="H1" s="64"/>
      <c r="L1" s="421" t="s">
        <v>715</v>
      </c>
    </row>
    <row r="2" spans="1:12" ht="24.75" customHeight="1">
      <c r="A2" s="423"/>
      <c r="B2" s="423"/>
      <c r="C2" s="423"/>
      <c r="D2" s="122"/>
      <c r="E2" s="336"/>
      <c r="F2" s="120" t="s">
        <v>689</v>
      </c>
      <c r="G2" s="422"/>
      <c r="L2" s="421"/>
    </row>
    <row r="3" spans="1:12" ht="38.25" customHeight="1">
      <c r="B3" s="119"/>
      <c r="C3" s="118"/>
      <c r="D3" s="117"/>
      <c r="E3" s="335"/>
      <c r="H3" s="64"/>
    </row>
    <row r="4" spans="1:12" s="410" customFormat="1" ht="11.1" customHeight="1">
      <c r="A4" s="420" t="s">
        <v>86</v>
      </c>
      <c r="B4" s="417" t="s">
        <v>85</v>
      </c>
      <c r="C4" s="416" t="s">
        <v>84</v>
      </c>
      <c r="D4" s="419" t="s">
        <v>714</v>
      </c>
      <c r="E4" s="418" t="s">
        <v>713</v>
      </c>
      <c r="F4" s="416" t="s">
        <v>83</v>
      </c>
      <c r="G4" s="417" t="s">
        <v>8</v>
      </c>
      <c r="H4" s="416" t="s">
        <v>82</v>
      </c>
      <c r="I4" s="416" t="s">
        <v>81</v>
      </c>
      <c r="J4" s="415" t="s">
        <v>80</v>
      </c>
      <c r="K4" s="416" t="s">
        <v>79</v>
      </c>
      <c r="L4" s="415" t="s">
        <v>78</v>
      </c>
    </row>
    <row r="5" spans="1:12" s="410" customFormat="1" ht="11.1" customHeight="1">
      <c r="A5" s="414"/>
      <c r="B5" s="411"/>
      <c r="C5" s="324"/>
      <c r="D5" s="413"/>
      <c r="E5" s="412"/>
      <c r="F5" s="324"/>
      <c r="G5" s="411" t="s">
        <v>44</v>
      </c>
      <c r="H5" s="324"/>
      <c r="I5" s="324"/>
      <c r="J5" s="324"/>
      <c r="K5" s="324"/>
      <c r="L5" s="324"/>
    </row>
    <row r="6" spans="1:12" ht="15" customHeight="1">
      <c r="A6" s="401"/>
      <c r="B6" s="409"/>
      <c r="C6" s="39" t="s">
        <v>712</v>
      </c>
      <c r="D6" s="45"/>
      <c r="E6" s="374"/>
      <c r="G6" s="39"/>
      <c r="H6" s="64"/>
      <c r="I6" s="41"/>
      <c r="J6" s="40"/>
      <c r="K6" s="39"/>
      <c r="L6" s="38"/>
    </row>
    <row r="7" spans="1:12" ht="15" customHeight="1">
      <c r="A7" s="401"/>
      <c r="B7" s="409"/>
      <c r="C7" s="39" t="s">
        <v>711</v>
      </c>
      <c r="D7" s="45" t="s">
        <v>710</v>
      </c>
      <c r="E7" s="374"/>
      <c r="F7" s="39">
        <f>9500909+9363190</f>
        <v>18864099</v>
      </c>
      <c r="G7" s="39"/>
      <c r="H7" s="64"/>
      <c r="I7" s="41"/>
      <c r="J7" s="40"/>
      <c r="K7" s="39"/>
      <c r="L7" s="38"/>
    </row>
    <row r="8" spans="1:12" ht="15" customHeight="1">
      <c r="A8" s="401"/>
      <c r="B8" s="409"/>
      <c r="C8" s="39" t="s">
        <v>709</v>
      </c>
      <c r="D8" s="45" t="s">
        <v>708</v>
      </c>
      <c r="E8" s="374"/>
      <c r="F8" s="39">
        <f>19250630+630720</f>
        <v>19881350</v>
      </c>
      <c r="G8" s="39"/>
      <c r="H8" s="64"/>
      <c r="I8" s="41"/>
      <c r="J8" s="40"/>
      <c r="K8" s="39"/>
      <c r="L8" s="38"/>
    </row>
    <row r="9" spans="1:12" ht="15" customHeight="1">
      <c r="A9" s="401"/>
      <c r="B9" s="409"/>
      <c r="C9" s="39" t="s">
        <v>707</v>
      </c>
      <c r="D9" s="45" t="s">
        <v>706</v>
      </c>
      <c r="E9" s="374"/>
      <c r="F9" s="39">
        <v>139465249</v>
      </c>
      <c r="G9" s="39"/>
      <c r="H9" s="64"/>
      <c r="I9" s="41"/>
      <c r="J9" s="40"/>
      <c r="K9" s="39"/>
      <c r="L9" s="38"/>
    </row>
    <row r="10" spans="1:12" ht="15" customHeight="1">
      <c r="A10" s="401"/>
      <c r="B10" s="409"/>
      <c r="C10" s="39" t="s">
        <v>705</v>
      </c>
      <c r="D10" s="45">
        <v>52</v>
      </c>
      <c r="E10" s="374"/>
      <c r="F10" s="39">
        <v>1005480</v>
      </c>
      <c r="G10" s="39"/>
      <c r="H10" s="64"/>
      <c r="I10" s="41"/>
      <c r="J10" s="40"/>
      <c r="K10" s="39"/>
      <c r="L10" s="38"/>
    </row>
    <row r="11" spans="1:12" ht="15" customHeight="1">
      <c r="A11" s="401"/>
      <c r="B11" s="409"/>
      <c r="C11" s="408" t="s">
        <v>704</v>
      </c>
      <c r="D11" s="407" t="s">
        <v>703</v>
      </c>
      <c r="E11" s="406"/>
      <c r="F11" s="39">
        <f>3795120+316410</f>
        <v>4111530</v>
      </c>
      <c r="G11" s="269"/>
      <c r="H11" s="64"/>
      <c r="I11" s="404"/>
      <c r="J11" s="403"/>
      <c r="K11" s="269"/>
      <c r="L11" s="195"/>
    </row>
    <row r="12" spans="1:12" ht="15" customHeight="1">
      <c r="A12" s="401"/>
      <c r="B12" s="368"/>
      <c r="C12" s="408" t="s">
        <v>702</v>
      </c>
      <c r="D12" s="407"/>
      <c r="E12" s="406"/>
      <c r="F12" s="39"/>
      <c r="G12" s="183"/>
      <c r="H12" s="39"/>
      <c r="I12" s="59"/>
      <c r="J12" s="40"/>
      <c r="K12" s="39"/>
      <c r="L12" s="38"/>
    </row>
    <row r="13" spans="1:12" ht="15" customHeight="1">
      <c r="A13" s="401"/>
      <c r="B13" s="409"/>
      <c r="C13" s="408" t="s">
        <v>701</v>
      </c>
      <c r="D13" s="407"/>
      <c r="E13" s="406"/>
      <c r="F13" s="405"/>
      <c r="G13" s="269"/>
      <c r="H13" s="64"/>
      <c r="I13" s="404"/>
      <c r="J13" s="403"/>
      <c r="K13" s="269"/>
      <c r="L13" s="195"/>
    </row>
    <row r="14" spans="1:12" ht="15" customHeight="1">
      <c r="A14" s="401"/>
      <c r="B14" s="409"/>
      <c r="C14" s="408" t="s">
        <v>700</v>
      </c>
      <c r="D14" s="407"/>
      <c r="E14" s="406"/>
      <c r="F14" s="405"/>
      <c r="G14" s="269"/>
      <c r="H14" s="269"/>
      <c r="I14" s="404"/>
      <c r="J14" s="403"/>
      <c r="K14" s="269"/>
      <c r="L14" s="195"/>
    </row>
    <row r="15" spans="1:12" ht="15" customHeight="1">
      <c r="A15" s="401"/>
      <c r="B15" s="409"/>
      <c r="C15" s="408" t="s">
        <v>699</v>
      </c>
      <c r="D15" s="407">
        <v>54</v>
      </c>
      <c r="E15" s="406"/>
      <c r="F15" s="405">
        <v>1218513</v>
      </c>
      <c r="G15" s="269"/>
      <c r="H15" s="64"/>
      <c r="I15" s="404"/>
      <c r="J15" s="403"/>
      <c r="K15" s="269"/>
      <c r="L15" s="195"/>
    </row>
    <row r="16" spans="1:12" ht="15" customHeight="1">
      <c r="A16" s="401"/>
      <c r="B16" s="368"/>
      <c r="C16" s="287" t="s">
        <v>698</v>
      </c>
      <c r="D16" s="269"/>
      <c r="E16" s="371"/>
      <c r="F16" s="39"/>
      <c r="G16" s="183"/>
      <c r="H16" s="39"/>
      <c r="I16" s="59"/>
      <c r="J16" s="402"/>
      <c r="K16" s="39"/>
      <c r="L16" s="38"/>
    </row>
    <row r="17" spans="1:15" ht="15" customHeight="1" thickBot="1">
      <c r="A17" s="401"/>
      <c r="B17" s="368"/>
      <c r="C17" s="400" t="s">
        <v>697</v>
      </c>
      <c r="D17" s="399"/>
      <c r="E17" s="398"/>
      <c r="F17" s="30"/>
      <c r="G17" s="397"/>
      <c r="H17" s="30"/>
      <c r="I17" s="396"/>
      <c r="J17" s="395"/>
      <c r="K17" s="30"/>
      <c r="L17" s="362"/>
    </row>
    <row r="18" spans="1:15" ht="15" customHeight="1" thickBot="1">
      <c r="A18" s="394"/>
      <c r="B18" s="393"/>
      <c r="C18" s="359" t="s">
        <v>696</v>
      </c>
      <c r="D18" s="392"/>
      <c r="E18" s="391" t="s">
        <v>695</v>
      </c>
      <c r="F18" s="390">
        <f>SUM(F6:F17)</f>
        <v>184546221</v>
      </c>
      <c r="G18" s="389" t="s">
        <v>8</v>
      </c>
      <c r="H18" s="354"/>
      <c r="I18" s="353" t="s">
        <v>12</v>
      </c>
      <c r="J18" s="388">
        <v>184546167</v>
      </c>
      <c r="K18" s="387">
        <v>54</v>
      </c>
      <c r="L18" s="386">
        <f>F18-J18-K18-J16</f>
        <v>0</v>
      </c>
    </row>
    <row r="19" spans="1:15" ht="15" customHeight="1">
      <c r="B19" s="383"/>
      <c r="C19" s="383"/>
      <c r="D19" s="383"/>
      <c r="E19" s="385"/>
      <c r="F19" s="383"/>
      <c r="G19" s="383"/>
      <c r="H19" s="384"/>
      <c r="I19" s="383"/>
      <c r="J19" s="383"/>
      <c r="K19" s="383"/>
      <c r="L19" s="383"/>
    </row>
    <row r="20" spans="1:15" s="338" customFormat="1" ht="15" customHeight="1">
      <c r="A20" s="382"/>
      <c r="B20" s="381"/>
      <c r="C20" s="347"/>
      <c r="D20" s="346"/>
      <c r="E20" s="380"/>
      <c r="F20" s="379"/>
      <c r="G20" s="378"/>
      <c r="H20" s="342"/>
      <c r="I20" s="341"/>
      <c r="J20" s="377"/>
      <c r="K20" s="376"/>
      <c r="L20" s="375"/>
    </row>
    <row r="21" spans="1:15" ht="15" customHeight="1">
      <c r="A21" s="361"/>
      <c r="B21" s="368"/>
      <c r="C21" s="39" t="s">
        <v>694</v>
      </c>
      <c r="D21" s="45">
        <v>10357</v>
      </c>
      <c r="E21" s="374"/>
      <c r="F21" s="373">
        <f>92622+258</f>
        <v>92880</v>
      </c>
      <c r="G21" s="370"/>
      <c r="H21" s="369"/>
      <c r="I21" s="41"/>
      <c r="J21" s="372"/>
      <c r="K21" s="39"/>
      <c r="L21" s="195"/>
    </row>
    <row r="22" spans="1:15" ht="15" customHeight="1">
      <c r="A22" s="361"/>
      <c r="B22" s="368"/>
      <c r="C22" s="62" t="s">
        <v>693</v>
      </c>
      <c r="D22" s="61"/>
      <c r="E22" s="371"/>
      <c r="F22" s="248"/>
      <c r="G22" s="370"/>
      <c r="H22" s="369"/>
      <c r="I22" s="41"/>
      <c r="J22" s="248">
        <v>258</v>
      </c>
      <c r="K22" s="39"/>
      <c r="L22" s="38" t="s">
        <v>15</v>
      </c>
    </row>
    <row r="23" spans="1:15" ht="15" customHeight="1" thickBot="1">
      <c r="A23" s="361"/>
      <c r="B23" s="368"/>
      <c r="C23" s="246" t="s">
        <v>692</v>
      </c>
      <c r="D23" s="245"/>
      <c r="E23" s="367"/>
      <c r="F23" s="366"/>
      <c r="G23" s="365"/>
      <c r="H23" s="364"/>
      <c r="I23" s="32"/>
      <c r="J23" s="363"/>
      <c r="K23" s="30"/>
      <c r="L23" s="362" t="s">
        <v>6</v>
      </c>
    </row>
    <row r="24" spans="1:15" ht="15" customHeight="1" thickBot="1">
      <c r="A24" s="361"/>
      <c r="B24" s="360"/>
      <c r="C24" s="359" t="s">
        <v>691</v>
      </c>
      <c r="D24" s="358"/>
      <c r="E24" s="357"/>
      <c r="F24" s="356">
        <f>SUM(F21:F23)</f>
        <v>92880</v>
      </c>
      <c r="G24" s="355" t="s">
        <v>8</v>
      </c>
      <c r="H24" s="354"/>
      <c r="I24" s="353" t="s">
        <v>7</v>
      </c>
      <c r="J24" s="352">
        <v>92514</v>
      </c>
      <c r="K24" s="351">
        <v>108</v>
      </c>
      <c r="L24" s="350">
        <f>F21-K24-J24-J23-J22-J21</f>
        <v>0</v>
      </c>
    </row>
    <row r="25" spans="1:15" ht="15" customHeight="1">
      <c r="A25" s="349"/>
      <c r="B25" s="348"/>
      <c r="C25" s="347"/>
      <c r="D25" s="346"/>
      <c r="E25" s="345"/>
      <c r="F25" s="344">
        <f>+F18+F24</f>
        <v>184639101</v>
      </c>
      <c r="G25" s="343"/>
      <c r="H25" s="342"/>
      <c r="I25" s="341"/>
      <c r="J25" s="338"/>
      <c r="K25" s="340"/>
      <c r="L25" s="339"/>
      <c r="M25" s="338"/>
      <c r="N25" s="338"/>
      <c r="O25" s="338"/>
    </row>
    <row r="26" spans="1:15" ht="21" customHeight="1">
      <c r="A26" s="123" t="s">
        <v>690</v>
      </c>
      <c r="B26" s="123"/>
      <c r="C26" s="123"/>
      <c r="D26" s="122"/>
      <c r="E26" s="336"/>
      <c r="L26" s="337"/>
    </row>
    <row r="27" spans="1:15" ht="15" customHeight="1">
      <c r="A27" s="123"/>
      <c r="B27" s="123"/>
      <c r="C27" s="123"/>
      <c r="D27" s="122"/>
      <c r="E27" s="336"/>
      <c r="F27" s="120" t="s">
        <v>689</v>
      </c>
    </row>
    <row r="28" spans="1:15" ht="15" customHeight="1">
      <c r="B28" s="119"/>
      <c r="C28" s="118"/>
      <c r="D28" s="117"/>
      <c r="E28" s="335"/>
    </row>
    <row r="29" spans="1:15" ht="11.1" customHeight="1">
      <c r="A29" s="334" t="s">
        <v>86</v>
      </c>
      <c r="B29" s="331" t="s">
        <v>85</v>
      </c>
      <c r="C29" s="330" t="s">
        <v>84</v>
      </c>
      <c r="D29" s="333"/>
      <c r="E29" s="332"/>
      <c r="F29" s="330" t="s">
        <v>83</v>
      </c>
      <c r="G29" s="331" t="s">
        <v>44</v>
      </c>
      <c r="H29" s="330" t="s">
        <v>82</v>
      </c>
      <c r="I29" s="330" t="s">
        <v>81</v>
      </c>
      <c r="J29" s="329" t="s">
        <v>80</v>
      </c>
      <c r="K29" s="330" t="s">
        <v>79</v>
      </c>
      <c r="L29" s="329" t="s">
        <v>78</v>
      </c>
    </row>
    <row r="30" spans="1:15" ht="11.1" customHeight="1">
      <c r="A30" s="328"/>
      <c r="B30" s="325"/>
      <c r="C30" s="324"/>
      <c r="D30" s="327"/>
      <c r="E30" s="326"/>
      <c r="F30" s="324"/>
      <c r="G30" s="325" t="s">
        <v>8</v>
      </c>
      <c r="H30" s="324"/>
      <c r="I30" s="324"/>
      <c r="J30" s="324"/>
      <c r="K30" s="324"/>
      <c r="L30" s="324"/>
    </row>
    <row r="31" spans="1:15" ht="16.5" customHeight="1">
      <c r="A31" s="227" t="s">
        <v>688</v>
      </c>
      <c r="B31" s="231"/>
      <c r="C31" s="266" t="s">
        <v>687</v>
      </c>
      <c r="D31" s="265">
        <v>10856</v>
      </c>
      <c r="E31" s="44" t="s">
        <v>686</v>
      </c>
      <c r="F31" s="68">
        <v>490320</v>
      </c>
      <c r="G31" s="183" t="s">
        <v>8</v>
      </c>
      <c r="H31" s="189"/>
      <c r="I31" s="41" t="s">
        <v>685</v>
      </c>
      <c r="J31" s="40"/>
      <c r="K31" s="39">
        <v>324</v>
      </c>
      <c r="L31" s="236">
        <f>F31-K31-J31</f>
        <v>489996</v>
      </c>
    </row>
    <row r="32" spans="1:15" ht="16.5" customHeight="1">
      <c r="A32" s="227" t="s">
        <v>684</v>
      </c>
      <c r="B32" s="231" t="s">
        <v>30</v>
      </c>
      <c r="C32" s="39" t="s">
        <v>683</v>
      </c>
      <c r="D32" s="45">
        <v>30475</v>
      </c>
      <c r="E32" s="44" t="s">
        <v>45</v>
      </c>
      <c r="F32" s="68">
        <v>283500</v>
      </c>
      <c r="G32" s="183" t="s">
        <v>8</v>
      </c>
      <c r="H32" s="33">
        <v>43524</v>
      </c>
      <c r="I32" s="59" t="s">
        <v>12</v>
      </c>
      <c r="J32" s="40">
        <v>283500</v>
      </c>
      <c r="K32" s="39"/>
      <c r="L32" s="195">
        <f>F32-K32-J32</f>
        <v>0</v>
      </c>
    </row>
    <row r="33" spans="1:13" ht="18.75" customHeight="1">
      <c r="A33" s="227" t="s">
        <v>143</v>
      </c>
      <c r="B33" s="231" t="s">
        <v>30</v>
      </c>
      <c r="C33" s="241" t="s">
        <v>214</v>
      </c>
      <c r="D33" s="240"/>
      <c r="E33" s="44"/>
      <c r="F33" s="68"/>
      <c r="G33" s="183" t="s">
        <v>8</v>
      </c>
      <c r="H33" s="190"/>
      <c r="I33" s="41"/>
      <c r="J33" s="40"/>
      <c r="K33" s="39"/>
      <c r="L33" s="67"/>
    </row>
    <row r="34" spans="1:13" ht="16.5" customHeight="1">
      <c r="A34" s="227" t="s">
        <v>104</v>
      </c>
      <c r="B34" s="231" t="s">
        <v>30</v>
      </c>
      <c r="C34" s="39" t="s">
        <v>682</v>
      </c>
      <c r="D34" s="45">
        <v>10105</v>
      </c>
      <c r="E34" s="44" t="s">
        <v>681</v>
      </c>
      <c r="F34" s="68">
        <f>538330+933634+329034+21111+84444+73888</f>
        <v>1980441</v>
      </c>
      <c r="G34" s="183" t="s">
        <v>8</v>
      </c>
      <c r="H34" s="189">
        <v>43538</v>
      </c>
      <c r="I34" s="41" t="s">
        <v>7</v>
      </c>
      <c r="J34" s="40">
        <v>1980441</v>
      </c>
      <c r="K34" s="39"/>
      <c r="L34" s="236">
        <f>F34-J34-K34</f>
        <v>0</v>
      </c>
      <c r="M34" s="8"/>
    </row>
    <row r="35" spans="1:13" ht="16.5" customHeight="1">
      <c r="A35" s="237" t="s">
        <v>208</v>
      </c>
      <c r="B35" s="231" t="s">
        <v>159</v>
      </c>
      <c r="C35" s="316" t="s">
        <v>680</v>
      </c>
      <c r="D35" s="315">
        <v>11376</v>
      </c>
      <c r="E35" s="242"/>
      <c r="F35" s="68">
        <v>97200</v>
      </c>
      <c r="G35" s="183" t="s">
        <v>8</v>
      </c>
      <c r="H35" s="190">
        <v>43516</v>
      </c>
      <c r="I35" s="41" t="s">
        <v>7</v>
      </c>
      <c r="J35" s="40">
        <v>96876</v>
      </c>
      <c r="K35" s="39">
        <v>324</v>
      </c>
      <c r="L35" s="195">
        <f>F35-J35-K35</f>
        <v>0</v>
      </c>
    </row>
    <row r="36" spans="1:13" ht="16.5" customHeight="1">
      <c r="A36" s="237" t="s">
        <v>679</v>
      </c>
      <c r="B36" s="231" t="s">
        <v>159</v>
      </c>
      <c r="C36" s="292" t="s">
        <v>678</v>
      </c>
      <c r="D36" s="291">
        <v>11592</v>
      </c>
      <c r="E36" s="186" t="s">
        <v>677</v>
      </c>
      <c r="F36" s="68">
        <f>464400+442800+556200+799200+820800</f>
        <v>3083400</v>
      </c>
      <c r="G36" s="183" t="s">
        <v>8</v>
      </c>
      <c r="H36" s="33">
        <v>43524</v>
      </c>
      <c r="I36" s="41" t="s">
        <v>7</v>
      </c>
      <c r="J36" s="40">
        <v>3082644</v>
      </c>
      <c r="K36" s="39">
        <v>756</v>
      </c>
      <c r="L36" s="195">
        <f>F36-J36-K36</f>
        <v>0</v>
      </c>
    </row>
    <row r="37" spans="1:13" ht="16.5" customHeight="1">
      <c r="A37" s="237"/>
      <c r="B37" s="231" t="s">
        <v>159</v>
      </c>
      <c r="C37" s="188" t="s">
        <v>676</v>
      </c>
      <c r="D37" s="187">
        <v>11727</v>
      </c>
      <c r="E37" s="186" t="s">
        <v>675</v>
      </c>
      <c r="F37" s="68">
        <v>1300104</v>
      </c>
      <c r="G37" s="183" t="s">
        <v>8</v>
      </c>
      <c r="H37" s="33">
        <v>43524</v>
      </c>
      <c r="I37" s="41" t="s">
        <v>7</v>
      </c>
      <c r="J37" s="40">
        <v>1299780</v>
      </c>
      <c r="K37" s="39">
        <v>324</v>
      </c>
      <c r="L37" s="195">
        <f>F37-J37-K37</f>
        <v>0</v>
      </c>
      <c r="M37" s="8"/>
    </row>
    <row r="38" spans="1:13" ht="16.5" customHeight="1">
      <c r="A38" s="237" t="s">
        <v>208</v>
      </c>
      <c r="B38" s="231">
        <v>15</v>
      </c>
      <c r="C38" s="292" t="s">
        <v>674</v>
      </c>
      <c r="D38" s="291">
        <v>11682</v>
      </c>
      <c r="E38" s="186" t="s">
        <v>673</v>
      </c>
      <c r="F38" s="68">
        <v>291600</v>
      </c>
      <c r="G38" s="183" t="s">
        <v>8</v>
      </c>
      <c r="H38" s="252"/>
      <c r="I38" s="41" t="s">
        <v>7</v>
      </c>
      <c r="J38" s="40"/>
      <c r="K38" s="39"/>
      <c r="L38" s="195" t="s">
        <v>6</v>
      </c>
    </row>
    <row r="39" spans="1:13" ht="16.5" customHeight="1">
      <c r="A39" s="237"/>
      <c r="B39" s="231"/>
      <c r="C39" s="292"/>
      <c r="D39" s="291"/>
      <c r="E39" s="186" t="s">
        <v>673</v>
      </c>
      <c r="F39" s="68"/>
      <c r="G39" s="183" t="s">
        <v>8</v>
      </c>
      <c r="H39" s="235">
        <v>43511</v>
      </c>
      <c r="I39" s="41" t="s">
        <v>672</v>
      </c>
      <c r="J39" s="40">
        <v>291600</v>
      </c>
      <c r="K39" s="39"/>
      <c r="L39" s="195">
        <f>F38-K39-J39</f>
        <v>0</v>
      </c>
    </row>
    <row r="40" spans="1:13" ht="16.5" customHeight="1">
      <c r="A40" s="237" t="s">
        <v>107</v>
      </c>
      <c r="B40" s="231">
        <v>25</v>
      </c>
      <c r="C40" s="287" t="s">
        <v>671</v>
      </c>
      <c r="D40" s="269">
        <v>11540</v>
      </c>
      <c r="E40" s="44"/>
      <c r="F40" s="68">
        <v>600368</v>
      </c>
      <c r="G40" s="183" t="s">
        <v>8</v>
      </c>
      <c r="H40" s="33">
        <v>43521</v>
      </c>
      <c r="I40" s="41" t="s">
        <v>606</v>
      </c>
      <c r="J40" s="40">
        <v>599828</v>
      </c>
      <c r="K40" s="39">
        <v>540</v>
      </c>
      <c r="L40" s="195">
        <f>F40-J40-K40</f>
        <v>0</v>
      </c>
    </row>
    <row r="41" spans="1:13" ht="16.5" customHeight="1">
      <c r="A41" s="237" t="s">
        <v>104</v>
      </c>
      <c r="B41" s="231" t="s">
        <v>30</v>
      </c>
      <c r="C41" s="287" t="s">
        <v>670</v>
      </c>
      <c r="D41" s="269">
        <v>11840</v>
      </c>
      <c r="E41" s="44"/>
      <c r="F41" s="68">
        <v>111240</v>
      </c>
      <c r="G41" s="183" t="s">
        <v>8</v>
      </c>
      <c r="H41" s="33">
        <v>43524</v>
      </c>
      <c r="I41" s="41" t="s">
        <v>7</v>
      </c>
      <c r="J41" s="40">
        <v>110376</v>
      </c>
      <c r="K41" s="39">
        <v>864</v>
      </c>
      <c r="L41" s="195">
        <f>F41-J41-K41</f>
        <v>0</v>
      </c>
      <c r="M41" s="8"/>
    </row>
    <row r="42" spans="1:13" ht="16.5" customHeight="1">
      <c r="A42" s="227" t="s">
        <v>104</v>
      </c>
      <c r="B42" s="231">
        <v>20</v>
      </c>
      <c r="C42" s="39" t="s">
        <v>669</v>
      </c>
      <c r="D42" s="45">
        <v>11024</v>
      </c>
      <c r="E42" s="44" t="s">
        <v>668</v>
      </c>
      <c r="F42" s="68">
        <v>59400</v>
      </c>
      <c r="G42" s="183" t="s">
        <v>8</v>
      </c>
      <c r="H42" s="235">
        <v>43511</v>
      </c>
      <c r="I42" s="41" t="s">
        <v>7</v>
      </c>
      <c r="J42" s="40">
        <v>58752</v>
      </c>
      <c r="K42" s="39">
        <v>648</v>
      </c>
      <c r="L42" s="236">
        <f>F42-J42-K42</f>
        <v>0</v>
      </c>
    </row>
    <row r="43" spans="1:13" ht="16.5" customHeight="1">
      <c r="A43" s="237"/>
      <c r="B43" s="231" t="s">
        <v>30</v>
      </c>
      <c r="C43" s="287" t="s">
        <v>667</v>
      </c>
      <c r="D43" s="269">
        <v>11545</v>
      </c>
      <c r="E43" s="44"/>
      <c r="F43" s="39">
        <v>500820</v>
      </c>
      <c r="G43" s="183" t="s">
        <v>8</v>
      </c>
      <c r="H43" s="181"/>
      <c r="I43" s="41" t="s">
        <v>7</v>
      </c>
      <c r="J43" s="40"/>
      <c r="K43" s="39"/>
      <c r="L43" s="236">
        <f>F43-J43-K43</f>
        <v>500820</v>
      </c>
    </row>
    <row r="44" spans="1:13" ht="16.5" customHeight="1">
      <c r="A44" s="227" t="s">
        <v>666</v>
      </c>
      <c r="B44" s="231" t="s">
        <v>30</v>
      </c>
      <c r="C44" s="39" t="s">
        <v>665</v>
      </c>
      <c r="D44" s="45" t="s">
        <v>664</v>
      </c>
      <c r="E44" s="44" t="s">
        <v>663</v>
      </c>
      <c r="F44" s="68">
        <f>662040+163890+374820+50760+140400+395820+356400+59400+54000+390960+566196</f>
        <v>3214686</v>
      </c>
      <c r="G44" s="183" t="s">
        <v>8</v>
      </c>
      <c r="H44" s="189">
        <v>43535</v>
      </c>
      <c r="I44" s="41" t="s">
        <v>7</v>
      </c>
      <c r="J44" s="40">
        <v>3213930</v>
      </c>
      <c r="K44" s="39">
        <v>756</v>
      </c>
      <c r="L44" s="236">
        <f>F44-J44-K44</f>
        <v>0</v>
      </c>
    </row>
    <row r="45" spans="1:13" ht="16.5" customHeight="1">
      <c r="A45" s="237" t="s">
        <v>65</v>
      </c>
      <c r="B45" s="231" t="s">
        <v>159</v>
      </c>
      <c r="C45" s="316" t="s">
        <v>662</v>
      </c>
      <c r="D45" s="315">
        <v>11586</v>
      </c>
      <c r="E45" s="242"/>
      <c r="F45" s="68">
        <v>127062</v>
      </c>
      <c r="G45" s="183" t="s">
        <v>8</v>
      </c>
      <c r="H45" s="252">
        <v>43524</v>
      </c>
      <c r="I45" s="41" t="s">
        <v>7</v>
      </c>
      <c r="J45" s="40">
        <v>126414</v>
      </c>
      <c r="K45" s="39">
        <v>648</v>
      </c>
      <c r="L45" s="195">
        <f>F45-J45-K45</f>
        <v>0</v>
      </c>
    </row>
    <row r="46" spans="1:13" ht="16.5" customHeight="1">
      <c r="A46" s="237" t="s">
        <v>438</v>
      </c>
      <c r="B46" s="231" t="s">
        <v>159</v>
      </c>
      <c r="C46" s="39" t="s">
        <v>661</v>
      </c>
      <c r="D46" s="45" t="s">
        <v>660</v>
      </c>
      <c r="E46" s="44"/>
      <c r="F46" s="68">
        <v>39361680</v>
      </c>
      <c r="G46" s="183" t="s">
        <v>8</v>
      </c>
      <c r="H46" s="263">
        <v>43529</v>
      </c>
      <c r="I46" s="41" t="s">
        <v>12</v>
      </c>
      <c r="J46" s="178">
        <v>39361680</v>
      </c>
      <c r="K46" s="39"/>
      <c r="L46" s="195">
        <f>F46-J46-K46</f>
        <v>0</v>
      </c>
      <c r="M46" s="8"/>
    </row>
    <row r="47" spans="1:13" ht="16.5" customHeight="1">
      <c r="A47" s="237" t="s">
        <v>104</v>
      </c>
      <c r="B47" s="231" t="s">
        <v>159</v>
      </c>
      <c r="C47" s="316" t="s">
        <v>659</v>
      </c>
      <c r="D47" s="315">
        <v>11651</v>
      </c>
      <c r="E47" s="242"/>
      <c r="F47" s="68">
        <v>81000</v>
      </c>
      <c r="G47" s="183" t="s">
        <v>8</v>
      </c>
      <c r="H47" s="263">
        <v>43529</v>
      </c>
      <c r="I47" s="41" t="s">
        <v>7</v>
      </c>
      <c r="J47" s="40">
        <v>80460</v>
      </c>
      <c r="K47" s="39">
        <v>540</v>
      </c>
      <c r="L47" s="195">
        <f>F47-J47-K47</f>
        <v>0</v>
      </c>
    </row>
    <row r="48" spans="1:13" ht="16.5" customHeight="1">
      <c r="A48" s="227" t="s">
        <v>102</v>
      </c>
      <c r="B48" s="231" t="s">
        <v>30</v>
      </c>
      <c r="C48" s="39" t="s">
        <v>658</v>
      </c>
      <c r="D48" s="45" t="s">
        <v>657</v>
      </c>
      <c r="E48" s="44" t="s">
        <v>656</v>
      </c>
      <c r="F48" s="68">
        <f>2599020+1117800</f>
        <v>3716820</v>
      </c>
      <c r="G48" s="183" t="s">
        <v>8</v>
      </c>
      <c r="H48" s="238">
        <v>43539</v>
      </c>
      <c r="I48" s="41" t="s">
        <v>7</v>
      </c>
      <c r="J48" s="40">
        <v>3716172</v>
      </c>
      <c r="K48" s="39">
        <v>648</v>
      </c>
      <c r="L48" s="236">
        <f>F48-J48-K48</f>
        <v>0</v>
      </c>
      <c r="M48" s="8"/>
    </row>
    <row r="49" spans="1:13" ht="16.5" customHeight="1">
      <c r="A49" s="227" t="s">
        <v>104</v>
      </c>
      <c r="B49" s="231" t="s">
        <v>30</v>
      </c>
      <c r="C49" s="39" t="s">
        <v>655</v>
      </c>
      <c r="D49" s="45">
        <v>10236</v>
      </c>
      <c r="E49" s="44" t="s">
        <v>654</v>
      </c>
      <c r="F49" s="68">
        <v>64800</v>
      </c>
      <c r="G49" s="183" t="s">
        <v>8</v>
      </c>
      <c r="H49" s="189">
        <v>43534</v>
      </c>
      <c r="I49" s="41" t="s">
        <v>7</v>
      </c>
      <c r="J49" s="40">
        <v>64368</v>
      </c>
      <c r="K49" s="39">
        <v>432</v>
      </c>
      <c r="L49" s="236">
        <f>F49-J49-K49</f>
        <v>0</v>
      </c>
      <c r="M49" s="8"/>
    </row>
    <row r="50" spans="1:13" ht="16.5" customHeight="1">
      <c r="A50" s="227" t="s">
        <v>653</v>
      </c>
      <c r="B50" s="231" t="s">
        <v>30</v>
      </c>
      <c r="C50" s="39" t="s">
        <v>652</v>
      </c>
      <c r="D50" s="45" t="s">
        <v>651</v>
      </c>
      <c r="E50" s="44" t="s">
        <v>650</v>
      </c>
      <c r="F50" s="68">
        <f>315900+64800</f>
        <v>380700</v>
      </c>
      <c r="G50" s="183" t="s">
        <v>8</v>
      </c>
      <c r="H50" s="181"/>
      <c r="I50" s="41" t="s">
        <v>7</v>
      </c>
      <c r="J50" s="40"/>
      <c r="K50" s="39">
        <v>216</v>
      </c>
      <c r="L50" s="236">
        <f>F50-J50-K50</f>
        <v>380484</v>
      </c>
      <c r="M50" s="8"/>
    </row>
    <row r="51" spans="1:13" ht="16.5" customHeight="1">
      <c r="A51" s="227" t="s">
        <v>26</v>
      </c>
      <c r="B51" s="231">
        <v>20</v>
      </c>
      <c r="C51" s="39" t="s">
        <v>649</v>
      </c>
      <c r="D51" s="45">
        <v>1325</v>
      </c>
      <c r="E51" s="44" t="s">
        <v>648</v>
      </c>
      <c r="F51" s="68">
        <v>882576</v>
      </c>
      <c r="G51" s="183" t="s">
        <v>8</v>
      </c>
      <c r="H51" s="190">
        <v>43516</v>
      </c>
      <c r="I51" s="323" t="s">
        <v>647</v>
      </c>
      <c r="J51" s="40">
        <v>882036</v>
      </c>
      <c r="K51" s="39">
        <v>540</v>
      </c>
      <c r="L51" s="236">
        <f>F51-J51-K51</f>
        <v>0</v>
      </c>
      <c r="M51" s="8"/>
    </row>
    <row r="52" spans="1:13" ht="16.5" customHeight="1">
      <c r="A52" s="227" t="s">
        <v>283</v>
      </c>
      <c r="B52" s="231" t="s">
        <v>159</v>
      </c>
      <c r="C52" s="193" t="s">
        <v>646</v>
      </c>
      <c r="D52" s="192">
        <v>11467</v>
      </c>
      <c r="E52" s="322"/>
      <c r="F52" s="68">
        <v>116640</v>
      </c>
      <c r="G52" s="183" t="s">
        <v>8</v>
      </c>
      <c r="H52" s="33">
        <v>43524</v>
      </c>
      <c r="I52" s="293" t="s">
        <v>7</v>
      </c>
      <c r="J52" s="40">
        <v>116316</v>
      </c>
      <c r="K52" s="39">
        <v>324</v>
      </c>
      <c r="L52" s="195">
        <f>F52-J52-K52</f>
        <v>0</v>
      </c>
    </row>
    <row r="53" spans="1:13" ht="16.5" customHeight="1">
      <c r="A53" s="227" t="s">
        <v>645</v>
      </c>
      <c r="B53" s="231" t="s">
        <v>159</v>
      </c>
      <c r="C53" s="193" t="s">
        <v>644</v>
      </c>
      <c r="D53" s="192">
        <v>11398</v>
      </c>
      <c r="E53" s="322"/>
      <c r="F53" s="68">
        <v>276480</v>
      </c>
      <c r="G53" s="183" t="s">
        <v>8</v>
      </c>
      <c r="H53" s="33">
        <v>43524</v>
      </c>
      <c r="I53" s="293" t="s">
        <v>7</v>
      </c>
      <c r="J53" s="40">
        <v>275616</v>
      </c>
      <c r="K53" s="39">
        <v>864</v>
      </c>
      <c r="L53" s="195">
        <f>F53-J53-K53</f>
        <v>0</v>
      </c>
    </row>
    <row r="54" spans="1:13" ht="16.5" customHeight="1">
      <c r="A54" s="227" t="s">
        <v>208</v>
      </c>
      <c r="B54" s="231" t="s">
        <v>159</v>
      </c>
      <c r="C54" s="193" t="s">
        <v>643</v>
      </c>
      <c r="D54" s="192">
        <v>11362</v>
      </c>
      <c r="E54" s="191"/>
      <c r="F54" s="68">
        <v>54000</v>
      </c>
      <c r="G54" s="183" t="s">
        <v>8</v>
      </c>
      <c r="H54" s="190">
        <v>43516</v>
      </c>
      <c r="I54" s="293" t="s">
        <v>7</v>
      </c>
      <c r="J54" s="40">
        <v>53568</v>
      </c>
      <c r="K54" s="39">
        <v>432</v>
      </c>
      <c r="L54" s="195">
        <f>F54-J54-K54</f>
        <v>0</v>
      </c>
    </row>
    <row r="55" spans="1:13" ht="16.5" customHeight="1">
      <c r="A55" s="227" t="s">
        <v>143</v>
      </c>
      <c r="B55" s="231" t="s">
        <v>30</v>
      </c>
      <c r="C55" s="39" t="s">
        <v>642</v>
      </c>
      <c r="D55" s="36">
        <v>10189</v>
      </c>
      <c r="E55" s="35" t="s">
        <v>641</v>
      </c>
      <c r="F55" s="68">
        <v>2965032</v>
      </c>
      <c r="G55" s="183" t="s">
        <v>44</v>
      </c>
      <c r="H55" s="33">
        <v>43524</v>
      </c>
      <c r="I55" s="293" t="s">
        <v>148</v>
      </c>
      <c r="J55" s="40">
        <v>2965032</v>
      </c>
      <c r="K55" s="39"/>
      <c r="L55" s="236">
        <f>F55-J55-K55</f>
        <v>0</v>
      </c>
    </row>
    <row r="56" spans="1:13" ht="16.5" customHeight="1">
      <c r="A56" s="227" t="s">
        <v>176</v>
      </c>
      <c r="B56" s="231" t="s">
        <v>30</v>
      </c>
      <c r="C56" s="39" t="s">
        <v>640</v>
      </c>
      <c r="D56" s="45" t="s">
        <v>639</v>
      </c>
      <c r="E56" s="44" t="s">
        <v>638</v>
      </c>
      <c r="F56" s="68">
        <f>1247400+1366200</f>
        <v>2613600</v>
      </c>
      <c r="G56" s="183" t="s">
        <v>8</v>
      </c>
      <c r="H56" s="33">
        <v>43524</v>
      </c>
      <c r="I56" s="41" t="s">
        <v>606</v>
      </c>
      <c r="J56" s="40">
        <v>2612736</v>
      </c>
      <c r="K56" s="39">
        <v>864</v>
      </c>
      <c r="L56" s="195">
        <f>F56-J56-K56</f>
        <v>0</v>
      </c>
    </row>
    <row r="57" spans="1:13" ht="16.5" customHeight="1">
      <c r="A57" s="227" t="s">
        <v>283</v>
      </c>
      <c r="B57" s="231" t="s">
        <v>159</v>
      </c>
      <c r="C57" s="39" t="s">
        <v>637</v>
      </c>
      <c r="D57" s="45">
        <v>11465</v>
      </c>
      <c r="E57" s="44"/>
      <c r="F57" s="68">
        <f>151200</f>
        <v>151200</v>
      </c>
      <c r="G57" s="183" t="s">
        <v>8</v>
      </c>
      <c r="H57" s="33">
        <v>43524</v>
      </c>
      <c r="I57" s="41" t="s">
        <v>7</v>
      </c>
      <c r="J57" s="40">
        <v>150444</v>
      </c>
      <c r="K57" s="39">
        <v>756</v>
      </c>
      <c r="L57" s="195">
        <f>F57-J57-K57</f>
        <v>0</v>
      </c>
      <c r="M57" s="8"/>
    </row>
    <row r="58" spans="1:13" ht="16.5" customHeight="1">
      <c r="A58" s="237" t="s">
        <v>143</v>
      </c>
      <c r="B58" s="231" t="s">
        <v>30</v>
      </c>
      <c r="C58" s="287" t="s">
        <v>636</v>
      </c>
      <c r="D58" s="269">
        <v>11775</v>
      </c>
      <c r="E58" s="44"/>
      <c r="F58" s="68">
        <v>1884600</v>
      </c>
      <c r="G58" s="183" t="s">
        <v>8</v>
      </c>
      <c r="H58" s="189">
        <v>43535</v>
      </c>
      <c r="I58" s="41" t="s">
        <v>7</v>
      </c>
      <c r="J58" s="321">
        <v>1884276</v>
      </c>
      <c r="K58" s="39">
        <v>324</v>
      </c>
      <c r="L58" s="236">
        <f>F58-J58-K58</f>
        <v>0</v>
      </c>
    </row>
    <row r="59" spans="1:13" ht="16.5" customHeight="1">
      <c r="A59" s="227" t="s">
        <v>104</v>
      </c>
      <c r="B59" s="231" t="s">
        <v>30</v>
      </c>
      <c r="C59" s="39" t="s">
        <v>635</v>
      </c>
      <c r="D59" s="45">
        <v>10153</v>
      </c>
      <c r="E59" s="44" t="s">
        <v>634</v>
      </c>
      <c r="F59" s="68">
        <v>791100</v>
      </c>
      <c r="G59" s="183" t="s">
        <v>8</v>
      </c>
      <c r="H59" s="235">
        <v>43511</v>
      </c>
      <c r="I59" s="41" t="s">
        <v>7</v>
      </c>
      <c r="J59" s="40">
        <v>790236</v>
      </c>
      <c r="K59" s="39">
        <v>864</v>
      </c>
      <c r="L59" s="195">
        <f>F59-J59-K59</f>
        <v>0</v>
      </c>
    </row>
    <row r="60" spans="1:13" ht="16.5" customHeight="1">
      <c r="A60" s="227" t="s">
        <v>238</v>
      </c>
      <c r="B60" s="231" t="s">
        <v>159</v>
      </c>
      <c r="C60" s="39" t="s">
        <v>633</v>
      </c>
      <c r="D60" s="45">
        <v>11383</v>
      </c>
      <c r="E60" s="44"/>
      <c r="F60" s="68">
        <v>14696635</v>
      </c>
      <c r="G60" s="183" t="s">
        <v>8</v>
      </c>
      <c r="H60" s="33">
        <v>43524</v>
      </c>
      <c r="I60" s="41" t="s">
        <v>7</v>
      </c>
      <c r="J60" s="40">
        <v>14695879</v>
      </c>
      <c r="K60" s="39">
        <v>756</v>
      </c>
      <c r="L60" s="195">
        <f>F60-J60-K60</f>
        <v>0</v>
      </c>
    </row>
    <row r="61" spans="1:13" ht="16.5" customHeight="1">
      <c r="A61" s="227" t="s">
        <v>176</v>
      </c>
      <c r="B61" s="231" t="s">
        <v>159</v>
      </c>
      <c r="C61" s="193" t="s">
        <v>632</v>
      </c>
      <c r="D61" s="192">
        <v>11378</v>
      </c>
      <c r="E61" s="191"/>
      <c r="F61" s="68">
        <v>1066930</v>
      </c>
      <c r="G61" s="183" t="s">
        <v>8</v>
      </c>
      <c r="H61" s="33">
        <v>43524</v>
      </c>
      <c r="I61" s="41" t="s">
        <v>7</v>
      </c>
      <c r="J61" s="40">
        <v>1066066</v>
      </c>
      <c r="K61" s="39">
        <v>864</v>
      </c>
      <c r="L61" s="195">
        <f>F61-J61-K61</f>
        <v>0</v>
      </c>
    </row>
    <row r="62" spans="1:13" ht="16.5" customHeight="1">
      <c r="A62" s="227" t="s">
        <v>208</v>
      </c>
      <c r="B62" s="231" t="s">
        <v>159</v>
      </c>
      <c r="C62" s="193" t="s">
        <v>631</v>
      </c>
      <c r="D62" s="192">
        <v>11361</v>
      </c>
      <c r="E62" s="191"/>
      <c r="F62" s="68">
        <v>184680</v>
      </c>
      <c r="G62" s="183" t="s">
        <v>8</v>
      </c>
      <c r="H62" s="320">
        <v>43523</v>
      </c>
      <c r="I62" s="41" t="s">
        <v>7</v>
      </c>
      <c r="J62" s="40">
        <v>184248</v>
      </c>
      <c r="K62" s="39">
        <v>432</v>
      </c>
      <c r="L62" s="195">
        <f>F62-J62-K62</f>
        <v>0</v>
      </c>
    </row>
    <row r="63" spans="1:13" ht="16.5" customHeight="1">
      <c r="A63" s="227" t="s">
        <v>26</v>
      </c>
      <c r="B63" s="231" t="s">
        <v>30</v>
      </c>
      <c r="C63" s="39" t="s">
        <v>630</v>
      </c>
      <c r="D63" s="45">
        <v>2374</v>
      </c>
      <c r="E63" s="44" t="s">
        <v>629</v>
      </c>
      <c r="F63" s="68">
        <v>533520</v>
      </c>
      <c r="G63" s="183" t="s">
        <v>8</v>
      </c>
      <c r="H63" s="235">
        <v>43511</v>
      </c>
      <c r="I63" s="41" t="s">
        <v>4</v>
      </c>
      <c r="J63" s="40">
        <v>528520</v>
      </c>
      <c r="K63" s="39"/>
      <c r="L63" s="38" t="s">
        <v>6</v>
      </c>
    </row>
    <row r="64" spans="1:13" ht="16.5" customHeight="1">
      <c r="A64" s="227"/>
      <c r="B64" s="231"/>
      <c r="C64" s="319" t="s">
        <v>628</v>
      </c>
      <c r="D64" s="318"/>
      <c r="E64" s="317"/>
      <c r="F64" s="39"/>
      <c r="G64" s="183" t="s">
        <v>8</v>
      </c>
      <c r="H64" s="314"/>
      <c r="I64" s="41"/>
      <c r="J64" s="88">
        <v>5000</v>
      </c>
      <c r="K64" s="39"/>
      <c r="L64" s="195">
        <f>+F63-J63-J64</f>
        <v>0</v>
      </c>
    </row>
    <row r="65" spans="1:12" ht="16.5" customHeight="1">
      <c r="A65" s="237" t="s">
        <v>54</v>
      </c>
      <c r="B65" s="231" t="s">
        <v>30</v>
      </c>
      <c r="C65" s="316" t="s">
        <v>627</v>
      </c>
      <c r="D65" s="315">
        <v>11425</v>
      </c>
      <c r="E65" s="242"/>
      <c r="F65" s="68">
        <v>18360</v>
      </c>
      <c r="G65" s="183" t="s">
        <v>8</v>
      </c>
      <c r="H65" s="314">
        <v>43524</v>
      </c>
      <c r="I65" s="41" t="s">
        <v>7</v>
      </c>
      <c r="J65" s="40">
        <v>18360</v>
      </c>
      <c r="K65" s="39"/>
      <c r="L65" s="195">
        <f>F65-J65-K65</f>
        <v>0</v>
      </c>
    </row>
    <row r="66" spans="1:12" ht="16.5" customHeight="1">
      <c r="A66" s="237" t="s">
        <v>102</v>
      </c>
      <c r="B66" s="231" t="s">
        <v>30</v>
      </c>
      <c r="C66" s="39" t="s">
        <v>626</v>
      </c>
      <c r="D66" s="45">
        <v>11862</v>
      </c>
      <c r="E66" s="44"/>
      <c r="F66" s="68">
        <v>303680</v>
      </c>
      <c r="G66" s="183" t="s">
        <v>8</v>
      </c>
      <c r="H66" s="33">
        <v>43524</v>
      </c>
      <c r="I66" s="41" t="s">
        <v>7</v>
      </c>
      <c r="J66" s="40">
        <v>302816</v>
      </c>
      <c r="K66" s="39">
        <v>864</v>
      </c>
      <c r="L66" s="195">
        <f>F66-J66-K66</f>
        <v>0</v>
      </c>
    </row>
    <row r="67" spans="1:12" ht="16.5" customHeight="1">
      <c r="A67" s="237" t="s">
        <v>160</v>
      </c>
      <c r="B67" s="231" t="s">
        <v>30</v>
      </c>
      <c r="C67" s="39" t="s">
        <v>625</v>
      </c>
      <c r="D67" s="45">
        <v>11726</v>
      </c>
      <c r="E67" s="44"/>
      <c r="F67" s="68">
        <v>516970</v>
      </c>
      <c r="G67" s="183" t="s">
        <v>8</v>
      </c>
      <c r="H67" s="33">
        <v>43524</v>
      </c>
      <c r="I67" s="41" t="s">
        <v>7</v>
      </c>
      <c r="J67" s="40">
        <v>516106</v>
      </c>
      <c r="K67" s="39">
        <v>864</v>
      </c>
      <c r="L67" s="195">
        <f>F67-J67-K67</f>
        <v>0</v>
      </c>
    </row>
    <row r="68" spans="1:12" ht="16.5" customHeight="1">
      <c r="A68" s="227" t="s">
        <v>624</v>
      </c>
      <c r="B68" s="231" t="s">
        <v>30</v>
      </c>
      <c r="C68" s="39" t="s">
        <v>623</v>
      </c>
      <c r="D68" s="45">
        <v>10398</v>
      </c>
      <c r="E68" s="44" t="s">
        <v>622</v>
      </c>
      <c r="F68" s="68">
        <f>1419670+1553490+1625940</f>
        <v>4599100</v>
      </c>
      <c r="G68" s="183" t="s">
        <v>8</v>
      </c>
      <c r="H68" s="181"/>
      <c r="I68" s="41" t="s">
        <v>7</v>
      </c>
      <c r="J68" s="40"/>
      <c r="K68" s="39">
        <v>648</v>
      </c>
      <c r="L68" s="236">
        <f>F68-J68-K68</f>
        <v>4598452</v>
      </c>
    </row>
    <row r="69" spans="1:12" ht="16.5" customHeight="1">
      <c r="A69" s="227" t="s">
        <v>176</v>
      </c>
      <c r="B69" s="231" t="s">
        <v>159</v>
      </c>
      <c r="C69" s="289" t="s">
        <v>621</v>
      </c>
      <c r="D69" s="313">
        <v>11454</v>
      </c>
      <c r="E69" s="312"/>
      <c r="F69" s="303">
        <v>1224720</v>
      </c>
      <c r="G69" s="183" t="s">
        <v>44</v>
      </c>
      <c r="H69" s="33">
        <v>43524</v>
      </c>
      <c r="I69" s="41" t="s">
        <v>148</v>
      </c>
      <c r="J69" s="58">
        <v>1224720</v>
      </c>
      <c r="K69" s="39"/>
      <c r="L69" s="195">
        <f>F69-J69-K69</f>
        <v>0</v>
      </c>
    </row>
    <row r="70" spans="1:12" ht="16.5" customHeight="1">
      <c r="A70" s="227" t="s">
        <v>208</v>
      </c>
      <c r="B70" s="231" t="s">
        <v>159</v>
      </c>
      <c r="C70" s="289" t="s">
        <v>620</v>
      </c>
      <c r="D70" s="313">
        <v>11363</v>
      </c>
      <c r="E70" s="312"/>
      <c r="F70" s="303">
        <v>32400</v>
      </c>
      <c r="G70" s="183" t="s">
        <v>8</v>
      </c>
      <c r="H70" s="64">
        <v>43521</v>
      </c>
      <c r="I70" s="41" t="s">
        <v>7</v>
      </c>
      <c r="J70" s="58">
        <v>31968</v>
      </c>
      <c r="K70" s="39">
        <v>432</v>
      </c>
      <c r="L70" s="195">
        <f>F70-J70-K70</f>
        <v>0</v>
      </c>
    </row>
    <row r="71" spans="1:12" ht="16.5" customHeight="1">
      <c r="A71" s="227" t="s">
        <v>619</v>
      </c>
      <c r="B71" s="231" t="s">
        <v>30</v>
      </c>
      <c r="C71" s="39" t="s">
        <v>618</v>
      </c>
      <c r="D71" s="45">
        <v>10362</v>
      </c>
      <c r="E71" s="44" t="s">
        <v>617</v>
      </c>
      <c r="F71" s="68">
        <v>1432080</v>
      </c>
      <c r="G71" s="183" t="s">
        <v>8</v>
      </c>
      <c r="H71" s="181"/>
      <c r="I71" s="41" t="s">
        <v>7</v>
      </c>
      <c r="J71" s="40"/>
      <c r="K71" s="39">
        <v>864</v>
      </c>
      <c r="L71" s="236">
        <f>F71-J71-K71</f>
        <v>1431216</v>
      </c>
    </row>
    <row r="72" spans="1:12" ht="16.5" customHeight="1">
      <c r="A72" s="227" t="s">
        <v>176</v>
      </c>
      <c r="B72" s="231" t="s">
        <v>30</v>
      </c>
      <c r="C72" s="303" t="s">
        <v>616</v>
      </c>
      <c r="D72" s="309" t="s">
        <v>615</v>
      </c>
      <c r="E72" s="308" t="s">
        <v>612</v>
      </c>
      <c r="F72" s="68">
        <f>624240+1146960</f>
        <v>1771200</v>
      </c>
      <c r="G72" s="183" t="s">
        <v>8</v>
      </c>
      <c r="H72" s="70">
        <v>43521</v>
      </c>
      <c r="I72" s="41" t="s">
        <v>7</v>
      </c>
      <c r="J72" s="304">
        <v>1770552</v>
      </c>
      <c r="K72" s="303">
        <v>648</v>
      </c>
      <c r="L72" s="195">
        <f>F72-J72-K72</f>
        <v>0</v>
      </c>
    </row>
    <row r="73" spans="1:12" ht="16.5" customHeight="1">
      <c r="A73" s="227" t="s">
        <v>176</v>
      </c>
      <c r="B73" s="231" t="s">
        <v>30</v>
      </c>
      <c r="C73" s="303" t="s">
        <v>614</v>
      </c>
      <c r="D73" s="309">
        <v>10252</v>
      </c>
      <c r="E73" s="308" t="s">
        <v>612</v>
      </c>
      <c r="F73" s="307">
        <v>1494720</v>
      </c>
      <c r="G73" s="183" t="s">
        <v>8</v>
      </c>
      <c r="H73" s="70">
        <v>43521</v>
      </c>
      <c r="I73" s="41" t="s">
        <v>7</v>
      </c>
      <c r="J73" s="304">
        <v>1494072</v>
      </c>
      <c r="K73" s="303">
        <v>648</v>
      </c>
      <c r="L73" s="195">
        <f>F73-J73-K73</f>
        <v>0</v>
      </c>
    </row>
    <row r="74" spans="1:12" ht="16.5" customHeight="1">
      <c r="A74" s="227" t="s">
        <v>176</v>
      </c>
      <c r="B74" s="231" t="s">
        <v>30</v>
      </c>
      <c r="C74" s="303" t="s">
        <v>613</v>
      </c>
      <c r="D74" s="309">
        <v>11565</v>
      </c>
      <c r="E74" s="308" t="s">
        <v>612</v>
      </c>
      <c r="F74" s="307">
        <v>1101600</v>
      </c>
      <c r="G74" s="183" t="s">
        <v>8</v>
      </c>
      <c r="H74" s="70">
        <v>43521</v>
      </c>
      <c r="I74" s="41" t="s">
        <v>7</v>
      </c>
      <c r="J74" s="304">
        <v>1100952</v>
      </c>
      <c r="K74" s="303">
        <v>648</v>
      </c>
      <c r="L74" s="195">
        <f>F74-J74-K74</f>
        <v>0</v>
      </c>
    </row>
    <row r="75" spans="1:12" ht="16.5" customHeight="1">
      <c r="A75" s="237" t="s">
        <v>208</v>
      </c>
      <c r="B75" s="231" t="s">
        <v>159</v>
      </c>
      <c r="C75" s="188" t="s">
        <v>611</v>
      </c>
      <c r="D75" s="187">
        <v>11599</v>
      </c>
      <c r="E75" s="186" t="s">
        <v>610</v>
      </c>
      <c r="F75" s="68">
        <v>3280478</v>
      </c>
      <c r="G75" s="183" t="s">
        <v>8</v>
      </c>
      <c r="H75" s="33">
        <v>43524</v>
      </c>
      <c r="I75" s="41" t="s">
        <v>7</v>
      </c>
      <c r="J75" s="40">
        <v>3279830</v>
      </c>
      <c r="K75" s="39">
        <v>648</v>
      </c>
      <c r="L75" s="195">
        <f>F75-J75-K75</f>
        <v>0</v>
      </c>
    </row>
    <row r="76" spans="1:12" ht="16.5" customHeight="1">
      <c r="A76" s="227" t="s">
        <v>166</v>
      </c>
      <c r="B76" s="231" t="s">
        <v>30</v>
      </c>
      <c r="C76" s="39" t="s">
        <v>609</v>
      </c>
      <c r="D76" s="45">
        <v>10440</v>
      </c>
      <c r="E76" s="44" t="s">
        <v>608</v>
      </c>
      <c r="F76" s="68">
        <f>231210+35640</f>
        <v>266850</v>
      </c>
      <c r="G76" s="183" t="s">
        <v>8</v>
      </c>
      <c r="H76" s="33">
        <v>43524</v>
      </c>
      <c r="I76" s="41" t="s">
        <v>7</v>
      </c>
      <c r="J76" s="40">
        <v>266202</v>
      </c>
      <c r="K76" s="39">
        <v>648</v>
      </c>
      <c r="L76" s="195">
        <f>F76-J76-K76</f>
        <v>0</v>
      </c>
    </row>
    <row r="77" spans="1:12" ht="16.5" customHeight="1">
      <c r="A77" s="311" t="s">
        <v>204</v>
      </c>
      <c r="B77" s="310" t="s">
        <v>159</v>
      </c>
      <c r="C77" s="303" t="s">
        <v>607</v>
      </c>
      <c r="D77" s="309">
        <v>11507</v>
      </c>
      <c r="E77" s="308"/>
      <c r="F77" s="307">
        <f>1694080</f>
        <v>1694080</v>
      </c>
      <c r="G77" s="183" t="s">
        <v>8</v>
      </c>
      <c r="H77" s="235">
        <v>43511</v>
      </c>
      <c r="I77" s="305" t="s">
        <v>606</v>
      </c>
      <c r="J77" s="304">
        <v>1694080</v>
      </c>
      <c r="K77" s="303"/>
      <c r="L77" s="195">
        <f>F77-J77-K77</f>
        <v>0</v>
      </c>
    </row>
    <row r="78" spans="1:12" ht="16.5" customHeight="1">
      <c r="A78" s="311"/>
      <c r="B78" s="310"/>
      <c r="C78" s="303"/>
      <c r="D78" s="309"/>
      <c r="E78" s="308"/>
      <c r="F78" s="307"/>
      <c r="G78" s="183" t="s">
        <v>8</v>
      </c>
      <c r="H78" s="33"/>
      <c r="I78" s="305" t="s">
        <v>606</v>
      </c>
      <c r="J78" s="304"/>
      <c r="K78" s="303"/>
      <c r="L78" s="306"/>
    </row>
    <row r="79" spans="1:12" ht="16.5" customHeight="1">
      <c r="A79" s="227" t="s">
        <v>143</v>
      </c>
      <c r="B79" s="231" t="s">
        <v>30</v>
      </c>
      <c r="C79" s="39" t="s">
        <v>605</v>
      </c>
      <c r="D79" s="45" t="s">
        <v>604</v>
      </c>
      <c r="E79" s="44" t="s">
        <v>603</v>
      </c>
      <c r="F79" s="68">
        <v>5274039</v>
      </c>
      <c r="G79" s="301" t="s">
        <v>8</v>
      </c>
      <c r="H79" s="181"/>
      <c r="I79" s="305" t="s">
        <v>7</v>
      </c>
      <c r="J79" s="304"/>
      <c r="K79" s="303">
        <v>540</v>
      </c>
      <c r="L79" s="302">
        <f>F79-J79-K79</f>
        <v>5273499</v>
      </c>
    </row>
    <row r="80" spans="1:12" ht="16.5" customHeight="1">
      <c r="A80" s="237" t="s">
        <v>208</v>
      </c>
      <c r="B80" s="231" t="s">
        <v>30</v>
      </c>
      <c r="C80" s="287" t="s">
        <v>602</v>
      </c>
      <c r="D80" s="269">
        <v>11747</v>
      </c>
      <c r="E80" s="44"/>
      <c r="F80" s="68">
        <v>672840</v>
      </c>
      <c r="G80" s="301" t="s">
        <v>8</v>
      </c>
      <c r="H80" s="33">
        <v>43524</v>
      </c>
      <c r="I80" s="41" t="s">
        <v>7</v>
      </c>
      <c r="J80" s="40">
        <v>672300</v>
      </c>
      <c r="K80" s="39">
        <v>540</v>
      </c>
      <c r="L80" s="195">
        <f>F80-J80-K80</f>
        <v>0</v>
      </c>
    </row>
    <row r="81" spans="1:12" ht="16.5" customHeight="1">
      <c r="A81" s="227" t="s">
        <v>104</v>
      </c>
      <c r="B81" s="231" t="s">
        <v>30</v>
      </c>
      <c r="C81" s="39" t="s">
        <v>601</v>
      </c>
      <c r="D81" s="45" t="s">
        <v>600</v>
      </c>
      <c r="E81" s="44" t="s">
        <v>599</v>
      </c>
      <c r="F81" s="68">
        <f>973080+2315910</f>
        <v>3288990</v>
      </c>
      <c r="G81" s="183" t="s">
        <v>8</v>
      </c>
      <c r="H81" s="181">
        <v>43553</v>
      </c>
      <c r="I81" s="41" t="s">
        <v>7</v>
      </c>
      <c r="J81" s="40">
        <v>3288990</v>
      </c>
      <c r="K81" s="39"/>
      <c r="L81" s="38" t="s">
        <v>6</v>
      </c>
    </row>
    <row r="82" spans="1:12" ht="16.5" customHeight="1">
      <c r="A82" s="227" t="s">
        <v>104</v>
      </c>
      <c r="B82" s="231" t="s">
        <v>30</v>
      </c>
      <c r="C82" s="39"/>
      <c r="D82" s="45"/>
      <c r="E82" s="44"/>
      <c r="F82" s="68"/>
      <c r="G82" s="183" t="s">
        <v>44</v>
      </c>
      <c r="H82" s="181"/>
      <c r="I82" s="41" t="s">
        <v>148</v>
      </c>
      <c r="J82" s="40"/>
      <c r="K82" s="39"/>
      <c r="L82" s="38" t="s">
        <v>6</v>
      </c>
    </row>
    <row r="83" spans="1:12" ht="16.5" customHeight="1">
      <c r="A83" s="227" t="s">
        <v>104</v>
      </c>
      <c r="B83" s="231" t="s">
        <v>30</v>
      </c>
      <c r="C83" s="39"/>
      <c r="D83" s="45"/>
      <c r="E83" s="44"/>
      <c r="F83" s="68"/>
      <c r="G83" s="183" t="s">
        <v>8</v>
      </c>
      <c r="H83" s="300"/>
      <c r="I83" s="41" t="s">
        <v>7</v>
      </c>
      <c r="J83" s="40"/>
      <c r="K83" s="39"/>
      <c r="L83" s="69">
        <f>F81+F82+F83-J81-K81-J82-K82-J83-K83</f>
        <v>0</v>
      </c>
    </row>
    <row r="84" spans="1:12" ht="16.5" customHeight="1">
      <c r="A84" s="237" t="s">
        <v>54</v>
      </c>
      <c r="B84" s="231" t="s">
        <v>159</v>
      </c>
      <c r="C84" s="292" t="s">
        <v>598</v>
      </c>
      <c r="D84" s="291">
        <v>11664</v>
      </c>
      <c r="E84" s="186" t="s">
        <v>597</v>
      </c>
      <c r="F84" s="68">
        <v>5490540</v>
      </c>
      <c r="G84" s="183" t="s">
        <v>8</v>
      </c>
      <c r="H84" s="33">
        <v>43524</v>
      </c>
      <c r="I84" s="41" t="s">
        <v>7</v>
      </c>
      <c r="J84" s="40">
        <v>5490540</v>
      </c>
      <c r="K84" s="39"/>
      <c r="L84" s="195">
        <f>F84-J84-K84</f>
        <v>0</v>
      </c>
    </row>
    <row r="85" spans="1:12" ht="16.5" customHeight="1">
      <c r="A85" s="227" t="s">
        <v>116</v>
      </c>
      <c r="B85" s="231" t="s">
        <v>30</v>
      </c>
      <c r="C85" s="287" t="s">
        <v>596</v>
      </c>
      <c r="D85" s="269">
        <v>10323</v>
      </c>
      <c r="E85" s="44" t="s">
        <v>595</v>
      </c>
      <c r="F85" s="68">
        <v>181440</v>
      </c>
      <c r="G85" s="183" t="s">
        <v>8</v>
      </c>
      <c r="H85" s="33">
        <v>43524</v>
      </c>
      <c r="I85" s="41" t="s">
        <v>7</v>
      </c>
      <c r="J85" s="40">
        <v>180900</v>
      </c>
      <c r="K85" s="39">
        <v>540</v>
      </c>
      <c r="L85" s="195">
        <f>F85-J85-K85</f>
        <v>0</v>
      </c>
    </row>
    <row r="86" spans="1:12" ht="16.5" customHeight="1">
      <c r="A86" s="227" t="s">
        <v>54</v>
      </c>
      <c r="B86" s="231" t="s">
        <v>159</v>
      </c>
      <c r="C86" s="292" t="s">
        <v>594</v>
      </c>
      <c r="D86" s="291" t="s">
        <v>593</v>
      </c>
      <c r="E86" s="186" t="s">
        <v>592</v>
      </c>
      <c r="F86" s="68">
        <f>216000+3400821+2708640+1524154</f>
        <v>7849615</v>
      </c>
      <c r="G86" s="183" t="s">
        <v>8</v>
      </c>
      <c r="H86" s="33">
        <v>43524</v>
      </c>
      <c r="I86" s="41" t="s">
        <v>7</v>
      </c>
      <c r="J86" s="40">
        <v>3928563</v>
      </c>
      <c r="K86" s="39">
        <v>540</v>
      </c>
      <c r="L86" s="195" t="s">
        <v>6</v>
      </c>
    </row>
    <row r="87" spans="1:12" ht="16.5" customHeight="1">
      <c r="A87" s="227"/>
      <c r="B87" s="231"/>
      <c r="C87" s="292"/>
      <c r="D87" s="291"/>
      <c r="E87" s="186"/>
      <c r="F87" s="68"/>
      <c r="G87" s="183" t="s">
        <v>44</v>
      </c>
      <c r="H87" s="252">
        <v>43524</v>
      </c>
      <c r="I87" s="41" t="s">
        <v>591</v>
      </c>
      <c r="J87" s="40">
        <v>3920000</v>
      </c>
      <c r="K87" s="39">
        <v>512</v>
      </c>
      <c r="L87" s="195">
        <f>F86-J86-K86-J87-K87</f>
        <v>0</v>
      </c>
    </row>
    <row r="88" spans="1:12" ht="16.5" customHeight="1">
      <c r="A88" s="227" t="s">
        <v>166</v>
      </c>
      <c r="B88" s="231" t="s">
        <v>159</v>
      </c>
      <c r="C88" s="287" t="s">
        <v>590</v>
      </c>
      <c r="D88" s="291" t="s">
        <v>589</v>
      </c>
      <c r="E88" s="44"/>
      <c r="F88" s="68">
        <f>738720+3696624</f>
        <v>4435344</v>
      </c>
      <c r="G88" s="183" t="s">
        <v>8</v>
      </c>
      <c r="H88" s="33">
        <v>43524</v>
      </c>
      <c r="I88" s="41" t="s">
        <v>7</v>
      </c>
      <c r="J88" s="40">
        <v>2223968</v>
      </c>
      <c r="K88" s="39">
        <v>864</v>
      </c>
      <c r="L88" s="195">
        <f>F88-J88-K88</f>
        <v>2210512</v>
      </c>
    </row>
    <row r="89" spans="1:12" ht="16.5" customHeight="1">
      <c r="A89" s="227"/>
      <c r="B89" s="231"/>
      <c r="C89" s="287"/>
      <c r="D89" s="269"/>
      <c r="E89" s="44"/>
      <c r="F89" s="68"/>
      <c r="G89" s="183" t="s">
        <v>44</v>
      </c>
      <c r="H89" s="179">
        <v>43524</v>
      </c>
      <c r="I89" s="293" t="s">
        <v>4</v>
      </c>
      <c r="J89" s="40">
        <v>2210000</v>
      </c>
      <c r="K89" s="39">
        <v>512</v>
      </c>
      <c r="L89" s="195">
        <f>+F88-J88-K88-J89-K89</f>
        <v>0</v>
      </c>
    </row>
    <row r="90" spans="1:12" ht="16.5" customHeight="1">
      <c r="A90" s="227" t="s">
        <v>166</v>
      </c>
      <c r="B90" s="231" t="s">
        <v>30</v>
      </c>
      <c r="C90" s="39" t="s">
        <v>588</v>
      </c>
      <c r="D90" s="45">
        <v>10599</v>
      </c>
      <c r="E90" s="44" t="s">
        <v>587</v>
      </c>
      <c r="F90" s="68">
        <v>7146152</v>
      </c>
      <c r="G90" s="183" t="s">
        <v>8</v>
      </c>
      <c r="H90" s="181"/>
      <c r="I90" s="41" t="s">
        <v>7</v>
      </c>
      <c r="J90" s="40"/>
      <c r="K90" s="39">
        <v>864</v>
      </c>
      <c r="L90" s="236">
        <f>F90-J90-K90</f>
        <v>7145288</v>
      </c>
    </row>
    <row r="91" spans="1:12" ht="16.5" customHeight="1">
      <c r="A91" s="227" t="s">
        <v>116</v>
      </c>
      <c r="B91" s="231" t="s">
        <v>30</v>
      </c>
      <c r="C91" s="39" t="s">
        <v>586</v>
      </c>
      <c r="D91" s="45">
        <v>10572</v>
      </c>
      <c r="E91" s="44" t="s">
        <v>585</v>
      </c>
      <c r="F91" s="68">
        <v>285120</v>
      </c>
      <c r="G91" s="183" t="s">
        <v>8</v>
      </c>
      <c r="H91" s="189">
        <v>43532</v>
      </c>
      <c r="I91" s="41" t="s">
        <v>7</v>
      </c>
      <c r="J91" s="40">
        <v>284364</v>
      </c>
      <c r="K91" s="39">
        <v>756</v>
      </c>
      <c r="L91" s="236">
        <f>F91-J91-K91</f>
        <v>0</v>
      </c>
    </row>
    <row r="92" spans="1:12" ht="16.5" customHeight="1">
      <c r="A92" s="227" t="s">
        <v>102</v>
      </c>
      <c r="B92" s="231" t="s">
        <v>159</v>
      </c>
      <c r="C92" s="39" t="s">
        <v>584</v>
      </c>
      <c r="D92" s="45">
        <v>10307</v>
      </c>
      <c r="E92" s="44" t="s">
        <v>583</v>
      </c>
      <c r="F92" s="68">
        <v>10800</v>
      </c>
      <c r="G92" s="183" t="s">
        <v>8</v>
      </c>
      <c r="H92" s="181"/>
      <c r="I92" s="41" t="s">
        <v>7</v>
      </c>
      <c r="J92" s="40"/>
      <c r="K92" s="39">
        <v>648</v>
      </c>
      <c r="L92" s="69">
        <f>F92-J92-K92</f>
        <v>10152</v>
      </c>
    </row>
    <row r="93" spans="1:12" ht="16.5" customHeight="1">
      <c r="A93" s="227"/>
      <c r="B93" s="231" t="s">
        <v>30</v>
      </c>
      <c r="C93" s="39" t="s">
        <v>582</v>
      </c>
      <c r="D93" s="45" t="s">
        <v>581</v>
      </c>
      <c r="E93" s="44" t="s">
        <v>580</v>
      </c>
      <c r="F93" s="68">
        <f>311040+7649316+486000</f>
        <v>8446356</v>
      </c>
      <c r="G93" s="183" t="s">
        <v>44</v>
      </c>
      <c r="H93" s="190">
        <v>43516</v>
      </c>
      <c r="I93" s="293" t="s">
        <v>4</v>
      </c>
      <c r="J93" s="40">
        <v>8446356</v>
      </c>
      <c r="K93" s="39"/>
      <c r="L93" s="195">
        <f>F93-J93-K93</f>
        <v>0</v>
      </c>
    </row>
    <row r="94" spans="1:12" ht="16.5" customHeight="1">
      <c r="A94" s="227" t="s">
        <v>65</v>
      </c>
      <c r="B94" s="231" t="s">
        <v>159</v>
      </c>
      <c r="C94" s="39" t="s">
        <v>579</v>
      </c>
      <c r="D94" s="45">
        <v>11416</v>
      </c>
      <c r="E94" s="44"/>
      <c r="F94" s="68">
        <f>4683420+3036960</f>
        <v>7720380</v>
      </c>
      <c r="G94" s="183" t="s">
        <v>44</v>
      </c>
      <c r="H94" s="33">
        <v>43524</v>
      </c>
      <c r="I94" s="293" t="s">
        <v>4</v>
      </c>
      <c r="J94" s="40">
        <v>3088000</v>
      </c>
      <c r="K94" s="39"/>
      <c r="L94" s="236">
        <f>F94-J94-K94</f>
        <v>4632380</v>
      </c>
    </row>
    <row r="95" spans="1:12" ht="16.5" customHeight="1">
      <c r="A95" s="227"/>
      <c r="B95" s="231"/>
      <c r="C95" s="39"/>
      <c r="D95" s="45"/>
      <c r="E95" s="44"/>
      <c r="F95" s="68"/>
      <c r="G95" s="183" t="s">
        <v>8</v>
      </c>
      <c r="H95" s="252">
        <v>43528</v>
      </c>
      <c r="I95" s="293" t="s">
        <v>12</v>
      </c>
      <c r="J95" s="40">
        <v>4631624</v>
      </c>
      <c r="K95" s="39">
        <v>756</v>
      </c>
      <c r="L95" s="195">
        <f>F94-K95-J95-K94-J94</f>
        <v>0</v>
      </c>
    </row>
    <row r="96" spans="1:12" ht="16.5" customHeight="1">
      <c r="A96" s="227"/>
      <c r="B96" s="231" t="s">
        <v>30</v>
      </c>
      <c r="C96" s="289" t="s">
        <v>578</v>
      </c>
      <c r="D96" s="288">
        <v>11544</v>
      </c>
      <c r="E96" s="191"/>
      <c r="F96" s="68">
        <f>75600</f>
        <v>75600</v>
      </c>
      <c r="G96" s="183" t="s">
        <v>8</v>
      </c>
      <c r="H96" s="33">
        <v>43524</v>
      </c>
      <c r="I96" s="41" t="s">
        <v>7</v>
      </c>
      <c r="J96" s="40">
        <v>75600</v>
      </c>
      <c r="K96" s="39"/>
      <c r="L96" s="195">
        <f>F96-J96-K96</f>
        <v>0</v>
      </c>
    </row>
    <row r="97" spans="1:12" ht="16.5" customHeight="1">
      <c r="A97" s="227" t="s">
        <v>577</v>
      </c>
      <c r="B97" s="231" t="s">
        <v>30</v>
      </c>
      <c r="C97" s="287" t="s">
        <v>576</v>
      </c>
      <c r="D97" s="269">
        <v>10238</v>
      </c>
      <c r="E97" s="44" t="s">
        <v>575</v>
      </c>
      <c r="F97" s="68">
        <f>5773216+1949400+596160</f>
        <v>8318776</v>
      </c>
      <c r="G97" s="183" t="s">
        <v>8</v>
      </c>
      <c r="H97" s="33">
        <v>43524</v>
      </c>
      <c r="I97" s="41" t="s">
        <v>7</v>
      </c>
      <c r="J97" s="40">
        <v>8318776</v>
      </c>
      <c r="K97" s="39"/>
      <c r="L97" s="38" t="s">
        <v>6</v>
      </c>
    </row>
    <row r="98" spans="1:12" ht="16.5" customHeight="1">
      <c r="A98" s="227"/>
      <c r="B98" s="231"/>
      <c r="C98" s="299" t="s">
        <v>574</v>
      </c>
      <c r="D98" s="61"/>
      <c r="E98" s="60"/>
      <c r="F98" s="39"/>
      <c r="G98" s="183" t="s">
        <v>8</v>
      </c>
      <c r="H98" s="64"/>
      <c r="I98" s="41"/>
      <c r="J98" s="40"/>
      <c r="K98" s="39"/>
      <c r="L98" s="38" t="s">
        <v>6</v>
      </c>
    </row>
    <row r="99" spans="1:12" ht="16.5" customHeight="1">
      <c r="A99" s="227"/>
      <c r="B99" s="231"/>
      <c r="C99" s="299" t="s">
        <v>573</v>
      </c>
      <c r="D99" s="61"/>
      <c r="E99" s="60"/>
      <c r="F99" s="39"/>
      <c r="G99" s="183" t="s">
        <v>8</v>
      </c>
      <c r="H99" s="64"/>
      <c r="I99" s="41"/>
      <c r="J99" s="40"/>
      <c r="K99" s="39"/>
      <c r="L99" s="195">
        <f>+F97-J97-J99+J98</f>
        <v>0</v>
      </c>
    </row>
    <row r="100" spans="1:12" ht="16.5" customHeight="1">
      <c r="A100" s="227" t="s">
        <v>143</v>
      </c>
      <c r="B100" s="231" t="s">
        <v>30</v>
      </c>
      <c r="C100" s="287" t="s">
        <v>572</v>
      </c>
      <c r="D100" s="269">
        <v>10422</v>
      </c>
      <c r="E100" s="44" t="s">
        <v>571</v>
      </c>
      <c r="F100" s="68">
        <v>218160</v>
      </c>
      <c r="G100" s="183" t="s">
        <v>8</v>
      </c>
      <c r="H100" s="33">
        <v>43524</v>
      </c>
      <c r="I100" s="41" t="s">
        <v>7</v>
      </c>
      <c r="J100" s="40">
        <v>217512</v>
      </c>
      <c r="K100" s="39">
        <v>648</v>
      </c>
      <c r="L100" s="195">
        <f>F100-J100-K100</f>
        <v>0</v>
      </c>
    </row>
    <row r="101" spans="1:12" ht="16.5" customHeight="1">
      <c r="A101" s="227" t="s">
        <v>116</v>
      </c>
      <c r="B101" s="231" t="s">
        <v>159</v>
      </c>
      <c r="C101" s="39" t="s">
        <v>570</v>
      </c>
      <c r="D101" s="45" t="s">
        <v>569</v>
      </c>
      <c r="E101" s="44"/>
      <c r="F101" s="68">
        <f>38880+209520</f>
        <v>248400</v>
      </c>
      <c r="G101" s="183" t="s">
        <v>8</v>
      </c>
      <c r="H101" s="70">
        <v>43521</v>
      </c>
      <c r="I101" s="41" t="s">
        <v>7</v>
      </c>
      <c r="J101" s="40">
        <v>247644</v>
      </c>
      <c r="K101" s="39">
        <v>756</v>
      </c>
      <c r="L101" s="195">
        <f>F101-J101-K101</f>
        <v>0</v>
      </c>
    </row>
    <row r="102" spans="1:12" ht="16.5" customHeight="1">
      <c r="A102" s="227" t="s">
        <v>116</v>
      </c>
      <c r="B102" s="231" t="s">
        <v>159</v>
      </c>
      <c r="C102" s="39" t="s">
        <v>134</v>
      </c>
      <c r="D102" s="45">
        <v>10266</v>
      </c>
      <c r="E102" s="44"/>
      <c r="F102" s="68">
        <v>30240</v>
      </c>
      <c r="G102" s="183" t="s">
        <v>8</v>
      </c>
      <c r="H102" s="179">
        <v>43524</v>
      </c>
      <c r="I102" s="41" t="s">
        <v>7</v>
      </c>
      <c r="J102" s="40">
        <v>30240</v>
      </c>
      <c r="K102" s="39"/>
      <c r="L102" s="195">
        <f>F102-J102-K102</f>
        <v>0</v>
      </c>
    </row>
    <row r="103" spans="1:12" ht="16.5" customHeight="1">
      <c r="A103" s="227" t="s">
        <v>238</v>
      </c>
      <c r="B103" s="231" t="s">
        <v>30</v>
      </c>
      <c r="C103" s="39" t="s">
        <v>568</v>
      </c>
      <c r="D103" s="45" t="s">
        <v>567</v>
      </c>
      <c r="E103" s="44" t="s">
        <v>566</v>
      </c>
      <c r="F103" s="68">
        <f>4909170+553830</f>
        <v>5463000</v>
      </c>
      <c r="G103" s="183" t="s">
        <v>8</v>
      </c>
      <c r="H103" s="33">
        <v>43523</v>
      </c>
      <c r="I103" s="41" t="s">
        <v>7</v>
      </c>
      <c r="J103" s="40">
        <v>5462800</v>
      </c>
      <c r="K103" s="39">
        <v>200</v>
      </c>
      <c r="L103" s="195">
        <f>F103-J103-K103</f>
        <v>0</v>
      </c>
    </row>
    <row r="104" spans="1:12" ht="16.5" customHeight="1">
      <c r="A104" s="237" t="s">
        <v>208</v>
      </c>
      <c r="B104" s="231" t="s">
        <v>30</v>
      </c>
      <c r="C104" s="66" t="s">
        <v>565</v>
      </c>
      <c r="D104" s="243">
        <v>11803</v>
      </c>
      <c r="E104" s="242"/>
      <c r="F104" s="68">
        <v>537840</v>
      </c>
      <c r="G104" s="183" t="s">
        <v>8</v>
      </c>
      <c r="H104" s="189">
        <v>43532</v>
      </c>
      <c r="I104" s="41" t="s">
        <v>7</v>
      </c>
      <c r="J104" s="40">
        <v>537516</v>
      </c>
      <c r="K104" s="39">
        <v>324</v>
      </c>
      <c r="L104" s="195">
        <f>F104-J104-K104</f>
        <v>0</v>
      </c>
    </row>
    <row r="105" spans="1:12" ht="16.5" customHeight="1">
      <c r="A105" s="290" t="s">
        <v>564</v>
      </c>
      <c r="B105" s="231" t="s">
        <v>30</v>
      </c>
      <c r="C105" s="39" t="s">
        <v>563</v>
      </c>
      <c r="D105" s="45" t="s">
        <v>562</v>
      </c>
      <c r="E105" s="44" t="s">
        <v>561</v>
      </c>
      <c r="F105" s="68">
        <f>451440+327240+210600</f>
        <v>989280</v>
      </c>
      <c r="G105" s="183" t="s">
        <v>44</v>
      </c>
      <c r="H105" s="33"/>
      <c r="I105" s="41" t="s">
        <v>4</v>
      </c>
      <c r="J105" s="40"/>
      <c r="K105" s="39"/>
      <c r="L105" s="195" t="s">
        <v>6</v>
      </c>
    </row>
    <row r="106" spans="1:12" ht="16.5" customHeight="1">
      <c r="A106" s="290"/>
      <c r="B106" s="231"/>
      <c r="C106" s="39"/>
      <c r="D106" s="45"/>
      <c r="E106" s="44"/>
      <c r="F106" s="68"/>
      <c r="G106" s="183" t="s">
        <v>8</v>
      </c>
      <c r="H106" s="33">
        <v>43524</v>
      </c>
      <c r="I106" s="41" t="s">
        <v>7</v>
      </c>
      <c r="J106" s="40">
        <v>988686</v>
      </c>
      <c r="K106" s="39">
        <v>594</v>
      </c>
      <c r="L106" s="195">
        <f>+F105-J105-K105-J106-K106</f>
        <v>0</v>
      </c>
    </row>
    <row r="107" spans="1:12" ht="16.5" customHeight="1">
      <c r="A107" s="227" t="s">
        <v>76</v>
      </c>
      <c r="B107" s="231" t="s">
        <v>30</v>
      </c>
      <c r="C107" s="39" t="s">
        <v>560</v>
      </c>
      <c r="D107" s="45">
        <v>10465</v>
      </c>
      <c r="E107" s="44" t="s">
        <v>559</v>
      </c>
      <c r="F107" s="68">
        <v>1220400</v>
      </c>
      <c r="G107" s="183" t="s">
        <v>8</v>
      </c>
      <c r="H107" s="190">
        <v>43504</v>
      </c>
      <c r="I107" s="293" t="s">
        <v>7</v>
      </c>
      <c r="J107" s="40">
        <v>1220076</v>
      </c>
      <c r="K107" s="39">
        <v>324</v>
      </c>
      <c r="L107" s="195">
        <f>F107-J107-K107</f>
        <v>0</v>
      </c>
    </row>
    <row r="108" spans="1:12" ht="16.5" customHeight="1">
      <c r="A108" s="227" t="s">
        <v>104</v>
      </c>
      <c r="B108" s="231" t="s">
        <v>30</v>
      </c>
      <c r="C108" s="39" t="s">
        <v>558</v>
      </c>
      <c r="D108" s="45" t="s">
        <v>557</v>
      </c>
      <c r="E108" s="44" t="s">
        <v>556</v>
      </c>
      <c r="F108" s="68">
        <f>86400+241920</f>
        <v>328320</v>
      </c>
      <c r="G108" s="183" t="s">
        <v>8</v>
      </c>
      <c r="H108" s="33">
        <v>43524</v>
      </c>
      <c r="I108" s="41" t="s">
        <v>7</v>
      </c>
      <c r="J108" s="40">
        <v>328158</v>
      </c>
      <c r="K108" s="39">
        <v>162</v>
      </c>
      <c r="L108" s="67">
        <f>F108-J108-K108</f>
        <v>0</v>
      </c>
    </row>
    <row r="109" spans="1:12" ht="16.5" customHeight="1">
      <c r="A109" s="237" t="s">
        <v>160</v>
      </c>
      <c r="B109" s="231" t="s">
        <v>30</v>
      </c>
      <c r="C109" s="39" t="s">
        <v>132</v>
      </c>
      <c r="D109" s="45">
        <v>11607</v>
      </c>
      <c r="E109" s="44"/>
      <c r="F109" s="68">
        <v>69120</v>
      </c>
      <c r="G109" s="183" t="s">
        <v>8</v>
      </c>
      <c r="H109" s="190">
        <v>43516</v>
      </c>
      <c r="I109" s="41" t="s">
        <v>7</v>
      </c>
      <c r="J109" s="40">
        <v>69120</v>
      </c>
      <c r="K109" s="39"/>
      <c r="L109" s="195">
        <f>F109-J109-K109</f>
        <v>0</v>
      </c>
    </row>
    <row r="110" spans="1:12" ht="16.5" customHeight="1">
      <c r="A110" s="227" t="s">
        <v>176</v>
      </c>
      <c r="B110" s="231" t="s">
        <v>30</v>
      </c>
      <c r="C110" s="39" t="s">
        <v>555</v>
      </c>
      <c r="D110" s="45">
        <v>10075</v>
      </c>
      <c r="E110" s="44" t="s">
        <v>554</v>
      </c>
      <c r="F110" s="68">
        <v>812160</v>
      </c>
      <c r="G110" s="183" t="s">
        <v>8</v>
      </c>
      <c r="H110" s="181"/>
      <c r="I110" s="41" t="s">
        <v>7</v>
      </c>
      <c r="J110" s="40"/>
      <c r="K110" s="39"/>
      <c r="L110" s="236">
        <f>F110-J110-K110</f>
        <v>812160</v>
      </c>
    </row>
    <row r="111" spans="1:12" ht="16.5" customHeight="1">
      <c r="A111" s="227" t="s">
        <v>176</v>
      </c>
      <c r="B111" s="231" t="s">
        <v>30</v>
      </c>
      <c r="C111" s="39" t="s">
        <v>553</v>
      </c>
      <c r="D111" s="45">
        <v>10038</v>
      </c>
      <c r="E111" s="44" t="s">
        <v>552</v>
      </c>
      <c r="F111" s="68">
        <v>849960</v>
      </c>
      <c r="G111" s="183" t="s">
        <v>8</v>
      </c>
      <c r="H111" s="181"/>
      <c r="I111" s="41" t="s">
        <v>7</v>
      </c>
      <c r="J111" s="40"/>
      <c r="K111" s="39"/>
      <c r="L111" s="236">
        <f>F111-J111-K111</f>
        <v>849960</v>
      </c>
    </row>
    <row r="112" spans="1:12" ht="16.5" customHeight="1">
      <c r="A112" s="227" t="s">
        <v>176</v>
      </c>
      <c r="B112" s="231" t="s">
        <v>30</v>
      </c>
      <c r="C112" s="39" t="s">
        <v>551</v>
      </c>
      <c r="D112" s="45">
        <v>10076</v>
      </c>
      <c r="E112" s="44" t="s">
        <v>550</v>
      </c>
      <c r="F112" s="68">
        <v>50760</v>
      </c>
      <c r="G112" s="183" t="s">
        <v>8</v>
      </c>
      <c r="H112" s="181"/>
      <c r="I112" s="41" t="s">
        <v>7</v>
      </c>
      <c r="J112" s="40"/>
      <c r="K112" s="39"/>
      <c r="L112" s="236">
        <f>F112-J112-K112</f>
        <v>50760</v>
      </c>
    </row>
    <row r="113" spans="1:13" ht="16.5" customHeight="1">
      <c r="A113" s="237" t="s">
        <v>104</v>
      </c>
      <c r="B113" s="231" t="s">
        <v>159</v>
      </c>
      <c r="C113" s="66" t="s">
        <v>549</v>
      </c>
      <c r="D113" s="243">
        <v>11628</v>
      </c>
      <c r="E113" s="242"/>
      <c r="F113" s="68">
        <v>88950</v>
      </c>
      <c r="G113" s="183" t="s">
        <v>8</v>
      </c>
      <c r="H113" s="33">
        <v>43524</v>
      </c>
      <c r="I113" s="41" t="s">
        <v>7</v>
      </c>
      <c r="J113" s="40">
        <v>88194</v>
      </c>
      <c r="K113" s="39">
        <v>756</v>
      </c>
      <c r="L113" s="195">
        <f>F113-J113-K113</f>
        <v>0</v>
      </c>
    </row>
    <row r="114" spans="1:13" ht="16.5" customHeight="1">
      <c r="A114" s="227" t="s">
        <v>54</v>
      </c>
      <c r="B114" s="231" t="s">
        <v>159</v>
      </c>
      <c r="C114" s="39" t="s">
        <v>548</v>
      </c>
      <c r="D114" s="45" t="s">
        <v>547</v>
      </c>
      <c r="E114" s="44" t="s">
        <v>546</v>
      </c>
      <c r="F114" s="68">
        <f>103032+969840</f>
        <v>1072872</v>
      </c>
      <c r="G114" s="183" t="s">
        <v>8</v>
      </c>
      <c r="H114" s="33">
        <v>43524</v>
      </c>
      <c r="I114" s="41" t="s">
        <v>7</v>
      </c>
      <c r="J114" s="40">
        <v>103032</v>
      </c>
      <c r="K114" s="39"/>
      <c r="L114" s="195" t="s">
        <v>6</v>
      </c>
    </row>
    <row r="115" spans="1:13" ht="16.5" customHeight="1">
      <c r="A115" s="227"/>
      <c r="B115" s="231"/>
      <c r="C115" s="39"/>
      <c r="D115" s="45"/>
      <c r="E115" s="44"/>
      <c r="F115" s="68"/>
      <c r="G115" s="183" t="s">
        <v>8</v>
      </c>
      <c r="H115" s="33">
        <v>43524</v>
      </c>
      <c r="I115" s="41" t="s">
        <v>7</v>
      </c>
      <c r="J115" s="40">
        <v>969840</v>
      </c>
      <c r="K115" s="39"/>
      <c r="L115" s="195">
        <f>F114-K115-J115-K114-J114</f>
        <v>0</v>
      </c>
    </row>
    <row r="116" spans="1:13" ht="16.5" customHeight="1">
      <c r="A116" s="237" t="s">
        <v>208</v>
      </c>
      <c r="B116" s="231" t="s">
        <v>30</v>
      </c>
      <c r="C116" s="39" t="s">
        <v>545</v>
      </c>
      <c r="D116" s="45">
        <v>11839</v>
      </c>
      <c r="E116" s="44"/>
      <c r="F116" s="68">
        <v>139320</v>
      </c>
      <c r="G116" s="183" t="s">
        <v>8</v>
      </c>
      <c r="H116" s="33">
        <v>43524</v>
      </c>
      <c r="I116" s="41" t="s">
        <v>7</v>
      </c>
      <c r="J116" s="40">
        <v>138672</v>
      </c>
      <c r="K116" s="39">
        <v>648</v>
      </c>
      <c r="L116" s="195">
        <f>F116-J116-K116</f>
        <v>0</v>
      </c>
    </row>
    <row r="117" spans="1:13" ht="16.5" customHeight="1">
      <c r="A117" s="237" t="s">
        <v>104</v>
      </c>
      <c r="B117" s="231" t="s">
        <v>159</v>
      </c>
      <c r="C117" s="193" t="s">
        <v>544</v>
      </c>
      <c r="D117" s="192">
        <v>11522</v>
      </c>
      <c r="E117" s="191"/>
      <c r="F117" s="68">
        <v>172800</v>
      </c>
      <c r="G117" s="183" t="s">
        <v>8</v>
      </c>
      <c r="H117" s="33">
        <v>43524</v>
      </c>
      <c r="I117" s="41" t="s">
        <v>7</v>
      </c>
      <c r="J117" s="40">
        <v>172476</v>
      </c>
      <c r="K117" s="39">
        <v>324</v>
      </c>
      <c r="L117" s="195">
        <f>F117-J117-K117</f>
        <v>0</v>
      </c>
    </row>
    <row r="118" spans="1:13" ht="16.5" customHeight="1">
      <c r="A118" s="237" t="s">
        <v>208</v>
      </c>
      <c r="B118" s="231" t="s">
        <v>30</v>
      </c>
      <c r="C118" s="39" t="s">
        <v>543</v>
      </c>
      <c r="D118" s="45" t="s">
        <v>542</v>
      </c>
      <c r="E118" s="44"/>
      <c r="F118" s="68">
        <f>119880+830520+1973160+55080+105840</f>
        <v>3084480</v>
      </c>
      <c r="G118" s="183" t="s">
        <v>8</v>
      </c>
      <c r="H118" s="33">
        <v>43524</v>
      </c>
      <c r="I118" s="41" t="s">
        <v>7</v>
      </c>
      <c r="J118" s="40">
        <v>3083724</v>
      </c>
      <c r="K118" s="39">
        <v>756</v>
      </c>
      <c r="L118" s="195">
        <f>F118-J118-K118</f>
        <v>0</v>
      </c>
    </row>
    <row r="119" spans="1:13" ht="16.5" customHeight="1">
      <c r="A119" s="237" t="s">
        <v>104</v>
      </c>
      <c r="B119" s="231" t="s">
        <v>159</v>
      </c>
      <c r="C119" s="39" t="s">
        <v>541</v>
      </c>
      <c r="D119" s="45">
        <v>10196</v>
      </c>
      <c r="E119" s="44"/>
      <c r="F119" s="68">
        <v>528120</v>
      </c>
      <c r="G119" s="183" t="s">
        <v>8</v>
      </c>
      <c r="H119" s="33">
        <v>43524</v>
      </c>
      <c r="I119" s="41" t="s">
        <v>7</v>
      </c>
      <c r="J119" s="40">
        <v>527364</v>
      </c>
      <c r="K119" s="39">
        <v>756</v>
      </c>
      <c r="L119" s="195">
        <f>F119-J119-K119</f>
        <v>0</v>
      </c>
    </row>
    <row r="120" spans="1:13" ht="16.5" customHeight="1">
      <c r="A120" s="227" t="s">
        <v>102</v>
      </c>
      <c r="B120" s="231" t="s">
        <v>159</v>
      </c>
      <c r="C120" s="39" t="s">
        <v>540</v>
      </c>
      <c r="D120" s="45">
        <v>10206</v>
      </c>
      <c r="E120" s="44" t="s">
        <v>539</v>
      </c>
      <c r="F120" s="68">
        <v>181440</v>
      </c>
      <c r="G120" s="183" t="s">
        <v>8</v>
      </c>
      <c r="H120" s="33">
        <v>43524</v>
      </c>
      <c r="I120" s="41" t="s">
        <v>7</v>
      </c>
      <c r="J120" s="40">
        <v>180792</v>
      </c>
      <c r="K120" s="39">
        <v>648</v>
      </c>
      <c r="L120" s="236">
        <f>F120-J120-K120</f>
        <v>0</v>
      </c>
    </row>
    <row r="121" spans="1:13" ht="16.5" customHeight="1">
      <c r="A121" s="227" t="s">
        <v>76</v>
      </c>
      <c r="B121" s="231" t="s">
        <v>30</v>
      </c>
      <c r="C121" s="39" t="s">
        <v>538</v>
      </c>
      <c r="D121" s="45" t="s">
        <v>537</v>
      </c>
      <c r="E121" s="44" t="s">
        <v>536</v>
      </c>
      <c r="F121" s="68">
        <f>1771200+12960</f>
        <v>1784160</v>
      </c>
      <c r="G121" s="183" t="s">
        <v>8</v>
      </c>
      <c r="H121" s="33">
        <v>43524</v>
      </c>
      <c r="I121" s="41" t="s">
        <v>7</v>
      </c>
      <c r="J121" s="40">
        <v>1784160</v>
      </c>
      <c r="K121" s="39"/>
      <c r="L121" s="195">
        <f>F121-J121-K121</f>
        <v>0</v>
      </c>
      <c r="M121" s="8"/>
    </row>
    <row r="122" spans="1:13" ht="16.5" customHeight="1">
      <c r="A122" s="227" t="s">
        <v>104</v>
      </c>
      <c r="B122" s="231" t="s">
        <v>159</v>
      </c>
      <c r="C122" s="39" t="s">
        <v>535</v>
      </c>
      <c r="D122" s="45" t="s">
        <v>534</v>
      </c>
      <c r="E122" s="44" t="s">
        <v>533</v>
      </c>
      <c r="F122" s="68">
        <f>648000+734400</f>
        <v>1382400</v>
      </c>
      <c r="G122" s="183" t="s">
        <v>8</v>
      </c>
      <c r="H122" s="190">
        <v>43516</v>
      </c>
      <c r="I122" s="293" t="s">
        <v>7</v>
      </c>
      <c r="J122" s="40">
        <v>1382249</v>
      </c>
      <c r="K122" s="39">
        <v>151</v>
      </c>
      <c r="L122" s="195">
        <f>F122-J122-K122</f>
        <v>0</v>
      </c>
    </row>
    <row r="123" spans="1:13" ht="16.5" customHeight="1">
      <c r="A123" s="227" t="s">
        <v>102</v>
      </c>
      <c r="B123" s="231" t="s">
        <v>30</v>
      </c>
      <c r="C123" s="39" t="s">
        <v>532</v>
      </c>
      <c r="D123" s="45">
        <v>11893</v>
      </c>
      <c r="E123" s="44" t="s">
        <v>531</v>
      </c>
      <c r="F123" s="68">
        <v>23760</v>
      </c>
      <c r="G123" s="183" t="s">
        <v>8</v>
      </c>
      <c r="H123" s="298"/>
      <c r="I123" s="41" t="s">
        <v>7</v>
      </c>
      <c r="J123" s="40"/>
      <c r="K123" s="39">
        <v>540</v>
      </c>
      <c r="L123" s="236">
        <f>F123-J123-K123</f>
        <v>23220</v>
      </c>
    </row>
    <row r="124" spans="1:13" ht="16.5" customHeight="1">
      <c r="A124" s="227" t="s">
        <v>208</v>
      </c>
      <c r="B124" s="231" t="s">
        <v>159</v>
      </c>
      <c r="C124" s="193" t="s">
        <v>530</v>
      </c>
      <c r="D124" s="192">
        <v>11359</v>
      </c>
      <c r="E124" s="191"/>
      <c r="F124" s="68">
        <v>16200</v>
      </c>
      <c r="G124" s="183" t="s">
        <v>8</v>
      </c>
      <c r="H124" s="298">
        <v>43528</v>
      </c>
      <c r="I124" s="41" t="s">
        <v>7</v>
      </c>
      <c r="J124" s="40">
        <v>16200</v>
      </c>
      <c r="K124" s="39"/>
      <c r="L124" s="195">
        <f>F124-J124-K124</f>
        <v>0</v>
      </c>
    </row>
    <row r="125" spans="1:13" ht="16.5" customHeight="1">
      <c r="A125" s="227" t="s">
        <v>104</v>
      </c>
      <c r="B125" s="231" t="s">
        <v>159</v>
      </c>
      <c r="C125" s="39" t="s">
        <v>529</v>
      </c>
      <c r="D125" s="45">
        <v>11472</v>
      </c>
      <c r="E125" s="44"/>
      <c r="F125" s="68">
        <v>1220657</v>
      </c>
      <c r="G125" s="183" t="s">
        <v>8</v>
      </c>
      <c r="H125" s="263">
        <v>43529</v>
      </c>
      <c r="I125" s="41" t="s">
        <v>7</v>
      </c>
      <c r="J125" s="178">
        <v>1220117</v>
      </c>
      <c r="K125" s="39">
        <v>540</v>
      </c>
      <c r="L125" s="195">
        <f>F125-J125-K125</f>
        <v>0</v>
      </c>
    </row>
    <row r="126" spans="1:13" ht="16.5" customHeight="1">
      <c r="A126" s="237" t="s">
        <v>528</v>
      </c>
      <c r="B126" s="231" t="s">
        <v>30</v>
      </c>
      <c r="C126" s="66" t="s">
        <v>527</v>
      </c>
      <c r="D126" s="243">
        <v>11849</v>
      </c>
      <c r="E126" s="242"/>
      <c r="F126" s="68">
        <f>39960+68040</f>
        <v>108000</v>
      </c>
      <c r="G126" s="183" t="s">
        <v>8</v>
      </c>
      <c r="H126" s="33">
        <v>43524</v>
      </c>
      <c r="I126" s="41" t="s">
        <v>7</v>
      </c>
      <c r="J126" s="40">
        <v>107244</v>
      </c>
      <c r="K126" s="39">
        <v>756</v>
      </c>
      <c r="L126" s="195">
        <f>F126-J126-K126</f>
        <v>0</v>
      </c>
    </row>
    <row r="127" spans="1:13" ht="16.5" customHeight="1">
      <c r="A127" s="227" t="s">
        <v>208</v>
      </c>
      <c r="B127" s="231" t="s">
        <v>30</v>
      </c>
      <c r="C127" s="39" t="s">
        <v>526</v>
      </c>
      <c r="D127" s="45">
        <v>10239</v>
      </c>
      <c r="E127" s="44" t="s">
        <v>525</v>
      </c>
      <c r="F127" s="68">
        <v>561600</v>
      </c>
      <c r="G127" s="183" t="s">
        <v>8</v>
      </c>
      <c r="H127" s="33">
        <v>43524</v>
      </c>
      <c r="I127" s="41" t="s">
        <v>7</v>
      </c>
      <c r="J127" s="40">
        <v>560844</v>
      </c>
      <c r="K127" s="39">
        <v>756</v>
      </c>
      <c r="L127" s="195">
        <f>F127-J127-K127</f>
        <v>0</v>
      </c>
    </row>
    <row r="128" spans="1:13" ht="16.5" customHeight="1">
      <c r="A128" s="227" t="s">
        <v>76</v>
      </c>
      <c r="B128" s="231">
        <v>20</v>
      </c>
      <c r="C128" s="39" t="s">
        <v>524</v>
      </c>
      <c r="D128" s="45">
        <v>10639</v>
      </c>
      <c r="E128" s="44" t="s">
        <v>130</v>
      </c>
      <c r="F128" s="68">
        <f>34830+21870</f>
        <v>56700</v>
      </c>
      <c r="G128" s="183" t="s">
        <v>44</v>
      </c>
      <c r="H128" s="64">
        <v>43501</v>
      </c>
      <c r="I128" s="41" t="s">
        <v>4</v>
      </c>
      <c r="J128" s="40">
        <v>56700</v>
      </c>
      <c r="K128" s="39"/>
      <c r="L128" s="236">
        <f>F128-J128-K128</f>
        <v>0</v>
      </c>
    </row>
    <row r="129" spans="1:12" ht="16.5" customHeight="1">
      <c r="A129" s="227" t="s">
        <v>116</v>
      </c>
      <c r="B129" s="231">
        <v>20</v>
      </c>
      <c r="C129" s="89" t="s">
        <v>523</v>
      </c>
      <c r="D129" s="297">
        <v>10388</v>
      </c>
      <c r="E129" s="296"/>
      <c r="F129" s="68">
        <v>185760</v>
      </c>
      <c r="G129" s="183" t="s">
        <v>8</v>
      </c>
      <c r="H129" s="179">
        <v>43524</v>
      </c>
      <c r="I129" s="41" t="s">
        <v>7</v>
      </c>
      <c r="J129" s="40">
        <v>185436</v>
      </c>
      <c r="K129" s="39">
        <v>324</v>
      </c>
      <c r="L129" s="195">
        <f>F129-J129-K129</f>
        <v>0</v>
      </c>
    </row>
    <row r="130" spans="1:12" ht="16.5" customHeight="1">
      <c r="A130" s="227" t="s">
        <v>143</v>
      </c>
      <c r="B130" s="231">
        <v>20</v>
      </c>
      <c r="C130" s="39" t="s">
        <v>522</v>
      </c>
      <c r="D130" s="45">
        <v>10299</v>
      </c>
      <c r="E130" s="44" t="s">
        <v>520</v>
      </c>
      <c r="F130" s="68">
        <v>162000</v>
      </c>
      <c r="G130" s="183" t="s">
        <v>8</v>
      </c>
      <c r="H130" s="33">
        <v>43524</v>
      </c>
      <c r="I130" s="41" t="s">
        <v>7</v>
      </c>
      <c r="J130" s="40">
        <v>161136</v>
      </c>
      <c r="K130" s="39">
        <v>864</v>
      </c>
      <c r="L130" s="236">
        <f>F130-J130-K130</f>
        <v>0</v>
      </c>
    </row>
    <row r="131" spans="1:12" ht="16.5" customHeight="1">
      <c r="A131" s="227" t="s">
        <v>143</v>
      </c>
      <c r="B131" s="231">
        <v>20</v>
      </c>
      <c r="C131" s="39" t="s">
        <v>521</v>
      </c>
      <c r="D131" s="45">
        <v>10384</v>
      </c>
      <c r="E131" s="44" t="s">
        <v>520</v>
      </c>
      <c r="F131" s="68">
        <v>320760</v>
      </c>
      <c r="G131" s="183" t="s">
        <v>8</v>
      </c>
      <c r="H131" s="33">
        <v>43524</v>
      </c>
      <c r="I131" s="41" t="s">
        <v>7</v>
      </c>
      <c r="J131" s="40">
        <v>319896</v>
      </c>
      <c r="K131" s="39">
        <v>864</v>
      </c>
      <c r="L131" s="236">
        <f>F131-J131-K131</f>
        <v>0</v>
      </c>
    </row>
    <row r="132" spans="1:12" ht="16.5" customHeight="1">
      <c r="A132" s="227" t="s">
        <v>238</v>
      </c>
      <c r="B132" s="231" t="s">
        <v>159</v>
      </c>
      <c r="C132" s="193" t="s">
        <v>519</v>
      </c>
      <c r="D132" s="192">
        <v>11404</v>
      </c>
      <c r="E132" s="191"/>
      <c r="F132" s="295">
        <v>872480</v>
      </c>
      <c r="G132" s="183" t="s">
        <v>8</v>
      </c>
      <c r="H132" s="64"/>
      <c r="I132" s="41" t="s">
        <v>7</v>
      </c>
      <c r="J132" s="294"/>
      <c r="K132" s="39"/>
      <c r="L132" s="195">
        <f>F132-J132-K132</f>
        <v>872480</v>
      </c>
    </row>
    <row r="133" spans="1:12" ht="16.5" customHeight="1">
      <c r="A133" s="227" t="s">
        <v>76</v>
      </c>
      <c r="B133" s="231" t="s">
        <v>25</v>
      </c>
      <c r="C133" s="39" t="s">
        <v>518</v>
      </c>
      <c r="D133" s="45">
        <v>10450</v>
      </c>
      <c r="E133" s="44" t="s">
        <v>517</v>
      </c>
      <c r="F133" s="68">
        <v>360180</v>
      </c>
      <c r="G133" s="183" t="s">
        <v>8</v>
      </c>
      <c r="H133" s="238">
        <v>43539</v>
      </c>
      <c r="I133" s="41" t="s">
        <v>7</v>
      </c>
      <c r="J133" s="40">
        <v>359748</v>
      </c>
      <c r="K133" s="248">
        <v>432</v>
      </c>
      <c r="L133" s="236">
        <f>F133-J133-K133</f>
        <v>0</v>
      </c>
    </row>
    <row r="134" spans="1:12" ht="16.5" customHeight="1">
      <c r="A134" s="227" t="s">
        <v>166</v>
      </c>
      <c r="B134" s="231" t="s">
        <v>30</v>
      </c>
      <c r="C134" s="39" t="s">
        <v>516</v>
      </c>
      <c r="D134" s="45">
        <v>11883</v>
      </c>
      <c r="E134" s="44" t="s">
        <v>515</v>
      </c>
      <c r="F134" s="68">
        <v>77760</v>
      </c>
      <c r="G134" s="183" t="s">
        <v>8</v>
      </c>
      <c r="H134" s="33">
        <v>43524</v>
      </c>
      <c r="I134" s="41" t="s">
        <v>7</v>
      </c>
      <c r="J134" s="40">
        <v>77436</v>
      </c>
      <c r="K134" s="39">
        <v>324</v>
      </c>
      <c r="L134" s="195">
        <f>F134-J134-K134</f>
        <v>0</v>
      </c>
    </row>
    <row r="135" spans="1:12" ht="16.5" customHeight="1">
      <c r="A135" s="227" t="s">
        <v>107</v>
      </c>
      <c r="B135" s="231">
        <v>20</v>
      </c>
      <c r="C135" s="39" t="s">
        <v>514</v>
      </c>
      <c r="D135" s="45" t="s">
        <v>513</v>
      </c>
      <c r="E135" s="44" t="s">
        <v>512</v>
      </c>
      <c r="F135" s="68">
        <f>3583922+17128205</f>
        <v>20712127</v>
      </c>
      <c r="G135" s="183" t="s">
        <v>8</v>
      </c>
      <c r="H135" s="33">
        <v>43524</v>
      </c>
      <c r="I135" s="293" t="s">
        <v>7</v>
      </c>
      <c r="J135" s="40">
        <v>3583274</v>
      </c>
      <c r="K135" s="39">
        <v>648</v>
      </c>
      <c r="L135" s="195" t="s">
        <v>6</v>
      </c>
    </row>
    <row r="136" spans="1:12" ht="16.5" customHeight="1">
      <c r="A136" s="227"/>
      <c r="B136" s="231"/>
      <c r="C136" s="39"/>
      <c r="D136" s="45"/>
      <c r="E136" s="44" t="s">
        <v>512</v>
      </c>
      <c r="F136" s="68"/>
      <c r="G136" s="183" t="s">
        <v>8</v>
      </c>
      <c r="H136" s="190">
        <v>43516</v>
      </c>
      <c r="I136" s="293" t="s">
        <v>148</v>
      </c>
      <c r="J136" s="31">
        <v>17128205</v>
      </c>
      <c r="K136" s="39"/>
      <c r="L136" s="195" t="s">
        <v>6</v>
      </c>
    </row>
    <row r="137" spans="1:12" ht="16.5" customHeight="1">
      <c r="A137" s="227"/>
      <c r="B137" s="231"/>
      <c r="C137" s="39"/>
      <c r="D137" s="45"/>
      <c r="E137" s="44"/>
      <c r="F137" s="68"/>
      <c r="G137" s="183" t="s">
        <v>8</v>
      </c>
      <c r="H137" s="190"/>
      <c r="I137" s="293"/>
      <c r="J137" s="31"/>
      <c r="K137" s="39"/>
      <c r="L137" s="236">
        <f>+F135-J135-K135-J136-J137-K136</f>
        <v>0</v>
      </c>
    </row>
    <row r="138" spans="1:12" ht="16.5" customHeight="1">
      <c r="A138" s="237" t="s">
        <v>104</v>
      </c>
      <c r="B138" s="231" t="s">
        <v>30</v>
      </c>
      <c r="C138" s="292" t="s">
        <v>511</v>
      </c>
      <c r="D138" s="291">
        <v>10007</v>
      </c>
      <c r="E138" s="186" t="s">
        <v>510</v>
      </c>
      <c r="F138" s="68">
        <v>316440</v>
      </c>
      <c r="G138" s="183" t="s">
        <v>8</v>
      </c>
      <c r="H138" s="70">
        <v>43524</v>
      </c>
      <c r="I138" s="41" t="s">
        <v>7</v>
      </c>
      <c r="J138" s="40">
        <v>315792</v>
      </c>
      <c r="K138" s="39">
        <v>648</v>
      </c>
      <c r="L138" s="195" t="s">
        <v>6</v>
      </c>
    </row>
    <row r="139" spans="1:12" ht="16.5" customHeight="1">
      <c r="A139" s="237"/>
      <c r="B139" s="231"/>
      <c r="C139" s="287"/>
      <c r="D139" s="269"/>
      <c r="E139" s="44"/>
      <c r="F139" s="68"/>
      <c r="G139" s="183" t="s">
        <v>8</v>
      </c>
      <c r="H139" s="70"/>
      <c r="I139" s="41" t="s">
        <v>4</v>
      </c>
      <c r="J139" s="40"/>
      <c r="K139" s="39"/>
      <c r="L139" s="195">
        <f>+F138-J138-K138-J139-K139</f>
        <v>0</v>
      </c>
    </row>
    <row r="140" spans="1:12" ht="16.5" customHeight="1">
      <c r="A140" s="237" t="s">
        <v>102</v>
      </c>
      <c r="B140" s="231" t="s">
        <v>30</v>
      </c>
      <c r="C140" s="39" t="s">
        <v>509</v>
      </c>
      <c r="D140" s="45">
        <v>11899</v>
      </c>
      <c r="E140" s="44"/>
      <c r="F140" s="68">
        <v>1291850</v>
      </c>
      <c r="G140" s="183" t="s">
        <v>8</v>
      </c>
      <c r="H140" s="33">
        <v>43524</v>
      </c>
      <c r="I140" s="41" t="s">
        <v>7</v>
      </c>
      <c r="J140" s="40">
        <v>1291202</v>
      </c>
      <c r="K140" s="39">
        <v>648</v>
      </c>
      <c r="L140" s="195">
        <f>F140-J140-K140</f>
        <v>0</v>
      </c>
    </row>
    <row r="141" spans="1:12" ht="16.5" customHeight="1">
      <c r="A141" s="227" t="s">
        <v>166</v>
      </c>
      <c r="B141" s="231" t="s">
        <v>30</v>
      </c>
      <c r="C141" s="39" t="s">
        <v>508</v>
      </c>
      <c r="D141" s="45">
        <v>10427</v>
      </c>
      <c r="E141" s="44" t="s">
        <v>507</v>
      </c>
      <c r="F141" s="68">
        <v>2195640</v>
      </c>
      <c r="G141" s="183" t="s">
        <v>8</v>
      </c>
      <c r="H141" s="286"/>
      <c r="I141" s="41" t="s">
        <v>7</v>
      </c>
      <c r="J141" s="40"/>
      <c r="K141" s="39">
        <v>864</v>
      </c>
      <c r="L141" s="236">
        <f>F141-J141-K141</f>
        <v>2194776</v>
      </c>
    </row>
    <row r="142" spans="1:12" ht="16.5" customHeight="1">
      <c r="A142" s="237" t="s">
        <v>152</v>
      </c>
      <c r="B142" s="231" t="s">
        <v>30</v>
      </c>
      <c r="C142" s="188" t="s">
        <v>506</v>
      </c>
      <c r="D142" s="187">
        <v>11793</v>
      </c>
      <c r="E142" s="186" t="s">
        <v>505</v>
      </c>
      <c r="F142" s="68">
        <v>718200</v>
      </c>
      <c r="G142" s="183" t="s">
        <v>8</v>
      </c>
      <c r="H142" s="33">
        <v>43524</v>
      </c>
      <c r="I142" s="41" t="s">
        <v>7</v>
      </c>
      <c r="J142" s="40">
        <v>717660</v>
      </c>
      <c r="K142" s="39">
        <v>540</v>
      </c>
      <c r="L142" s="195">
        <f>F142-J142-K142</f>
        <v>0</v>
      </c>
    </row>
    <row r="143" spans="1:12" ht="16.5" customHeight="1">
      <c r="A143" s="227" t="s">
        <v>124</v>
      </c>
      <c r="B143" s="231" t="s">
        <v>504</v>
      </c>
      <c r="C143" s="39" t="s">
        <v>503</v>
      </c>
      <c r="D143" s="45" t="s">
        <v>502</v>
      </c>
      <c r="E143" s="44" t="s">
        <v>501</v>
      </c>
      <c r="F143" s="68">
        <f>972000+583200+216000+1166400+1663200+259200+237600+311040+32400+162000+162000+1400760+439560+457920+1360800+1344600+933120+1224720+1166400+1108080+1419120+1516320+1652400+1652400+1992600+1263600+226800+583200</f>
        <v>25507440</v>
      </c>
      <c r="G143" s="183" t="s">
        <v>8</v>
      </c>
      <c r="H143" s="190">
        <v>43516</v>
      </c>
      <c r="I143" s="293" t="s">
        <v>7</v>
      </c>
      <c r="J143" s="40">
        <v>25506928</v>
      </c>
      <c r="K143" s="248">
        <v>512</v>
      </c>
      <c r="L143" s="195">
        <f>F143-J143-K143</f>
        <v>0</v>
      </c>
    </row>
    <row r="144" spans="1:12" ht="16.5" customHeight="1">
      <c r="A144" s="237" t="s">
        <v>208</v>
      </c>
      <c r="B144" s="231" t="s">
        <v>159</v>
      </c>
      <c r="C144" s="188" t="s">
        <v>500</v>
      </c>
      <c r="D144" s="187">
        <v>11600</v>
      </c>
      <c r="E144" s="186" t="s">
        <v>499</v>
      </c>
      <c r="F144" s="68">
        <v>774360</v>
      </c>
      <c r="G144" s="183" t="s">
        <v>8</v>
      </c>
      <c r="H144" s="190">
        <v>43516</v>
      </c>
      <c r="I144" s="41" t="s">
        <v>7</v>
      </c>
      <c r="J144" s="40">
        <v>773820</v>
      </c>
      <c r="K144" s="39">
        <v>540</v>
      </c>
      <c r="L144" s="195">
        <f>F144-J144-K144</f>
        <v>0</v>
      </c>
    </row>
    <row r="145" spans="1:13" ht="16.5" customHeight="1">
      <c r="A145" s="227" t="s">
        <v>498</v>
      </c>
      <c r="B145" s="231" t="s">
        <v>25</v>
      </c>
      <c r="C145" s="39" t="s">
        <v>497</v>
      </c>
      <c r="D145" s="45" t="s">
        <v>496</v>
      </c>
      <c r="E145" s="44" t="s">
        <v>495</v>
      </c>
      <c r="F145" s="68">
        <f>210600+335340</f>
        <v>545940</v>
      </c>
      <c r="G145" s="183" t="s">
        <v>8</v>
      </c>
      <c r="H145" s="33">
        <v>43524</v>
      </c>
      <c r="I145" s="41" t="s">
        <v>7</v>
      </c>
      <c r="J145" s="40">
        <v>545616</v>
      </c>
      <c r="K145" s="39">
        <v>324</v>
      </c>
      <c r="L145" s="195">
        <f>F145-J145-K145</f>
        <v>0</v>
      </c>
    </row>
    <row r="146" spans="1:13" ht="16.5" customHeight="1">
      <c r="A146" s="237" t="s">
        <v>65</v>
      </c>
      <c r="B146" s="231" t="s">
        <v>159</v>
      </c>
      <c r="C146" s="188" t="s">
        <v>494</v>
      </c>
      <c r="D146" s="187">
        <v>11698</v>
      </c>
      <c r="E146" s="186" t="s">
        <v>493</v>
      </c>
      <c r="F146" s="68">
        <v>810000</v>
      </c>
      <c r="G146" s="183" t="s">
        <v>8</v>
      </c>
      <c r="H146" s="190">
        <v>43516</v>
      </c>
      <c r="I146" s="41" t="s">
        <v>7</v>
      </c>
      <c r="J146" s="40">
        <v>809136</v>
      </c>
      <c r="K146" s="39">
        <v>864</v>
      </c>
      <c r="L146" s="195">
        <f>F146-J146-K146</f>
        <v>0</v>
      </c>
    </row>
    <row r="147" spans="1:13" ht="16.5" customHeight="1">
      <c r="A147" s="227" t="s">
        <v>166</v>
      </c>
      <c r="B147" s="231">
        <v>20</v>
      </c>
      <c r="C147" s="39" t="s">
        <v>492</v>
      </c>
      <c r="D147" s="45">
        <v>10348</v>
      </c>
      <c r="E147" s="44" t="s">
        <v>491</v>
      </c>
      <c r="F147" s="68">
        <v>226800</v>
      </c>
      <c r="G147" s="183" t="s">
        <v>8</v>
      </c>
      <c r="H147" s="33">
        <v>43524</v>
      </c>
      <c r="I147" s="41" t="s">
        <v>12</v>
      </c>
      <c r="J147" s="40">
        <v>226368</v>
      </c>
      <c r="K147" s="39">
        <v>432</v>
      </c>
      <c r="L147" s="195">
        <f>F147-J147-K147</f>
        <v>0</v>
      </c>
    </row>
    <row r="148" spans="1:13" ht="16.5" customHeight="1">
      <c r="A148" s="227" t="s">
        <v>76</v>
      </c>
      <c r="B148" s="231" t="s">
        <v>25</v>
      </c>
      <c r="C148" s="39" t="s">
        <v>490</v>
      </c>
      <c r="D148" s="45" t="s">
        <v>489</v>
      </c>
      <c r="E148" s="44" t="s">
        <v>125</v>
      </c>
      <c r="F148" s="68">
        <f>9770940+2988090+63100</f>
        <v>12822130</v>
      </c>
      <c r="G148" s="183" t="s">
        <v>8</v>
      </c>
      <c r="H148" s="33">
        <v>43524</v>
      </c>
      <c r="I148" s="41" t="s">
        <v>7</v>
      </c>
      <c r="J148" s="40">
        <v>12821968</v>
      </c>
      <c r="K148" s="39">
        <v>162</v>
      </c>
      <c r="L148" s="195">
        <f>F148-J148-K148</f>
        <v>0</v>
      </c>
    </row>
    <row r="149" spans="1:13" ht="16.5" customHeight="1">
      <c r="A149" s="227" t="s">
        <v>104</v>
      </c>
      <c r="B149" s="231" t="s">
        <v>159</v>
      </c>
      <c r="C149" s="292" t="s">
        <v>488</v>
      </c>
      <c r="D149" s="291">
        <v>11672</v>
      </c>
      <c r="E149" s="186" t="s">
        <v>125</v>
      </c>
      <c r="F149" s="68">
        <v>136080</v>
      </c>
      <c r="G149" s="183" t="s">
        <v>8</v>
      </c>
      <c r="H149" s="33">
        <v>43524</v>
      </c>
      <c r="I149" s="41" t="s">
        <v>7</v>
      </c>
      <c r="J149" s="40">
        <v>136080</v>
      </c>
      <c r="K149" s="39"/>
      <c r="L149" s="195">
        <f>F149-J149-K149</f>
        <v>0</v>
      </c>
    </row>
    <row r="150" spans="1:13" ht="16.5" customHeight="1">
      <c r="A150" s="237" t="s">
        <v>208</v>
      </c>
      <c r="B150" s="231" t="s">
        <v>25</v>
      </c>
      <c r="C150" s="66" t="s">
        <v>487</v>
      </c>
      <c r="D150" s="243">
        <v>11409</v>
      </c>
      <c r="E150" s="242"/>
      <c r="F150" s="68">
        <v>197640</v>
      </c>
      <c r="G150" s="183" t="s">
        <v>8</v>
      </c>
      <c r="H150" s="181"/>
      <c r="I150" s="41" t="s">
        <v>7</v>
      </c>
      <c r="J150" s="40"/>
      <c r="K150" s="39"/>
      <c r="L150" s="195">
        <f>F150-J150-K150</f>
        <v>197640</v>
      </c>
    </row>
    <row r="151" spans="1:13" ht="16.5" customHeight="1">
      <c r="A151" s="227" t="s">
        <v>486</v>
      </c>
      <c r="B151" s="231" t="s">
        <v>30</v>
      </c>
      <c r="C151" s="193" t="s">
        <v>485</v>
      </c>
      <c r="D151" s="192">
        <v>11356</v>
      </c>
      <c r="E151" s="191"/>
      <c r="F151" s="68">
        <v>43092</v>
      </c>
      <c r="G151" s="183" t="s">
        <v>8</v>
      </c>
      <c r="H151" s="189">
        <v>43535</v>
      </c>
      <c r="I151" s="41" t="s">
        <v>7</v>
      </c>
      <c r="J151" s="40">
        <v>42777</v>
      </c>
      <c r="K151" s="39">
        <v>315</v>
      </c>
      <c r="L151" s="195">
        <f>F151-J151-K151</f>
        <v>0</v>
      </c>
    </row>
    <row r="152" spans="1:13" ht="16.5" customHeight="1">
      <c r="A152" s="227" t="s">
        <v>104</v>
      </c>
      <c r="B152" s="231" t="s">
        <v>30</v>
      </c>
      <c r="C152" s="39" t="s">
        <v>484</v>
      </c>
      <c r="D152" s="45">
        <v>11953</v>
      </c>
      <c r="E152" s="44" t="s">
        <v>483</v>
      </c>
      <c r="F152" s="68">
        <v>165240</v>
      </c>
      <c r="G152" s="183" t="s">
        <v>8</v>
      </c>
      <c r="H152" s="70">
        <v>43524</v>
      </c>
      <c r="I152" s="41" t="s">
        <v>7</v>
      </c>
      <c r="J152" s="40">
        <v>164592</v>
      </c>
      <c r="K152" s="39">
        <v>648</v>
      </c>
      <c r="L152" s="195">
        <f>F152-J152-K152</f>
        <v>0</v>
      </c>
    </row>
    <row r="153" spans="1:13" ht="16.5" customHeight="1">
      <c r="A153" s="290" t="s">
        <v>482</v>
      </c>
      <c r="B153" s="231" t="s">
        <v>30</v>
      </c>
      <c r="C153" s="287" t="s">
        <v>481</v>
      </c>
      <c r="D153" s="269" t="s">
        <v>480</v>
      </c>
      <c r="E153" s="44" t="s">
        <v>479</v>
      </c>
      <c r="F153" s="68">
        <f>2031480+1337040</f>
        <v>3368520</v>
      </c>
      <c r="G153" s="183" t="s">
        <v>8</v>
      </c>
      <c r="H153" s="33">
        <v>43524</v>
      </c>
      <c r="I153" s="41" t="s">
        <v>7</v>
      </c>
      <c r="J153" s="40">
        <v>2030832</v>
      </c>
      <c r="K153" s="39">
        <v>648</v>
      </c>
      <c r="L153" s="195" t="s">
        <v>6</v>
      </c>
    </row>
    <row r="154" spans="1:13" ht="16.5" customHeight="1">
      <c r="A154" s="227" t="s">
        <v>124</v>
      </c>
      <c r="B154" s="231" t="s">
        <v>30</v>
      </c>
      <c r="C154" s="287"/>
      <c r="D154" s="269"/>
      <c r="E154" s="44"/>
      <c r="F154" s="68"/>
      <c r="G154" s="183" t="s">
        <v>8</v>
      </c>
      <c r="H154" s="33">
        <v>43524</v>
      </c>
      <c r="I154" s="41" t="s">
        <v>7</v>
      </c>
      <c r="J154" s="40">
        <v>1337040</v>
      </c>
      <c r="K154" s="39"/>
      <c r="L154" s="195">
        <f>F153+F154-J153-K153-J154-K154</f>
        <v>0</v>
      </c>
      <c r="M154" s="8"/>
    </row>
    <row r="155" spans="1:13" ht="16.5" customHeight="1">
      <c r="A155" s="237" t="s">
        <v>102</v>
      </c>
      <c r="B155" s="231" t="s">
        <v>159</v>
      </c>
      <c r="C155" s="287" t="s">
        <v>478</v>
      </c>
      <c r="D155" s="269">
        <v>10028</v>
      </c>
      <c r="E155" s="44"/>
      <c r="F155" s="68">
        <f>54000+605450+2259360+20520</f>
        <v>2939330</v>
      </c>
      <c r="G155" s="183" t="s">
        <v>8</v>
      </c>
      <c r="H155" s="33">
        <v>43524</v>
      </c>
      <c r="I155" s="41" t="s">
        <v>7</v>
      </c>
      <c r="J155" s="40">
        <v>2938466</v>
      </c>
      <c r="K155" s="39">
        <v>864</v>
      </c>
      <c r="L155" s="195">
        <f>F155-J155-K155</f>
        <v>0</v>
      </c>
    </row>
    <row r="156" spans="1:13" ht="16.5" customHeight="1">
      <c r="A156" s="227" t="s">
        <v>107</v>
      </c>
      <c r="B156" s="231" t="s">
        <v>159</v>
      </c>
      <c r="C156" s="289" t="s">
        <v>477</v>
      </c>
      <c r="D156" s="288">
        <v>11523</v>
      </c>
      <c r="E156" s="191"/>
      <c r="F156" s="68">
        <v>443576</v>
      </c>
      <c r="G156" s="183" t="s">
        <v>44</v>
      </c>
      <c r="H156" s="179">
        <v>43508</v>
      </c>
      <c r="I156" s="41" t="s">
        <v>43</v>
      </c>
      <c r="J156" s="40">
        <v>443576</v>
      </c>
      <c r="K156" s="39"/>
      <c r="L156" s="195">
        <f>F156-J156-K156</f>
        <v>0</v>
      </c>
      <c r="M156" s="8"/>
    </row>
    <row r="157" spans="1:13" ht="16.5" customHeight="1">
      <c r="A157" s="237" t="s">
        <v>104</v>
      </c>
      <c r="B157" s="231" t="s">
        <v>30</v>
      </c>
      <c r="C157" s="188" t="s">
        <v>476</v>
      </c>
      <c r="D157" s="187">
        <v>10828</v>
      </c>
      <c r="E157" s="186" t="s">
        <v>475</v>
      </c>
      <c r="F157" s="68">
        <v>500040</v>
      </c>
      <c r="G157" s="183" t="s">
        <v>8</v>
      </c>
      <c r="H157" s="286"/>
      <c r="I157" s="41" t="s">
        <v>7</v>
      </c>
      <c r="J157" s="40"/>
      <c r="K157" s="39">
        <v>648</v>
      </c>
      <c r="L157" s="236">
        <f>F157-J157-K157</f>
        <v>499392</v>
      </c>
    </row>
    <row r="158" spans="1:13" ht="16.5" customHeight="1">
      <c r="A158" s="227" t="s">
        <v>102</v>
      </c>
      <c r="B158" s="231" t="s">
        <v>30</v>
      </c>
      <c r="C158" s="39" t="s">
        <v>474</v>
      </c>
      <c r="D158" s="45" t="s">
        <v>473</v>
      </c>
      <c r="E158" s="44" t="s">
        <v>472</v>
      </c>
      <c r="F158" s="68">
        <f>140400+3389150+220320+146880+205200</f>
        <v>4101950</v>
      </c>
      <c r="G158" s="183" t="s">
        <v>8</v>
      </c>
      <c r="H158" s="70">
        <v>43521</v>
      </c>
      <c r="I158" s="41" t="s">
        <v>7</v>
      </c>
      <c r="J158" s="40">
        <v>4101086</v>
      </c>
      <c r="K158" s="39">
        <v>864</v>
      </c>
      <c r="L158" s="195">
        <f>F158-J158-K158</f>
        <v>0</v>
      </c>
    </row>
    <row r="159" spans="1:13" ht="16.5" customHeight="1">
      <c r="A159" s="227" t="s">
        <v>104</v>
      </c>
      <c r="B159" s="231" t="s">
        <v>30</v>
      </c>
      <c r="C159" s="287" t="s">
        <v>471</v>
      </c>
      <c r="D159" s="269" t="s">
        <v>470</v>
      </c>
      <c r="E159" s="44" t="s">
        <v>469</v>
      </c>
      <c r="F159" s="68">
        <f>43200+32400+44280+64800+36720</f>
        <v>221400</v>
      </c>
      <c r="G159" s="183" t="s">
        <v>8</v>
      </c>
      <c r="H159" s="181"/>
      <c r="I159" s="41" t="s">
        <v>7</v>
      </c>
      <c r="J159" s="40"/>
      <c r="K159" s="39"/>
      <c r="L159" s="236">
        <f>F159-J159-K159</f>
        <v>221400</v>
      </c>
    </row>
    <row r="160" spans="1:13" ht="16.5" customHeight="1">
      <c r="A160" s="227" t="s">
        <v>116</v>
      </c>
      <c r="B160" s="231" t="s">
        <v>30</v>
      </c>
      <c r="C160" s="39" t="s">
        <v>468</v>
      </c>
      <c r="D160" s="45">
        <v>10161</v>
      </c>
      <c r="E160" s="44" t="s">
        <v>467</v>
      </c>
      <c r="F160" s="68">
        <v>1015524</v>
      </c>
      <c r="G160" s="183" t="s">
        <v>8</v>
      </c>
      <c r="H160" s="189">
        <v>43535</v>
      </c>
      <c r="I160" s="41" t="s">
        <v>7</v>
      </c>
      <c r="J160" s="40">
        <v>1014660</v>
      </c>
      <c r="K160" s="39">
        <v>864</v>
      </c>
      <c r="L160" s="236">
        <f>F160-J160-K160</f>
        <v>0</v>
      </c>
    </row>
    <row r="161" spans="1:13" ht="16.5" customHeight="1">
      <c r="A161" s="237" t="s">
        <v>143</v>
      </c>
      <c r="B161" s="231" t="s">
        <v>30</v>
      </c>
      <c r="C161" s="188" t="s">
        <v>466</v>
      </c>
      <c r="D161" s="187">
        <v>11807</v>
      </c>
      <c r="E161" s="186" t="s">
        <v>465</v>
      </c>
      <c r="F161" s="68">
        <v>567000</v>
      </c>
      <c r="G161" s="183" t="s">
        <v>8</v>
      </c>
      <c r="H161" s="189">
        <v>43535</v>
      </c>
      <c r="I161" s="41" t="s">
        <v>7</v>
      </c>
      <c r="J161" s="40">
        <v>566136</v>
      </c>
      <c r="K161" s="39">
        <v>864</v>
      </c>
      <c r="L161" s="236">
        <f>F161-J161-K161</f>
        <v>0</v>
      </c>
    </row>
    <row r="162" spans="1:13" ht="16.5" customHeight="1">
      <c r="A162" s="227" t="s">
        <v>143</v>
      </c>
      <c r="B162" s="231" t="s">
        <v>30</v>
      </c>
      <c r="C162" s="39" t="s">
        <v>464</v>
      </c>
      <c r="D162" s="45">
        <v>10304</v>
      </c>
      <c r="E162" s="44" t="s">
        <v>463</v>
      </c>
      <c r="F162" s="68">
        <v>455760</v>
      </c>
      <c r="G162" s="183" t="s">
        <v>8</v>
      </c>
      <c r="H162" s="181"/>
      <c r="I162" s="41" t="s">
        <v>7</v>
      </c>
      <c r="J162" s="40"/>
      <c r="K162" s="39">
        <v>324</v>
      </c>
      <c r="L162" s="236">
        <f>F162-J162-K162</f>
        <v>455436</v>
      </c>
    </row>
    <row r="163" spans="1:13" ht="16.5" customHeight="1">
      <c r="A163" s="227" t="s">
        <v>143</v>
      </c>
      <c r="B163" s="231" t="s">
        <v>30</v>
      </c>
      <c r="C163" s="39" t="s">
        <v>462</v>
      </c>
      <c r="D163" s="45">
        <v>10220</v>
      </c>
      <c r="E163" s="44" t="s">
        <v>461</v>
      </c>
      <c r="F163" s="68">
        <v>77760</v>
      </c>
      <c r="G163" s="183" t="s">
        <v>8</v>
      </c>
      <c r="H163" s="181"/>
      <c r="I163" s="41" t="s">
        <v>7</v>
      </c>
      <c r="J163" s="40"/>
      <c r="K163" s="39">
        <v>648</v>
      </c>
      <c r="L163" s="236">
        <f>F163-J163-K163</f>
        <v>77112</v>
      </c>
    </row>
    <row r="164" spans="1:13" ht="16.5" customHeight="1">
      <c r="A164" s="227" t="s">
        <v>116</v>
      </c>
      <c r="B164" s="231">
        <v>20</v>
      </c>
      <c r="C164" s="39" t="s">
        <v>460</v>
      </c>
      <c r="D164" s="45">
        <v>10403</v>
      </c>
      <c r="E164" s="44" t="s">
        <v>459</v>
      </c>
      <c r="F164" s="68">
        <v>902880</v>
      </c>
      <c r="G164" s="183" t="s">
        <v>8</v>
      </c>
      <c r="H164" s="286"/>
      <c r="I164" s="41" t="s">
        <v>7</v>
      </c>
      <c r="J164" s="40"/>
      <c r="K164" s="39">
        <v>540</v>
      </c>
      <c r="L164" s="236">
        <f>F164-J164-K164</f>
        <v>902340</v>
      </c>
    </row>
    <row r="165" spans="1:13" ht="16.5" customHeight="1">
      <c r="A165" s="227" t="s">
        <v>102</v>
      </c>
      <c r="B165" s="231" t="s">
        <v>30</v>
      </c>
      <c r="C165" s="39" t="s">
        <v>458</v>
      </c>
      <c r="D165" s="45">
        <v>10318</v>
      </c>
      <c r="E165" s="44" t="s">
        <v>457</v>
      </c>
      <c r="F165" s="68">
        <v>1361920</v>
      </c>
      <c r="G165" s="183" t="s">
        <v>8</v>
      </c>
      <c r="H165" s="33">
        <v>43523</v>
      </c>
      <c r="I165" s="41" t="s">
        <v>7</v>
      </c>
      <c r="J165" s="40">
        <v>1361272</v>
      </c>
      <c r="K165" s="39">
        <v>648</v>
      </c>
      <c r="L165" s="195">
        <f>F165-J165-K165</f>
        <v>0</v>
      </c>
    </row>
    <row r="166" spans="1:13" ht="16.5" customHeight="1">
      <c r="A166" s="227" t="s">
        <v>102</v>
      </c>
      <c r="B166" s="231" t="s">
        <v>159</v>
      </c>
      <c r="C166" s="193" t="s">
        <v>456</v>
      </c>
      <c r="D166" s="192">
        <v>11505</v>
      </c>
      <c r="E166" s="191"/>
      <c r="F166" s="68">
        <v>135000</v>
      </c>
      <c r="G166" s="183" t="s">
        <v>8</v>
      </c>
      <c r="H166" s="235">
        <v>43511</v>
      </c>
      <c r="I166" s="41" t="s">
        <v>7</v>
      </c>
      <c r="J166" s="40">
        <v>134244</v>
      </c>
      <c r="K166" s="39">
        <v>756</v>
      </c>
      <c r="L166" s="195">
        <f>F166-J166-K166</f>
        <v>0</v>
      </c>
    </row>
    <row r="167" spans="1:13" ht="16.5" customHeight="1">
      <c r="A167" s="227" t="s">
        <v>455</v>
      </c>
      <c r="B167" s="231" t="s">
        <v>30</v>
      </c>
      <c r="C167" s="39" t="s">
        <v>454</v>
      </c>
      <c r="D167" s="45" t="s">
        <v>453</v>
      </c>
      <c r="E167" s="44" t="s">
        <v>452</v>
      </c>
      <c r="F167" s="68">
        <f>1427760+623160</f>
        <v>2050920</v>
      </c>
      <c r="G167" s="183" t="s">
        <v>8</v>
      </c>
      <c r="H167" s="190">
        <v>43516</v>
      </c>
      <c r="I167" s="41" t="s">
        <v>7</v>
      </c>
      <c r="J167" s="40">
        <v>2050920</v>
      </c>
      <c r="K167" s="39"/>
      <c r="L167" s="195">
        <f>F167-J167-K167</f>
        <v>0</v>
      </c>
      <c r="M167" s="8"/>
    </row>
    <row r="168" spans="1:13" ht="16.5" customHeight="1">
      <c r="A168" s="227" t="s">
        <v>76</v>
      </c>
      <c r="B168" s="231" t="s">
        <v>159</v>
      </c>
      <c r="C168" s="39" t="s">
        <v>451</v>
      </c>
      <c r="D168" s="45">
        <v>11498</v>
      </c>
      <c r="E168" s="44"/>
      <c r="F168" s="68">
        <v>209520</v>
      </c>
      <c r="G168" s="183" t="s">
        <v>8</v>
      </c>
      <c r="H168" s="33">
        <v>43524</v>
      </c>
      <c r="I168" s="41" t="s">
        <v>7</v>
      </c>
      <c r="J168" s="40">
        <v>208764</v>
      </c>
      <c r="K168" s="39">
        <v>756</v>
      </c>
      <c r="L168" s="195">
        <f>F168-J168-K168</f>
        <v>0</v>
      </c>
      <c r="M168" s="8"/>
    </row>
    <row r="169" spans="1:13" ht="16.5" customHeight="1">
      <c r="A169" s="227" t="s">
        <v>104</v>
      </c>
      <c r="B169" s="231" t="s">
        <v>30</v>
      </c>
      <c r="C169" s="39" t="s">
        <v>450</v>
      </c>
      <c r="D169" s="45">
        <v>10243</v>
      </c>
      <c r="E169" s="44" t="s">
        <v>449</v>
      </c>
      <c r="F169" s="68">
        <v>2315700</v>
      </c>
      <c r="G169" s="183" t="s">
        <v>8</v>
      </c>
      <c r="H169" s="33">
        <v>43524</v>
      </c>
      <c r="I169" s="41" t="s">
        <v>7</v>
      </c>
      <c r="J169" s="40">
        <v>2315565</v>
      </c>
      <c r="K169" s="39">
        <v>135</v>
      </c>
      <c r="L169" s="195">
        <f>F169-J169-K169</f>
        <v>0</v>
      </c>
    </row>
    <row r="170" spans="1:13" ht="16.5" customHeight="1">
      <c r="A170" s="237" t="s">
        <v>76</v>
      </c>
      <c r="B170" s="231" t="s">
        <v>30</v>
      </c>
      <c r="C170" s="39" t="s">
        <v>448</v>
      </c>
      <c r="D170" s="45">
        <v>10006</v>
      </c>
      <c r="E170" s="44"/>
      <c r="F170" s="68">
        <v>580500</v>
      </c>
      <c r="G170" s="183" t="s">
        <v>8</v>
      </c>
      <c r="H170" s="33">
        <v>43524</v>
      </c>
      <c r="I170" s="41" t="s">
        <v>7</v>
      </c>
      <c r="J170" s="40">
        <v>579852</v>
      </c>
      <c r="K170" s="39">
        <v>648</v>
      </c>
      <c r="L170" s="195">
        <f>F170-J170-K170</f>
        <v>0</v>
      </c>
    </row>
    <row r="171" spans="1:13" ht="16.5" customHeight="1">
      <c r="A171" s="227" t="s">
        <v>54</v>
      </c>
      <c r="B171" s="231" t="s">
        <v>30</v>
      </c>
      <c r="C171" s="39" t="s">
        <v>447</v>
      </c>
      <c r="D171" s="45">
        <v>11967</v>
      </c>
      <c r="E171" s="44" t="s">
        <v>446</v>
      </c>
      <c r="F171" s="68">
        <f>220990+1112400</f>
        <v>1333390</v>
      </c>
      <c r="G171" s="183" t="s">
        <v>8</v>
      </c>
      <c r="H171" s="181"/>
      <c r="I171" s="41" t="s">
        <v>7</v>
      </c>
      <c r="J171" s="40"/>
      <c r="K171" s="39"/>
      <c r="L171" s="236">
        <f>F171-J171-K171</f>
        <v>1333390</v>
      </c>
    </row>
    <row r="172" spans="1:13" ht="16.5" customHeight="1">
      <c r="A172" s="227" t="s">
        <v>166</v>
      </c>
      <c r="B172" s="231" t="s">
        <v>30</v>
      </c>
      <c r="C172" s="39" t="s">
        <v>445</v>
      </c>
      <c r="D172" s="45">
        <v>10539</v>
      </c>
      <c r="E172" s="44" t="s">
        <v>443</v>
      </c>
      <c r="F172" s="68">
        <v>70200</v>
      </c>
      <c r="G172" s="183" t="s">
        <v>8</v>
      </c>
      <c r="H172" s="33">
        <v>43524</v>
      </c>
      <c r="I172" s="41" t="s">
        <v>7</v>
      </c>
      <c r="J172" s="40">
        <v>69336</v>
      </c>
      <c r="K172" s="39">
        <v>864</v>
      </c>
      <c r="L172" s="236">
        <f>F172-J172-K172</f>
        <v>0</v>
      </c>
    </row>
    <row r="173" spans="1:13" ht="16.5" customHeight="1">
      <c r="A173" s="227" t="s">
        <v>102</v>
      </c>
      <c r="B173" s="231" t="s">
        <v>30</v>
      </c>
      <c r="C173" s="39" t="s">
        <v>444</v>
      </c>
      <c r="D173" s="45">
        <v>10320</v>
      </c>
      <c r="E173" s="44" t="s">
        <v>443</v>
      </c>
      <c r="F173" s="68">
        <v>1556600</v>
      </c>
      <c r="G173" s="183" t="s">
        <v>8</v>
      </c>
      <c r="H173" s="235">
        <v>43511</v>
      </c>
      <c r="I173" s="41" t="s">
        <v>7</v>
      </c>
      <c r="J173" s="40">
        <v>1555844</v>
      </c>
      <c r="K173" s="39">
        <v>756</v>
      </c>
      <c r="L173" s="195">
        <f>F173-J173-K173</f>
        <v>0</v>
      </c>
    </row>
    <row r="174" spans="1:13" ht="16.5" customHeight="1">
      <c r="A174" s="227" t="s">
        <v>76</v>
      </c>
      <c r="B174" s="231" t="s">
        <v>30</v>
      </c>
      <c r="C174" s="39" t="s">
        <v>442</v>
      </c>
      <c r="D174" s="45">
        <v>10180</v>
      </c>
      <c r="E174" s="44" t="s">
        <v>119</v>
      </c>
      <c r="F174" s="68">
        <v>195480</v>
      </c>
      <c r="G174" s="183" t="s">
        <v>8</v>
      </c>
      <c r="H174" s="33">
        <v>43524</v>
      </c>
      <c r="I174" s="41" t="s">
        <v>7</v>
      </c>
      <c r="J174" s="40">
        <v>194832</v>
      </c>
      <c r="K174" s="39">
        <v>648</v>
      </c>
      <c r="L174" s="195">
        <f>F174-J174-K174</f>
        <v>0</v>
      </c>
    </row>
    <row r="175" spans="1:13" ht="16.5" customHeight="1">
      <c r="A175" s="227" t="s">
        <v>438</v>
      </c>
      <c r="B175" s="231">
        <v>20</v>
      </c>
      <c r="C175" s="39" t="s">
        <v>441</v>
      </c>
      <c r="D175" s="45">
        <v>75</v>
      </c>
      <c r="E175" s="44" t="s">
        <v>440</v>
      </c>
      <c r="F175" s="68">
        <v>15536707</v>
      </c>
      <c r="G175" s="183" t="s">
        <v>8</v>
      </c>
      <c r="H175" s="33">
        <v>43524</v>
      </c>
      <c r="I175" s="41" t="s">
        <v>7</v>
      </c>
      <c r="J175" s="40">
        <v>15536005</v>
      </c>
      <c r="K175" s="39">
        <v>702</v>
      </c>
      <c r="L175" s="195">
        <f>F175-J175-K175</f>
        <v>0</v>
      </c>
    </row>
    <row r="176" spans="1:13" ht="16.5" customHeight="1">
      <c r="A176" s="227" t="s">
        <v>438</v>
      </c>
      <c r="B176" s="231">
        <v>20</v>
      </c>
      <c r="C176" s="39" t="s">
        <v>439</v>
      </c>
      <c r="D176" s="45">
        <v>15</v>
      </c>
      <c r="E176" s="44" t="s">
        <v>437</v>
      </c>
      <c r="F176" s="68">
        <v>10997888</v>
      </c>
      <c r="G176" s="183" t="s">
        <v>8</v>
      </c>
      <c r="H176" s="33">
        <v>43524</v>
      </c>
      <c r="I176" s="41" t="s">
        <v>7</v>
      </c>
      <c r="J176" s="40">
        <v>10997348</v>
      </c>
      <c r="K176" s="39">
        <v>540</v>
      </c>
      <c r="L176" s="195">
        <f>F176-J176-K176</f>
        <v>0</v>
      </c>
    </row>
    <row r="177" spans="1:12" ht="16.5" customHeight="1">
      <c r="A177" s="227" t="s">
        <v>438</v>
      </c>
      <c r="B177" s="231">
        <v>20</v>
      </c>
      <c r="C177" s="39"/>
      <c r="D177" s="45"/>
      <c r="E177" s="44" t="s">
        <v>437</v>
      </c>
      <c r="F177" s="68"/>
      <c r="G177" s="183" t="s">
        <v>8</v>
      </c>
      <c r="H177" s="190"/>
      <c r="I177" s="41" t="s">
        <v>7</v>
      </c>
      <c r="J177" s="40"/>
      <c r="K177" s="39"/>
      <c r="L177" s="195">
        <f>F177-J177-K177</f>
        <v>0</v>
      </c>
    </row>
    <row r="178" spans="1:12" ht="16.5" customHeight="1">
      <c r="A178" s="227"/>
      <c r="B178" s="231"/>
      <c r="C178" s="39"/>
      <c r="D178" s="45"/>
      <c r="E178" s="44"/>
      <c r="F178" s="68"/>
      <c r="G178" s="183" t="s">
        <v>8</v>
      </c>
      <c r="H178" s="190"/>
      <c r="I178" s="41"/>
      <c r="J178" s="40"/>
      <c r="K178" s="39"/>
      <c r="L178" s="195"/>
    </row>
    <row r="179" spans="1:12" ht="16.5" customHeight="1">
      <c r="A179" s="227">
        <v>1220</v>
      </c>
      <c r="B179" s="231" t="s">
        <v>30</v>
      </c>
      <c r="C179" s="39" t="s">
        <v>434</v>
      </c>
      <c r="D179" s="45">
        <v>1220</v>
      </c>
      <c r="E179" s="44"/>
      <c r="F179" s="39">
        <v>62875452</v>
      </c>
      <c r="G179" s="183" t="s">
        <v>8</v>
      </c>
      <c r="H179" s="64"/>
      <c r="I179" s="41"/>
      <c r="J179" s="40"/>
      <c r="K179" s="39"/>
      <c r="L179" s="38" t="s">
        <v>6</v>
      </c>
    </row>
    <row r="180" spans="1:12" ht="16.5" customHeight="1">
      <c r="A180" s="227"/>
      <c r="B180" s="231"/>
      <c r="C180" s="39" t="s">
        <v>434</v>
      </c>
      <c r="D180" s="45">
        <v>1260</v>
      </c>
      <c r="E180" s="44"/>
      <c r="F180" s="39">
        <v>48410120</v>
      </c>
      <c r="G180" s="183" t="s">
        <v>8</v>
      </c>
      <c r="H180" s="39"/>
      <c r="I180" s="59"/>
      <c r="J180" s="40"/>
      <c r="K180" s="39"/>
      <c r="L180" s="38" t="s">
        <v>6</v>
      </c>
    </row>
    <row r="181" spans="1:12" ht="16.5" customHeight="1">
      <c r="A181" s="227"/>
      <c r="B181" s="231"/>
      <c r="C181" s="39" t="s">
        <v>434</v>
      </c>
      <c r="D181" s="45">
        <v>1244</v>
      </c>
      <c r="E181" s="44"/>
      <c r="F181" s="39">
        <v>31497794</v>
      </c>
      <c r="G181" s="183" t="s">
        <v>8</v>
      </c>
      <c r="H181" s="39"/>
      <c r="I181" s="59"/>
      <c r="J181" s="40"/>
      <c r="K181" s="39"/>
      <c r="L181" s="38" t="s">
        <v>6</v>
      </c>
    </row>
    <row r="182" spans="1:12" ht="16.5" customHeight="1">
      <c r="A182" s="227"/>
      <c r="B182" s="231"/>
      <c r="C182" s="39" t="s">
        <v>434</v>
      </c>
      <c r="D182" s="45">
        <v>1280</v>
      </c>
      <c r="E182" s="44"/>
      <c r="F182" s="39">
        <v>74561510</v>
      </c>
      <c r="G182" s="183" t="s">
        <v>8</v>
      </c>
      <c r="H182" s="39"/>
      <c r="I182" s="59" t="s">
        <v>94</v>
      </c>
      <c r="J182" s="40"/>
      <c r="K182" s="39"/>
      <c r="L182" s="38" t="s">
        <v>6</v>
      </c>
    </row>
    <row r="183" spans="1:12" ht="16.5" customHeight="1">
      <c r="A183" s="227"/>
      <c r="B183" s="231"/>
      <c r="C183" s="39" t="s">
        <v>434</v>
      </c>
      <c r="D183" s="45">
        <v>1241</v>
      </c>
      <c r="E183" s="44"/>
      <c r="F183" s="39">
        <v>24918698</v>
      </c>
      <c r="G183" s="183" t="s">
        <v>8</v>
      </c>
      <c r="H183" s="39"/>
      <c r="I183" s="59"/>
      <c r="J183" s="40"/>
      <c r="K183" s="39"/>
      <c r="L183" s="38" t="s">
        <v>6</v>
      </c>
    </row>
    <row r="184" spans="1:12" ht="16.5" customHeight="1">
      <c r="A184" s="227"/>
      <c r="B184" s="231"/>
      <c r="C184" s="39" t="s">
        <v>434</v>
      </c>
      <c r="D184" s="45">
        <v>1242</v>
      </c>
      <c r="E184" s="44"/>
      <c r="F184" s="39">
        <v>25920</v>
      </c>
      <c r="G184" s="183" t="s">
        <v>8</v>
      </c>
      <c r="H184" s="39"/>
      <c r="I184" s="59"/>
      <c r="J184" s="40"/>
      <c r="K184" s="39"/>
      <c r="L184" s="38" t="s">
        <v>6</v>
      </c>
    </row>
    <row r="185" spans="1:12" ht="16.5" customHeight="1">
      <c r="A185" s="227"/>
      <c r="B185" s="231"/>
      <c r="C185" s="39" t="s">
        <v>434</v>
      </c>
      <c r="D185" s="45">
        <v>1240</v>
      </c>
      <c r="E185" s="44"/>
      <c r="F185" s="39">
        <v>139595910</v>
      </c>
      <c r="G185" s="183" t="s">
        <v>8</v>
      </c>
      <c r="H185" s="64"/>
      <c r="I185" s="285"/>
      <c r="J185" s="40"/>
      <c r="K185" s="39"/>
      <c r="L185" s="38" t="s">
        <v>6</v>
      </c>
    </row>
    <row r="186" spans="1:12" ht="16.5" customHeight="1">
      <c r="A186" s="227"/>
      <c r="B186" s="231"/>
      <c r="C186" s="39" t="s">
        <v>434</v>
      </c>
      <c r="D186" s="45">
        <v>1281</v>
      </c>
      <c r="E186" s="44"/>
      <c r="F186" s="39">
        <v>28104720</v>
      </c>
      <c r="G186" s="183" t="s">
        <v>8</v>
      </c>
      <c r="H186" s="64"/>
      <c r="I186" s="285"/>
      <c r="J186" s="40"/>
      <c r="K186" s="39"/>
      <c r="L186" s="38" t="s">
        <v>6</v>
      </c>
    </row>
    <row r="187" spans="1:12" ht="16.5" customHeight="1">
      <c r="A187" s="227"/>
      <c r="B187" s="231"/>
      <c r="C187" s="39" t="s">
        <v>436</v>
      </c>
      <c r="D187" s="45">
        <v>1282</v>
      </c>
      <c r="E187" s="44"/>
      <c r="F187" s="39">
        <v>14757830</v>
      </c>
      <c r="G187" s="183" t="s">
        <v>8</v>
      </c>
      <c r="H187" s="64"/>
      <c r="I187" s="285"/>
      <c r="J187" s="40"/>
      <c r="K187" s="39"/>
      <c r="L187" s="38" t="s">
        <v>6</v>
      </c>
    </row>
    <row r="188" spans="1:12" s="284" customFormat="1" ht="16.5" customHeight="1">
      <c r="A188" s="227"/>
      <c r="B188" s="231"/>
      <c r="C188" s="62" t="s">
        <v>435</v>
      </c>
      <c r="D188" s="61"/>
      <c r="E188" s="60"/>
      <c r="F188" s="39"/>
      <c r="G188" s="183" t="s">
        <v>8</v>
      </c>
      <c r="H188" s="39"/>
      <c r="I188" s="59"/>
      <c r="J188" s="58"/>
      <c r="K188" s="248"/>
      <c r="L188" s="38" t="s">
        <v>6</v>
      </c>
    </row>
    <row r="189" spans="1:12" ht="16.5" customHeight="1">
      <c r="A189" s="283" t="s">
        <v>234</v>
      </c>
      <c r="B189" s="282"/>
      <c r="C189" s="281" t="s">
        <v>434</v>
      </c>
      <c r="D189" s="280"/>
      <c r="E189" s="279" t="s">
        <v>433</v>
      </c>
      <c r="F189" s="51">
        <f>SUM(F179:F187)</f>
        <v>424747954</v>
      </c>
      <c r="G189" s="278" t="s">
        <v>8</v>
      </c>
      <c r="H189" s="189"/>
      <c r="I189" s="277" t="s">
        <v>432</v>
      </c>
      <c r="J189" s="276"/>
      <c r="K189" s="275">
        <v>540</v>
      </c>
      <c r="L189" s="274">
        <f>F189-J189-K189-J188</f>
        <v>424747414</v>
      </c>
    </row>
    <row r="190" spans="1:12" ht="16.5" customHeight="1">
      <c r="A190" s="227" t="s">
        <v>208</v>
      </c>
      <c r="B190" s="231" t="s">
        <v>30</v>
      </c>
      <c r="C190" s="39" t="s">
        <v>431</v>
      </c>
      <c r="D190" s="45">
        <v>10371</v>
      </c>
      <c r="E190" s="44" t="s">
        <v>430</v>
      </c>
      <c r="F190" s="68">
        <v>552960</v>
      </c>
      <c r="G190" s="183" t="s">
        <v>8</v>
      </c>
      <c r="H190" s="33">
        <v>43524</v>
      </c>
      <c r="I190" s="41" t="s">
        <v>7</v>
      </c>
      <c r="J190" s="40">
        <v>552636</v>
      </c>
      <c r="K190" s="39">
        <v>324</v>
      </c>
      <c r="L190" s="195"/>
    </row>
    <row r="191" spans="1:12" ht="16.5" customHeight="1">
      <c r="A191" s="227"/>
      <c r="B191" s="231"/>
      <c r="C191" s="62" t="s">
        <v>266</v>
      </c>
      <c r="D191" s="61"/>
      <c r="E191" s="44"/>
      <c r="F191" s="68"/>
      <c r="G191" s="183" t="s">
        <v>8</v>
      </c>
      <c r="H191" s="33"/>
      <c r="I191" s="41"/>
      <c r="J191" s="40"/>
      <c r="K191" s="39"/>
      <c r="L191" s="195">
        <f>F190-J190-K190-J191-K191</f>
        <v>0</v>
      </c>
    </row>
    <row r="192" spans="1:12" ht="16.5" customHeight="1">
      <c r="A192" s="227" t="s">
        <v>104</v>
      </c>
      <c r="B192" s="272">
        <v>20</v>
      </c>
      <c r="C192" s="39" t="s">
        <v>429</v>
      </c>
      <c r="D192" s="45" t="s">
        <v>428</v>
      </c>
      <c r="E192" s="44" t="s">
        <v>427</v>
      </c>
      <c r="F192" s="68">
        <f>639470+876960</f>
        <v>1516430</v>
      </c>
      <c r="G192" s="183" t="s">
        <v>8</v>
      </c>
      <c r="H192" s="190">
        <v>43516</v>
      </c>
      <c r="I192" s="41" t="s">
        <v>7</v>
      </c>
      <c r="J192" s="40">
        <v>438852</v>
      </c>
      <c r="K192" s="39">
        <v>108</v>
      </c>
      <c r="L192" s="38" t="s">
        <v>6</v>
      </c>
    </row>
    <row r="193" spans="1:15" ht="16.5" customHeight="1" thickBot="1">
      <c r="A193" s="227"/>
      <c r="B193" s="272"/>
      <c r="C193" s="39"/>
      <c r="D193" s="45"/>
      <c r="E193" s="44"/>
      <c r="F193" s="39"/>
      <c r="G193" s="183" t="s">
        <v>8</v>
      </c>
      <c r="H193" s="190">
        <v>43516</v>
      </c>
      <c r="I193" s="41" t="s">
        <v>7</v>
      </c>
      <c r="J193" s="40">
        <v>329362</v>
      </c>
      <c r="K193" s="39">
        <v>108</v>
      </c>
      <c r="L193" s="38" t="s">
        <v>6</v>
      </c>
    </row>
    <row r="194" spans="1:15" ht="16.5" customHeight="1" thickBot="1">
      <c r="A194" s="227"/>
      <c r="B194" s="272"/>
      <c r="C194" s="39"/>
      <c r="D194" s="45"/>
      <c r="E194" s="44"/>
      <c r="F194" s="39"/>
      <c r="G194" s="183" t="s">
        <v>44</v>
      </c>
      <c r="H194" s="190">
        <v>43516</v>
      </c>
      <c r="I194" s="41" t="s">
        <v>4</v>
      </c>
      <c r="J194" s="40">
        <v>310000</v>
      </c>
      <c r="K194" s="39"/>
      <c r="L194" s="38" t="s">
        <v>6</v>
      </c>
      <c r="O194" s="273"/>
    </row>
    <row r="195" spans="1:15" ht="16.5" customHeight="1">
      <c r="A195" s="227"/>
      <c r="B195" s="272"/>
      <c r="C195" s="39"/>
      <c r="D195" s="45"/>
      <c r="E195" s="44"/>
      <c r="F195" s="39"/>
      <c r="G195" s="183" t="s">
        <v>44</v>
      </c>
      <c r="H195" s="190">
        <v>43516</v>
      </c>
      <c r="I195" s="41" t="s">
        <v>4</v>
      </c>
      <c r="J195" s="40">
        <v>438000</v>
      </c>
      <c r="K195" s="39"/>
      <c r="L195" s="236">
        <f>F192-J192-K192-J193-K193-J195-J194-K194</f>
        <v>0</v>
      </c>
    </row>
    <row r="196" spans="1:15" ht="16.5" customHeight="1">
      <c r="A196" s="227" t="s">
        <v>54</v>
      </c>
      <c r="B196" s="231" t="s">
        <v>159</v>
      </c>
      <c r="C196" s="39" t="s">
        <v>426</v>
      </c>
      <c r="D196" s="45">
        <v>10106</v>
      </c>
      <c r="E196" s="44" t="s">
        <v>425</v>
      </c>
      <c r="F196" s="68">
        <v>3545560</v>
      </c>
      <c r="G196" s="183" t="s">
        <v>8</v>
      </c>
      <c r="H196" s="33">
        <v>43524</v>
      </c>
      <c r="I196" s="41" t="s">
        <v>7</v>
      </c>
      <c r="J196" s="40">
        <v>3545020</v>
      </c>
      <c r="K196" s="39">
        <v>540</v>
      </c>
      <c r="L196" s="38" t="s">
        <v>6</v>
      </c>
    </row>
    <row r="197" spans="1:15" ht="16.5" customHeight="1">
      <c r="A197" s="227"/>
      <c r="B197" s="231"/>
      <c r="C197" s="62" t="s">
        <v>266</v>
      </c>
      <c r="D197" s="61"/>
      <c r="E197" s="44"/>
      <c r="F197" s="68"/>
      <c r="G197" s="183" t="s">
        <v>8</v>
      </c>
      <c r="H197" s="33"/>
      <c r="I197" s="41"/>
      <c r="J197" s="40"/>
      <c r="K197" s="39"/>
      <c r="L197" s="195">
        <f>+F196-J196-K196-J197</f>
        <v>0</v>
      </c>
    </row>
    <row r="198" spans="1:15" ht="16.5" customHeight="1">
      <c r="A198" s="227" t="s">
        <v>104</v>
      </c>
      <c r="B198" s="231" t="s">
        <v>159</v>
      </c>
      <c r="C198" s="266" t="s">
        <v>424</v>
      </c>
      <c r="D198" s="265" t="s">
        <v>423</v>
      </c>
      <c r="E198" s="44" t="s">
        <v>422</v>
      </c>
      <c r="F198" s="68">
        <f>17280+219240+122040+776520</f>
        <v>1135080</v>
      </c>
      <c r="G198" s="183" t="s">
        <v>8</v>
      </c>
      <c r="H198" s="190">
        <v>43516</v>
      </c>
      <c r="I198" s="41" t="s">
        <v>7</v>
      </c>
      <c r="J198" s="40">
        <v>1134432</v>
      </c>
      <c r="K198" s="39">
        <v>648</v>
      </c>
      <c r="L198" s="195">
        <f>F198-J198-K198</f>
        <v>0</v>
      </c>
    </row>
    <row r="199" spans="1:15" ht="16.5" customHeight="1">
      <c r="A199" s="227" t="s">
        <v>421</v>
      </c>
      <c r="B199" s="231" t="s">
        <v>30</v>
      </c>
      <c r="C199" s="39" t="s">
        <v>420</v>
      </c>
      <c r="D199" s="45" t="s">
        <v>419</v>
      </c>
      <c r="E199" s="44" t="s">
        <v>418</v>
      </c>
      <c r="F199" s="68">
        <f>420120+42120+541080</f>
        <v>1003320</v>
      </c>
      <c r="G199" s="183" t="s">
        <v>8</v>
      </c>
      <c r="H199" s="64"/>
      <c r="I199" s="41" t="s">
        <v>7</v>
      </c>
      <c r="J199" s="40"/>
      <c r="K199" s="39">
        <v>864</v>
      </c>
      <c r="L199" s="236">
        <f>F199-J199-K199</f>
        <v>1002456</v>
      </c>
    </row>
    <row r="200" spans="1:15" ht="16.5" customHeight="1">
      <c r="A200" s="227" t="s">
        <v>102</v>
      </c>
      <c r="B200" s="231" t="s">
        <v>159</v>
      </c>
      <c r="C200" s="39" t="s">
        <v>417</v>
      </c>
      <c r="D200" s="45" t="s">
        <v>416</v>
      </c>
      <c r="E200" s="44" t="s">
        <v>415</v>
      </c>
      <c r="F200" s="68">
        <f>724680+129600+32400</f>
        <v>886680</v>
      </c>
      <c r="G200" s="183" t="s">
        <v>8</v>
      </c>
      <c r="H200" s="33">
        <v>43524</v>
      </c>
      <c r="I200" s="41" t="s">
        <v>7</v>
      </c>
      <c r="J200" s="40">
        <v>885816</v>
      </c>
      <c r="K200" s="39">
        <v>864</v>
      </c>
      <c r="L200" s="195">
        <f>F200-J200-K200</f>
        <v>0</v>
      </c>
    </row>
    <row r="201" spans="1:15" ht="16.5" customHeight="1">
      <c r="A201" s="237" t="s">
        <v>143</v>
      </c>
      <c r="B201" s="231" t="s">
        <v>159</v>
      </c>
      <c r="C201" s="188" t="s">
        <v>414</v>
      </c>
      <c r="D201" s="187">
        <v>11587</v>
      </c>
      <c r="E201" s="186" t="s">
        <v>413</v>
      </c>
      <c r="F201" s="68">
        <v>124200</v>
      </c>
      <c r="G201" s="183" t="s">
        <v>8</v>
      </c>
      <c r="H201" s="33">
        <v>43524</v>
      </c>
      <c r="I201" s="41" t="s">
        <v>7</v>
      </c>
      <c r="J201" s="40">
        <v>123444</v>
      </c>
      <c r="K201" s="39">
        <v>756</v>
      </c>
      <c r="L201" s="195">
        <f>F201-J201-K201</f>
        <v>0</v>
      </c>
    </row>
    <row r="202" spans="1:15" ht="16.5" customHeight="1">
      <c r="A202" s="227" t="s">
        <v>104</v>
      </c>
      <c r="B202" s="231">
        <v>20</v>
      </c>
      <c r="C202" s="39" t="s">
        <v>412</v>
      </c>
      <c r="D202" s="45">
        <v>10316</v>
      </c>
      <c r="E202" s="44" t="s">
        <v>411</v>
      </c>
      <c r="F202" s="68">
        <v>268920</v>
      </c>
      <c r="G202" s="183" t="s">
        <v>8</v>
      </c>
      <c r="H202" s="33">
        <v>43524</v>
      </c>
      <c r="I202" s="41" t="s">
        <v>7</v>
      </c>
      <c r="J202" s="40">
        <v>268596</v>
      </c>
      <c r="K202" s="39">
        <v>324</v>
      </c>
      <c r="L202" s="236">
        <f>F202-J202-K202</f>
        <v>0</v>
      </c>
    </row>
    <row r="203" spans="1:15" ht="16.5" customHeight="1">
      <c r="A203" s="227" t="s">
        <v>208</v>
      </c>
      <c r="B203" s="231" t="s">
        <v>25</v>
      </c>
      <c r="C203" s="39" t="s">
        <v>410</v>
      </c>
      <c r="D203" s="45">
        <v>10163</v>
      </c>
      <c r="E203" s="44" t="s">
        <v>409</v>
      </c>
      <c r="F203" s="68">
        <v>440440</v>
      </c>
      <c r="G203" s="183" t="s">
        <v>8</v>
      </c>
      <c r="H203" s="33">
        <v>43524</v>
      </c>
      <c r="I203" s="41" t="s">
        <v>7</v>
      </c>
      <c r="J203" s="40">
        <v>439576</v>
      </c>
      <c r="K203" s="39">
        <v>864</v>
      </c>
      <c r="L203" s="195">
        <f>F203-J203-K203</f>
        <v>0</v>
      </c>
    </row>
    <row r="204" spans="1:15" ht="16.5" customHeight="1">
      <c r="A204" s="227" t="s">
        <v>208</v>
      </c>
      <c r="B204" s="231" t="s">
        <v>25</v>
      </c>
      <c r="C204" s="62" t="s">
        <v>266</v>
      </c>
      <c r="D204" s="61"/>
      <c r="E204" s="60"/>
      <c r="F204" s="68"/>
      <c r="G204" s="183" t="s">
        <v>8</v>
      </c>
      <c r="H204" s="179"/>
      <c r="I204" s="41" t="s">
        <v>7</v>
      </c>
      <c r="J204" s="40"/>
      <c r="K204" s="39"/>
      <c r="L204" s="195">
        <f>F203-J203-K203-J204-K204</f>
        <v>0</v>
      </c>
    </row>
    <row r="205" spans="1:15" ht="16.5" customHeight="1">
      <c r="A205" s="237" t="s">
        <v>283</v>
      </c>
      <c r="B205" s="231">
        <v>20</v>
      </c>
      <c r="C205" s="66" t="s">
        <v>408</v>
      </c>
      <c r="D205" s="243">
        <v>10696</v>
      </c>
      <c r="E205" s="242"/>
      <c r="F205" s="68">
        <v>54000</v>
      </c>
      <c r="G205" s="183" t="s">
        <v>8</v>
      </c>
      <c r="H205" s="235">
        <v>43511</v>
      </c>
      <c r="I205" s="41" t="s">
        <v>7</v>
      </c>
      <c r="J205" s="40">
        <v>53352</v>
      </c>
      <c r="K205" s="39">
        <v>648</v>
      </c>
      <c r="L205" s="195">
        <f>F205-J205-K205</f>
        <v>0</v>
      </c>
    </row>
    <row r="206" spans="1:15" ht="16.5" customHeight="1">
      <c r="A206" s="227" t="s">
        <v>102</v>
      </c>
      <c r="B206" s="231" t="s">
        <v>25</v>
      </c>
      <c r="C206" s="39" t="s">
        <v>407</v>
      </c>
      <c r="D206" s="45">
        <v>11938</v>
      </c>
      <c r="E206" s="44" t="s">
        <v>117</v>
      </c>
      <c r="F206" s="68">
        <v>1434240</v>
      </c>
      <c r="G206" s="183" t="s">
        <v>8</v>
      </c>
      <c r="H206" s="70">
        <v>43521</v>
      </c>
      <c r="I206" s="41" t="s">
        <v>7</v>
      </c>
      <c r="J206" s="40">
        <v>1433700</v>
      </c>
      <c r="K206" s="39">
        <v>540</v>
      </c>
      <c r="L206" s="195">
        <f>F206-J206-K206</f>
        <v>0</v>
      </c>
    </row>
    <row r="207" spans="1:15" ht="16.5" customHeight="1">
      <c r="A207" s="227" t="s">
        <v>54</v>
      </c>
      <c r="B207" s="231" t="s">
        <v>30</v>
      </c>
      <c r="C207" s="39" t="s">
        <v>406</v>
      </c>
      <c r="D207" s="45">
        <v>10397</v>
      </c>
      <c r="E207" s="44" t="s">
        <v>405</v>
      </c>
      <c r="F207" s="68">
        <v>25920</v>
      </c>
      <c r="G207" s="183" t="s">
        <v>8</v>
      </c>
      <c r="H207" s="33">
        <v>43524</v>
      </c>
      <c r="I207" s="41" t="s">
        <v>7</v>
      </c>
      <c r="J207" s="40">
        <v>25596</v>
      </c>
      <c r="K207" s="39">
        <v>324</v>
      </c>
      <c r="L207" s="195">
        <f>F207-J207-K207</f>
        <v>0</v>
      </c>
    </row>
    <row r="208" spans="1:15" ht="16.5" customHeight="1">
      <c r="A208" s="237" t="s">
        <v>208</v>
      </c>
      <c r="B208" s="231" t="s">
        <v>159</v>
      </c>
      <c r="C208" s="39" t="s">
        <v>404</v>
      </c>
      <c r="D208" s="45" t="s">
        <v>403</v>
      </c>
      <c r="E208" s="44"/>
      <c r="F208" s="68">
        <f>468720+159840</f>
        <v>628560</v>
      </c>
      <c r="G208" s="183" t="s">
        <v>8</v>
      </c>
      <c r="H208" s="238">
        <v>43539</v>
      </c>
      <c r="I208" s="41" t="s">
        <v>7</v>
      </c>
      <c r="J208" s="40">
        <v>627696</v>
      </c>
      <c r="K208" s="39">
        <v>864</v>
      </c>
      <c r="L208" s="236">
        <f>F208-J208-K208</f>
        <v>0</v>
      </c>
    </row>
    <row r="209" spans="1:13" ht="16.5" customHeight="1">
      <c r="A209" s="227" t="s">
        <v>102</v>
      </c>
      <c r="B209" s="231">
        <v>20</v>
      </c>
      <c r="C209" s="39" t="s">
        <v>402</v>
      </c>
      <c r="D209" s="45">
        <v>10186</v>
      </c>
      <c r="E209" s="44" t="s">
        <v>401</v>
      </c>
      <c r="F209" s="68">
        <v>56160</v>
      </c>
      <c r="G209" s="183" t="s">
        <v>8</v>
      </c>
      <c r="H209" s="235">
        <v>43539</v>
      </c>
      <c r="I209" s="41" t="s">
        <v>7</v>
      </c>
      <c r="J209" s="40">
        <v>56160</v>
      </c>
      <c r="K209" s="39"/>
      <c r="L209" s="236">
        <f>F209-J209-K209</f>
        <v>0</v>
      </c>
    </row>
    <row r="210" spans="1:13" ht="16.5" customHeight="1">
      <c r="A210" s="227" t="s">
        <v>400</v>
      </c>
      <c r="B210" s="231" t="s">
        <v>159</v>
      </c>
      <c r="C210" s="39" t="s">
        <v>399</v>
      </c>
      <c r="D210" s="45">
        <v>10080</v>
      </c>
      <c r="E210" s="44" t="s">
        <v>398</v>
      </c>
      <c r="F210" s="68">
        <f>925560+1576800+345600</f>
        <v>2847960</v>
      </c>
      <c r="G210" s="183" t="s">
        <v>8</v>
      </c>
      <c r="H210" s="33">
        <v>43524</v>
      </c>
      <c r="I210" s="41" t="s">
        <v>7</v>
      </c>
      <c r="J210" s="40">
        <v>2847096</v>
      </c>
      <c r="K210" s="39">
        <v>864</v>
      </c>
      <c r="L210" s="195">
        <f>F210-J210-K210</f>
        <v>0</v>
      </c>
    </row>
    <row r="211" spans="1:13" ht="16.5" customHeight="1">
      <c r="A211" s="237" t="s">
        <v>54</v>
      </c>
      <c r="B211" s="231" t="s">
        <v>159</v>
      </c>
      <c r="C211" s="188" t="s">
        <v>397</v>
      </c>
      <c r="D211" s="187">
        <v>11754</v>
      </c>
      <c r="E211" s="186" t="s">
        <v>396</v>
      </c>
      <c r="F211" s="68">
        <v>1093840</v>
      </c>
      <c r="G211" s="183" t="s">
        <v>8</v>
      </c>
      <c r="H211" s="33">
        <v>43524</v>
      </c>
      <c r="I211" s="41" t="s">
        <v>7</v>
      </c>
      <c r="J211" s="40">
        <v>1093084</v>
      </c>
      <c r="K211" s="39">
        <v>756</v>
      </c>
      <c r="L211" s="195">
        <f>F211-J211-K211</f>
        <v>0</v>
      </c>
    </row>
    <row r="212" spans="1:13" ht="16.5" customHeight="1">
      <c r="A212" s="237" t="s">
        <v>54</v>
      </c>
      <c r="B212" s="231" t="s">
        <v>159</v>
      </c>
      <c r="C212" s="66" t="s">
        <v>395</v>
      </c>
      <c r="D212" s="243">
        <v>11666</v>
      </c>
      <c r="E212" s="242"/>
      <c r="F212" s="271">
        <v>37800</v>
      </c>
      <c r="G212" s="183" t="s">
        <v>8</v>
      </c>
      <c r="H212" s="179">
        <v>43524</v>
      </c>
      <c r="I212" s="41" t="s">
        <v>7</v>
      </c>
      <c r="J212" s="40">
        <v>37368</v>
      </c>
      <c r="K212" s="39">
        <v>432</v>
      </c>
      <c r="L212" s="195">
        <f>F212-J212-K212</f>
        <v>0</v>
      </c>
    </row>
    <row r="213" spans="1:13" ht="16.5" customHeight="1">
      <c r="A213" s="227" t="s">
        <v>176</v>
      </c>
      <c r="B213" s="231" t="s">
        <v>159</v>
      </c>
      <c r="C213" s="270" t="s">
        <v>394</v>
      </c>
      <c r="D213" s="269">
        <v>11511</v>
      </c>
      <c r="E213" s="44"/>
      <c r="F213" s="68">
        <v>1666440</v>
      </c>
      <c r="G213" s="183" t="s">
        <v>8</v>
      </c>
      <c r="H213" s="33">
        <v>43524</v>
      </c>
      <c r="I213" s="41" t="s">
        <v>7</v>
      </c>
      <c r="J213" s="40">
        <v>1665576</v>
      </c>
      <c r="K213" s="39">
        <v>864</v>
      </c>
      <c r="L213" s="67">
        <f>F213-J213-K213</f>
        <v>0</v>
      </c>
      <c r="M213" s="8"/>
    </row>
    <row r="214" spans="1:13" ht="16.5" customHeight="1">
      <c r="A214" s="227" t="s">
        <v>166</v>
      </c>
      <c r="B214" s="231" t="s">
        <v>30</v>
      </c>
      <c r="C214" s="266" t="s">
        <v>393</v>
      </c>
      <c r="D214" s="265" t="s">
        <v>392</v>
      </c>
      <c r="E214" s="44" t="s">
        <v>391</v>
      </c>
      <c r="F214" s="68">
        <f>446040+522720</f>
        <v>968760</v>
      </c>
      <c r="G214" s="183" t="s">
        <v>8</v>
      </c>
      <c r="H214" s="181"/>
      <c r="I214" s="41" t="s">
        <v>7</v>
      </c>
      <c r="J214" s="40"/>
      <c r="K214" s="39">
        <v>432</v>
      </c>
      <c r="L214" s="236">
        <f>+F214-J214-K214</f>
        <v>968328</v>
      </c>
    </row>
    <row r="215" spans="1:13" ht="16.5" customHeight="1">
      <c r="A215" s="227" t="s">
        <v>104</v>
      </c>
      <c r="B215" s="231" t="s">
        <v>159</v>
      </c>
      <c r="C215" s="39" t="s">
        <v>390</v>
      </c>
      <c r="D215" s="45" t="s">
        <v>389</v>
      </c>
      <c r="E215" s="44" t="s">
        <v>388</v>
      </c>
      <c r="F215" s="68">
        <f>41040+470880</f>
        <v>511920</v>
      </c>
      <c r="G215" s="183" t="s">
        <v>8</v>
      </c>
      <c r="H215" s="181"/>
      <c r="I215" s="41" t="s">
        <v>7</v>
      </c>
      <c r="J215" s="40"/>
      <c r="K215" s="39">
        <v>864</v>
      </c>
      <c r="L215" s="236">
        <f>F215-J215-K215</f>
        <v>511056</v>
      </c>
    </row>
    <row r="216" spans="1:13" ht="16.5" customHeight="1">
      <c r="A216" s="227" t="s">
        <v>166</v>
      </c>
      <c r="B216" s="231" t="s">
        <v>30</v>
      </c>
      <c r="C216" s="39" t="s">
        <v>387</v>
      </c>
      <c r="D216" s="45">
        <v>10445</v>
      </c>
      <c r="E216" s="44" t="s">
        <v>386</v>
      </c>
      <c r="F216" s="68">
        <v>213840</v>
      </c>
      <c r="G216" s="183" t="s">
        <v>8</v>
      </c>
      <c r="H216" s="181"/>
      <c r="I216" s="41" t="s">
        <v>7</v>
      </c>
      <c r="J216" s="40"/>
      <c r="K216" s="39">
        <v>648</v>
      </c>
      <c r="L216" s="236">
        <f>F216-J216-K216</f>
        <v>213192</v>
      </c>
    </row>
    <row r="217" spans="1:13" ht="16.5" customHeight="1">
      <c r="A217" s="227" t="s">
        <v>143</v>
      </c>
      <c r="B217" s="231" t="s">
        <v>30</v>
      </c>
      <c r="C217" s="39" t="s">
        <v>385</v>
      </c>
      <c r="D217" s="45">
        <v>10334</v>
      </c>
      <c r="E217" s="44" t="s">
        <v>384</v>
      </c>
      <c r="F217" s="68">
        <f>2240580+583200</f>
        <v>2823780</v>
      </c>
      <c r="G217" s="183" t="s">
        <v>8</v>
      </c>
      <c r="H217" s="64"/>
      <c r="I217" s="41" t="s">
        <v>7</v>
      </c>
      <c r="J217" s="40"/>
      <c r="K217" s="39">
        <v>756</v>
      </c>
      <c r="L217" s="236">
        <f>F217-J217-K217</f>
        <v>2823024</v>
      </c>
    </row>
    <row r="218" spans="1:13" ht="16.5" customHeight="1">
      <c r="A218" s="227" t="s">
        <v>54</v>
      </c>
      <c r="B218" s="231" t="s">
        <v>30</v>
      </c>
      <c r="C218" s="193" t="s">
        <v>383</v>
      </c>
      <c r="D218" s="192">
        <v>11367</v>
      </c>
      <c r="E218" s="191"/>
      <c r="F218" s="68">
        <v>43200</v>
      </c>
      <c r="G218" s="183" t="s">
        <v>8</v>
      </c>
      <c r="H218" s="64">
        <v>43523</v>
      </c>
      <c r="I218" s="41" t="s">
        <v>7</v>
      </c>
      <c r="J218" s="40">
        <v>42552</v>
      </c>
      <c r="K218" s="39">
        <v>648</v>
      </c>
      <c r="L218" s="195">
        <f>F218-J218-K218</f>
        <v>0</v>
      </c>
    </row>
    <row r="219" spans="1:13" ht="16.5" customHeight="1">
      <c r="A219" s="227" t="s">
        <v>160</v>
      </c>
      <c r="B219" s="231" t="s">
        <v>159</v>
      </c>
      <c r="C219" s="193" t="s">
        <v>382</v>
      </c>
      <c r="D219" s="192">
        <v>11400</v>
      </c>
      <c r="E219" s="191"/>
      <c r="F219" s="68">
        <v>77760</v>
      </c>
      <c r="G219" s="183" t="s">
        <v>8</v>
      </c>
      <c r="H219" s="33">
        <v>43524</v>
      </c>
      <c r="I219" s="41" t="s">
        <v>7</v>
      </c>
      <c r="J219" s="40">
        <v>76896</v>
      </c>
      <c r="K219" s="39">
        <v>864</v>
      </c>
      <c r="L219" s="195">
        <f>F219-J219-K219</f>
        <v>0</v>
      </c>
    </row>
    <row r="220" spans="1:13" ht="16.5" customHeight="1">
      <c r="A220" s="227" t="s">
        <v>102</v>
      </c>
      <c r="B220" s="231" t="s">
        <v>30</v>
      </c>
      <c r="C220" s="266" t="s">
        <v>381</v>
      </c>
      <c r="D220" s="265" t="s">
        <v>380</v>
      </c>
      <c r="E220" s="44" t="s">
        <v>379</v>
      </c>
      <c r="F220" s="68">
        <f>336420+702000+479520+3049920+1785240+707400+1725840</f>
        <v>8786340</v>
      </c>
      <c r="G220" s="183" t="s">
        <v>8</v>
      </c>
      <c r="H220" s="33">
        <v>43524</v>
      </c>
      <c r="I220" s="41" t="s">
        <v>43</v>
      </c>
      <c r="J220" s="40">
        <v>8786340</v>
      </c>
      <c r="K220" s="39"/>
      <c r="L220" s="195">
        <f>F220-J220-K220</f>
        <v>0</v>
      </c>
    </row>
    <row r="221" spans="1:13" ht="16.5" customHeight="1">
      <c r="A221" s="237" t="s">
        <v>104</v>
      </c>
      <c r="B221" s="231" t="s">
        <v>159</v>
      </c>
      <c r="C221" s="188" t="s">
        <v>378</v>
      </c>
      <c r="D221" s="187">
        <v>10683</v>
      </c>
      <c r="E221" s="186" t="s">
        <v>377</v>
      </c>
      <c r="F221" s="68">
        <v>2245070</v>
      </c>
      <c r="G221" s="183" t="s">
        <v>8</v>
      </c>
      <c r="H221" s="181"/>
      <c r="I221" s="41" t="s">
        <v>7</v>
      </c>
      <c r="J221" s="40"/>
      <c r="K221" s="39">
        <v>756</v>
      </c>
      <c r="L221" s="236">
        <f>F221-J221-K221</f>
        <v>2244314</v>
      </c>
    </row>
    <row r="222" spans="1:13" ht="16.5" customHeight="1">
      <c r="A222" s="227" t="s">
        <v>176</v>
      </c>
      <c r="B222" s="231" t="s">
        <v>30</v>
      </c>
      <c r="C222" s="39" t="s">
        <v>376</v>
      </c>
      <c r="D222" s="45" t="s">
        <v>375</v>
      </c>
      <c r="E222" s="44" t="s">
        <v>374</v>
      </c>
      <c r="F222" s="68">
        <f>1389752+980811+214721+102505+59345+22659+53950+94952+70135+111866+294567+48555+79688+67977+389519+32370+75530+74451+32370+271908</f>
        <v>4467631</v>
      </c>
      <c r="G222" s="183" t="s">
        <v>8</v>
      </c>
      <c r="H222" s="33">
        <v>43524</v>
      </c>
      <c r="I222" s="251" t="s">
        <v>271</v>
      </c>
      <c r="J222" s="40">
        <v>525307</v>
      </c>
      <c r="K222" s="39">
        <v>324</v>
      </c>
      <c r="L222" s="38" t="s">
        <v>6</v>
      </c>
    </row>
    <row r="223" spans="1:13" ht="16.5" customHeight="1">
      <c r="A223" s="227"/>
      <c r="B223" s="231"/>
      <c r="C223" s="268" t="s">
        <v>373</v>
      </c>
      <c r="D223" s="267"/>
      <c r="E223" s="60"/>
      <c r="F223" s="39"/>
      <c r="G223" s="183" t="s">
        <v>8</v>
      </c>
      <c r="H223" s="64"/>
      <c r="I223" s="41"/>
      <c r="J223" s="58"/>
      <c r="K223" s="39"/>
      <c r="L223" s="38" t="s">
        <v>6</v>
      </c>
    </row>
    <row r="224" spans="1:13" ht="16.5" customHeight="1">
      <c r="A224" s="227" t="s">
        <v>176</v>
      </c>
      <c r="B224" s="231" t="s">
        <v>30</v>
      </c>
      <c r="C224" s="62" t="s">
        <v>47</v>
      </c>
      <c r="D224" s="61"/>
      <c r="E224" s="60"/>
      <c r="F224" s="68"/>
      <c r="G224" s="183" t="s">
        <v>8</v>
      </c>
      <c r="H224" s="33"/>
      <c r="I224" s="249" t="s">
        <v>270</v>
      </c>
      <c r="J224" s="40">
        <v>3942000</v>
      </c>
      <c r="K224" s="39"/>
      <c r="L224" s="195">
        <f>F222-J222-K222-J223-J224-K224</f>
        <v>0</v>
      </c>
    </row>
    <row r="225" spans="1:13" ht="16.5" customHeight="1">
      <c r="A225" s="227" t="s">
        <v>102</v>
      </c>
      <c r="B225" s="231" t="s">
        <v>30</v>
      </c>
      <c r="C225" s="266" t="s">
        <v>372</v>
      </c>
      <c r="D225" s="265">
        <v>10416</v>
      </c>
      <c r="E225" s="44" t="s">
        <v>371</v>
      </c>
      <c r="F225" s="68">
        <v>1069200</v>
      </c>
      <c r="G225" s="183" t="s">
        <v>8</v>
      </c>
      <c r="H225" s="33">
        <v>43524</v>
      </c>
      <c r="I225" s="41" t="s">
        <v>7</v>
      </c>
      <c r="J225" s="40">
        <v>1068552</v>
      </c>
      <c r="K225" s="39">
        <v>648</v>
      </c>
      <c r="L225" s="195">
        <f>F225-J225-K225</f>
        <v>0</v>
      </c>
    </row>
    <row r="226" spans="1:13" ht="16.5" customHeight="1">
      <c r="A226" s="227" t="s">
        <v>238</v>
      </c>
      <c r="B226" s="231" t="s">
        <v>30</v>
      </c>
      <c r="C226" s="39" t="s">
        <v>370</v>
      </c>
      <c r="D226" s="45" t="s">
        <v>369</v>
      </c>
      <c r="E226" s="44" t="s">
        <v>368</v>
      </c>
      <c r="F226" s="68">
        <f>264930+239760+30240</f>
        <v>534930</v>
      </c>
      <c r="G226" s="183" t="s">
        <v>8</v>
      </c>
      <c r="H226" s="181"/>
      <c r="I226" s="41" t="s">
        <v>7</v>
      </c>
      <c r="J226" s="40"/>
      <c r="K226" s="39">
        <v>162</v>
      </c>
      <c r="L226" s="69">
        <f>F226-J226-K226</f>
        <v>534768</v>
      </c>
    </row>
    <row r="227" spans="1:13" ht="16.5" customHeight="1">
      <c r="A227" s="227" t="s">
        <v>76</v>
      </c>
      <c r="B227" s="231" t="s">
        <v>30</v>
      </c>
      <c r="C227" s="39" t="s">
        <v>367</v>
      </c>
      <c r="D227" s="45">
        <v>11898</v>
      </c>
      <c r="E227" s="44" t="s">
        <v>366</v>
      </c>
      <c r="F227" s="68">
        <f>2644056+34992+96120+493589</f>
        <v>3268757</v>
      </c>
      <c r="G227" s="183" t="s">
        <v>8</v>
      </c>
      <c r="H227" s="33">
        <v>43524</v>
      </c>
      <c r="I227" s="41" t="s">
        <v>7</v>
      </c>
      <c r="J227" s="40">
        <v>3268757</v>
      </c>
      <c r="K227" s="39"/>
      <c r="L227" s="67">
        <f>F227-J227-K227</f>
        <v>0</v>
      </c>
    </row>
    <row r="228" spans="1:13" ht="16.5" customHeight="1">
      <c r="A228" s="227" t="s">
        <v>102</v>
      </c>
      <c r="B228" s="231" t="s">
        <v>30</v>
      </c>
      <c r="C228" s="39" t="s">
        <v>365</v>
      </c>
      <c r="D228" s="45">
        <v>10040</v>
      </c>
      <c r="E228" s="44" t="s">
        <v>364</v>
      </c>
      <c r="F228" s="68">
        <v>2640830</v>
      </c>
      <c r="G228" s="183" t="s">
        <v>8</v>
      </c>
      <c r="H228" s="64"/>
      <c r="I228" s="41" t="s">
        <v>7</v>
      </c>
      <c r="J228" s="40"/>
      <c r="K228" s="39">
        <v>864</v>
      </c>
      <c r="L228" s="236">
        <f>F228-J228-K228</f>
        <v>2639966</v>
      </c>
    </row>
    <row r="229" spans="1:13" ht="16.5" customHeight="1">
      <c r="A229" s="227"/>
      <c r="B229" s="231" t="s">
        <v>159</v>
      </c>
      <c r="C229" s="188" t="s">
        <v>363</v>
      </c>
      <c r="D229" s="187">
        <v>11701</v>
      </c>
      <c r="E229" s="186" t="s">
        <v>362</v>
      </c>
      <c r="F229" s="68">
        <v>2837160</v>
      </c>
      <c r="G229" s="183" t="s">
        <v>8</v>
      </c>
      <c r="H229" s="33">
        <v>43524</v>
      </c>
      <c r="I229" s="41"/>
      <c r="J229" s="40">
        <v>2836836</v>
      </c>
      <c r="K229" s="39">
        <v>324</v>
      </c>
      <c r="L229" s="195">
        <f>F229-J229-K229</f>
        <v>0</v>
      </c>
    </row>
    <row r="230" spans="1:13" ht="16.5" customHeight="1">
      <c r="A230" s="227" t="s">
        <v>208</v>
      </c>
      <c r="B230" s="231" t="s">
        <v>159</v>
      </c>
      <c r="C230" s="39" t="s">
        <v>361</v>
      </c>
      <c r="D230" s="45">
        <v>11719</v>
      </c>
      <c r="E230" s="44"/>
      <c r="F230" s="68">
        <v>345600</v>
      </c>
      <c r="G230" s="183" t="s">
        <v>8</v>
      </c>
      <c r="H230" s="239">
        <v>43504</v>
      </c>
      <c r="I230" s="41" t="s">
        <v>7</v>
      </c>
      <c r="J230" s="40">
        <v>344844</v>
      </c>
      <c r="K230" s="39">
        <v>756</v>
      </c>
      <c r="L230" s="236">
        <f>F230-J230-K230</f>
        <v>0</v>
      </c>
      <c r="M230" s="8"/>
    </row>
    <row r="231" spans="1:13" ht="16.5" customHeight="1">
      <c r="A231" s="227" t="s">
        <v>124</v>
      </c>
      <c r="B231" s="231" t="s">
        <v>30</v>
      </c>
      <c r="C231" s="39" t="s">
        <v>360</v>
      </c>
      <c r="D231" s="45">
        <v>10167</v>
      </c>
      <c r="E231" s="44" t="s">
        <v>359</v>
      </c>
      <c r="F231" s="68">
        <v>1960200</v>
      </c>
      <c r="G231" s="183" t="s">
        <v>8</v>
      </c>
      <c r="H231" s="70">
        <v>43521</v>
      </c>
      <c r="I231" s="41" t="s">
        <v>43</v>
      </c>
      <c r="J231" s="40">
        <v>1959808</v>
      </c>
      <c r="K231" s="248">
        <v>392</v>
      </c>
      <c r="L231" s="195">
        <f>F231-J231-K231</f>
        <v>0</v>
      </c>
    </row>
    <row r="232" spans="1:13" ht="16.5" customHeight="1">
      <c r="A232" s="237" t="s">
        <v>143</v>
      </c>
      <c r="B232" s="231" t="s">
        <v>30</v>
      </c>
      <c r="C232" s="39" t="s">
        <v>358</v>
      </c>
      <c r="D232" s="45">
        <v>11797</v>
      </c>
      <c r="E232" s="44"/>
      <c r="F232" s="68">
        <v>1635120</v>
      </c>
      <c r="G232" s="183" t="s">
        <v>8</v>
      </c>
      <c r="H232" s="179">
        <v>43523</v>
      </c>
      <c r="I232" s="41" t="s">
        <v>7</v>
      </c>
      <c r="J232" s="40">
        <v>1634796</v>
      </c>
      <c r="K232" s="39">
        <v>324</v>
      </c>
      <c r="L232" s="195">
        <f>F232-J232-K232</f>
        <v>0</v>
      </c>
    </row>
    <row r="233" spans="1:13" ht="16.5" customHeight="1">
      <c r="A233" s="237" t="s">
        <v>116</v>
      </c>
      <c r="B233" s="231" t="s">
        <v>30</v>
      </c>
      <c r="C233" s="39" t="s">
        <v>357</v>
      </c>
      <c r="D233" s="45" t="s">
        <v>356</v>
      </c>
      <c r="E233" s="44" t="s">
        <v>355</v>
      </c>
      <c r="F233" s="68">
        <f>1549800+680400+5382083</f>
        <v>7612283</v>
      </c>
      <c r="G233" s="183" t="s">
        <v>8</v>
      </c>
      <c r="H233" s="258">
        <v>43528</v>
      </c>
      <c r="I233" s="41" t="s">
        <v>7</v>
      </c>
      <c r="J233" s="178">
        <v>7611743</v>
      </c>
      <c r="K233" s="39">
        <v>540</v>
      </c>
      <c r="L233" s="67">
        <f>F233-J233-K233</f>
        <v>0</v>
      </c>
    </row>
    <row r="234" spans="1:13" ht="16.5" customHeight="1">
      <c r="A234" s="227" t="s">
        <v>102</v>
      </c>
      <c r="B234" s="231" t="s">
        <v>30</v>
      </c>
      <c r="C234" s="39" t="s">
        <v>354</v>
      </c>
      <c r="D234" s="45">
        <v>10347</v>
      </c>
      <c r="E234" s="44" t="s">
        <v>353</v>
      </c>
      <c r="F234" s="68">
        <f>2006856+1099440</f>
        <v>3106296</v>
      </c>
      <c r="G234" s="183" t="s">
        <v>8</v>
      </c>
      <c r="H234" s="263">
        <v>43529</v>
      </c>
      <c r="I234" s="41" t="s">
        <v>7</v>
      </c>
      <c r="J234" s="178">
        <v>3105648</v>
      </c>
      <c r="K234" s="39">
        <v>648</v>
      </c>
      <c r="L234" s="195">
        <f>F234-J234-K234</f>
        <v>0</v>
      </c>
    </row>
    <row r="235" spans="1:13" ht="16.5" customHeight="1">
      <c r="A235" s="227" t="s">
        <v>208</v>
      </c>
      <c r="B235" s="231" t="s">
        <v>159</v>
      </c>
      <c r="C235" s="193" t="s">
        <v>352</v>
      </c>
      <c r="D235" s="192">
        <v>11501</v>
      </c>
      <c r="E235" s="191"/>
      <c r="F235" s="68">
        <v>719280</v>
      </c>
      <c r="G235" s="183" t="s">
        <v>8</v>
      </c>
      <c r="H235" s="189">
        <v>43535</v>
      </c>
      <c r="I235" s="41" t="s">
        <v>7</v>
      </c>
      <c r="J235" s="40">
        <v>718740</v>
      </c>
      <c r="K235" s="39">
        <v>540</v>
      </c>
      <c r="L235" s="195">
        <f>F235-J235-K235</f>
        <v>0</v>
      </c>
    </row>
    <row r="236" spans="1:13" ht="16.5" customHeight="1">
      <c r="A236" s="227" t="s">
        <v>104</v>
      </c>
      <c r="B236" s="231" t="s">
        <v>30</v>
      </c>
      <c r="C236" s="39" t="s">
        <v>351</v>
      </c>
      <c r="D236" s="45" t="s">
        <v>350</v>
      </c>
      <c r="E236" s="44" t="s">
        <v>349</v>
      </c>
      <c r="F236" s="68">
        <f>57240+356550+59400+1681710+54000</f>
        <v>2208900</v>
      </c>
      <c r="G236" s="183" t="s">
        <v>8</v>
      </c>
      <c r="H236" s="70">
        <v>43521</v>
      </c>
      <c r="I236" s="41" t="s">
        <v>7</v>
      </c>
      <c r="J236" s="40">
        <v>2208228</v>
      </c>
      <c r="K236" s="39">
        <v>672</v>
      </c>
      <c r="L236" s="195">
        <f>F236-J236-K236</f>
        <v>0</v>
      </c>
    </row>
    <row r="237" spans="1:13" ht="16.5" customHeight="1">
      <c r="A237" s="227" t="s">
        <v>104</v>
      </c>
      <c r="B237" s="231" t="s">
        <v>30</v>
      </c>
      <c r="C237" s="39" t="s">
        <v>348</v>
      </c>
      <c r="D237" s="45">
        <v>11956</v>
      </c>
      <c r="E237" s="44" t="s">
        <v>347</v>
      </c>
      <c r="F237" s="68">
        <v>86400</v>
      </c>
      <c r="G237" s="183" t="s">
        <v>8</v>
      </c>
      <c r="H237" s="33">
        <v>43524</v>
      </c>
      <c r="I237" s="41" t="s">
        <v>7</v>
      </c>
      <c r="J237" s="40">
        <v>85752</v>
      </c>
      <c r="K237" s="39">
        <v>648</v>
      </c>
      <c r="L237" s="195">
        <f>F237-J237-K237</f>
        <v>0</v>
      </c>
      <c r="M237" s="264"/>
    </row>
    <row r="238" spans="1:13" ht="16.5" customHeight="1">
      <c r="A238" s="237" t="s">
        <v>104</v>
      </c>
      <c r="B238" s="231" t="s">
        <v>30</v>
      </c>
      <c r="C238" s="188" t="s">
        <v>346</v>
      </c>
      <c r="D238" s="187">
        <v>10534</v>
      </c>
      <c r="E238" s="186" t="s">
        <v>345</v>
      </c>
      <c r="F238" s="68">
        <v>38880</v>
      </c>
      <c r="G238" s="183" t="s">
        <v>8</v>
      </c>
      <c r="H238" s="33">
        <v>43524</v>
      </c>
      <c r="I238" s="41" t="s">
        <v>7</v>
      </c>
      <c r="J238" s="40">
        <v>38232</v>
      </c>
      <c r="K238" s="39">
        <v>648</v>
      </c>
      <c r="L238" s="195">
        <f>F238-J238-K238</f>
        <v>0</v>
      </c>
    </row>
    <row r="239" spans="1:13" ht="16.5" customHeight="1">
      <c r="A239" s="237" t="s">
        <v>104</v>
      </c>
      <c r="B239" s="231" t="s">
        <v>159</v>
      </c>
      <c r="C239" s="188" t="s">
        <v>344</v>
      </c>
      <c r="D239" s="187">
        <v>11806</v>
      </c>
      <c r="E239" s="186" t="s">
        <v>343</v>
      </c>
      <c r="F239" s="68">
        <v>172800</v>
      </c>
      <c r="G239" s="183" t="s">
        <v>8</v>
      </c>
      <c r="H239" s="189">
        <v>43532</v>
      </c>
      <c r="I239" s="41" t="s">
        <v>7</v>
      </c>
      <c r="J239" s="40">
        <v>172152</v>
      </c>
      <c r="K239" s="39">
        <v>648</v>
      </c>
      <c r="L239" s="236">
        <f>F239-J239-K239</f>
        <v>0</v>
      </c>
    </row>
    <row r="240" spans="1:13" ht="16.5" customHeight="1">
      <c r="A240" s="237" t="s">
        <v>104</v>
      </c>
      <c r="B240" s="231" t="s">
        <v>159</v>
      </c>
      <c r="C240" s="193" t="s">
        <v>342</v>
      </c>
      <c r="D240" s="192">
        <v>11502</v>
      </c>
      <c r="E240" s="191"/>
      <c r="F240" s="68">
        <v>1172020</v>
      </c>
      <c r="G240" s="183" t="s">
        <v>8</v>
      </c>
      <c r="H240" s="33">
        <v>43521</v>
      </c>
      <c r="I240" s="41" t="s">
        <v>7</v>
      </c>
      <c r="J240" s="40">
        <v>1171156</v>
      </c>
      <c r="K240" s="39">
        <v>864</v>
      </c>
      <c r="L240" s="195">
        <f>F240-J240-K240</f>
        <v>0</v>
      </c>
    </row>
    <row r="241" spans="1:12" ht="16.5" customHeight="1">
      <c r="A241" s="227" t="s">
        <v>104</v>
      </c>
      <c r="B241" s="231" t="s">
        <v>30</v>
      </c>
      <c r="C241" s="39" t="s">
        <v>341</v>
      </c>
      <c r="D241" s="45">
        <v>10137</v>
      </c>
      <c r="E241" s="44" t="s">
        <v>340</v>
      </c>
      <c r="F241" s="68">
        <v>257040</v>
      </c>
      <c r="G241" s="183" t="s">
        <v>8</v>
      </c>
      <c r="H241" s="70">
        <v>43521</v>
      </c>
      <c r="I241" s="41" t="s">
        <v>7</v>
      </c>
      <c r="J241" s="40">
        <v>256284</v>
      </c>
      <c r="K241" s="39">
        <v>756</v>
      </c>
      <c r="L241" s="195">
        <f>F241-J241-K241</f>
        <v>0</v>
      </c>
    </row>
    <row r="242" spans="1:12" ht="16.5" customHeight="1">
      <c r="A242" s="227" t="s">
        <v>339</v>
      </c>
      <c r="B242" s="231" t="s">
        <v>30</v>
      </c>
      <c r="C242" s="39" t="s">
        <v>338</v>
      </c>
      <c r="D242" s="45" t="s">
        <v>337</v>
      </c>
      <c r="E242" s="44" t="s">
        <v>336</v>
      </c>
      <c r="F242" s="68">
        <f>1347840+1689120+12146147</f>
        <v>15183107</v>
      </c>
      <c r="G242" s="183" t="s">
        <v>8</v>
      </c>
      <c r="H242" s="263">
        <v>43529</v>
      </c>
      <c r="I242" s="41" t="s">
        <v>12</v>
      </c>
      <c r="J242" s="178">
        <v>15182459</v>
      </c>
      <c r="K242" s="39">
        <v>648</v>
      </c>
      <c r="L242" s="195">
        <f>F242-J242-K242</f>
        <v>0</v>
      </c>
    </row>
    <row r="243" spans="1:12" ht="16.5" customHeight="1">
      <c r="A243" s="227" t="s">
        <v>104</v>
      </c>
      <c r="B243" s="231" t="s">
        <v>30</v>
      </c>
      <c r="C243" s="39" t="s">
        <v>335</v>
      </c>
      <c r="D243" s="45">
        <v>10528</v>
      </c>
      <c r="E243" s="44" t="s">
        <v>334</v>
      </c>
      <c r="F243" s="68">
        <v>1097280</v>
      </c>
      <c r="G243" s="183" t="s">
        <v>8</v>
      </c>
      <c r="H243" s="181"/>
      <c r="I243" s="41" t="s">
        <v>7</v>
      </c>
      <c r="J243" s="40"/>
      <c r="K243" s="39">
        <v>648</v>
      </c>
      <c r="L243" s="236">
        <f>F243-J243-K243</f>
        <v>1096632</v>
      </c>
    </row>
    <row r="244" spans="1:12" ht="16.5" customHeight="1">
      <c r="A244" s="227" t="s">
        <v>333</v>
      </c>
      <c r="B244" s="231" t="s">
        <v>332</v>
      </c>
      <c r="C244" s="39" t="s">
        <v>331</v>
      </c>
      <c r="D244" s="45" t="s">
        <v>330</v>
      </c>
      <c r="E244" s="44" t="s">
        <v>329</v>
      </c>
      <c r="F244" s="68">
        <f>5786174+162000+108000+3421364</f>
        <v>9477538</v>
      </c>
      <c r="G244" s="183" t="s">
        <v>8</v>
      </c>
      <c r="H244" s="238">
        <v>43539</v>
      </c>
      <c r="I244" s="41" t="s">
        <v>7</v>
      </c>
      <c r="J244" s="67">
        <v>9476674</v>
      </c>
      <c r="K244" s="39">
        <v>864</v>
      </c>
      <c r="L244" s="236">
        <f>F244-J244-K244</f>
        <v>0</v>
      </c>
    </row>
    <row r="245" spans="1:12" ht="16.5" customHeight="1">
      <c r="A245" s="227" t="s">
        <v>208</v>
      </c>
      <c r="B245" s="231" t="s">
        <v>30</v>
      </c>
      <c r="C245" s="39" t="s">
        <v>328</v>
      </c>
      <c r="D245" s="45" t="s">
        <v>327</v>
      </c>
      <c r="E245" s="44" t="s">
        <v>325</v>
      </c>
      <c r="F245" s="68">
        <f>2656480+6087672</f>
        <v>8744152</v>
      </c>
      <c r="G245" s="183" t="s">
        <v>8</v>
      </c>
      <c r="H245" s="33">
        <v>43524</v>
      </c>
      <c r="I245" s="41" t="s">
        <v>7</v>
      </c>
      <c r="J245" s="40">
        <v>8743396</v>
      </c>
      <c r="K245" s="39">
        <v>756</v>
      </c>
      <c r="L245" s="195">
        <f>F245-J245-K245</f>
        <v>0</v>
      </c>
    </row>
    <row r="246" spans="1:12" ht="16.5" customHeight="1">
      <c r="A246" s="227" t="s">
        <v>208</v>
      </c>
      <c r="B246" s="231" t="s">
        <v>30</v>
      </c>
      <c r="C246" s="39" t="s">
        <v>326</v>
      </c>
      <c r="D246" s="45">
        <v>10118</v>
      </c>
      <c r="E246" s="44" t="s">
        <v>325</v>
      </c>
      <c r="F246" s="68">
        <v>2277720</v>
      </c>
      <c r="G246" s="183" t="s">
        <v>8</v>
      </c>
      <c r="H246" s="33">
        <v>43524</v>
      </c>
      <c r="I246" s="41" t="s">
        <v>7</v>
      </c>
      <c r="J246" s="40">
        <v>2276964</v>
      </c>
      <c r="K246" s="39">
        <v>756</v>
      </c>
      <c r="L246" s="195">
        <f>F246-J246-K246</f>
        <v>0</v>
      </c>
    </row>
    <row r="247" spans="1:12" ht="16.5" customHeight="1">
      <c r="A247" s="227" t="s">
        <v>143</v>
      </c>
      <c r="B247" s="231" t="s">
        <v>30</v>
      </c>
      <c r="C247" s="39" t="s">
        <v>324</v>
      </c>
      <c r="D247" s="45">
        <v>10532</v>
      </c>
      <c r="E247" s="44" t="s">
        <v>323</v>
      </c>
      <c r="F247" s="68">
        <v>183600</v>
      </c>
      <c r="G247" s="183" t="s">
        <v>8</v>
      </c>
      <c r="H247" s="33">
        <v>43524</v>
      </c>
      <c r="I247" s="41" t="s">
        <v>7</v>
      </c>
      <c r="J247" s="40">
        <v>183060</v>
      </c>
      <c r="K247" s="39">
        <v>540</v>
      </c>
      <c r="L247" s="195">
        <f>F247-J247-K247</f>
        <v>0</v>
      </c>
    </row>
    <row r="248" spans="1:12" ht="16.5" customHeight="1">
      <c r="A248" s="237" t="s">
        <v>238</v>
      </c>
      <c r="B248" s="231">
        <v>20</v>
      </c>
      <c r="C248" s="39" t="s">
        <v>322</v>
      </c>
      <c r="D248" s="45">
        <v>11965</v>
      </c>
      <c r="E248" s="44"/>
      <c r="F248" s="68">
        <v>376920</v>
      </c>
      <c r="G248" s="183" t="s">
        <v>8</v>
      </c>
      <c r="H248" s="190">
        <v>43516</v>
      </c>
      <c r="I248" s="41" t="s">
        <v>7</v>
      </c>
      <c r="J248" s="40">
        <v>376272</v>
      </c>
      <c r="K248" s="39">
        <v>648</v>
      </c>
      <c r="L248" s="195" t="s">
        <v>6</v>
      </c>
    </row>
    <row r="249" spans="1:12" ht="16.5" customHeight="1">
      <c r="A249" s="237" t="s">
        <v>238</v>
      </c>
      <c r="B249" s="231">
        <v>20</v>
      </c>
      <c r="C249" s="39"/>
      <c r="D249" s="45"/>
      <c r="E249" s="44"/>
      <c r="F249" s="68"/>
      <c r="G249" s="183" t="s">
        <v>8</v>
      </c>
      <c r="H249" s="190"/>
      <c r="I249" s="41" t="s">
        <v>148</v>
      </c>
      <c r="J249" s="40"/>
      <c r="K249" s="39"/>
      <c r="L249" s="236">
        <f>F248-J248-K248-J249</f>
        <v>0</v>
      </c>
    </row>
    <row r="250" spans="1:12" ht="16.5" customHeight="1">
      <c r="A250" s="227" t="s">
        <v>143</v>
      </c>
      <c r="B250" s="231" t="s">
        <v>30</v>
      </c>
      <c r="C250" s="39" t="s">
        <v>321</v>
      </c>
      <c r="D250" s="45">
        <v>10501</v>
      </c>
      <c r="E250" s="44" t="s">
        <v>320</v>
      </c>
      <c r="F250" s="68">
        <v>4287600</v>
      </c>
      <c r="G250" s="183" t="s">
        <v>8</v>
      </c>
      <c r="H250" s="181"/>
      <c r="I250" s="41" t="s">
        <v>7</v>
      </c>
      <c r="J250" s="40"/>
      <c r="K250" s="39">
        <v>324</v>
      </c>
      <c r="L250" s="236">
        <f>F250-K250-J250</f>
        <v>4287276</v>
      </c>
    </row>
    <row r="251" spans="1:12" ht="16.5" customHeight="1">
      <c r="A251" s="227" t="s">
        <v>143</v>
      </c>
      <c r="B251" s="231" t="s">
        <v>30</v>
      </c>
      <c r="C251" s="234" t="s">
        <v>319</v>
      </c>
      <c r="D251" s="262">
        <v>11919</v>
      </c>
      <c r="E251" s="44"/>
      <c r="F251" s="68">
        <v>34560</v>
      </c>
      <c r="G251" s="183" t="s">
        <v>8</v>
      </c>
      <c r="H251" s="33">
        <v>43524</v>
      </c>
      <c r="I251" s="41" t="s">
        <v>7</v>
      </c>
      <c r="J251" s="40">
        <v>34560</v>
      </c>
      <c r="K251" s="39"/>
      <c r="L251" s="195">
        <f>F251-J251-K251</f>
        <v>0</v>
      </c>
    </row>
    <row r="252" spans="1:12" ht="16.5" customHeight="1">
      <c r="A252" s="250" t="s">
        <v>318</v>
      </c>
      <c r="B252" s="231" t="s">
        <v>30</v>
      </c>
      <c r="C252" s="39" t="s">
        <v>316</v>
      </c>
      <c r="D252" s="45" t="s">
        <v>317</v>
      </c>
      <c r="E252" s="44" t="s">
        <v>315</v>
      </c>
      <c r="F252" s="68">
        <f>3210840+268542+30240+62220+617760+45360</f>
        <v>4234962</v>
      </c>
      <c r="G252" s="183" t="s">
        <v>8</v>
      </c>
      <c r="H252" s="70">
        <v>43521</v>
      </c>
      <c r="I252" s="41" t="s">
        <v>7</v>
      </c>
      <c r="J252" s="40">
        <v>4220447</v>
      </c>
      <c r="K252" s="39">
        <v>162</v>
      </c>
      <c r="L252" s="38" t="s">
        <v>6</v>
      </c>
    </row>
    <row r="253" spans="1:12" ht="16.5" customHeight="1">
      <c r="A253" s="227"/>
      <c r="B253" s="231"/>
      <c r="C253" s="62" t="s">
        <v>36</v>
      </c>
      <c r="D253" s="61"/>
      <c r="E253" s="60"/>
      <c r="F253" s="39"/>
      <c r="G253" s="183" t="s">
        <v>8</v>
      </c>
      <c r="H253" s="64"/>
      <c r="I253" s="41"/>
      <c r="J253" s="58">
        <v>14353</v>
      </c>
      <c r="K253" s="39"/>
      <c r="L253" s="38" t="s">
        <v>6</v>
      </c>
    </row>
    <row r="254" spans="1:12" ht="16.5" customHeight="1">
      <c r="A254" s="227"/>
      <c r="B254" s="231"/>
      <c r="C254" s="62" t="s">
        <v>35</v>
      </c>
      <c r="D254" s="61"/>
      <c r="E254" s="60"/>
      <c r="F254" s="39"/>
      <c r="G254" s="183" t="s">
        <v>8</v>
      </c>
      <c r="H254" s="64"/>
      <c r="I254" s="41"/>
      <c r="J254" s="58"/>
      <c r="K254" s="39"/>
      <c r="L254" s="195">
        <f>+F252-J252-K252-J253-J254</f>
        <v>0</v>
      </c>
    </row>
    <row r="255" spans="1:12" ht="16.5" customHeight="1">
      <c r="A255" s="227"/>
      <c r="B255" s="231"/>
      <c r="C255" s="261" t="s">
        <v>316</v>
      </c>
      <c r="D255" s="260"/>
      <c r="E255" s="259" t="s">
        <v>315</v>
      </c>
      <c r="F255" s="43">
        <f>246240+64800</f>
        <v>311040</v>
      </c>
      <c r="G255" s="183" t="s">
        <v>8</v>
      </c>
      <c r="H255" s="70">
        <v>43521</v>
      </c>
      <c r="I255" s="41" t="s">
        <v>4</v>
      </c>
      <c r="J255" s="40">
        <v>220000</v>
      </c>
      <c r="K255" s="248">
        <v>392</v>
      </c>
      <c r="L255" s="38" t="s">
        <v>6</v>
      </c>
    </row>
    <row r="256" spans="1:12" ht="16.5" customHeight="1">
      <c r="A256" s="227"/>
      <c r="B256" s="231"/>
      <c r="C256" s="39" t="s">
        <v>316</v>
      </c>
      <c r="D256" s="45"/>
      <c r="E256" s="44" t="s">
        <v>315</v>
      </c>
      <c r="F256" s="39"/>
      <c r="G256" s="183" t="s">
        <v>8</v>
      </c>
      <c r="H256" s="70">
        <v>43521</v>
      </c>
      <c r="I256" s="41" t="s">
        <v>7</v>
      </c>
      <c r="J256" s="40">
        <v>90486</v>
      </c>
      <c r="K256" s="39">
        <v>162</v>
      </c>
      <c r="L256" s="38" t="s">
        <v>6</v>
      </c>
    </row>
    <row r="257" spans="1:12" ht="16.5" customHeight="1">
      <c r="A257" s="227"/>
      <c r="B257" s="231"/>
      <c r="C257" s="62" t="s">
        <v>35</v>
      </c>
      <c r="D257" s="61"/>
      <c r="E257" s="60"/>
      <c r="F257" s="39"/>
      <c r="G257" s="183" t="s">
        <v>8</v>
      </c>
      <c r="H257" s="64"/>
      <c r="I257" s="41"/>
      <c r="J257" s="258"/>
      <c r="K257" s="39"/>
      <c r="L257" s="195">
        <f>+F255-J255-J256-K255-K256+J257</f>
        <v>0</v>
      </c>
    </row>
    <row r="258" spans="1:12" ht="16.5" customHeight="1">
      <c r="A258" s="227" t="s">
        <v>102</v>
      </c>
      <c r="B258" s="231" t="s">
        <v>30</v>
      </c>
      <c r="C258" s="39" t="s">
        <v>314</v>
      </c>
      <c r="D258" s="45">
        <v>10182</v>
      </c>
      <c r="E258" s="44" t="s">
        <v>313</v>
      </c>
      <c r="F258" s="68">
        <v>12646800</v>
      </c>
      <c r="G258" s="183" t="s">
        <v>8</v>
      </c>
      <c r="H258" s="33">
        <v>43524</v>
      </c>
      <c r="I258" s="41" t="s">
        <v>7</v>
      </c>
      <c r="J258" s="40">
        <v>12645936</v>
      </c>
      <c r="K258" s="39">
        <v>864</v>
      </c>
      <c r="L258" s="38" t="s">
        <v>6</v>
      </c>
    </row>
    <row r="259" spans="1:12" ht="16.5" customHeight="1">
      <c r="A259" s="227"/>
      <c r="B259" s="231"/>
      <c r="C259" s="62" t="s">
        <v>266</v>
      </c>
      <c r="D259" s="61"/>
      <c r="E259" s="60"/>
      <c r="F259" s="39"/>
      <c r="G259" s="183" t="s">
        <v>8</v>
      </c>
      <c r="H259" s="64"/>
      <c r="I259" s="41"/>
      <c r="J259" s="58"/>
      <c r="K259" s="39"/>
      <c r="L259" s="38" t="s">
        <v>6</v>
      </c>
    </row>
    <row r="260" spans="1:12" ht="16.5" customHeight="1">
      <c r="A260" s="227"/>
      <c r="B260" s="231"/>
      <c r="C260" s="39"/>
      <c r="D260" s="45"/>
      <c r="E260" s="44"/>
      <c r="F260" s="39"/>
      <c r="G260" s="183" t="s">
        <v>8</v>
      </c>
      <c r="H260" s="64"/>
      <c r="I260" s="41"/>
      <c r="J260" s="40"/>
      <c r="K260" s="39"/>
      <c r="L260" s="67">
        <f>+F258+F259-J258-J259-J260-K258</f>
        <v>0</v>
      </c>
    </row>
    <row r="261" spans="1:12" ht="16.5" customHeight="1">
      <c r="A261" s="227"/>
      <c r="B261" s="231"/>
      <c r="C261" s="256" t="s">
        <v>312</v>
      </c>
      <c r="D261" s="255">
        <v>10264</v>
      </c>
      <c r="E261" s="254" t="s">
        <v>114</v>
      </c>
      <c r="F261" s="68">
        <v>377460</v>
      </c>
      <c r="G261" s="183" t="s">
        <v>8</v>
      </c>
      <c r="H261" s="33">
        <v>43524</v>
      </c>
      <c r="I261" s="41" t="s">
        <v>7</v>
      </c>
      <c r="J261" s="40">
        <v>377460</v>
      </c>
      <c r="K261" s="39"/>
      <c r="L261" s="38" t="s">
        <v>6</v>
      </c>
    </row>
    <row r="262" spans="1:12" ht="16.5" customHeight="1">
      <c r="A262" s="227"/>
      <c r="B262" s="231"/>
      <c r="C262" s="256" t="s">
        <v>311</v>
      </c>
      <c r="D262" s="255">
        <v>11955</v>
      </c>
      <c r="E262" s="254" t="s">
        <v>305</v>
      </c>
      <c r="F262" s="68">
        <v>723600</v>
      </c>
      <c r="G262" s="183" t="s">
        <v>8</v>
      </c>
      <c r="H262" s="33">
        <v>43524</v>
      </c>
      <c r="I262" s="41" t="s">
        <v>7</v>
      </c>
      <c r="J262" s="257">
        <v>723600</v>
      </c>
      <c r="K262" s="39"/>
      <c r="L262" s="195">
        <f>F262-J262-K262</f>
        <v>0</v>
      </c>
    </row>
    <row r="263" spans="1:12" ht="16.5" customHeight="1">
      <c r="A263" s="227"/>
      <c r="B263" s="231"/>
      <c r="C263" s="256" t="s">
        <v>310</v>
      </c>
      <c r="D263" s="255">
        <v>10245</v>
      </c>
      <c r="E263" s="254" t="s">
        <v>305</v>
      </c>
      <c r="F263" s="68">
        <v>1728000</v>
      </c>
      <c r="G263" s="183" t="s">
        <v>8</v>
      </c>
      <c r="H263" s="33">
        <v>43524</v>
      </c>
      <c r="I263" s="41" t="s">
        <v>7</v>
      </c>
      <c r="J263" s="257">
        <v>1728000</v>
      </c>
      <c r="K263" s="39"/>
      <c r="L263" s="195">
        <f>F263-J263-K263</f>
        <v>0</v>
      </c>
    </row>
    <row r="264" spans="1:12" ht="16.5" customHeight="1">
      <c r="A264" s="227"/>
      <c r="B264" s="231"/>
      <c r="C264" s="256" t="s">
        <v>309</v>
      </c>
      <c r="D264" s="255">
        <v>10227</v>
      </c>
      <c r="E264" s="254" t="s">
        <v>305</v>
      </c>
      <c r="F264" s="68">
        <v>3417120</v>
      </c>
      <c r="G264" s="183" t="s">
        <v>8</v>
      </c>
      <c r="H264" s="33">
        <v>43524</v>
      </c>
      <c r="I264" s="41" t="s">
        <v>7</v>
      </c>
      <c r="J264" s="257">
        <v>3417120</v>
      </c>
      <c r="K264" s="39"/>
      <c r="L264" s="38" t="s">
        <v>6</v>
      </c>
    </row>
    <row r="265" spans="1:12" ht="16.5" customHeight="1">
      <c r="A265" s="227"/>
      <c r="B265" s="231"/>
      <c r="C265" s="256" t="s">
        <v>308</v>
      </c>
      <c r="D265" s="255">
        <v>11908</v>
      </c>
      <c r="E265" s="254" t="s">
        <v>305</v>
      </c>
      <c r="F265" s="68">
        <v>786030</v>
      </c>
      <c r="G265" s="183" t="s">
        <v>8</v>
      </c>
      <c r="H265" s="33">
        <v>43524</v>
      </c>
      <c r="I265" s="41" t="s">
        <v>7</v>
      </c>
      <c r="J265" s="257">
        <v>786030</v>
      </c>
      <c r="K265" s="39"/>
      <c r="L265" s="195">
        <f>F265-J265-K265</f>
        <v>0</v>
      </c>
    </row>
    <row r="266" spans="1:12" ht="16.5" customHeight="1">
      <c r="A266" s="227"/>
      <c r="B266" s="231"/>
      <c r="C266" s="256" t="s">
        <v>307</v>
      </c>
      <c r="D266" s="255"/>
      <c r="E266" s="254" t="s">
        <v>305</v>
      </c>
      <c r="F266" s="68"/>
      <c r="G266" s="183" t="s">
        <v>8</v>
      </c>
      <c r="H266" s="33"/>
      <c r="I266" s="41" t="s">
        <v>7</v>
      </c>
      <c r="J266" s="40"/>
      <c r="K266" s="39"/>
      <c r="L266" s="253">
        <f>EF264+F266-K266-J266</f>
        <v>0</v>
      </c>
    </row>
    <row r="267" spans="1:12" ht="16.5" customHeight="1">
      <c r="A267" s="227"/>
      <c r="B267" s="231"/>
      <c r="C267" s="256" t="s">
        <v>306</v>
      </c>
      <c r="D267" s="255"/>
      <c r="E267" s="254" t="s">
        <v>305</v>
      </c>
      <c r="F267" s="68"/>
      <c r="G267" s="183" t="s">
        <v>8</v>
      </c>
      <c r="H267" s="33"/>
      <c r="I267" s="41" t="s">
        <v>7</v>
      </c>
      <c r="J267" s="40"/>
      <c r="K267" s="39"/>
      <c r="L267" s="253">
        <f>EF265+F267-K267-J267</f>
        <v>0</v>
      </c>
    </row>
    <row r="268" spans="1:12" ht="16.5" customHeight="1">
      <c r="A268" s="227" t="s">
        <v>76</v>
      </c>
      <c r="B268" s="231" t="s">
        <v>30</v>
      </c>
      <c r="C268" s="39" t="s">
        <v>304</v>
      </c>
      <c r="D268" s="45" t="s">
        <v>303</v>
      </c>
      <c r="E268" s="44" t="s">
        <v>111</v>
      </c>
      <c r="F268" s="68">
        <f>468774+54000+162000</f>
        <v>684774</v>
      </c>
      <c r="G268" s="183" t="s">
        <v>8</v>
      </c>
      <c r="H268" s="189">
        <v>43532</v>
      </c>
      <c r="I268" s="41" t="s">
        <v>7</v>
      </c>
      <c r="J268" s="40">
        <v>684774</v>
      </c>
      <c r="K268" s="39"/>
      <c r="L268" s="69">
        <f>F268-J268-K268</f>
        <v>0</v>
      </c>
    </row>
    <row r="269" spans="1:12" ht="16.5" customHeight="1">
      <c r="A269" s="227" t="s">
        <v>160</v>
      </c>
      <c r="B269" s="231" t="s">
        <v>159</v>
      </c>
      <c r="C269" s="193" t="s">
        <v>302</v>
      </c>
      <c r="D269" s="192">
        <v>11374</v>
      </c>
      <c r="E269" s="191"/>
      <c r="F269" s="68">
        <v>594000</v>
      </c>
      <c r="G269" s="183" t="s">
        <v>8</v>
      </c>
      <c r="H269" s="33">
        <v>43524</v>
      </c>
      <c r="I269" s="41" t="s">
        <v>7</v>
      </c>
      <c r="J269" s="40">
        <v>593352</v>
      </c>
      <c r="K269" s="39">
        <v>648</v>
      </c>
      <c r="L269" s="67">
        <f>F269-J269-K269</f>
        <v>0</v>
      </c>
    </row>
    <row r="270" spans="1:12" ht="16.5" customHeight="1">
      <c r="A270" s="227" t="s">
        <v>278</v>
      </c>
      <c r="B270" s="231" t="s">
        <v>25</v>
      </c>
      <c r="C270" s="39" t="s">
        <v>301</v>
      </c>
      <c r="D270" s="45">
        <v>33</v>
      </c>
      <c r="E270" s="44" t="s">
        <v>300</v>
      </c>
      <c r="F270" s="68">
        <v>330480</v>
      </c>
      <c r="G270" s="183" t="s">
        <v>8</v>
      </c>
      <c r="H270" s="33">
        <v>43524</v>
      </c>
      <c r="I270" s="41" t="s">
        <v>7</v>
      </c>
      <c r="J270" s="40">
        <v>330318</v>
      </c>
      <c r="K270" s="39">
        <v>162</v>
      </c>
      <c r="L270" s="67">
        <f>F270-J270-K270</f>
        <v>0</v>
      </c>
    </row>
    <row r="271" spans="1:12" ht="16.5" customHeight="1">
      <c r="A271" s="227" t="s">
        <v>76</v>
      </c>
      <c r="B271" s="231" t="s">
        <v>159</v>
      </c>
      <c r="C271" s="193" t="s">
        <v>299</v>
      </c>
      <c r="D271" s="192">
        <v>11462</v>
      </c>
      <c r="E271" s="191"/>
      <c r="F271" s="68">
        <v>311040</v>
      </c>
      <c r="G271" s="183" t="s">
        <v>8</v>
      </c>
      <c r="H271" s="33">
        <v>43524</v>
      </c>
      <c r="I271" s="41" t="s">
        <v>7</v>
      </c>
      <c r="J271" s="40">
        <v>310284</v>
      </c>
      <c r="K271" s="39">
        <v>756</v>
      </c>
      <c r="L271" s="67">
        <f>F271-J271-K271</f>
        <v>0</v>
      </c>
    </row>
    <row r="272" spans="1:12" ht="16.5" customHeight="1">
      <c r="A272" s="227" t="s">
        <v>116</v>
      </c>
      <c r="B272" s="231" t="s">
        <v>30</v>
      </c>
      <c r="C272" s="39" t="s">
        <v>298</v>
      </c>
      <c r="D272" s="45">
        <v>10200</v>
      </c>
      <c r="E272" s="44" t="s">
        <v>297</v>
      </c>
      <c r="F272" s="68">
        <v>4691520</v>
      </c>
      <c r="G272" s="183" t="s">
        <v>8</v>
      </c>
      <c r="H272" s="70">
        <v>43521</v>
      </c>
      <c r="I272" s="41" t="s">
        <v>43</v>
      </c>
      <c r="J272" s="40">
        <v>4691008</v>
      </c>
      <c r="K272" s="39">
        <v>512</v>
      </c>
      <c r="L272" s="69">
        <f>F272-J272-K272</f>
        <v>0</v>
      </c>
    </row>
    <row r="273" spans="1:12" ht="16.5" customHeight="1">
      <c r="A273" s="227" t="s">
        <v>76</v>
      </c>
      <c r="B273" s="231" t="s">
        <v>30</v>
      </c>
      <c r="C273" s="39" t="s">
        <v>296</v>
      </c>
      <c r="D273" s="45" t="s">
        <v>295</v>
      </c>
      <c r="E273" s="44" t="s">
        <v>294</v>
      </c>
      <c r="F273" s="68">
        <f>322812+1007640</f>
        <v>1330452</v>
      </c>
      <c r="G273" s="183" t="s">
        <v>8</v>
      </c>
      <c r="H273" s="33">
        <v>43524</v>
      </c>
      <c r="I273" s="41" t="s">
        <v>7</v>
      </c>
      <c r="J273" s="40">
        <v>1329804</v>
      </c>
      <c r="K273" s="39">
        <v>648</v>
      </c>
      <c r="L273" s="67">
        <f>F273-J273-K273</f>
        <v>0</v>
      </c>
    </row>
    <row r="274" spans="1:12" ht="16.5" customHeight="1">
      <c r="A274" s="250"/>
      <c r="B274" s="231"/>
      <c r="C274" s="62" t="s">
        <v>47</v>
      </c>
      <c r="D274" s="61"/>
      <c r="E274" s="60"/>
      <c r="F274" s="39"/>
      <c r="G274" s="183" t="s">
        <v>8</v>
      </c>
      <c r="H274" s="64"/>
      <c r="I274" s="41"/>
      <c r="J274" s="58"/>
      <c r="K274" s="39"/>
      <c r="L274" s="67">
        <f>F273-J273-K273-J274-K274</f>
        <v>0</v>
      </c>
    </row>
    <row r="275" spans="1:12" ht="16.5" customHeight="1">
      <c r="A275" s="227" t="s">
        <v>166</v>
      </c>
      <c r="B275" s="231" t="s">
        <v>30</v>
      </c>
      <c r="C275" s="39" t="s">
        <v>293</v>
      </c>
      <c r="D275" s="45">
        <v>10016</v>
      </c>
      <c r="E275" s="44" t="s">
        <v>292</v>
      </c>
      <c r="F275" s="68">
        <v>22032</v>
      </c>
      <c r="G275" s="183" t="s">
        <v>8</v>
      </c>
      <c r="H275" s="33">
        <v>43524</v>
      </c>
      <c r="I275" s="41" t="s">
        <v>7</v>
      </c>
      <c r="J275" s="40">
        <v>21816</v>
      </c>
      <c r="K275" s="39">
        <v>216</v>
      </c>
      <c r="L275" s="67">
        <f>F275-J275-K275</f>
        <v>0</v>
      </c>
    </row>
    <row r="276" spans="1:12" ht="16.5" customHeight="1">
      <c r="A276" s="227" t="s">
        <v>152</v>
      </c>
      <c r="B276" s="231" t="s">
        <v>30</v>
      </c>
      <c r="C276" s="39" t="s">
        <v>291</v>
      </c>
      <c r="D276" s="45">
        <v>11935</v>
      </c>
      <c r="E276" s="44" t="s">
        <v>290</v>
      </c>
      <c r="F276" s="68">
        <v>34560</v>
      </c>
      <c r="G276" s="183" t="s">
        <v>8</v>
      </c>
      <c r="H276" s="70">
        <v>43521</v>
      </c>
      <c r="I276" s="41" t="s">
        <v>7</v>
      </c>
      <c r="J276" s="40">
        <v>33912</v>
      </c>
      <c r="K276" s="39">
        <v>648</v>
      </c>
      <c r="L276" s="67">
        <f>F276-J276-K276</f>
        <v>0</v>
      </c>
    </row>
    <row r="277" spans="1:12" ht="16.5" customHeight="1">
      <c r="A277" s="227" t="s">
        <v>102</v>
      </c>
      <c r="B277" s="231" t="s">
        <v>30</v>
      </c>
      <c r="C277" s="39" t="s">
        <v>289</v>
      </c>
      <c r="D277" s="45" t="s">
        <v>288</v>
      </c>
      <c r="E277" s="44" t="s">
        <v>287</v>
      </c>
      <c r="F277" s="68">
        <f>1161000+719280+3727605+1627118+172800+103680</f>
        <v>7511483</v>
      </c>
      <c r="G277" s="183" t="s">
        <v>8</v>
      </c>
      <c r="H277" s="235">
        <v>43511</v>
      </c>
      <c r="I277" s="41" t="s">
        <v>7</v>
      </c>
      <c r="J277" s="40">
        <v>7511483</v>
      </c>
      <c r="K277" s="39"/>
      <c r="L277" s="67">
        <f>F277-J277-K277</f>
        <v>0</v>
      </c>
    </row>
    <row r="278" spans="1:12" ht="16.5" customHeight="1">
      <c r="A278" s="237" t="s">
        <v>116</v>
      </c>
      <c r="B278" s="231" t="s">
        <v>30</v>
      </c>
      <c r="C278" s="39" t="s">
        <v>286</v>
      </c>
      <c r="D278" s="45">
        <v>11850</v>
      </c>
      <c r="E278" s="44"/>
      <c r="F278" s="68">
        <f>116640+84240+152280</f>
        <v>353160</v>
      </c>
      <c r="G278" s="183" t="s">
        <v>8</v>
      </c>
      <c r="H278" s="70">
        <v>43521</v>
      </c>
      <c r="I278" s="41" t="s">
        <v>7</v>
      </c>
      <c r="J278" s="40">
        <v>352620</v>
      </c>
      <c r="K278" s="39">
        <v>540</v>
      </c>
      <c r="L278" s="67">
        <f>F278-J278-K278</f>
        <v>0</v>
      </c>
    </row>
    <row r="279" spans="1:12" ht="16.5" customHeight="1">
      <c r="A279" s="237" t="s">
        <v>116</v>
      </c>
      <c r="B279" s="231" t="s">
        <v>30</v>
      </c>
      <c r="C279" s="39" t="s">
        <v>285</v>
      </c>
      <c r="D279" s="45">
        <v>11782</v>
      </c>
      <c r="E279" s="44"/>
      <c r="F279" s="68">
        <v>505440</v>
      </c>
      <c r="G279" s="183" t="s">
        <v>8</v>
      </c>
      <c r="H279" s="235">
        <v>43511</v>
      </c>
      <c r="I279" s="41" t="s">
        <v>7</v>
      </c>
      <c r="J279" s="40">
        <v>504684</v>
      </c>
      <c r="K279" s="39">
        <v>756</v>
      </c>
      <c r="L279" s="67">
        <f>F279-J279-K279</f>
        <v>0</v>
      </c>
    </row>
    <row r="280" spans="1:12" ht="16.5" customHeight="1">
      <c r="A280" s="237" t="s">
        <v>283</v>
      </c>
      <c r="B280" s="231" t="s">
        <v>159</v>
      </c>
      <c r="C280" s="193" t="s">
        <v>284</v>
      </c>
      <c r="D280" s="192">
        <v>11401</v>
      </c>
      <c r="E280" s="191"/>
      <c r="F280" s="68">
        <v>46440</v>
      </c>
      <c r="G280" s="183" t="s">
        <v>8</v>
      </c>
      <c r="H280" s="252">
        <v>43524</v>
      </c>
      <c r="I280" s="41" t="s">
        <v>7</v>
      </c>
      <c r="J280" s="40">
        <v>46440</v>
      </c>
      <c r="K280" s="39"/>
      <c r="L280" s="67">
        <f>F280-J280-K280</f>
        <v>0</v>
      </c>
    </row>
    <row r="281" spans="1:12" ht="16.5" customHeight="1">
      <c r="A281" s="237" t="s">
        <v>283</v>
      </c>
      <c r="B281" s="231" t="s">
        <v>159</v>
      </c>
      <c r="C281" s="193" t="s">
        <v>282</v>
      </c>
      <c r="D281" s="192">
        <v>11464</v>
      </c>
      <c r="E281" s="191"/>
      <c r="F281" s="68">
        <v>51840</v>
      </c>
      <c r="G281" s="183" t="s">
        <v>8</v>
      </c>
      <c r="H281" s="252">
        <v>43524</v>
      </c>
      <c r="I281" s="41" t="s">
        <v>12</v>
      </c>
      <c r="J281" s="40">
        <v>51840</v>
      </c>
      <c r="K281" s="39"/>
      <c r="L281" s="67">
        <f>F281-J281-K281</f>
        <v>0</v>
      </c>
    </row>
    <row r="282" spans="1:12" ht="16.5" customHeight="1">
      <c r="A282" s="237" t="s">
        <v>104</v>
      </c>
      <c r="B282" s="231" t="s">
        <v>30</v>
      </c>
      <c r="C282" s="188" t="s">
        <v>281</v>
      </c>
      <c r="D282" s="187">
        <v>11656</v>
      </c>
      <c r="E282" s="186" t="s">
        <v>280</v>
      </c>
      <c r="F282" s="68">
        <v>1539000</v>
      </c>
      <c r="G282" s="183" t="s">
        <v>8</v>
      </c>
      <c r="H282" s="238">
        <v>43539</v>
      </c>
      <c r="I282" s="41" t="s">
        <v>7</v>
      </c>
      <c r="J282" s="40">
        <v>1538352</v>
      </c>
      <c r="K282" s="39">
        <v>648</v>
      </c>
      <c r="L282" s="69">
        <f>F282-J282-K282</f>
        <v>0</v>
      </c>
    </row>
    <row r="283" spans="1:12" ht="16.5" customHeight="1">
      <c r="A283" s="237" t="s">
        <v>104</v>
      </c>
      <c r="B283" s="231" t="s">
        <v>30</v>
      </c>
      <c r="C283" s="66" t="s">
        <v>279</v>
      </c>
      <c r="D283" s="243">
        <v>11814</v>
      </c>
      <c r="E283" s="242"/>
      <c r="F283" s="68">
        <v>41040</v>
      </c>
      <c r="G283" s="183" t="s">
        <v>8</v>
      </c>
      <c r="H283" s="179"/>
      <c r="I283" s="41" t="s">
        <v>7</v>
      </c>
      <c r="J283" s="40"/>
      <c r="K283" s="39">
        <v>648</v>
      </c>
      <c r="L283" s="67">
        <f>F283-J283-K283</f>
        <v>40392</v>
      </c>
    </row>
    <row r="284" spans="1:12" ht="16.5" customHeight="1">
      <c r="A284" s="227" t="s">
        <v>278</v>
      </c>
      <c r="B284" s="231" t="s">
        <v>30</v>
      </c>
      <c r="C284" s="39" t="s">
        <v>277</v>
      </c>
      <c r="D284" s="45">
        <v>10637</v>
      </c>
      <c r="E284" s="44" t="s">
        <v>276</v>
      </c>
      <c r="F284" s="68">
        <v>885600</v>
      </c>
      <c r="G284" s="183" t="s">
        <v>8</v>
      </c>
      <c r="H284" s="190">
        <v>43516</v>
      </c>
      <c r="I284" s="41" t="s">
        <v>7</v>
      </c>
      <c r="J284" s="40">
        <v>884952</v>
      </c>
      <c r="K284" s="39">
        <v>648</v>
      </c>
      <c r="L284" s="67">
        <f>F284-J284-K284</f>
        <v>0</v>
      </c>
    </row>
    <row r="285" spans="1:12" ht="16.5" customHeight="1">
      <c r="A285" s="250" t="s">
        <v>275</v>
      </c>
      <c r="B285" s="231"/>
      <c r="C285" s="39" t="s">
        <v>274</v>
      </c>
      <c r="D285" s="45" t="s">
        <v>273</v>
      </c>
      <c r="E285" s="44" t="s">
        <v>272</v>
      </c>
      <c r="F285" s="68">
        <f>466240+43200+374110+73440+169560+121300+335860+122040+140400+84240+479490+887760</f>
        <v>3297640</v>
      </c>
      <c r="G285" s="183" t="s">
        <v>8</v>
      </c>
      <c r="H285" s="33"/>
      <c r="I285" s="251" t="s">
        <v>271</v>
      </c>
      <c r="J285" s="40"/>
      <c r="K285" s="39"/>
      <c r="L285" s="38" t="s">
        <v>15</v>
      </c>
    </row>
    <row r="286" spans="1:12" ht="16.5" customHeight="1">
      <c r="A286" s="250"/>
      <c r="B286" s="231"/>
      <c r="C286" s="62" t="s">
        <v>47</v>
      </c>
      <c r="D286" s="61"/>
      <c r="E286" s="60"/>
      <c r="F286" s="39"/>
      <c r="G286" s="183" t="s">
        <v>8</v>
      </c>
      <c r="H286" s="64"/>
      <c r="I286" s="249" t="s">
        <v>270</v>
      </c>
      <c r="J286" s="58"/>
      <c r="K286" s="39"/>
      <c r="L286" s="69">
        <f>+F285-J285-J286-K285</f>
        <v>3297640</v>
      </c>
    </row>
    <row r="287" spans="1:12" ht="16.5" customHeight="1">
      <c r="A287" s="227" t="s">
        <v>238</v>
      </c>
      <c r="B287" s="231" t="s">
        <v>30</v>
      </c>
      <c r="C287" s="39" t="s">
        <v>269</v>
      </c>
      <c r="D287" s="45" t="s">
        <v>268</v>
      </c>
      <c r="E287" s="44" t="s">
        <v>109</v>
      </c>
      <c r="F287" s="68">
        <f>995328+3466800+8049784+1064880+1546085+3391200</f>
        <v>18514077</v>
      </c>
      <c r="G287" s="183" t="s">
        <v>8</v>
      </c>
      <c r="H287" s="33">
        <v>43524</v>
      </c>
      <c r="I287" s="41" t="s">
        <v>7</v>
      </c>
      <c r="J287" s="40">
        <v>18514023</v>
      </c>
      <c r="K287" s="39">
        <v>54</v>
      </c>
      <c r="L287" s="38" t="s">
        <v>15</v>
      </c>
    </row>
    <row r="288" spans="1:12" ht="16.5" customHeight="1">
      <c r="A288" s="227"/>
      <c r="B288" s="231"/>
      <c r="C288" s="248"/>
      <c r="D288" s="247"/>
      <c r="E288" s="60"/>
      <c r="F288" s="39"/>
      <c r="G288" s="183" t="s">
        <v>8</v>
      </c>
      <c r="H288" s="33"/>
      <c r="I288" s="41" t="s">
        <v>12</v>
      </c>
      <c r="J288" s="40"/>
      <c r="K288" s="39"/>
      <c r="L288" s="38" t="s">
        <v>15</v>
      </c>
    </row>
    <row r="289" spans="1:12" ht="16.5" customHeight="1">
      <c r="A289" s="227"/>
      <c r="B289" s="231"/>
      <c r="C289" s="246" t="s">
        <v>267</v>
      </c>
      <c r="D289" s="245"/>
      <c r="E289" s="244"/>
      <c r="F289" s="39"/>
      <c r="G289" s="183" t="s">
        <v>8</v>
      </c>
      <c r="H289" s="64"/>
      <c r="I289" s="41"/>
      <c r="J289" s="40"/>
      <c r="K289" s="39"/>
      <c r="L289" s="38" t="s">
        <v>15</v>
      </c>
    </row>
    <row r="290" spans="1:12" ht="16.5" customHeight="1">
      <c r="A290" s="227"/>
      <c r="B290" s="231"/>
      <c r="C290" s="62" t="s">
        <v>35</v>
      </c>
      <c r="D290" s="61"/>
      <c r="E290" s="60"/>
      <c r="F290" s="39"/>
      <c r="G290" s="183" t="s">
        <v>8</v>
      </c>
      <c r="H290" s="64"/>
      <c r="I290" s="41"/>
      <c r="J290" s="58"/>
      <c r="K290" s="39"/>
      <c r="L290" s="38" t="s">
        <v>15</v>
      </c>
    </row>
    <row r="291" spans="1:12" ht="16.5" customHeight="1">
      <c r="A291" s="227"/>
      <c r="B291" s="231"/>
      <c r="C291" s="62" t="s">
        <v>266</v>
      </c>
      <c r="D291" s="61"/>
      <c r="E291" s="60"/>
      <c r="F291" s="39"/>
      <c r="G291" s="183" t="s">
        <v>8</v>
      </c>
      <c r="H291" s="64"/>
      <c r="I291" s="41"/>
      <c r="J291" s="58"/>
      <c r="K291" s="39"/>
      <c r="L291" s="67">
        <f>F287-J287-K287-J288-K288-J289-K289+J290-J291</f>
        <v>0</v>
      </c>
    </row>
    <row r="292" spans="1:12" ht="16.5" customHeight="1">
      <c r="A292" s="227" t="s">
        <v>104</v>
      </c>
      <c r="B292" s="231" t="s">
        <v>30</v>
      </c>
      <c r="C292" s="39" t="s">
        <v>265</v>
      </c>
      <c r="D292" s="45">
        <v>10171</v>
      </c>
      <c r="E292" s="44" t="s">
        <v>109</v>
      </c>
      <c r="F292" s="68">
        <v>5630824</v>
      </c>
      <c r="G292" s="183" t="s">
        <v>8</v>
      </c>
      <c r="H292" s="33">
        <v>43524</v>
      </c>
      <c r="I292" s="41" t="s">
        <v>7</v>
      </c>
      <c r="J292" s="40">
        <v>5630770</v>
      </c>
      <c r="K292" s="39">
        <v>54</v>
      </c>
      <c r="L292" s="195">
        <f>+F292-J292-K292</f>
        <v>0</v>
      </c>
    </row>
    <row r="293" spans="1:12" ht="16.5" customHeight="1">
      <c r="A293" s="227" t="s">
        <v>104</v>
      </c>
      <c r="B293" s="231" t="s">
        <v>30</v>
      </c>
      <c r="C293" s="39" t="s">
        <v>264</v>
      </c>
      <c r="D293" s="45">
        <v>11838</v>
      </c>
      <c r="E293" s="44" t="s">
        <v>109</v>
      </c>
      <c r="F293" s="68">
        <v>907160</v>
      </c>
      <c r="G293" s="183" t="s">
        <v>8</v>
      </c>
      <c r="H293" s="33">
        <v>43524</v>
      </c>
      <c r="I293" s="41" t="s">
        <v>263</v>
      </c>
      <c r="J293" s="40">
        <v>906950</v>
      </c>
      <c r="K293" s="39">
        <v>210</v>
      </c>
      <c r="L293" s="236">
        <f>+F293-J293-K293</f>
        <v>0</v>
      </c>
    </row>
    <row r="294" spans="1:12" ht="16.5" customHeight="1">
      <c r="A294" s="227" t="s">
        <v>54</v>
      </c>
      <c r="B294" s="231" t="s">
        <v>159</v>
      </c>
      <c r="C294" s="39" t="s">
        <v>262</v>
      </c>
      <c r="D294" s="45">
        <v>11800</v>
      </c>
      <c r="E294" s="44" t="s">
        <v>109</v>
      </c>
      <c r="F294" s="68">
        <v>1980720</v>
      </c>
      <c r="G294" s="183" t="s">
        <v>8</v>
      </c>
      <c r="H294" s="33">
        <v>43524</v>
      </c>
      <c r="I294" s="41" t="s">
        <v>12</v>
      </c>
      <c r="J294" s="40">
        <v>1980666</v>
      </c>
      <c r="K294" s="39">
        <v>54</v>
      </c>
      <c r="L294" s="236">
        <f>+F294-J294-K294</f>
        <v>0</v>
      </c>
    </row>
    <row r="295" spans="1:12" ht="16.5" customHeight="1">
      <c r="A295" s="237" t="s">
        <v>76</v>
      </c>
      <c r="B295" s="231">
        <v>20</v>
      </c>
      <c r="C295" s="188" t="s">
        <v>261</v>
      </c>
      <c r="D295" s="187">
        <v>11981</v>
      </c>
      <c r="E295" s="186" t="s">
        <v>260</v>
      </c>
      <c r="F295" s="68">
        <v>50760</v>
      </c>
      <c r="G295" s="183" t="s">
        <v>8</v>
      </c>
      <c r="H295" s="190">
        <v>43516</v>
      </c>
      <c r="I295" s="41" t="s">
        <v>7</v>
      </c>
      <c r="J295" s="40">
        <v>50220</v>
      </c>
      <c r="K295" s="39">
        <v>540</v>
      </c>
      <c r="L295" s="67">
        <f>F295-J295-K295</f>
        <v>0</v>
      </c>
    </row>
    <row r="296" spans="1:12" ht="16.5" customHeight="1">
      <c r="A296" s="237" t="s">
        <v>208</v>
      </c>
      <c r="B296" s="231" t="s">
        <v>30</v>
      </c>
      <c r="C296" s="188" t="s">
        <v>259</v>
      </c>
      <c r="D296" s="187" t="s">
        <v>258</v>
      </c>
      <c r="E296" s="186" t="s">
        <v>256</v>
      </c>
      <c r="F296" s="68">
        <f>19440+22680</f>
        <v>42120</v>
      </c>
      <c r="G296" s="183" t="s">
        <v>8</v>
      </c>
      <c r="H296" s="181"/>
      <c r="I296" s="41" t="s">
        <v>7</v>
      </c>
      <c r="J296" s="40"/>
      <c r="K296" s="39">
        <v>648</v>
      </c>
      <c r="L296" s="69">
        <f>F296-J296-K296</f>
        <v>41472</v>
      </c>
    </row>
    <row r="297" spans="1:12" ht="16.5" customHeight="1">
      <c r="A297" s="237" t="s">
        <v>143</v>
      </c>
      <c r="B297" s="231" t="s">
        <v>30</v>
      </c>
      <c r="C297" s="188" t="s">
        <v>257</v>
      </c>
      <c r="D297" s="187">
        <v>11764</v>
      </c>
      <c r="E297" s="186" t="s">
        <v>256</v>
      </c>
      <c r="F297" s="68">
        <v>73440</v>
      </c>
      <c r="G297" s="183" t="s">
        <v>8</v>
      </c>
      <c r="H297" s="181"/>
      <c r="I297" s="41" t="s">
        <v>7</v>
      </c>
      <c r="J297" s="40"/>
      <c r="K297" s="39">
        <v>648</v>
      </c>
      <c r="L297" s="69">
        <f>F297-J297-K297</f>
        <v>72792</v>
      </c>
    </row>
    <row r="298" spans="1:12" ht="16.5" customHeight="1">
      <c r="A298" s="227" t="s">
        <v>116</v>
      </c>
      <c r="B298" s="231" t="s">
        <v>30</v>
      </c>
      <c r="C298" s="39" t="s">
        <v>108</v>
      </c>
      <c r="D298" s="45" t="s">
        <v>255</v>
      </c>
      <c r="E298" s="44" t="s">
        <v>254</v>
      </c>
      <c r="F298" s="68">
        <f>1415610+131760</f>
        <v>1547370</v>
      </c>
      <c r="G298" s="183" t="s">
        <v>8</v>
      </c>
      <c r="H298" s="33">
        <v>43524</v>
      </c>
      <c r="I298" s="41" t="s">
        <v>7</v>
      </c>
      <c r="J298" s="40">
        <v>1547046</v>
      </c>
      <c r="K298" s="39">
        <v>324</v>
      </c>
      <c r="L298" s="67">
        <f>F298-J298-K298</f>
        <v>0</v>
      </c>
    </row>
    <row r="299" spans="1:12" ht="16.5" customHeight="1">
      <c r="A299" s="237" t="s">
        <v>104</v>
      </c>
      <c r="B299" s="231" t="s">
        <v>253</v>
      </c>
      <c r="C299" s="66" t="s">
        <v>252</v>
      </c>
      <c r="D299" s="243">
        <v>11450</v>
      </c>
      <c r="E299" s="242"/>
      <c r="F299" s="68">
        <v>178200</v>
      </c>
      <c r="G299" s="183" t="s">
        <v>8</v>
      </c>
      <c r="H299" s="179">
        <v>43508</v>
      </c>
      <c r="I299" s="41" t="s">
        <v>7</v>
      </c>
      <c r="J299" s="40">
        <v>177552</v>
      </c>
      <c r="K299" s="39">
        <v>648</v>
      </c>
      <c r="L299" s="67">
        <f>F299-J299-K299</f>
        <v>0</v>
      </c>
    </row>
    <row r="300" spans="1:12" ht="16.5" customHeight="1">
      <c r="A300" s="237" t="s">
        <v>76</v>
      </c>
      <c r="B300" s="231" t="s">
        <v>30</v>
      </c>
      <c r="C300" s="66" t="s">
        <v>251</v>
      </c>
      <c r="D300" s="243">
        <v>11366</v>
      </c>
      <c r="E300" s="242"/>
      <c r="F300" s="68">
        <v>30240</v>
      </c>
      <c r="G300" s="183" t="s">
        <v>8</v>
      </c>
      <c r="H300" s="179">
        <v>43524</v>
      </c>
      <c r="I300" s="41" t="s">
        <v>7</v>
      </c>
      <c r="J300" s="40">
        <v>30046</v>
      </c>
      <c r="K300" s="39">
        <v>194</v>
      </c>
      <c r="L300" s="67">
        <f>F300-J300-K300</f>
        <v>0</v>
      </c>
    </row>
    <row r="301" spans="1:12" ht="16.5" customHeight="1">
      <c r="A301" s="227" t="s">
        <v>250</v>
      </c>
      <c r="B301" s="231" t="s">
        <v>30</v>
      </c>
      <c r="C301" s="39" t="s">
        <v>249</v>
      </c>
      <c r="D301" s="45" t="s">
        <v>248</v>
      </c>
      <c r="E301" s="44" t="s">
        <v>247</v>
      </c>
      <c r="F301" s="68">
        <f>44280+27000</f>
        <v>71280</v>
      </c>
      <c r="G301" s="183" t="s">
        <v>8</v>
      </c>
      <c r="H301" s="181"/>
      <c r="I301" s="41" t="s">
        <v>7</v>
      </c>
      <c r="J301" s="40"/>
      <c r="K301" s="39">
        <v>864</v>
      </c>
      <c r="L301" s="69">
        <f>F301-J301-K301</f>
        <v>70416</v>
      </c>
    </row>
    <row r="302" spans="1:12" ht="16.5" customHeight="1">
      <c r="A302" s="237" t="s">
        <v>208</v>
      </c>
      <c r="B302" s="231" t="s">
        <v>30</v>
      </c>
      <c r="C302" s="39" t="s">
        <v>246</v>
      </c>
      <c r="D302" s="45" t="s">
        <v>245</v>
      </c>
      <c r="E302" s="44"/>
      <c r="F302" s="68">
        <f>98280+55080</f>
        <v>153360</v>
      </c>
      <c r="G302" s="183" t="s">
        <v>8</v>
      </c>
      <c r="H302" s="33">
        <v>43524</v>
      </c>
      <c r="I302" s="41" t="s">
        <v>7</v>
      </c>
      <c r="J302" s="40">
        <v>152604</v>
      </c>
      <c r="K302" s="39">
        <v>756</v>
      </c>
      <c r="L302" s="67">
        <f>F302-J302-K302</f>
        <v>0</v>
      </c>
    </row>
    <row r="303" spans="1:12" ht="16.5" customHeight="1">
      <c r="A303" s="227" t="s">
        <v>166</v>
      </c>
      <c r="B303" s="231" t="s">
        <v>30</v>
      </c>
      <c r="C303" s="39" t="s">
        <v>244</v>
      </c>
      <c r="D303" s="45">
        <v>10671</v>
      </c>
      <c r="E303" s="44" t="s">
        <v>243</v>
      </c>
      <c r="F303" s="68">
        <v>2329750</v>
      </c>
      <c r="G303" s="183" t="s">
        <v>8</v>
      </c>
      <c r="H303" s="181"/>
      <c r="I303" s="41" t="s">
        <v>7</v>
      </c>
      <c r="J303" s="40"/>
      <c r="K303" s="39">
        <v>864</v>
      </c>
      <c r="L303" s="69">
        <f>F303-J303-K303</f>
        <v>2328886</v>
      </c>
    </row>
    <row r="304" spans="1:12" ht="16.5" customHeight="1">
      <c r="A304" s="227" t="s">
        <v>116</v>
      </c>
      <c r="B304" s="231" t="s">
        <v>30</v>
      </c>
      <c r="C304" s="39" t="s">
        <v>242</v>
      </c>
      <c r="D304" s="45">
        <v>10452</v>
      </c>
      <c r="E304" s="44" t="s">
        <v>241</v>
      </c>
      <c r="F304" s="68">
        <v>356020</v>
      </c>
      <c r="G304" s="183" t="s">
        <v>8</v>
      </c>
      <c r="H304" s="33">
        <v>43524</v>
      </c>
      <c r="I304" s="41" t="s">
        <v>7</v>
      </c>
      <c r="J304" s="40">
        <v>355696</v>
      </c>
      <c r="K304" s="39">
        <v>324</v>
      </c>
      <c r="L304" s="67">
        <f>F304-J304-K304</f>
        <v>0</v>
      </c>
    </row>
    <row r="305" spans="1:13" ht="16.5" customHeight="1">
      <c r="A305" s="227" t="s">
        <v>104</v>
      </c>
      <c r="B305" s="231" t="s">
        <v>30</v>
      </c>
      <c r="C305" s="39" t="s">
        <v>240</v>
      </c>
      <c r="D305" s="45">
        <v>11892</v>
      </c>
      <c r="E305" s="44" t="s">
        <v>239</v>
      </c>
      <c r="F305" s="68">
        <f>70200+177120</f>
        <v>247320</v>
      </c>
      <c r="G305" s="183" t="s">
        <v>8</v>
      </c>
      <c r="H305" s="70">
        <v>43521</v>
      </c>
      <c r="I305" s="41" t="s">
        <v>7</v>
      </c>
      <c r="J305" s="40">
        <v>247158</v>
      </c>
      <c r="K305" s="39">
        <v>162</v>
      </c>
      <c r="L305" s="67">
        <f>F305-J305-K305</f>
        <v>0</v>
      </c>
    </row>
    <row r="306" spans="1:13" ht="16.5" customHeight="1">
      <c r="A306" s="227" t="s">
        <v>104</v>
      </c>
      <c r="B306" s="231" t="s">
        <v>30</v>
      </c>
      <c r="C306" s="39"/>
      <c r="D306" s="45"/>
      <c r="E306" s="44"/>
      <c r="F306" s="68"/>
      <c r="G306" s="183" t="s">
        <v>8</v>
      </c>
      <c r="H306" s="179"/>
      <c r="I306" s="41" t="s">
        <v>7</v>
      </c>
      <c r="J306" s="40"/>
      <c r="K306" s="39">
        <v>162</v>
      </c>
      <c r="L306" s="67">
        <f>F305-J305-K305-J306-K306</f>
        <v>-162</v>
      </c>
    </row>
    <row r="307" spans="1:13" ht="16.5" customHeight="1">
      <c r="A307" s="237" t="s">
        <v>238</v>
      </c>
      <c r="B307" s="231" t="s">
        <v>159</v>
      </c>
      <c r="C307" s="188" t="s">
        <v>237</v>
      </c>
      <c r="D307" s="187">
        <v>11517</v>
      </c>
      <c r="E307" s="186" t="s">
        <v>236</v>
      </c>
      <c r="F307" s="68">
        <v>64800</v>
      </c>
      <c r="G307" s="183" t="s">
        <v>8</v>
      </c>
      <c r="H307" s="33">
        <v>43524</v>
      </c>
      <c r="I307" s="41" t="s">
        <v>7</v>
      </c>
      <c r="J307" s="40">
        <v>64152</v>
      </c>
      <c r="K307" s="39">
        <v>648</v>
      </c>
      <c r="L307" s="67">
        <f>F307-J307-K307</f>
        <v>0</v>
      </c>
    </row>
    <row r="308" spans="1:13" ht="16.5" customHeight="1">
      <c r="A308" s="227" t="s">
        <v>160</v>
      </c>
      <c r="B308" s="231" t="s">
        <v>30</v>
      </c>
      <c r="C308" s="39" t="s">
        <v>235</v>
      </c>
      <c r="D308" s="45">
        <v>11405</v>
      </c>
      <c r="E308" s="44"/>
      <c r="F308" s="68">
        <v>4322160</v>
      </c>
      <c r="G308" s="183" t="s">
        <v>8</v>
      </c>
      <c r="H308" s="33">
        <v>43524</v>
      </c>
      <c r="I308" s="41"/>
      <c r="J308" s="40">
        <v>4321620</v>
      </c>
      <c r="K308" s="39">
        <v>540</v>
      </c>
      <c r="L308" s="67">
        <f>F308-J308-K308</f>
        <v>0</v>
      </c>
    </row>
    <row r="309" spans="1:13" ht="16.5" customHeight="1">
      <c r="A309" s="237" t="s">
        <v>234</v>
      </c>
      <c r="B309" s="231" t="s">
        <v>159</v>
      </c>
      <c r="C309" s="39" t="s">
        <v>233</v>
      </c>
      <c r="D309" s="45">
        <v>11493</v>
      </c>
      <c r="E309" s="44"/>
      <c r="F309" s="68">
        <f>4770900+224640</f>
        <v>4995540</v>
      </c>
      <c r="G309" s="183" t="s">
        <v>8</v>
      </c>
      <c r="H309" s="33">
        <v>43524</v>
      </c>
      <c r="I309" s="41" t="s">
        <v>7</v>
      </c>
      <c r="J309" s="40">
        <v>4994892</v>
      </c>
      <c r="K309" s="39">
        <v>648</v>
      </c>
      <c r="L309" s="67">
        <f>F309-J309-K309</f>
        <v>0</v>
      </c>
    </row>
    <row r="310" spans="1:13" ht="16.5" customHeight="1">
      <c r="A310" s="227" t="s">
        <v>208</v>
      </c>
      <c r="B310" s="231" t="s">
        <v>30</v>
      </c>
      <c r="C310" s="39" t="s">
        <v>232</v>
      </c>
      <c r="D310" s="45">
        <v>11888</v>
      </c>
      <c r="E310" s="44" t="s">
        <v>231</v>
      </c>
      <c r="F310" s="68">
        <v>1274400</v>
      </c>
      <c r="G310" s="183" t="s">
        <v>8</v>
      </c>
      <c r="H310" s="33">
        <v>43524</v>
      </c>
      <c r="I310" s="41" t="s">
        <v>7</v>
      </c>
      <c r="J310" s="40">
        <v>1273644</v>
      </c>
      <c r="K310" s="39">
        <v>756</v>
      </c>
      <c r="L310" s="67">
        <f>F310-J310-K310</f>
        <v>0</v>
      </c>
      <c r="M310" s="8"/>
    </row>
    <row r="311" spans="1:13" ht="16.5" customHeight="1">
      <c r="A311" s="227" t="s">
        <v>230</v>
      </c>
      <c r="B311" s="231" t="s">
        <v>30</v>
      </c>
      <c r="C311" s="39" t="s">
        <v>229</v>
      </c>
      <c r="D311" s="45">
        <v>2543</v>
      </c>
      <c r="E311" s="44" t="s">
        <v>218</v>
      </c>
      <c r="F311" s="68">
        <v>128952</v>
      </c>
      <c r="G311" s="183" t="s">
        <v>8</v>
      </c>
      <c r="H311" s="33">
        <v>43524</v>
      </c>
      <c r="I311" s="41" t="s">
        <v>7</v>
      </c>
      <c r="J311" s="40">
        <v>128952</v>
      </c>
      <c r="K311" s="39"/>
      <c r="L311" s="67">
        <f>F311-J311-K311</f>
        <v>0</v>
      </c>
    </row>
    <row r="312" spans="1:13" ht="16.5" customHeight="1">
      <c r="A312" s="227" t="s">
        <v>26</v>
      </c>
      <c r="B312" s="231" t="s">
        <v>30</v>
      </c>
      <c r="C312" s="39" t="s">
        <v>228</v>
      </c>
      <c r="D312" s="45"/>
      <c r="E312" s="44" t="s">
        <v>218</v>
      </c>
      <c r="F312" s="68"/>
      <c r="G312" s="183" t="s">
        <v>8</v>
      </c>
      <c r="H312" s="33"/>
      <c r="I312" s="41" t="s">
        <v>7</v>
      </c>
      <c r="J312" s="40"/>
      <c r="K312" s="39"/>
      <c r="L312" s="67">
        <f>F312-J312-K312</f>
        <v>0</v>
      </c>
    </row>
    <row r="313" spans="1:13" ht="16.5" customHeight="1">
      <c r="A313" s="227" t="s">
        <v>26</v>
      </c>
      <c r="B313" s="231" t="s">
        <v>30</v>
      </c>
      <c r="C313" s="39" t="s">
        <v>227</v>
      </c>
      <c r="D313" s="45"/>
      <c r="E313" s="44" t="s">
        <v>218</v>
      </c>
      <c r="F313" s="68"/>
      <c r="G313" s="183" t="s">
        <v>8</v>
      </c>
      <c r="H313" s="33"/>
      <c r="I313" s="41" t="s">
        <v>7</v>
      </c>
      <c r="J313" s="40"/>
      <c r="K313" s="39"/>
      <c r="L313" s="67">
        <f>F313-J313-K313</f>
        <v>0</v>
      </c>
    </row>
    <row r="314" spans="1:13" ht="16.5" customHeight="1">
      <c r="A314" s="227" t="s">
        <v>26</v>
      </c>
      <c r="B314" s="231" t="s">
        <v>30</v>
      </c>
      <c r="C314" s="39" t="s">
        <v>226</v>
      </c>
      <c r="D314" s="45"/>
      <c r="E314" s="44" t="s">
        <v>218</v>
      </c>
      <c r="F314" s="68"/>
      <c r="G314" s="183" t="s">
        <v>8</v>
      </c>
      <c r="H314" s="33"/>
      <c r="I314" s="41" t="s">
        <v>7</v>
      </c>
      <c r="J314" s="40"/>
      <c r="K314" s="39"/>
      <c r="L314" s="67">
        <f>F314-J314-K314</f>
        <v>0</v>
      </c>
    </row>
    <row r="315" spans="1:13" ht="16.5" customHeight="1">
      <c r="A315" s="227"/>
      <c r="B315" s="231" t="s">
        <v>30</v>
      </c>
      <c r="C315" s="39" t="s">
        <v>225</v>
      </c>
      <c r="D315" s="45"/>
      <c r="E315" s="44" t="s">
        <v>218</v>
      </c>
      <c r="F315" s="68"/>
      <c r="G315" s="183" t="s">
        <v>8</v>
      </c>
      <c r="H315" s="33"/>
      <c r="I315" s="41" t="s">
        <v>7</v>
      </c>
      <c r="J315" s="40"/>
      <c r="K315" s="39"/>
      <c r="L315" s="67">
        <f>F315-J315-K315</f>
        <v>0</v>
      </c>
    </row>
    <row r="316" spans="1:13" ht="16.5" customHeight="1">
      <c r="A316" s="227" t="s">
        <v>224</v>
      </c>
      <c r="B316" s="231" t="s">
        <v>30</v>
      </c>
      <c r="C316" s="39" t="s">
        <v>223</v>
      </c>
      <c r="D316" s="45" t="s">
        <v>222</v>
      </c>
      <c r="E316" s="44" t="s">
        <v>218</v>
      </c>
      <c r="F316" s="68">
        <f>4211325+2512087</f>
        <v>6723412</v>
      </c>
      <c r="G316" s="183" t="s">
        <v>5</v>
      </c>
      <c r="H316" s="33">
        <v>43524</v>
      </c>
      <c r="I316" s="41" t="s">
        <v>4</v>
      </c>
      <c r="J316" s="40">
        <v>6723412</v>
      </c>
      <c r="K316" s="39"/>
      <c r="L316" s="67">
        <f>F316-J316-K316</f>
        <v>0</v>
      </c>
    </row>
    <row r="317" spans="1:13" ht="16.5" customHeight="1">
      <c r="A317" s="227" t="s">
        <v>26</v>
      </c>
      <c r="B317" s="231" t="s">
        <v>30</v>
      </c>
      <c r="C317" s="39" t="s">
        <v>221</v>
      </c>
      <c r="D317" s="45"/>
      <c r="E317" s="44" t="s">
        <v>218</v>
      </c>
      <c r="F317" s="68"/>
      <c r="G317" s="183" t="s">
        <v>8</v>
      </c>
      <c r="H317" s="33"/>
      <c r="I317" s="41" t="s">
        <v>7</v>
      </c>
      <c r="J317" s="40"/>
      <c r="K317" s="39"/>
      <c r="L317" s="67">
        <f>F317-J317-K317</f>
        <v>0</v>
      </c>
    </row>
    <row r="318" spans="1:13" ht="16.5" customHeight="1">
      <c r="A318" s="227" t="s">
        <v>116</v>
      </c>
      <c r="B318" s="231" t="s">
        <v>30</v>
      </c>
      <c r="C318" s="39" t="s">
        <v>220</v>
      </c>
      <c r="D318" s="45"/>
      <c r="E318" s="44" t="s">
        <v>218</v>
      </c>
      <c r="F318" s="68"/>
      <c r="G318" s="183" t="s">
        <v>8</v>
      </c>
      <c r="H318" s="33"/>
      <c r="I318" s="41" t="s">
        <v>7</v>
      </c>
      <c r="J318" s="40"/>
      <c r="K318" s="39"/>
      <c r="L318" s="67">
        <f>F318-J318-K318</f>
        <v>0</v>
      </c>
    </row>
    <row r="319" spans="1:13" ht="16.5" customHeight="1">
      <c r="A319" s="227" t="s">
        <v>54</v>
      </c>
      <c r="B319" s="231" t="s">
        <v>159</v>
      </c>
      <c r="C319" s="39" t="s">
        <v>219</v>
      </c>
      <c r="D319" s="45"/>
      <c r="E319" s="44" t="s">
        <v>218</v>
      </c>
      <c r="F319" s="68"/>
      <c r="G319" s="183" t="s">
        <v>8</v>
      </c>
      <c r="H319" s="33"/>
      <c r="I319" s="41" t="s">
        <v>7</v>
      </c>
      <c r="J319" s="40"/>
      <c r="K319" s="39"/>
      <c r="L319" s="67">
        <f>F319-J319-K319</f>
        <v>0</v>
      </c>
    </row>
    <row r="320" spans="1:13" ht="16.5" customHeight="1">
      <c r="A320" s="227" t="s">
        <v>143</v>
      </c>
      <c r="B320" s="231" t="s">
        <v>30</v>
      </c>
      <c r="C320" s="39" t="s">
        <v>217</v>
      </c>
      <c r="D320" s="45" t="s">
        <v>216</v>
      </c>
      <c r="E320" s="44" t="s">
        <v>215</v>
      </c>
      <c r="F320" s="68">
        <f>888840+57240</f>
        <v>946080</v>
      </c>
      <c r="G320" s="183" t="s">
        <v>8</v>
      </c>
      <c r="H320" s="190">
        <v>43516</v>
      </c>
      <c r="I320" s="41" t="s">
        <v>7</v>
      </c>
      <c r="J320" s="40">
        <v>796003</v>
      </c>
      <c r="K320" s="39"/>
      <c r="L320" s="195" t="s">
        <v>15</v>
      </c>
    </row>
    <row r="321" spans="1:12" ht="16.5" customHeight="1">
      <c r="A321" s="227" t="s">
        <v>143</v>
      </c>
      <c r="B321" s="231" t="s">
        <v>30</v>
      </c>
      <c r="C321" s="39"/>
      <c r="D321" s="45"/>
      <c r="E321" s="44"/>
      <c r="F321" s="68"/>
      <c r="G321" s="183" t="s">
        <v>8</v>
      </c>
      <c r="H321" s="190"/>
      <c r="I321" s="41" t="s">
        <v>148</v>
      </c>
      <c r="J321" s="40"/>
      <c r="K321" s="39"/>
      <c r="L321" s="195" t="s">
        <v>15</v>
      </c>
    </row>
    <row r="322" spans="1:12" ht="16.5" customHeight="1">
      <c r="A322" s="227" t="s">
        <v>143</v>
      </c>
      <c r="B322" s="231" t="s">
        <v>30</v>
      </c>
      <c r="C322" s="241" t="s">
        <v>214</v>
      </c>
      <c r="D322" s="240"/>
      <c r="E322" s="44"/>
      <c r="F322" s="68"/>
      <c r="G322" s="183" t="s">
        <v>8</v>
      </c>
      <c r="H322" s="190"/>
      <c r="I322" s="41"/>
      <c r="J322" s="40">
        <f>77760+67133+5184</f>
        <v>150077</v>
      </c>
      <c r="K322" s="39"/>
      <c r="L322" s="67">
        <f>F320-J320-K320-J321-K321-J322</f>
        <v>0</v>
      </c>
    </row>
    <row r="323" spans="1:12" ht="16.5" customHeight="1">
      <c r="A323" s="237" t="s">
        <v>104</v>
      </c>
      <c r="B323" s="231" t="s">
        <v>30</v>
      </c>
      <c r="C323" s="39" t="s">
        <v>213</v>
      </c>
      <c r="D323" s="45" t="s">
        <v>212</v>
      </c>
      <c r="E323" s="44" t="s">
        <v>211</v>
      </c>
      <c r="F323" s="68">
        <f>872640+725760+341280</f>
        <v>1939680</v>
      </c>
      <c r="G323" s="183" t="s">
        <v>8</v>
      </c>
      <c r="H323" s="33">
        <v>43524</v>
      </c>
      <c r="I323" s="41" t="s">
        <v>7</v>
      </c>
      <c r="J323" s="40">
        <v>1938816</v>
      </c>
      <c r="K323" s="39">
        <v>864</v>
      </c>
      <c r="L323" s="67">
        <f>F323-J323-K323</f>
        <v>0</v>
      </c>
    </row>
    <row r="324" spans="1:12" ht="16.5" customHeight="1">
      <c r="A324" s="227" t="s">
        <v>166</v>
      </c>
      <c r="B324" s="231" t="s">
        <v>30</v>
      </c>
      <c r="C324" s="39" t="s">
        <v>210</v>
      </c>
      <c r="D324" s="45">
        <v>10456</v>
      </c>
      <c r="E324" s="44" t="s">
        <v>209</v>
      </c>
      <c r="F324" s="68">
        <v>195480</v>
      </c>
      <c r="G324" s="183" t="s">
        <v>8</v>
      </c>
      <c r="H324" s="235">
        <v>43510</v>
      </c>
      <c r="I324" s="41" t="s">
        <v>7</v>
      </c>
      <c r="J324" s="40">
        <v>194616</v>
      </c>
      <c r="K324" s="39">
        <v>864</v>
      </c>
      <c r="L324" s="195">
        <f>F324-J324-K324</f>
        <v>0</v>
      </c>
    </row>
    <row r="325" spans="1:12" ht="15" customHeight="1">
      <c r="A325" s="237" t="s">
        <v>208</v>
      </c>
      <c r="B325" s="231" t="s">
        <v>30</v>
      </c>
      <c r="C325" s="39" t="s">
        <v>207</v>
      </c>
      <c r="D325" s="45">
        <v>11731</v>
      </c>
      <c r="E325" s="44"/>
      <c r="F325" s="68">
        <f>196560+81000</f>
        <v>277560</v>
      </c>
      <c r="G325" s="183" t="s">
        <v>8</v>
      </c>
      <c r="H325" s="33">
        <v>43524</v>
      </c>
      <c r="I325" s="41" t="s">
        <v>7</v>
      </c>
      <c r="J325" s="40">
        <v>276912</v>
      </c>
      <c r="K325" s="39">
        <v>648</v>
      </c>
      <c r="L325" s="67">
        <f>F325-J325-K325</f>
        <v>0</v>
      </c>
    </row>
    <row r="326" spans="1:12" ht="15" customHeight="1">
      <c r="A326" s="237" t="s">
        <v>102</v>
      </c>
      <c r="B326" s="231" t="s">
        <v>30</v>
      </c>
      <c r="C326" s="188" t="s">
        <v>206</v>
      </c>
      <c r="D326" s="187"/>
      <c r="E326" s="186" t="s">
        <v>205</v>
      </c>
      <c r="F326" s="68"/>
      <c r="G326" s="183" t="s">
        <v>8</v>
      </c>
      <c r="H326" s="33"/>
      <c r="I326" s="41" t="s">
        <v>7</v>
      </c>
      <c r="J326" s="40"/>
      <c r="K326" s="39"/>
      <c r="L326" s="67">
        <f>F326-J326-K326</f>
        <v>0</v>
      </c>
    </row>
    <row r="327" spans="1:12" ht="15" customHeight="1">
      <c r="A327" s="227" t="s">
        <v>204</v>
      </c>
      <c r="B327" s="231" t="s">
        <v>30</v>
      </c>
      <c r="C327" s="39" t="s">
        <v>203</v>
      </c>
      <c r="D327" s="45">
        <v>11427</v>
      </c>
      <c r="E327" s="44"/>
      <c r="F327" s="68">
        <v>660960</v>
      </c>
      <c r="G327" s="183"/>
      <c r="H327" s="181"/>
      <c r="I327" s="41" t="s">
        <v>7</v>
      </c>
      <c r="J327" s="40"/>
      <c r="K327" s="39"/>
      <c r="L327" s="69">
        <f>F327-J327-K327</f>
        <v>660960</v>
      </c>
    </row>
    <row r="328" spans="1:12" ht="16.5" customHeight="1">
      <c r="A328" s="227" t="s">
        <v>102</v>
      </c>
      <c r="B328" s="231" t="s">
        <v>30</v>
      </c>
      <c r="C328" s="39" t="s">
        <v>202</v>
      </c>
      <c r="D328" s="45">
        <v>10107</v>
      </c>
      <c r="E328" s="44" t="s">
        <v>201</v>
      </c>
      <c r="F328" s="68">
        <v>43200</v>
      </c>
      <c r="G328" s="183" t="s">
        <v>8</v>
      </c>
      <c r="H328" s="239">
        <v>43504</v>
      </c>
      <c r="I328" s="41" t="s">
        <v>7</v>
      </c>
      <c r="J328" s="40">
        <v>42552</v>
      </c>
      <c r="K328" s="39">
        <v>648</v>
      </c>
      <c r="L328" s="67">
        <f>F328-J328-K328</f>
        <v>0</v>
      </c>
    </row>
    <row r="329" spans="1:12" ht="16.5" customHeight="1">
      <c r="A329" s="227" t="s">
        <v>143</v>
      </c>
      <c r="B329" s="231" t="s">
        <v>159</v>
      </c>
      <c r="C329" s="39" t="s">
        <v>200</v>
      </c>
      <c r="D329" s="45">
        <v>11561</v>
      </c>
      <c r="E329" s="44"/>
      <c r="F329" s="68">
        <v>703080</v>
      </c>
      <c r="G329" s="183" t="s">
        <v>8</v>
      </c>
      <c r="H329" s="33">
        <v>43529</v>
      </c>
      <c r="I329" s="41" t="s">
        <v>7</v>
      </c>
      <c r="J329" s="178">
        <v>702540</v>
      </c>
      <c r="K329" s="39">
        <v>540</v>
      </c>
      <c r="L329" s="67">
        <f>F329-J329-K329</f>
        <v>0</v>
      </c>
    </row>
    <row r="330" spans="1:12" ht="16.5" customHeight="1">
      <c r="A330" s="227" t="s">
        <v>124</v>
      </c>
      <c r="B330" s="231" t="s">
        <v>30</v>
      </c>
      <c r="C330" s="39" t="s">
        <v>199</v>
      </c>
      <c r="D330" s="45">
        <v>10806</v>
      </c>
      <c r="E330" s="44" t="s">
        <v>198</v>
      </c>
      <c r="F330" s="68">
        <v>1167480</v>
      </c>
      <c r="G330" s="183" t="s">
        <v>8</v>
      </c>
      <c r="H330" s="238">
        <v>43539</v>
      </c>
      <c r="I330" s="41" t="s">
        <v>7</v>
      </c>
      <c r="J330" s="40">
        <v>1166832</v>
      </c>
      <c r="K330" s="39">
        <v>648</v>
      </c>
      <c r="L330" s="69">
        <f>F330-J330-K330</f>
        <v>0</v>
      </c>
    </row>
    <row r="331" spans="1:12" ht="16.5" customHeight="1">
      <c r="A331" s="227" t="s">
        <v>104</v>
      </c>
      <c r="B331" s="231" t="s">
        <v>30</v>
      </c>
      <c r="C331" s="39" t="s">
        <v>197</v>
      </c>
      <c r="D331" s="45">
        <v>10129</v>
      </c>
      <c r="E331" s="44" t="s">
        <v>196</v>
      </c>
      <c r="F331" s="68">
        <v>2371470</v>
      </c>
      <c r="G331" s="183" t="s">
        <v>8</v>
      </c>
      <c r="H331" s="33">
        <v>43524</v>
      </c>
      <c r="I331" s="41" t="s">
        <v>7</v>
      </c>
      <c r="J331" s="40">
        <v>2370714</v>
      </c>
      <c r="K331" s="39">
        <v>756</v>
      </c>
      <c r="L331" s="67">
        <f>F331-J331-K331</f>
        <v>0</v>
      </c>
    </row>
    <row r="332" spans="1:12" ht="16.5" customHeight="1">
      <c r="A332" s="227" t="s">
        <v>176</v>
      </c>
      <c r="B332" s="231" t="s">
        <v>30</v>
      </c>
      <c r="C332" s="39" t="s">
        <v>195</v>
      </c>
      <c r="D332" s="45">
        <v>10231</v>
      </c>
      <c r="E332" s="44" t="s">
        <v>194</v>
      </c>
      <c r="F332" s="68">
        <v>1176120</v>
      </c>
      <c r="G332" s="183" t="s">
        <v>8</v>
      </c>
      <c r="H332" s="33">
        <v>43524</v>
      </c>
      <c r="I332" s="41" t="s">
        <v>7</v>
      </c>
      <c r="J332" s="40">
        <v>1175904</v>
      </c>
      <c r="K332" s="39">
        <v>216</v>
      </c>
      <c r="L332" s="67">
        <f>F332-J332-K332</f>
        <v>0</v>
      </c>
    </row>
    <row r="333" spans="1:12" ht="16.5" customHeight="1">
      <c r="A333" s="227" t="s">
        <v>104</v>
      </c>
      <c r="B333" s="231" t="s">
        <v>30</v>
      </c>
      <c r="C333" s="39" t="s">
        <v>193</v>
      </c>
      <c r="D333" s="45">
        <v>10763</v>
      </c>
      <c r="E333" s="44" t="s">
        <v>192</v>
      </c>
      <c r="F333" s="68">
        <f>118800+4330800</f>
        <v>4449600</v>
      </c>
      <c r="G333" s="183" t="s">
        <v>8</v>
      </c>
      <c r="H333" s="70">
        <v>43521</v>
      </c>
      <c r="I333" s="41" t="s">
        <v>7</v>
      </c>
      <c r="J333" s="40">
        <v>4448952</v>
      </c>
      <c r="K333" s="39">
        <v>648</v>
      </c>
      <c r="L333" s="67">
        <f>F333-J333-K333</f>
        <v>0</v>
      </c>
    </row>
    <row r="334" spans="1:12" ht="16.5" customHeight="1">
      <c r="A334" s="227" t="s">
        <v>143</v>
      </c>
      <c r="B334" s="231" t="s">
        <v>30</v>
      </c>
      <c r="C334" s="39" t="s">
        <v>191</v>
      </c>
      <c r="D334" s="45" t="s">
        <v>190</v>
      </c>
      <c r="E334" s="44" t="s">
        <v>189</v>
      </c>
      <c r="F334" s="68">
        <f>30240+15120+166320+308880</f>
        <v>520560</v>
      </c>
      <c r="G334" s="183" t="s">
        <v>8</v>
      </c>
      <c r="H334" s="181"/>
      <c r="I334" s="41" t="s">
        <v>7</v>
      </c>
      <c r="J334" s="40"/>
      <c r="K334" s="39">
        <v>108</v>
      </c>
      <c r="L334" s="69">
        <f>F334-J334-K334</f>
        <v>520452</v>
      </c>
    </row>
    <row r="335" spans="1:12" ht="16.5" customHeight="1">
      <c r="A335" s="227" t="s">
        <v>104</v>
      </c>
      <c r="B335" s="231">
        <v>20</v>
      </c>
      <c r="C335" s="39" t="s">
        <v>188</v>
      </c>
      <c r="D335" s="45" t="s">
        <v>187</v>
      </c>
      <c r="E335" s="44" t="s">
        <v>186</v>
      </c>
      <c r="F335" s="68">
        <f>217080+476760+304370</f>
        <v>998210</v>
      </c>
      <c r="G335" s="183" t="s">
        <v>8</v>
      </c>
      <c r="H335" s="238">
        <v>43539</v>
      </c>
      <c r="I335" s="41" t="s">
        <v>7</v>
      </c>
      <c r="J335" s="40">
        <v>997562</v>
      </c>
      <c r="K335" s="39">
        <v>648</v>
      </c>
      <c r="L335" s="69">
        <f>F335-J335-K335</f>
        <v>0</v>
      </c>
    </row>
    <row r="336" spans="1:12" ht="16.5" customHeight="1">
      <c r="A336" s="227" t="s">
        <v>102</v>
      </c>
      <c r="B336" s="231" t="s">
        <v>30</v>
      </c>
      <c r="C336" s="39" t="s">
        <v>101</v>
      </c>
      <c r="D336" s="45">
        <v>10395</v>
      </c>
      <c r="E336" s="44" t="s">
        <v>185</v>
      </c>
      <c r="F336" s="68">
        <v>1740960</v>
      </c>
      <c r="G336" s="183" t="s">
        <v>8</v>
      </c>
      <c r="H336" s="181"/>
      <c r="I336" s="41" t="s">
        <v>7</v>
      </c>
      <c r="J336" s="40"/>
      <c r="K336" s="39">
        <v>540</v>
      </c>
      <c r="L336" s="67">
        <f>F336-J336-K336</f>
        <v>1740420</v>
      </c>
    </row>
    <row r="337" spans="1:13" ht="16.5" customHeight="1">
      <c r="A337" s="237" t="s">
        <v>104</v>
      </c>
      <c r="B337" s="231">
        <v>20</v>
      </c>
      <c r="C337" s="39" t="s">
        <v>184</v>
      </c>
      <c r="D337" s="45">
        <v>11841</v>
      </c>
      <c r="E337" s="44" t="s">
        <v>183</v>
      </c>
      <c r="F337" s="68">
        <v>108000</v>
      </c>
      <c r="G337" s="183" t="s">
        <v>8</v>
      </c>
      <c r="H337" s="33">
        <v>43524</v>
      </c>
      <c r="I337" s="41" t="s">
        <v>7</v>
      </c>
      <c r="J337" s="40">
        <v>107136</v>
      </c>
      <c r="K337" s="39">
        <v>864</v>
      </c>
      <c r="L337" s="69">
        <f>F337-J337-K337</f>
        <v>0</v>
      </c>
    </row>
    <row r="338" spans="1:13" ht="16.5" customHeight="1">
      <c r="A338" s="227" t="s">
        <v>104</v>
      </c>
      <c r="B338" s="231" t="s">
        <v>30</v>
      </c>
      <c r="C338" s="39" t="s">
        <v>182</v>
      </c>
      <c r="D338" s="45">
        <v>10004</v>
      </c>
      <c r="E338" s="44" t="s">
        <v>181</v>
      </c>
      <c r="F338" s="68">
        <v>56160</v>
      </c>
      <c r="G338" s="183" t="s">
        <v>8</v>
      </c>
      <c r="H338" s="181"/>
      <c r="I338" s="41" t="s">
        <v>7</v>
      </c>
      <c r="J338" s="40"/>
      <c r="K338" s="39">
        <v>648</v>
      </c>
      <c r="L338" s="236">
        <f>F338-J338-K338</f>
        <v>55512</v>
      </c>
      <c r="M338" s="8"/>
    </row>
    <row r="339" spans="1:13" ht="16.5" customHeight="1">
      <c r="A339" s="227" t="s">
        <v>176</v>
      </c>
      <c r="B339" s="231" t="s">
        <v>30</v>
      </c>
      <c r="C339" s="39" t="s">
        <v>180</v>
      </c>
      <c r="D339" s="45">
        <v>10051</v>
      </c>
      <c r="E339" s="44" t="s">
        <v>179</v>
      </c>
      <c r="F339" s="68">
        <v>1091880</v>
      </c>
      <c r="G339" s="183" t="s">
        <v>8</v>
      </c>
      <c r="H339" s="181"/>
      <c r="I339" s="41" t="s">
        <v>7</v>
      </c>
      <c r="J339" s="40"/>
      <c r="K339" s="39">
        <v>324</v>
      </c>
      <c r="L339" s="236">
        <f>F339-J339-K339</f>
        <v>1091556</v>
      </c>
    </row>
    <row r="340" spans="1:13" ht="16.5" customHeight="1">
      <c r="A340" s="227" t="s">
        <v>26</v>
      </c>
      <c r="B340" s="231" t="s">
        <v>30</v>
      </c>
      <c r="C340" s="39" t="s">
        <v>178</v>
      </c>
      <c r="D340" s="45">
        <v>2045</v>
      </c>
      <c r="E340" s="44" t="s">
        <v>177</v>
      </c>
      <c r="F340" s="68">
        <v>621250</v>
      </c>
      <c r="G340" s="183" t="s">
        <v>8</v>
      </c>
      <c r="H340" s="33">
        <v>43524</v>
      </c>
      <c r="I340" s="41" t="s">
        <v>7</v>
      </c>
      <c r="J340" s="40">
        <v>621250</v>
      </c>
      <c r="K340" s="39"/>
      <c r="L340" s="67">
        <f>F340-J340-K340</f>
        <v>0</v>
      </c>
      <c r="M340" s="8"/>
    </row>
    <row r="341" spans="1:13" ht="16.5" customHeight="1">
      <c r="A341" s="227" t="s">
        <v>54</v>
      </c>
      <c r="B341" s="231" t="s">
        <v>30</v>
      </c>
      <c r="C341" s="39" t="s">
        <v>98</v>
      </c>
      <c r="D341" s="45">
        <v>11877</v>
      </c>
      <c r="E341" s="44" t="s">
        <v>97</v>
      </c>
      <c r="F341" s="68">
        <v>1620</v>
      </c>
      <c r="G341" s="183" t="s">
        <v>8</v>
      </c>
      <c r="H341" s="179">
        <v>43528</v>
      </c>
      <c r="I341" s="41" t="s">
        <v>7</v>
      </c>
      <c r="J341" s="178">
        <v>1080</v>
      </c>
      <c r="K341" s="39">
        <v>540</v>
      </c>
      <c r="L341" s="67">
        <f>F341-J341-K341</f>
        <v>0</v>
      </c>
      <c r="M341" s="8"/>
    </row>
    <row r="342" spans="1:13" ht="16.5" customHeight="1">
      <c r="A342" s="227" t="s">
        <v>176</v>
      </c>
      <c r="B342" s="231" t="s">
        <v>30</v>
      </c>
      <c r="C342" s="39" t="s">
        <v>175</v>
      </c>
      <c r="D342" s="45">
        <v>10130</v>
      </c>
      <c r="E342" s="44" t="s">
        <v>174</v>
      </c>
      <c r="F342" s="68">
        <v>3647580</v>
      </c>
      <c r="G342" s="183" t="s">
        <v>8</v>
      </c>
      <c r="H342" s="181"/>
      <c r="I342" s="41" t="s">
        <v>7</v>
      </c>
      <c r="J342" s="40"/>
      <c r="K342" s="39">
        <v>864</v>
      </c>
      <c r="L342" s="69">
        <f>F342-J342-K342</f>
        <v>3646716</v>
      </c>
      <c r="M342" s="8"/>
    </row>
    <row r="343" spans="1:13" ht="16.5" customHeight="1">
      <c r="A343" s="227" t="s">
        <v>160</v>
      </c>
      <c r="B343" s="231" t="s">
        <v>30</v>
      </c>
      <c r="C343" s="39" t="s">
        <v>173</v>
      </c>
      <c r="D343" s="45">
        <v>10467</v>
      </c>
      <c r="E343" s="44" t="s">
        <v>172</v>
      </c>
      <c r="F343" s="68">
        <v>146880</v>
      </c>
      <c r="G343" s="183" t="s">
        <v>8</v>
      </c>
      <c r="H343" s="235">
        <v>43511</v>
      </c>
      <c r="I343" s="41" t="s">
        <v>7</v>
      </c>
      <c r="J343" s="40">
        <v>146016</v>
      </c>
      <c r="K343" s="39">
        <v>864</v>
      </c>
      <c r="L343" s="67">
        <f>F343-J343-K343</f>
        <v>0</v>
      </c>
    </row>
    <row r="344" spans="1:13" ht="16.5" customHeight="1">
      <c r="A344" s="227" t="s">
        <v>171</v>
      </c>
      <c r="B344" s="231" t="s">
        <v>30</v>
      </c>
      <c r="C344" s="39" t="s">
        <v>170</v>
      </c>
      <c r="D344" s="45">
        <v>6020</v>
      </c>
      <c r="E344" s="44" t="s">
        <v>169</v>
      </c>
      <c r="F344" s="68">
        <v>4285102</v>
      </c>
      <c r="G344" s="183" t="s">
        <v>8</v>
      </c>
      <c r="H344" s="33">
        <v>43524</v>
      </c>
      <c r="I344" s="41" t="s">
        <v>7</v>
      </c>
      <c r="J344" s="40">
        <v>4284778</v>
      </c>
      <c r="K344" s="39">
        <v>324</v>
      </c>
      <c r="L344" s="67">
        <f>F344-J344-K344</f>
        <v>0</v>
      </c>
    </row>
    <row r="345" spans="1:13" ht="16.5" customHeight="1">
      <c r="A345" s="227" t="s">
        <v>143</v>
      </c>
      <c r="B345" s="231" t="s">
        <v>30</v>
      </c>
      <c r="C345" s="39" t="s">
        <v>168</v>
      </c>
      <c r="D345" s="45">
        <v>10469</v>
      </c>
      <c r="E345" s="44" t="s">
        <v>167</v>
      </c>
      <c r="F345" s="68">
        <v>1298160</v>
      </c>
      <c r="G345" s="183" t="s">
        <v>8</v>
      </c>
      <c r="H345" s="181"/>
      <c r="I345" s="41" t="s">
        <v>7</v>
      </c>
      <c r="J345" s="40"/>
      <c r="K345" s="39">
        <v>756</v>
      </c>
      <c r="L345" s="69">
        <f>F345-J345-K345</f>
        <v>1297404</v>
      </c>
      <c r="M345" s="8"/>
    </row>
    <row r="346" spans="1:13" ht="16.5" customHeight="1">
      <c r="A346" s="227" t="s">
        <v>166</v>
      </c>
      <c r="B346" s="231" t="s">
        <v>30</v>
      </c>
      <c r="C346" s="39" t="s">
        <v>165</v>
      </c>
      <c r="D346" s="45">
        <v>10172</v>
      </c>
      <c r="E346" s="44" t="s">
        <v>164</v>
      </c>
      <c r="F346" s="68">
        <v>2134790</v>
      </c>
      <c r="G346" s="183" t="s">
        <v>8</v>
      </c>
      <c r="H346" s="33">
        <v>43524</v>
      </c>
      <c r="I346" s="41" t="s">
        <v>7</v>
      </c>
      <c r="J346" s="40">
        <v>2134250</v>
      </c>
      <c r="K346" s="39">
        <v>540</v>
      </c>
      <c r="L346" s="67">
        <f>F346-J346-K346</f>
        <v>0</v>
      </c>
      <c r="M346" s="8"/>
    </row>
    <row r="347" spans="1:13" ht="16.5" customHeight="1">
      <c r="A347" s="227" t="s">
        <v>163</v>
      </c>
      <c r="B347" s="231" t="s">
        <v>30</v>
      </c>
      <c r="C347" s="39" t="s">
        <v>162</v>
      </c>
      <c r="D347" s="45">
        <v>10244</v>
      </c>
      <c r="E347" s="44" t="s">
        <v>161</v>
      </c>
      <c r="F347" s="68">
        <v>282960</v>
      </c>
      <c r="G347" s="183" t="s">
        <v>8</v>
      </c>
      <c r="H347" s="33">
        <v>43524</v>
      </c>
      <c r="I347" s="41" t="s">
        <v>7</v>
      </c>
      <c r="J347" s="40">
        <v>282906</v>
      </c>
      <c r="K347" s="39">
        <v>54</v>
      </c>
      <c r="L347" s="67">
        <f>F347-J347-K347</f>
        <v>0</v>
      </c>
    </row>
    <row r="348" spans="1:13" ht="16.5" customHeight="1">
      <c r="A348" s="227" t="s">
        <v>160</v>
      </c>
      <c r="B348" s="231" t="s">
        <v>159</v>
      </c>
      <c r="C348" s="193" t="s">
        <v>158</v>
      </c>
      <c r="D348" s="192">
        <v>11414</v>
      </c>
      <c r="E348" s="191"/>
      <c r="F348" s="68">
        <v>1141560</v>
      </c>
      <c r="G348" s="183" t="s">
        <v>8</v>
      </c>
      <c r="H348" s="179">
        <v>43511</v>
      </c>
      <c r="I348" s="41" t="s">
        <v>7</v>
      </c>
      <c r="J348" s="40">
        <v>1140696</v>
      </c>
      <c r="K348" s="39">
        <v>864</v>
      </c>
      <c r="L348" s="67">
        <f>F348-J348-K348</f>
        <v>0</v>
      </c>
    </row>
    <row r="349" spans="1:13" ht="16.5" customHeight="1">
      <c r="A349" s="227" t="s">
        <v>102</v>
      </c>
      <c r="B349" s="231" t="s">
        <v>30</v>
      </c>
      <c r="C349" s="39" t="s">
        <v>157</v>
      </c>
      <c r="D349" s="45">
        <v>10288</v>
      </c>
      <c r="E349" s="44" t="s">
        <v>156</v>
      </c>
      <c r="F349" s="68">
        <v>1291680</v>
      </c>
      <c r="G349" s="183" t="s">
        <v>8</v>
      </c>
      <c r="H349" s="33">
        <v>43524</v>
      </c>
      <c r="I349" s="41" t="s">
        <v>7</v>
      </c>
      <c r="J349" s="40">
        <v>1291356</v>
      </c>
      <c r="K349" s="39">
        <v>324</v>
      </c>
      <c r="L349" s="67">
        <f>F349-J349-K349</f>
        <v>0</v>
      </c>
    </row>
    <row r="350" spans="1:13" ht="16.5" customHeight="1">
      <c r="A350" s="227" t="s">
        <v>143</v>
      </c>
      <c r="B350" s="231" t="s">
        <v>30</v>
      </c>
      <c r="C350" s="39" t="s">
        <v>155</v>
      </c>
      <c r="D350" s="45" t="s">
        <v>154</v>
      </c>
      <c r="E350" s="44" t="s">
        <v>153</v>
      </c>
      <c r="F350" s="68">
        <f>48600+52920</f>
        <v>101520</v>
      </c>
      <c r="G350" s="183" t="s">
        <v>8</v>
      </c>
      <c r="H350" s="33">
        <v>43524</v>
      </c>
      <c r="I350" s="41" t="s">
        <v>7</v>
      </c>
      <c r="J350" s="40">
        <v>100764</v>
      </c>
      <c r="K350" s="39">
        <v>756</v>
      </c>
      <c r="L350" s="67">
        <f>F350-J350-K350</f>
        <v>0</v>
      </c>
    </row>
    <row r="351" spans="1:13" ht="16.5" customHeight="1">
      <c r="A351" s="227" t="s">
        <v>152</v>
      </c>
      <c r="B351" s="231">
        <v>25</v>
      </c>
      <c r="C351" s="39" t="s">
        <v>151</v>
      </c>
      <c r="D351" s="45" t="s">
        <v>150</v>
      </c>
      <c r="E351" s="44" t="s">
        <v>149</v>
      </c>
      <c r="F351" s="68">
        <f>6679800+1030320+1676700+3256200+135000+563880</f>
        <v>13341900</v>
      </c>
      <c r="G351" s="183" t="s">
        <v>8</v>
      </c>
      <c r="H351" s="70">
        <v>43521</v>
      </c>
      <c r="I351" s="41" t="s">
        <v>148</v>
      </c>
      <c r="J351" s="40">
        <v>7710120</v>
      </c>
      <c r="K351" s="39"/>
      <c r="L351" s="67">
        <f>F351-J351-K351</f>
        <v>5631780</v>
      </c>
    </row>
    <row r="352" spans="1:13" ht="16.5" customHeight="1">
      <c r="A352" s="227"/>
      <c r="B352" s="231"/>
      <c r="C352" s="39"/>
      <c r="D352" s="45"/>
      <c r="E352" s="44"/>
      <c r="F352" s="68"/>
      <c r="G352" s="183" t="s">
        <v>8</v>
      </c>
      <c r="H352" s="33">
        <v>43524</v>
      </c>
      <c r="I352" s="41" t="s">
        <v>7</v>
      </c>
      <c r="J352" s="40">
        <v>5631132</v>
      </c>
      <c r="K352" s="39">
        <v>648</v>
      </c>
      <c r="L352" s="69">
        <f>+F351-J351-J352-K352</f>
        <v>0</v>
      </c>
    </row>
    <row r="353" spans="1:16" ht="16.5" customHeight="1">
      <c r="A353" s="227" t="s">
        <v>54</v>
      </c>
      <c r="B353" s="231" t="s">
        <v>30</v>
      </c>
      <c r="C353" s="39" t="s">
        <v>147</v>
      </c>
      <c r="D353" s="45" t="s">
        <v>146</v>
      </c>
      <c r="E353" s="44" t="s">
        <v>145</v>
      </c>
      <c r="F353" s="68">
        <f>4095360+69120+868869+216000+919979+6000</f>
        <v>6175328</v>
      </c>
      <c r="G353" s="183" t="s">
        <v>8</v>
      </c>
      <c r="H353" s="190">
        <v>43516</v>
      </c>
      <c r="I353" s="41" t="s">
        <v>7</v>
      </c>
      <c r="J353" s="40">
        <v>6175005</v>
      </c>
      <c r="K353" s="234">
        <v>324</v>
      </c>
      <c r="L353" s="195" t="s">
        <v>6</v>
      </c>
    </row>
    <row r="354" spans="1:16" ht="16.5" customHeight="1">
      <c r="A354" s="227"/>
      <c r="B354" s="231"/>
      <c r="C354" s="233" t="s">
        <v>144</v>
      </c>
      <c r="D354" s="232"/>
      <c r="E354" s="229"/>
      <c r="F354" s="228"/>
      <c r="G354" s="183"/>
      <c r="H354" s="190"/>
      <c r="I354" s="41"/>
      <c r="J354" s="40">
        <v>1</v>
      </c>
      <c r="K354" s="39"/>
      <c r="L354" s="67">
        <f>F353-K354-K353-J353+J354</f>
        <v>0</v>
      </c>
    </row>
    <row r="355" spans="1:16" s="159" customFormat="1" ht="15" customHeight="1" thickBot="1">
      <c r="A355" s="227" t="s">
        <v>143</v>
      </c>
      <c r="B355" s="231" t="s">
        <v>30</v>
      </c>
      <c r="C355" s="30" t="s">
        <v>142</v>
      </c>
      <c r="D355" s="230">
        <v>10284</v>
      </c>
      <c r="E355" s="229" t="s">
        <v>141</v>
      </c>
      <c r="F355" s="228">
        <v>3931400</v>
      </c>
      <c r="G355" s="183" t="s">
        <v>8</v>
      </c>
      <c r="H355" s="189">
        <v>43532</v>
      </c>
      <c r="I355" s="41" t="s">
        <v>7</v>
      </c>
      <c r="J355" s="67">
        <v>3931130</v>
      </c>
      <c r="K355" s="39">
        <v>270</v>
      </c>
      <c r="L355" s="69">
        <f>F355-J355-K355</f>
        <v>0</v>
      </c>
      <c r="N355" s="1"/>
      <c r="P355" s="1"/>
    </row>
    <row r="356" spans="1:16" s="159" customFormat="1" ht="22.15" customHeight="1">
      <c r="A356" s="227"/>
      <c r="B356" s="216"/>
      <c r="C356" s="226" t="s">
        <v>140</v>
      </c>
      <c r="D356" s="225"/>
      <c r="E356" s="224"/>
      <c r="F356" s="223">
        <f>SUM(F31:F355)-F189</f>
        <v>985971513</v>
      </c>
      <c r="G356" s="222"/>
      <c r="H356" s="221"/>
      <c r="I356" s="221"/>
      <c r="J356" s="220"/>
      <c r="K356" s="219"/>
      <c r="L356" s="218"/>
      <c r="N356" s="1"/>
    </row>
    <row r="357" spans="1:16" ht="21" customHeight="1" thickBot="1">
      <c r="A357" s="217"/>
      <c r="B357" s="216"/>
      <c r="C357" s="215"/>
      <c r="D357" s="214"/>
      <c r="E357" s="213"/>
      <c r="F357" s="212"/>
      <c r="G357" s="211"/>
      <c r="H357" s="210"/>
      <c r="I357" s="210"/>
      <c r="J357" s="209">
        <f>SUM(J32:J351)</f>
        <v>485856317</v>
      </c>
      <c r="K357" s="208">
        <f>SUM(K32:K351)</f>
        <v>123509</v>
      </c>
      <c r="L357" s="207">
        <f>SUM(L31:L355)</f>
        <v>496727527</v>
      </c>
    </row>
    <row r="358" spans="1:16" ht="15" customHeight="1">
      <c r="A358" s="123" t="s">
        <v>139</v>
      </c>
      <c r="B358" s="123"/>
      <c r="C358" s="123"/>
      <c r="D358" s="122"/>
      <c r="E358" s="121"/>
      <c r="L358" s="124"/>
    </row>
    <row r="359" spans="1:16" ht="15" customHeight="1">
      <c r="A359" s="123"/>
      <c r="B359" s="123"/>
      <c r="C359" s="123"/>
      <c r="D359" s="122"/>
      <c r="E359" s="121"/>
      <c r="F359" s="120" t="s">
        <v>138</v>
      </c>
    </row>
    <row r="360" spans="1:16" ht="11.1" customHeight="1">
      <c r="B360" s="119"/>
      <c r="C360" s="118"/>
      <c r="D360" s="117"/>
      <c r="E360" s="116"/>
    </row>
    <row r="361" spans="1:16" ht="11.1" customHeight="1">
      <c r="A361" s="206" t="s">
        <v>86</v>
      </c>
      <c r="B361" s="203" t="s">
        <v>85</v>
      </c>
      <c r="C361" s="201" t="s">
        <v>84</v>
      </c>
      <c r="D361" s="205"/>
      <c r="E361" s="204"/>
      <c r="F361" s="201" t="s">
        <v>83</v>
      </c>
      <c r="G361" s="203" t="s">
        <v>44</v>
      </c>
      <c r="H361" s="201"/>
      <c r="I361" s="202"/>
      <c r="J361" s="200" t="s">
        <v>80</v>
      </c>
      <c r="K361" s="201" t="s">
        <v>79</v>
      </c>
      <c r="L361" s="200" t="s">
        <v>78</v>
      </c>
    </row>
    <row r="362" spans="1:16" ht="16.5" customHeight="1">
      <c r="A362" s="199"/>
      <c r="B362" s="197"/>
      <c r="C362" s="148"/>
      <c r="D362" s="151"/>
      <c r="E362" s="198"/>
      <c r="F362" s="148"/>
      <c r="G362" s="197" t="s">
        <v>8</v>
      </c>
      <c r="H362" s="148"/>
      <c r="I362" s="196"/>
      <c r="J362" s="148"/>
      <c r="K362" s="148"/>
      <c r="L362" s="148"/>
    </row>
    <row r="363" spans="1:16" ht="16.5" customHeight="1">
      <c r="A363" s="169" t="s">
        <v>76</v>
      </c>
      <c r="B363" s="37" t="s">
        <v>30</v>
      </c>
      <c r="C363" s="39" t="s">
        <v>137</v>
      </c>
      <c r="D363" s="45">
        <v>30041</v>
      </c>
      <c r="E363" s="44"/>
      <c r="F363" s="68">
        <v>812160</v>
      </c>
      <c r="G363" s="183" t="s">
        <v>8</v>
      </c>
      <c r="H363" s="33">
        <v>43524</v>
      </c>
      <c r="I363" s="41" t="s">
        <v>7</v>
      </c>
      <c r="J363" s="40">
        <v>812160</v>
      </c>
      <c r="K363" s="39"/>
      <c r="L363" s="195">
        <f>F363-J363-K363</f>
        <v>0</v>
      </c>
    </row>
    <row r="364" spans="1:16" ht="16.5" customHeight="1">
      <c r="A364" s="169"/>
      <c r="B364" s="37" t="s">
        <v>30</v>
      </c>
      <c r="C364" s="39" t="s">
        <v>136</v>
      </c>
      <c r="D364" s="45" t="s">
        <v>135</v>
      </c>
      <c r="E364" s="44"/>
      <c r="F364" s="68">
        <f>98950+391630</f>
        <v>490580</v>
      </c>
      <c r="G364" s="183" t="s">
        <v>8</v>
      </c>
      <c r="H364" s="33">
        <v>43521</v>
      </c>
      <c r="I364" s="41" t="s">
        <v>7</v>
      </c>
      <c r="J364" s="40">
        <v>490580</v>
      </c>
      <c r="K364" s="39"/>
      <c r="L364" s="195">
        <f>F364-J364-K364</f>
        <v>0</v>
      </c>
    </row>
    <row r="365" spans="1:16" ht="16.5" customHeight="1">
      <c r="A365" s="169"/>
      <c r="B365" s="37">
        <v>20</v>
      </c>
      <c r="C365" s="39" t="s">
        <v>134</v>
      </c>
      <c r="D365" s="45">
        <v>30050</v>
      </c>
      <c r="E365" s="44" t="s">
        <v>133</v>
      </c>
      <c r="F365" s="68">
        <v>1023840</v>
      </c>
      <c r="G365" s="183" t="s">
        <v>8</v>
      </c>
      <c r="H365" s="190">
        <v>43524</v>
      </c>
      <c r="I365" s="41" t="s">
        <v>7</v>
      </c>
      <c r="J365" s="40">
        <v>1023516</v>
      </c>
      <c r="K365" s="39">
        <v>324</v>
      </c>
      <c r="L365" s="195">
        <f>F365-J365-K365</f>
        <v>0</v>
      </c>
    </row>
    <row r="366" spans="1:16" ht="16.5" customHeight="1">
      <c r="A366" s="169"/>
      <c r="B366" s="37" t="s">
        <v>30</v>
      </c>
      <c r="C366" s="39" t="s">
        <v>132</v>
      </c>
      <c r="D366" s="45">
        <v>30480</v>
      </c>
      <c r="E366" s="44"/>
      <c r="F366" s="68">
        <v>280775</v>
      </c>
      <c r="G366" s="182" t="s">
        <v>8</v>
      </c>
      <c r="H366" s="179"/>
      <c r="I366" s="41" t="s">
        <v>7</v>
      </c>
      <c r="J366" s="40"/>
      <c r="K366" s="39"/>
      <c r="L366" s="195" t="s">
        <v>6</v>
      </c>
    </row>
    <row r="367" spans="1:16" ht="16.5" customHeight="1">
      <c r="A367" s="169"/>
      <c r="B367" s="37"/>
      <c r="C367" s="39"/>
      <c r="D367" s="45">
        <v>30497</v>
      </c>
      <c r="E367" s="44"/>
      <c r="F367" s="68"/>
      <c r="G367" s="183" t="s">
        <v>8</v>
      </c>
      <c r="H367" s="179">
        <v>43516</v>
      </c>
      <c r="I367" s="41" t="s">
        <v>12</v>
      </c>
      <c r="J367" s="40">
        <v>280775</v>
      </c>
      <c r="K367" s="39"/>
      <c r="L367" s="67">
        <f>F366-J367-K367</f>
        <v>0</v>
      </c>
    </row>
    <row r="368" spans="1:16" ht="16.5" customHeight="1">
      <c r="A368" s="169"/>
      <c r="B368" s="37">
        <v>20</v>
      </c>
      <c r="C368" s="39" t="s">
        <v>131</v>
      </c>
      <c r="D368" s="45">
        <v>30444</v>
      </c>
      <c r="E368" s="44" t="s">
        <v>130</v>
      </c>
      <c r="F368" s="68">
        <f>308005+188514</f>
        <v>496519</v>
      </c>
      <c r="G368" s="59" t="s">
        <v>44</v>
      </c>
      <c r="H368" s="64">
        <v>43501</v>
      </c>
      <c r="I368" s="41" t="s">
        <v>4</v>
      </c>
      <c r="J368" s="40">
        <v>496519</v>
      </c>
      <c r="K368" s="39"/>
      <c r="L368" s="69">
        <f>F368-J368-K368</f>
        <v>0</v>
      </c>
    </row>
    <row r="369" spans="1:12" ht="16.5" customHeight="1">
      <c r="A369" s="169" t="s">
        <v>116</v>
      </c>
      <c r="B369" s="37">
        <v>20</v>
      </c>
      <c r="C369" s="39" t="s">
        <v>129</v>
      </c>
      <c r="D369" s="45">
        <v>30491</v>
      </c>
      <c r="E369" s="44"/>
      <c r="F369" s="68">
        <v>915019</v>
      </c>
      <c r="G369" s="59" t="s">
        <v>8</v>
      </c>
      <c r="H369" s="179">
        <v>43524</v>
      </c>
      <c r="I369" s="41" t="s">
        <v>7</v>
      </c>
      <c r="J369" s="40">
        <v>915019</v>
      </c>
      <c r="K369" s="39"/>
      <c r="L369" s="67">
        <f>F369-J369-K369</f>
        <v>0</v>
      </c>
    </row>
    <row r="370" spans="1:12" ht="16.5" customHeight="1">
      <c r="A370" s="169" t="s">
        <v>116</v>
      </c>
      <c r="B370" s="194">
        <v>25</v>
      </c>
      <c r="C370" s="193" t="s">
        <v>128</v>
      </c>
      <c r="D370" s="192">
        <v>30490</v>
      </c>
      <c r="E370" s="191"/>
      <c r="F370" s="68">
        <v>152010</v>
      </c>
      <c r="G370" s="183" t="s">
        <v>8</v>
      </c>
      <c r="H370" s="33">
        <v>43524</v>
      </c>
      <c r="I370" s="41" t="s">
        <v>7</v>
      </c>
      <c r="J370" s="40">
        <v>152010</v>
      </c>
      <c r="K370" s="39"/>
      <c r="L370" s="67">
        <f>F370-J370-K370</f>
        <v>0</v>
      </c>
    </row>
    <row r="371" spans="1:12" ht="16.5" customHeight="1">
      <c r="A371" s="169" t="s">
        <v>76</v>
      </c>
      <c r="B371" s="37" t="s">
        <v>30</v>
      </c>
      <c r="C371" s="39" t="s">
        <v>127</v>
      </c>
      <c r="D371" s="45" t="s">
        <v>126</v>
      </c>
      <c r="E371" s="44" t="s">
        <v>125</v>
      </c>
      <c r="F371" s="68">
        <f>615690+232188</f>
        <v>847878</v>
      </c>
      <c r="G371" s="59" t="s">
        <v>8</v>
      </c>
      <c r="H371" s="33">
        <v>43524</v>
      </c>
      <c r="I371" s="41" t="s">
        <v>7</v>
      </c>
      <c r="J371" s="40">
        <v>847878</v>
      </c>
      <c r="K371" s="39"/>
      <c r="L371" s="67">
        <f>F371-J371-K371</f>
        <v>0</v>
      </c>
    </row>
    <row r="372" spans="1:12" ht="16.5" customHeight="1">
      <c r="A372" s="169" t="s">
        <v>124</v>
      </c>
      <c r="B372" s="37" t="s">
        <v>30</v>
      </c>
      <c r="C372" s="39" t="s">
        <v>123</v>
      </c>
      <c r="D372" s="45">
        <v>10026</v>
      </c>
      <c r="E372" s="44"/>
      <c r="F372" s="68">
        <v>259200</v>
      </c>
      <c r="G372" s="182" t="s">
        <v>8</v>
      </c>
      <c r="H372" s="190">
        <v>43516</v>
      </c>
      <c r="I372" s="41" t="s">
        <v>7</v>
      </c>
      <c r="J372" s="40">
        <v>259200</v>
      </c>
      <c r="K372" s="39"/>
      <c r="L372" s="67">
        <f>F372-J372-K372</f>
        <v>0</v>
      </c>
    </row>
    <row r="373" spans="1:12" ht="16.5" customHeight="1">
      <c r="A373" s="169" t="s">
        <v>116</v>
      </c>
      <c r="B373" s="37">
        <v>20</v>
      </c>
      <c r="C373" s="39" t="s">
        <v>122</v>
      </c>
      <c r="D373" s="45">
        <v>1509</v>
      </c>
      <c r="E373" s="44"/>
      <c r="F373" s="68">
        <v>1063174</v>
      </c>
      <c r="G373" s="182" t="s">
        <v>8</v>
      </c>
      <c r="H373" s="189">
        <v>43535</v>
      </c>
      <c r="I373" s="41" t="s">
        <v>7</v>
      </c>
      <c r="J373" s="40">
        <v>1063174</v>
      </c>
      <c r="K373" s="39"/>
      <c r="L373" s="69">
        <f>F373-J373-K373</f>
        <v>0</v>
      </c>
    </row>
    <row r="374" spans="1:12" ht="16.5" customHeight="1">
      <c r="A374" s="169"/>
      <c r="B374" s="37" t="s">
        <v>30</v>
      </c>
      <c r="C374" s="39" t="s">
        <v>121</v>
      </c>
      <c r="D374" s="45" t="s">
        <v>120</v>
      </c>
      <c r="E374" s="44" t="s">
        <v>119</v>
      </c>
      <c r="F374" s="68">
        <f>1059154+5048430</f>
        <v>6107584</v>
      </c>
      <c r="G374" s="182" t="s">
        <v>8</v>
      </c>
      <c r="H374" s="33">
        <v>43524</v>
      </c>
      <c r="I374" s="41" t="s">
        <v>7</v>
      </c>
      <c r="J374" s="40">
        <v>6107584</v>
      </c>
      <c r="K374" s="39"/>
      <c r="L374" s="67">
        <f>F374-J374-K374</f>
        <v>0</v>
      </c>
    </row>
    <row r="375" spans="1:12" ht="16.5" customHeight="1">
      <c r="A375" s="169" t="s">
        <v>102</v>
      </c>
      <c r="B375" s="37" t="s">
        <v>30</v>
      </c>
      <c r="C375" s="39" t="s">
        <v>118</v>
      </c>
      <c r="D375" s="45">
        <v>30471</v>
      </c>
      <c r="E375" s="44" t="s">
        <v>117</v>
      </c>
      <c r="F375" s="68">
        <v>324000</v>
      </c>
      <c r="G375" s="182" t="s">
        <v>8</v>
      </c>
      <c r="H375" s="70">
        <v>43521</v>
      </c>
      <c r="I375" s="41" t="s">
        <v>7</v>
      </c>
      <c r="J375" s="40">
        <v>324000</v>
      </c>
      <c r="K375" s="39"/>
      <c r="L375" s="67">
        <f>F375-J375-K375</f>
        <v>0</v>
      </c>
    </row>
    <row r="376" spans="1:12" ht="16.5" customHeight="1">
      <c r="A376" s="169" t="s">
        <v>116</v>
      </c>
      <c r="B376" s="180" t="s">
        <v>30</v>
      </c>
      <c r="C376" s="39" t="s">
        <v>115</v>
      </c>
      <c r="D376" s="45"/>
      <c r="E376" s="44" t="s">
        <v>114</v>
      </c>
      <c r="F376" s="68"/>
      <c r="G376" s="59" t="s">
        <v>8</v>
      </c>
      <c r="H376" s="33"/>
      <c r="I376" s="41" t="s">
        <v>7</v>
      </c>
      <c r="J376" s="40"/>
      <c r="K376" s="39"/>
      <c r="L376" s="67">
        <f>F376-J376-K376</f>
        <v>0</v>
      </c>
    </row>
    <row r="377" spans="1:12" ht="16.5" customHeight="1">
      <c r="A377" s="169"/>
      <c r="B377" s="180" t="s">
        <v>30</v>
      </c>
      <c r="C377" s="39" t="s">
        <v>113</v>
      </c>
      <c r="D377" s="45" t="s">
        <v>112</v>
      </c>
      <c r="E377" s="44" t="s">
        <v>111</v>
      </c>
      <c r="F377" s="68">
        <f>1777506+357048+757534+227540</f>
        <v>3119628</v>
      </c>
      <c r="G377" s="59" t="s">
        <v>8</v>
      </c>
      <c r="H377" s="189">
        <v>43532</v>
      </c>
      <c r="I377" s="41" t="s">
        <v>7</v>
      </c>
      <c r="J377" s="40">
        <v>3119628</v>
      </c>
      <c r="K377" s="39"/>
      <c r="L377" s="69">
        <f>F377-J377-K377</f>
        <v>0</v>
      </c>
    </row>
    <row r="378" spans="1:12" ht="16.5" customHeight="1">
      <c r="A378" s="169"/>
      <c r="B378" s="180" t="s">
        <v>30</v>
      </c>
      <c r="C378" s="39" t="s">
        <v>110</v>
      </c>
      <c r="D378" s="45"/>
      <c r="E378" s="44" t="s">
        <v>109</v>
      </c>
      <c r="F378" s="68"/>
      <c r="G378" s="59" t="s">
        <v>8</v>
      </c>
      <c r="H378" s="33"/>
      <c r="I378" s="41" t="s">
        <v>7</v>
      </c>
      <c r="J378" s="40"/>
      <c r="K378" s="39"/>
      <c r="L378" s="67">
        <f>F378-J378-K378</f>
        <v>0</v>
      </c>
    </row>
    <row r="379" spans="1:12" ht="16.5" customHeight="1">
      <c r="A379" s="169"/>
      <c r="B379" s="180" t="s">
        <v>30</v>
      </c>
      <c r="C379" s="39" t="s">
        <v>108</v>
      </c>
      <c r="D379" s="45">
        <v>30493</v>
      </c>
      <c r="E379" s="44"/>
      <c r="F379" s="68">
        <v>906552</v>
      </c>
      <c r="G379" s="59" t="s">
        <v>8</v>
      </c>
      <c r="H379" s="33">
        <v>43524</v>
      </c>
      <c r="I379" s="41" t="s">
        <v>7</v>
      </c>
      <c r="J379" s="40">
        <v>906552</v>
      </c>
      <c r="K379" s="39"/>
      <c r="L379" s="67">
        <f>F379-J379-K379</f>
        <v>0</v>
      </c>
    </row>
    <row r="380" spans="1:12" ht="16.5" customHeight="1">
      <c r="A380" s="169" t="s">
        <v>107</v>
      </c>
      <c r="B380" s="180" t="s">
        <v>30</v>
      </c>
      <c r="C380" s="188" t="s">
        <v>106</v>
      </c>
      <c r="D380" s="187">
        <v>30505</v>
      </c>
      <c r="E380" s="186" t="s">
        <v>105</v>
      </c>
      <c r="F380" s="68">
        <v>32400</v>
      </c>
      <c r="G380" s="59" t="s">
        <v>8</v>
      </c>
      <c r="H380" s="33">
        <v>43524</v>
      </c>
      <c r="I380" s="41" t="s">
        <v>7</v>
      </c>
      <c r="J380" s="40">
        <v>32400</v>
      </c>
      <c r="K380" s="39"/>
      <c r="L380" s="67">
        <f>F380-J380-K380</f>
        <v>0</v>
      </c>
    </row>
    <row r="381" spans="1:12" ht="16.5" customHeight="1">
      <c r="A381" s="185" t="s">
        <v>104</v>
      </c>
      <c r="B381" s="184"/>
      <c r="C381" s="39" t="s">
        <v>103</v>
      </c>
      <c r="D381" s="45">
        <v>30507</v>
      </c>
      <c r="E381" s="44"/>
      <c r="F381" s="68">
        <v>916008</v>
      </c>
      <c r="G381" s="183" t="s">
        <v>8</v>
      </c>
      <c r="H381" s="179">
        <v>43496</v>
      </c>
      <c r="I381" s="41" t="s">
        <v>7</v>
      </c>
      <c r="J381" s="40">
        <v>916008</v>
      </c>
      <c r="K381" s="39"/>
      <c r="L381" s="67">
        <f>F381-J381-K381</f>
        <v>0</v>
      </c>
    </row>
    <row r="382" spans="1:12" ht="16.5" customHeight="1">
      <c r="A382" s="169" t="s">
        <v>102</v>
      </c>
      <c r="B382" s="180" t="s">
        <v>30</v>
      </c>
      <c r="C382" s="39" t="s">
        <v>101</v>
      </c>
      <c r="D382" s="45">
        <v>30478</v>
      </c>
      <c r="E382" s="44"/>
      <c r="F382" s="68">
        <v>83160</v>
      </c>
      <c r="G382" s="182" t="s">
        <v>8</v>
      </c>
      <c r="H382" s="181"/>
      <c r="I382" s="41" t="s">
        <v>7</v>
      </c>
      <c r="J382" s="40"/>
      <c r="K382" s="39"/>
      <c r="L382" s="69">
        <f>F382-J382-K382</f>
        <v>83160</v>
      </c>
    </row>
    <row r="383" spans="1:12" ht="16.5" customHeight="1">
      <c r="A383" s="169"/>
      <c r="B383" s="180" t="s">
        <v>30</v>
      </c>
      <c r="C383" s="39" t="s">
        <v>100</v>
      </c>
      <c r="D383" s="45">
        <v>30465</v>
      </c>
      <c r="E383" s="44" t="s">
        <v>99</v>
      </c>
      <c r="F383" s="68">
        <v>117936</v>
      </c>
      <c r="G383" s="59" t="s">
        <v>8</v>
      </c>
      <c r="H383" s="33">
        <v>43524</v>
      </c>
      <c r="I383" s="41" t="s">
        <v>7</v>
      </c>
      <c r="J383" s="40">
        <v>117936</v>
      </c>
      <c r="K383" s="39"/>
      <c r="L383" s="67">
        <f>F383-J383-K383</f>
        <v>0</v>
      </c>
    </row>
    <row r="384" spans="1:12" ht="16.5" customHeight="1">
      <c r="A384" s="169"/>
      <c r="B384" s="180" t="s">
        <v>30</v>
      </c>
      <c r="C384" s="39" t="s">
        <v>98</v>
      </c>
      <c r="D384" s="45">
        <v>30479</v>
      </c>
      <c r="E384" s="44" t="s">
        <v>97</v>
      </c>
      <c r="F384" s="68">
        <v>23328</v>
      </c>
      <c r="G384" s="59" t="s">
        <v>8</v>
      </c>
      <c r="H384" s="179">
        <v>43528</v>
      </c>
      <c r="I384" s="41" t="s">
        <v>7</v>
      </c>
      <c r="J384" s="178">
        <v>23328</v>
      </c>
      <c r="K384" s="39"/>
      <c r="L384" s="67">
        <f>F384-J384-K384</f>
        <v>0</v>
      </c>
    </row>
    <row r="385" spans="1:14" ht="15" customHeight="1">
      <c r="A385" s="169"/>
      <c r="B385" s="168"/>
      <c r="C385" s="177" t="s">
        <v>96</v>
      </c>
      <c r="D385" s="176"/>
      <c r="E385" s="175"/>
      <c r="F385" s="174">
        <f>SUM(F363:F384)</f>
        <v>17971751</v>
      </c>
      <c r="G385" s="173"/>
      <c r="H385" s="173"/>
      <c r="I385" s="173"/>
      <c r="J385" s="172"/>
      <c r="K385" s="171"/>
      <c r="L385" s="170"/>
    </row>
    <row r="386" spans="1:14" ht="15" customHeight="1" thickBot="1">
      <c r="A386" s="169"/>
      <c r="B386" s="168"/>
      <c r="C386" s="167"/>
      <c r="D386" s="166"/>
      <c r="E386" s="165"/>
      <c r="F386" s="14"/>
      <c r="G386" s="164"/>
      <c r="H386" s="164"/>
      <c r="I386" s="164"/>
      <c r="J386" s="163">
        <f>SUM(J364:J383)</f>
        <v>17052779</v>
      </c>
      <c r="K386" s="162">
        <f>SUM(K364:K383)</f>
        <v>324</v>
      </c>
      <c r="L386" s="161">
        <f>SUM(L364:L383)</f>
        <v>83160</v>
      </c>
    </row>
    <row r="387" spans="1:14" ht="15" customHeight="1">
      <c r="B387" s="130"/>
      <c r="C387" s="129"/>
      <c r="D387" s="128"/>
      <c r="E387" s="127"/>
      <c r="F387" s="126"/>
      <c r="G387" s="160"/>
      <c r="H387" s="160"/>
      <c r="I387" s="160"/>
      <c r="J387" s="124"/>
      <c r="K387" s="160"/>
      <c r="L387" s="124"/>
    </row>
    <row r="388" spans="1:14" ht="21" customHeight="1">
      <c r="B388" s="130"/>
      <c r="C388" s="129"/>
      <c r="D388" s="128"/>
      <c r="E388" s="127"/>
      <c r="F388" s="126"/>
      <c r="G388" s="160"/>
      <c r="H388" s="160"/>
      <c r="I388" s="160"/>
      <c r="J388" s="124"/>
      <c r="K388" s="160"/>
      <c r="L388" s="124"/>
    </row>
    <row r="389" spans="1:14" ht="15" customHeight="1">
      <c r="A389" s="123" t="s">
        <v>95</v>
      </c>
      <c r="B389" s="123"/>
      <c r="C389" s="123"/>
      <c r="D389" s="122"/>
      <c r="E389" s="121"/>
      <c r="J389" s="2" t="s">
        <v>94</v>
      </c>
      <c r="N389" s="159"/>
    </row>
    <row r="390" spans="1:14" ht="15" customHeight="1">
      <c r="A390" s="123"/>
      <c r="B390" s="123"/>
      <c r="C390" s="123"/>
      <c r="D390" s="122"/>
      <c r="E390" s="121"/>
      <c r="F390" s="120" t="s">
        <v>93</v>
      </c>
      <c r="N390" s="159"/>
    </row>
    <row r="391" spans="1:14" ht="11.1" customHeight="1">
      <c r="B391" s="119"/>
      <c r="C391" s="118"/>
      <c r="D391" s="117"/>
      <c r="E391" s="116"/>
    </row>
    <row r="392" spans="1:14" ht="11.1" customHeight="1">
      <c r="A392" s="158" t="s">
        <v>86</v>
      </c>
      <c r="B392" s="155" t="s">
        <v>85</v>
      </c>
      <c r="C392" s="154" t="s">
        <v>84</v>
      </c>
      <c r="D392" s="157"/>
      <c r="E392" s="156"/>
      <c r="F392" s="154" t="s">
        <v>83</v>
      </c>
      <c r="G392" s="155" t="s">
        <v>44</v>
      </c>
      <c r="H392" s="154" t="s">
        <v>82</v>
      </c>
      <c r="I392" s="154" t="s">
        <v>81</v>
      </c>
      <c r="J392" s="153" t="s">
        <v>80</v>
      </c>
      <c r="K392" s="154" t="s">
        <v>79</v>
      </c>
      <c r="L392" s="153" t="s">
        <v>78</v>
      </c>
    </row>
    <row r="393" spans="1:14" ht="16.5" customHeight="1">
      <c r="A393" s="152"/>
      <c r="B393" s="149"/>
      <c r="C393" s="148"/>
      <c r="D393" s="151"/>
      <c r="E393" s="150"/>
      <c r="F393" s="148"/>
      <c r="G393" s="149" t="s">
        <v>8</v>
      </c>
      <c r="H393" s="148"/>
      <c r="I393" s="148"/>
      <c r="J393" s="148"/>
      <c r="K393" s="148"/>
      <c r="L393" s="148"/>
    </row>
    <row r="394" spans="1:14" ht="15" customHeight="1">
      <c r="A394" s="139" t="s">
        <v>92</v>
      </c>
      <c r="B394" s="37">
        <v>20</v>
      </c>
      <c r="C394" s="39" t="s">
        <v>91</v>
      </c>
      <c r="D394" s="45"/>
      <c r="E394" s="44" t="s">
        <v>90</v>
      </c>
      <c r="F394" s="68"/>
      <c r="G394" s="59" t="s">
        <v>8</v>
      </c>
      <c r="H394" s="33"/>
      <c r="I394" s="41" t="s">
        <v>7</v>
      </c>
      <c r="J394" s="40"/>
      <c r="K394" s="39"/>
      <c r="L394" s="67">
        <f>F394-J394-K394</f>
        <v>0</v>
      </c>
    </row>
    <row r="395" spans="1:14" ht="15" customHeight="1">
      <c r="A395" s="139"/>
      <c r="B395" s="138"/>
      <c r="C395" s="147" t="s">
        <v>89</v>
      </c>
      <c r="D395" s="146"/>
      <c r="E395" s="145"/>
      <c r="F395" s="144">
        <f>SUM(F394:F394)</f>
        <v>0</v>
      </c>
      <c r="G395" s="143"/>
      <c r="H395" s="141"/>
      <c r="I395" s="141"/>
      <c r="J395" s="142"/>
      <c r="K395" s="141"/>
      <c r="L395" s="140"/>
    </row>
    <row r="396" spans="1:14" ht="15" customHeight="1">
      <c r="A396" s="139"/>
      <c r="B396" s="138"/>
      <c r="C396" s="137"/>
      <c r="D396" s="136"/>
      <c r="E396" s="135"/>
      <c r="F396" s="14"/>
      <c r="G396" s="134"/>
      <c r="H396" s="133"/>
      <c r="I396" s="133"/>
      <c r="J396" s="132">
        <f>SUM(J394:J394)</f>
        <v>0</v>
      </c>
      <c r="K396" s="132">
        <f>SUM(K394:K394)</f>
        <v>0</v>
      </c>
      <c r="L396" s="131">
        <f>SUM(L394:L395)</f>
        <v>0</v>
      </c>
    </row>
    <row r="397" spans="1:14" ht="15" customHeight="1">
      <c r="B397" s="130"/>
      <c r="C397" s="129"/>
      <c r="D397" s="128"/>
      <c r="E397" s="127"/>
      <c r="F397" s="126"/>
      <c r="G397" s="125"/>
      <c r="H397" s="125"/>
      <c r="I397" s="125"/>
      <c r="J397" s="124"/>
      <c r="K397" s="125"/>
      <c r="L397" s="124"/>
    </row>
    <row r="398" spans="1:14" ht="21" customHeight="1">
      <c r="B398" s="130"/>
      <c r="C398" s="129"/>
      <c r="D398" s="128"/>
      <c r="E398" s="127"/>
      <c r="F398" s="126"/>
      <c r="G398" s="125"/>
      <c r="H398" s="125"/>
      <c r="I398" s="125"/>
      <c r="J398" s="124"/>
      <c r="K398" s="125"/>
      <c r="L398" s="124"/>
    </row>
    <row r="399" spans="1:14" ht="15" customHeight="1">
      <c r="A399" s="123" t="s">
        <v>88</v>
      </c>
      <c r="B399" s="123"/>
      <c r="C399" s="123"/>
      <c r="D399" s="122"/>
      <c r="E399" s="121"/>
    </row>
    <row r="400" spans="1:14" ht="15" customHeight="1">
      <c r="A400" s="123"/>
      <c r="B400" s="123"/>
      <c r="C400" s="123"/>
      <c r="D400" s="122"/>
      <c r="E400" s="121"/>
      <c r="F400" s="120" t="s">
        <v>87</v>
      </c>
    </row>
    <row r="401" spans="1:12" ht="15" customHeight="1">
      <c r="B401" s="119"/>
      <c r="C401" s="118"/>
      <c r="D401" s="117"/>
      <c r="E401" s="116"/>
    </row>
    <row r="402" spans="1:12" ht="11.1" customHeight="1">
      <c r="A402" s="115" t="s">
        <v>86</v>
      </c>
      <c r="B402" s="112" t="s">
        <v>85</v>
      </c>
      <c r="C402" s="110" t="s">
        <v>84</v>
      </c>
      <c r="D402" s="114"/>
      <c r="E402" s="113"/>
      <c r="F402" s="110" t="s">
        <v>83</v>
      </c>
      <c r="G402" s="112" t="s">
        <v>44</v>
      </c>
      <c r="H402" s="110" t="s">
        <v>82</v>
      </c>
      <c r="I402" s="110" t="s">
        <v>81</v>
      </c>
      <c r="J402" s="111" t="s">
        <v>80</v>
      </c>
      <c r="K402" s="110" t="s">
        <v>79</v>
      </c>
      <c r="L402" s="109" t="s">
        <v>78</v>
      </c>
    </row>
    <row r="403" spans="1:12" ht="16.5" customHeight="1">
      <c r="A403" s="98"/>
      <c r="B403" s="106"/>
      <c r="C403" s="104"/>
      <c r="D403" s="108"/>
      <c r="E403" s="107"/>
      <c r="F403" s="104"/>
      <c r="G403" s="106" t="s">
        <v>8</v>
      </c>
      <c r="H403" s="104"/>
      <c r="I403" s="104"/>
      <c r="J403" s="105"/>
      <c r="K403" s="104"/>
      <c r="L403" s="103"/>
    </row>
    <row r="404" spans="1:12" ht="16.5" customHeight="1">
      <c r="A404" s="98" t="s">
        <v>65</v>
      </c>
      <c r="B404" s="102" t="s">
        <v>30</v>
      </c>
      <c r="C404" s="101" t="s">
        <v>77</v>
      </c>
      <c r="D404" s="100">
        <v>11641</v>
      </c>
      <c r="E404" s="99"/>
      <c r="F404" s="94">
        <v>412128</v>
      </c>
      <c r="G404" s="93"/>
      <c r="H404" s="91"/>
      <c r="I404" s="91"/>
      <c r="J404" s="92"/>
      <c r="K404" s="91"/>
      <c r="L404" s="90"/>
    </row>
    <row r="405" spans="1:12" ht="16.5" customHeight="1">
      <c r="A405" s="98" t="s">
        <v>76</v>
      </c>
      <c r="B405" s="37" t="s">
        <v>25</v>
      </c>
      <c r="C405" s="97" t="s">
        <v>75</v>
      </c>
      <c r="D405" s="96">
        <v>10418</v>
      </c>
      <c r="E405" s="95"/>
      <c r="F405" s="94">
        <v>2979180</v>
      </c>
      <c r="G405" s="93"/>
      <c r="H405" s="91"/>
      <c r="I405" s="91"/>
      <c r="J405" s="92"/>
      <c r="K405" s="91"/>
      <c r="L405" s="90"/>
    </row>
    <row r="406" spans="1:12" ht="16.5" customHeight="1">
      <c r="A406" s="19"/>
      <c r="B406" s="37"/>
      <c r="C406" s="39" t="s">
        <v>74</v>
      </c>
      <c r="D406" s="45"/>
      <c r="E406" s="44"/>
      <c r="F406" s="66"/>
      <c r="G406" s="89"/>
      <c r="H406" s="39"/>
      <c r="I406" s="59"/>
      <c r="J406" s="40"/>
      <c r="K406" s="39"/>
      <c r="L406" s="38" t="s">
        <v>15</v>
      </c>
    </row>
    <row r="407" spans="1:12" ht="16.5" customHeight="1">
      <c r="A407" s="19"/>
      <c r="B407" s="37"/>
      <c r="C407" s="39" t="s">
        <v>73</v>
      </c>
      <c r="D407" s="45">
        <v>1270</v>
      </c>
      <c r="E407" s="44"/>
      <c r="F407" s="66">
        <v>18437452</v>
      </c>
      <c r="G407" s="42"/>
      <c r="H407" s="39"/>
      <c r="I407" s="59"/>
      <c r="J407" s="40"/>
      <c r="K407" s="39"/>
      <c r="L407" s="38" t="s">
        <v>15</v>
      </c>
    </row>
    <row r="408" spans="1:12" ht="16.5" customHeight="1">
      <c r="A408" s="19"/>
      <c r="B408" s="37"/>
      <c r="C408" s="39" t="s">
        <v>72</v>
      </c>
      <c r="D408" s="45"/>
      <c r="E408" s="44"/>
      <c r="F408" s="66"/>
      <c r="G408" s="42"/>
      <c r="H408" s="39"/>
      <c r="I408" s="59"/>
      <c r="J408" s="40"/>
      <c r="K408" s="39"/>
      <c r="L408" s="38" t="s">
        <v>15</v>
      </c>
    </row>
    <row r="409" spans="1:12" ht="16.5" customHeight="1">
      <c r="A409" s="19"/>
      <c r="B409" s="37"/>
      <c r="C409" s="39" t="s">
        <v>71</v>
      </c>
      <c r="D409" s="45"/>
      <c r="E409" s="44"/>
      <c r="F409" s="66"/>
      <c r="G409" s="42"/>
      <c r="H409" s="39"/>
      <c r="I409" s="59"/>
      <c r="J409" s="40"/>
      <c r="K409" s="39"/>
      <c r="L409" s="38"/>
    </row>
    <row r="410" spans="1:12" ht="16.5" customHeight="1">
      <c r="A410" s="19"/>
      <c r="B410" s="37"/>
      <c r="C410" s="39" t="s">
        <v>70</v>
      </c>
      <c r="D410" s="45"/>
      <c r="E410" s="44"/>
      <c r="F410" s="66"/>
      <c r="G410" s="42"/>
      <c r="H410" s="39"/>
      <c r="I410" s="59"/>
      <c r="J410" s="40"/>
      <c r="K410" s="39"/>
      <c r="L410" s="38"/>
    </row>
    <row r="411" spans="1:12" ht="16.5" customHeight="1">
      <c r="A411" s="19"/>
      <c r="B411" s="37"/>
      <c r="C411" s="39" t="s">
        <v>69</v>
      </c>
      <c r="D411" s="45"/>
      <c r="E411" s="44"/>
      <c r="F411" s="66"/>
      <c r="G411" s="42"/>
      <c r="H411" s="39"/>
      <c r="I411" s="59"/>
      <c r="J411" s="40"/>
      <c r="K411" s="39"/>
      <c r="L411" s="38" t="s">
        <v>15</v>
      </c>
    </row>
    <row r="412" spans="1:12" ht="16.5" customHeight="1">
      <c r="A412" s="19"/>
      <c r="B412" s="37"/>
      <c r="C412" s="39" t="s">
        <v>68</v>
      </c>
      <c r="D412" s="45"/>
      <c r="E412" s="44"/>
      <c r="F412" s="66"/>
      <c r="G412" s="42"/>
      <c r="H412" s="39"/>
      <c r="I412" s="59"/>
      <c r="J412" s="40"/>
      <c r="K412" s="39"/>
      <c r="L412" s="38" t="s">
        <v>15</v>
      </c>
    </row>
    <row r="413" spans="1:12" ht="16.5" customHeight="1">
      <c r="A413" s="19" t="s">
        <v>11</v>
      </c>
      <c r="B413" s="37"/>
      <c r="C413" s="39" t="s">
        <v>67</v>
      </c>
      <c r="D413" s="45"/>
      <c r="E413" s="44"/>
      <c r="F413" s="66"/>
      <c r="G413" s="42"/>
      <c r="H413" s="39"/>
      <c r="I413" s="59"/>
      <c r="J413" s="40"/>
      <c r="K413" s="39"/>
      <c r="L413" s="38" t="s">
        <v>15</v>
      </c>
    </row>
    <row r="414" spans="1:12" ht="16.5" customHeight="1">
      <c r="A414" s="19" t="s">
        <v>11</v>
      </c>
      <c r="B414" s="37"/>
      <c r="C414" s="39" t="s">
        <v>66</v>
      </c>
      <c r="D414" s="45"/>
      <c r="E414" s="44"/>
      <c r="F414" s="66"/>
      <c r="G414" s="42"/>
      <c r="H414" s="39"/>
      <c r="I414" s="59"/>
      <c r="J414" s="40"/>
      <c r="K414" s="39"/>
      <c r="L414" s="38" t="s">
        <v>15</v>
      </c>
    </row>
    <row r="415" spans="1:12" ht="16.5" customHeight="1">
      <c r="A415" s="19" t="s">
        <v>65</v>
      </c>
      <c r="B415" s="37"/>
      <c r="C415" s="39" t="s">
        <v>64</v>
      </c>
      <c r="D415" s="45" t="s">
        <v>63</v>
      </c>
      <c r="E415" s="44"/>
      <c r="F415" s="66">
        <f>4980+1276560</f>
        <v>1281540</v>
      </c>
      <c r="G415" s="42"/>
      <c r="H415" s="39"/>
      <c r="I415" s="59"/>
      <c r="J415" s="40"/>
      <c r="K415" s="39"/>
      <c r="L415" s="38" t="s">
        <v>15</v>
      </c>
    </row>
    <row r="416" spans="1:12" ht="16.5" customHeight="1">
      <c r="A416" s="19" t="s">
        <v>11</v>
      </c>
      <c r="B416" s="37"/>
      <c r="C416" s="39" t="s">
        <v>62</v>
      </c>
      <c r="D416" s="45">
        <v>1135</v>
      </c>
      <c r="E416" s="44"/>
      <c r="F416" s="66">
        <v>5047499</v>
      </c>
      <c r="G416" s="42"/>
      <c r="H416" s="39"/>
      <c r="I416" s="59"/>
      <c r="J416" s="40"/>
      <c r="K416" s="39"/>
      <c r="L416" s="38" t="s">
        <v>15</v>
      </c>
    </row>
    <row r="417" spans="1:12" ht="16.5" customHeight="1">
      <c r="A417" s="19"/>
      <c r="B417" s="37"/>
      <c r="C417" s="39" t="s">
        <v>62</v>
      </c>
      <c r="D417" s="45"/>
      <c r="E417" s="44"/>
      <c r="F417" s="66"/>
      <c r="G417" s="42"/>
      <c r="H417" s="39"/>
      <c r="I417" s="59"/>
      <c r="J417" s="40"/>
      <c r="K417" s="39"/>
      <c r="L417" s="38" t="s">
        <v>15</v>
      </c>
    </row>
    <row r="418" spans="1:12" ht="16.5" customHeight="1">
      <c r="A418" s="19"/>
      <c r="B418" s="37"/>
      <c r="C418" s="39" t="s">
        <v>61</v>
      </c>
      <c r="D418" s="45"/>
      <c r="E418" s="44"/>
      <c r="F418" s="66"/>
      <c r="G418" s="42"/>
      <c r="H418" s="39"/>
      <c r="I418" s="59"/>
      <c r="J418" s="40"/>
      <c r="K418" s="39"/>
      <c r="L418" s="38"/>
    </row>
    <row r="419" spans="1:12" ht="16.5" customHeight="1">
      <c r="A419" s="19"/>
      <c r="B419" s="37"/>
      <c r="C419" s="39" t="s">
        <v>60</v>
      </c>
      <c r="D419" s="45">
        <v>10364</v>
      </c>
      <c r="E419" s="44"/>
      <c r="F419" s="66">
        <v>1170180</v>
      </c>
      <c r="G419" s="42"/>
      <c r="H419" s="39"/>
      <c r="I419" s="59"/>
      <c r="J419" s="40"/>
      <c r="K419" s="39"/>
      <c r="L419" s="38"/>
    </row>
    <row r="420" spans="1:12" ht="16.5" customHeight="1">
      <c r="A420" s="19"/>
      <c r="B420" s="37"/>
      <c r="C420" s="39" t="s">
        <v>59</v>
      </c>
      <c r="D420" s="45">
        <v>10385</v>
      </c>
      <c r="E420" s="44"/>
      <c r="F420" s="66">
        <v>194400</v>
      </c>
      <c r="G420" s="42"/>
      <c r="H420" s="39"/>
      <c r="I420" s="59"/>
      <c r="J420" s="40"/>
      <c r="K420" s="39"/>
      <c r="L420" s="38"/>
    </row>
    <row r="421" spans="1:12" ht="16.5" customHeight="1">
      <c r="A421" s="19"/>
      <c r="B421" s="37"/>
      <c r="C421" s="39" t="s">
        <v>58</v>
      </c>
      <c r="D421" s="45"/>
      <c r="E421" s="44"/>
      <c r="F421" s="66"/>
      <c r="G421" s="42"/>
      <c r="H421" s="39"/>
      <c r="I421" s="59"/>
      <c r="J421" s="40"/>
      <c r="K421" s="39"/>
      <c r="L421" s="38"/>
    </row>
    <row r="422" spans="1:12" ht="16.5" customHeight="1">
      <c r="A422" s="19"/>
      <c r="B422" s="37"/>
      <c r="C422" s="39" t="s">
        <v>57</v>
      </c>
      <c r="D422" s="45"/>
      <c r="E422" s="44"/>
      <c r="F422" s="66"/>
      <c r="G422" s="42"/>
      <c r="H422" s="39"/>
      <c r="I422" s="59"/>
      <c r="J422" s="40"/>
      <c r="K422" s="39"/>
      <c r="L422" s="38"/>
    </row>
    <row r="423" spans="1:12" ht="16.5" customHeight="1">
      <c r="A423" s="19"/>
      <c r="B423" s="37"/>
      <c r="C423" s="39" t="s">
        <v>56</v>
      </c>
      <c r="D423" s="45"/>
      <c r="E423" s="44"/>
      <c r="F423" s="66"/>
      <c r="G423" s="42"/>
      <c r="H423" s="39"/>
      <c r="I423" s="59"/>
      <c r="J423" s="40"/>
      <c r="K423" s="39"/>
      <c r="L423" s="38" t="s">
        <v>15</v>
      </c>
    </row>
    <row r="424" spans="1:12" ht="16.5" customHeight="1">
      <c r="A424" s="19"/>
      <c r="B424" s="37"/>
      <c r="C424" s="39" t="s">
        <v>55</v>
      </c>
      <c r="D424" s="45"/>
      <c r="E424" s="44"/>
      <c r="F424" s="66"/>
      <c r="G424" s="42"/>
      <c r="H424" s="39"/>
      <c r="I424" s="59"/>
      <c r="J424" s="40"/>
      <c r="K424" s="39"/>
      <c r="L424" s="38" t="s">
        <v>15</v>
      </c>
    </row>
    <row r="425" spans="1:12" ht="16.5" customHeight="1">
      <c r="A425" s="19" t="s">
        <v>54</v>
      </c>
      <c r="B425" s="37"/>
      <c r="C425" s="39" t="s">
        <v>53</v>
      </c>
      <c r="D425" s="45">
        <v>11646</v>
      </c>
      <c r="E425" s="44"/>
      <c r="F425" s="66">
        <v>200880</v>
      </c>
      <c r="G425" s="42"/>
      <c r="H425" s="39"/>
      <c r="I425" s="59"/>
      <c r="J425" s="40"/>
      <c r="K425" s="39"/>
      <c r="L425" s="38"/>
    </row>
    <row r="426" spans="1:12" ht="16.5" customHeight="1">
      <c r="A426" s="19"/>
      <c r="B426" s="37"/>
      <c r="C426" s="39" t="s">
        <v>52</v>
      </c>
      <c r="D426" s="45"/>
      <c r="E426" s="44"/>
      <c r="F426" s="66"/>
      <c r="G426" s="42"/>
      <c r="H426" s="39"/>
      <c r="I426" s="59"/>
      <c r="J426" s="40"/>
      <c r="K426" s="39"/>
      <c r="L426" s="38"/>
    </row>
    <row r="427" spans="1:12" ht="16.5" customHeight="1">
      <c r="A427" s="19"/>
      <c r="B427" s="37"/>
      <c r="C427" s="39" t="s">
        <v>51</v>
      </c>
      <c r="D427" s="45">
        <v>11365</v>
      </c>
      <c r="E427" s="44"/>
      <c r="F427" s="66">
        <v>97200</v>
      </c>
      <c r="G427" s="42"/>
      <c r="H427" s="39"/>
      <c r="I427" s="59"/>
      <c r="J427" s="40"/>
      <c r="K427" s="39"/>
      <c r="L427" s="38"/>
    </row>
    <row r="428" spans="1:12" ht="16.5" customHeight="1">
      <c r="A428" s="19"/>
      <c r="B428" s="37"/>
      <c r="C428" s="39" t="s">
        <v>50</v>
      </c>
      <c r="D428" s="45">
        <v>10322</v>
      </c>
      <c r="E428" s="44"/>
      <c r="F428" s="66">
        <v>3213000</v>
      </c>
      <c r="G428" s="42"/>
      <c r="H428" s="39"/>
      <c r="I428" s="59"/>
      <c r="J428" s="40"/>
      <c r="K428" s="39"/>
      <c r="L428" s="38"/>
    </row>
    <row r="429" spans="1:12" ht="16.5" customHeight="1">
      <c r="A429" s="19"/>
      <c r="B429" s="37"/>
      <c r="C429" s="62" t="s">
        <v>49</v>
      </c>
      <c r="D429" s="61"/>
      <c r="E429" s="60"/>
      <c r="F429" s="39"/>
      <c r="G429" s="42"/>
      <c r="H429" s="39"/>
      <c r="I429" s="59"/>
      <c r="J429" s="88"/>
      <c r="K429" s="39"/>
      <c r="L429" s="38" t="s">
        <v>15</v>
      </c>
    </row>
    <row r="430" spans="1:12" ht="16.5" customHeight="1">
      <c r="A430" s="19"/>
      <c r="B430" s="37"/>
      <c r="C430" s="62" t="s">
        <v>48</v>
      </c>
      <c r="D430" s="61"/>
      <c r="E430" s="60"/>
      <c r="F430" s="39"/>
      <c r="G430" s="42"/>
      <c r="H430" s="39"/>
      <c r="I430" s="59"/>
      <c r="J430" s="88"/>
      <c r="K430" s="39"/>
      <c r="L430" s="38" t="s">
        <v>15</v>
      </c>
    </row>
    <row r="431" spans="1:12" ht="16.5" customHeight="1">
      <c r="A431" s="19"/>
      <c r="B431" s="37"/>
      <c r="C431" s="62" t="s">
        <v>16</v>
      </c>
      <c r="D431" s="61"/>
      <c r="E431" s="60"/>
      <c r="F431" s="39"/>
      <c r="G431" s="42"/>
      <c r="H431" s="64"/>
      <c r="I431" s="41"/>
      <c r="J431" s="58"/>
      <c r="K431" s="39"/>
      <c r="L431" s="67">
        <f>F430-J430-K430-J431</f>
        <v>0</v>
      </c>
    </row>
    <row r="432" spans="1:12" ht="16.5" customHeight="1">
      <c r="A432" s="19"/>
      <c r="B432" s="37"/>
      <c r="C432" s="62" t="s">
        <v>35</v>
      </c>
      <c r="D432" s="61"/>
      <c r="E432" s="60"/>
      <c r="F432" s="39"/>
      <c r="G432" s="42"/>
      <c r="H432" s="39"/>
      <c r="I432" s="59"/>
      <c r="J432" s="88"/>
      <c r="K432" s="39"/>
      <c r="L432" s="38" t="s">
        <v>15</v>
      </c>
    </row>
    <row r="433" spans="1:13" ht="15" customHeight="1">
      <c r="A433" s="19"/>
      <c r="B433" s="37"/>
      <c r="C433" s="62" t="s">
        <v>47</v>
      </c>
      <c r="D433" s="61"/>
      <c r="E433" s="60"/>
      <c r="F433" s="39"/>
      <c r="G433" s="42"/>
      <c r="H433" s="39"/>
      <c r="I433" s="59"/>
      <c r="J433" s="88"/>
      <c r="K433" s="39"/>
      <c r="L433" s="38" t="s">
        <v>15</v>
      </c>
    </row>
    <row r="434" spans="1:13" ht="15" customHeight="1">
      <c r="A434" s="87"/>
      <c r="B434" s="86"/>
      <c r="C434" s="85" t="s">
        <v>46</v>
      </c>
      <c r="D434" s="84"/>
      <c r="E434" s="83" t="s">
        <v>45</v>
      </c>
      <c r="F434" s="82">
        <f>SUM(F404:F428)</f>
        <v>33033459</v>
      </c>
      <c r="G434" s="74" t="s">
        <v>44</v>
      </c>
      <c r="H434" s="33">
        <v>43524</v>
      </c>
      <c r="I434" s="73" t="s">
        <v>43</v>
      </c>
      <c r="J434" s="72">
        <v>16660000</v>
      </c>
      <c r="K434" s="81">
        <v>512</v>
      </c>
      <c r="L434" s="80" t="s">
        <v>15</v>
      </c>
    </row>
    <row r="435" spans="1:13" ht="16.5" customHeight="1">
      <c r="A435" s="79"/>
      <c r="B435" s="78"/>
      <c r="C435" s="77"/>
      <c r="D435" s="76"/>
      <c r="E435" s="75"/>
      <c r="F435" s="14"/>
      <c r="G435" s="74" t="s">
        <v>8</v>
      </c>
      <c r="H435" s="33">
        <v>43524</v>
      </c>
      <c r="I435" s="73" t="s">
        <v>12</v>
      </c>
      <c r="J435" s="72">
        <v>16372191</v>
      </c>
      <c r="K435" s="65">
        <v>756</v>
      </c>
      <c r="L435" s="71">
        <f>F434-J434-J435-K435-J432-J430-J429-J433-K434-J431</f>
        <v>0</v>
      </c>
    </row>
    <row r="436" spans="1:13" ht="16.5" customHeight="1">
      <c r="A436" s="19" t="s">
        <v>11</v>
      </c>
      <c r="B436" s="37" t="s">
        <v>25</v>
      </c>
      <c r="C436" s="39" t="s">
        <v>42</v>
      </c>
      <c r="D436" s="45">
        <v>7018</v>
      </c>
      <c r="E436" s="44" t="s">
        <v>41</v>
      </c>
      <c r="F436" s="68">
        <v>2431080</v>
      </c>
      <c r="G436" s="42" t="s">
        <v>8</v>
      </c>
      <c r="H436" s="33">
        <v>43524</v>
      </c>
      <c r="I436" s="41" t="s">
        <v>7</v>
      </c>
      <c r="J436" s="40">
        <v>2430540</v>
      </c>
      <c r="K436" s="39">
        <v>540</v>
      </c>
      <c r="L436" s="38" t="s">
        <v>15</v>
      </c>
    </row>
    <row r="437" spans="1:13" ht="16.5" customHeight="1">
      <c r="A437" s="19"/>
      <c r="B437" s="37"/>
      <c r="C437" s="39"/>
      <c r="D437" s="45"/>
      <c r="E437" s="44"/>
      <c r="F437" s="68"/>
      <c r="G437" s="42" t="s">
        <v>8</v>
      </c>
      <c r="H437" s="33"/>
      <c r="I437" s="41" t="s">
        <v>7</v>
      </c>
      <c r="J437" s="40"/>
      <c r="K437" s="39"/>
      <c r="L437" s="67">
        <f>F436-J436-K436-J437-K437</f>
        <v>0</v>
      </c>
    </row>
    <row r="438" spans="1:13" ht="16.5" customHeight="1">
      <c r="A438" s="19" t="s">
        <v>26</v>
      </c>
      <c r="B438" s="37"/>
      <c r="C438" s="39" t="s">
        <v>40</v>
      </c>
      <c r="D438" s="45">
        <v>8008</v>
      </c>
      <c r="E438" s="44" t="s">
        <v>39</v>
      </c>
      <c r="F438" s="68">
        <v>1822344</v>
      </c>
      <c r="G438" s="42" t="s">
        <v>8</v>
      </c>
      <c r="H438" s="70">
        <v>43521</v>
      </c>
      <c r="I438" s="41" t="s">
        <v>7</v>
      </c>
      <c r="J438" s="40">
        <v>1822020</v>
      </c>
      <c r="K438" s="39">
        <v>324</v>
      </c>
      <c r="L438" s="38" t="s">
        <v>15</v>
      </c>
    </row>
    <row r="439" spans="1:13" ht="16.5" customHeight="1">
      <c r="A439" s="19"/>
      <c r="B439" s="37"/>
      <c r="C439" s="62" t="s">
        <v>16</v>
      </c>
      <c r="D439" s="61"/>
      <c r="E439" s="60"/>
      <c r="F439" s="39"/>
      <c r="G439" s="42"/>
      <c r="H439" s="64"/>
      <c r="I439" s="41"/>
      <c r="J439" s="58"/>
      <c r="K439" s="39"/>
      <c r="L439" s="67">
        <f>F438-J438-K438-J439</f>
        <v>0</v>
      </c>
      <c r="M439" s="8"/>
    </row>
    <row r="440" spans="1:13" ht="16.5" customHeight="1">
      <c r="A440" s="19" t="s">
        <v>11</v>
      </c>
      <c r="B440" s="37" t="s">
        <v>25</v>
      </c>
      <c r="C440" s="39" t="s">
        <v>38</v>
      </c>
      <c r="D440" s="45">
        <v>7003</v>
      </c>
      <c r="E440" s="44" t="s">
        <v>32</v>
      </c>
      <c r="F440" s="43">
        <v>48375860</v>
      </c>
      <c r="G440" s="42" t="s">
        <v>8</v>
      </c>
      <c r="H440" s="33"/>
      <c r="I440" s="41" t="s">
        <v>7</v>
      </c>
      <c r="J440" s="40"/>
      <c r="K440" s="39"/>
      <c r="L440" s="38" t="s">
        <v>15</v>
      </c>
    </row>
    <row r="441" spans="1:13" ht="16.5" customHeight="1">
      <c r="A441" s="19"/>
      <c r="B441" s="37"/>
      <c r="C441" s="39"/>
      <c r="D441" s="45"/>
      <c r="E441" s="44"/>
      <c r="F441" s="68"/>
      <c r="G441" s="42"/>
      <c r="H441" s="33">
        <v>43524</v>
      </c>
      <c r="I441" s="41" t="s">
        <v>12</v>
      </c>
      <c r="J441" s="40">
        <v>24325934</v>
      </c>
      <c r="K441" s="39">
        <v>226</v>
      </c>
      <c r="L441" s="38"/>
    </row>
    <row r="442" spans="1:13" ht="16.5" customHeight="1">
      <c r="A442" s="19"/>
      <c r="B442" s="37"/>
      <c r="C442" s="39"/>
      <c r="D442" s="45"/>
      <c r="E442" s="44"/>
      <c r="F442" s="39"/>
      <c r="G442" s="42" t="s">
        <v>8</v>
      </c>
      <c r="H442" s="33">
        <v>43523</v>
      </c>
      <c r="I442" s="41" t="s">
        <v>37</v>
      </c>
      <c r="J442" s="40">
        <v>24020000</v>
      </c>
      <c r="K442" s="39"/>
      <c r="L442" s="38" t="s">
        <v>15</v>
      </c>
    </row>
    <row r="443" spans="1:13" ht="16.5" customHeight="1">
      <c r="A443" s="19"/>
      <c r="B443" s="37"/>
      <c r="C443" s="62" t="s">
        <v>36</v>
      </c>
      <c r="D443" s="61"/>
      <c r="E443" s="60"/>
      <c r="F443" s="39"/>
      <c r="G443" s="42"/>
      <c r="H443" s="64"/>
      <c r="I443" s="41"/>
      <c r="J443" s="58"/>
      <c r="K443" s="39"/>
      <c r="L443" s="38" t="s">
        <v>15</v>
      </c>
    </row>
    <row r="444" spans="1:13" ht="16.5" customHeight="1">
      <c r="A444" s="19"/>
      <c r="B444" s="37"/>
      <c r="C444" s="62" t="s">
        <v>35</v>
      </c>
      <c r="D444" s="61"/>
      <c r="E444" s="60"/>
      <c r="F444" s="39"/>
      <c r="G444" s="42"/>
      <c r="H444" s="64"/>
      <c r="I444" s="41"/>
      <c r="J444" s="58"/>
      <c r="K444" s="39"/>
      <c r="L444" s="69">
        <f>F440-J444-J443-K442-J442-K440-J440-J441-K441</f>
        <v>29700</v>
      </c>
      <c r="M444" s="1" t="s">
        <v>34</v>
      </c>
    </row>
    <row r="445" spans="1:13" ht="16.5" customHeight="1">
      <c r="A445" s="19" t="s">
        <v>11</v>
      </c>
      <c r="B445" s="37"/>
      <c r="C445" s="39" t="s">
        <v>33</v>
      </c>
      <c r="D445" s="45">
        <v>7004</v>
      </c>
      <c r="E445" s="44" t="s">
        <v>32</v>
      </c>
      <c r="F445" s="68">
        <f>1670916+3862033</f>
        <v>5532949</v>
      </c>
      <c r="G445" s="42" t="s">
        <v>8</v>
      </c>
      <c r="H445" s="33">
        <v>43524</v>
      </c>
      <c r="I445" s="41" t="s">
        <v>31</v>
      </c>
      <c r="J445" s="40">
        <v>5532949</v>
      </c>
      <c r="K445" s="39"/>
      <c r="L445" s="67">
        <f>F445-J445-K445</f>
        <v>0</v>
      </c>
    </row>
    <row r="446" spans="1:13" ht="16.5" customHeight="1">
      <c r="A446" s="19"/>
      <c r="B446" s="37" t="s">
        <v>30</v>
      </c>
      <c r="C446" s="39" t="s">
        <v>29</v>
      </c>
      <c r="D446" s="45">
        <v>7101</v>
      </c>
      <c r="E446" s="44" t="s">
        <v>28</v>
      </c>
      <c r="F446" s="68">
        <v>30240</v>
      </c>
      <c r="G446" s="42" t="s">
        <v>27</v>
      </c>
      <c r="H446" s="33">
        <v>43524</v>
      </c>
      <c r="I446" s="41" t="s">
        <v>7</v>
      </c>
      <c r="J446" s="40">
        <v>30240</v>
      </c>
      <c r="K446" s="39"/>
      <c r="L446" s="67">
        <f>F446-J446-K446</f>
        <v>0</v>
      </c>
    </row>
    <row r="447" spans="1:13" ht="16.5" customHeight="1">
      <c r="A447" s="19" t="s">
        <v>26</v>
      </c>
      <c r="B447" s="37" t="s">
        <v>25</v>
      </c>
      <c r="C447" s="39" t="s">
        <v>23</v>
      </c>
      <c r="D447" s="45" t="s">
        <v>24</v>
      </c>
      <c r="E447" s="44" t="s">
        <v>22</v>
      </c>
      <c r="F447" s="68">
        <f>765922+8236274+1066122+11179523+7237345+133096+1214620+3141897+2106889+7747596</f>
        <v>42829284</v>
      </c>
      <c r="G447" s="42" t="s">
        <v>8</v>
      </c>
      <c r="H447" s="33">
        <v>43524</v>
      </c>
      <c r="I447" s="41" t="s">
        <v>12</v>
      </c>
      <c r="J447" s="40">
        <v>42828528</v>
      </c>
      <c r="K447" s="39">
        <v>756</v>
      </c>
      <c r="L447" s="67">
        <f>F447-J447-K447</f>
        <v>0</v>
      </c>
    </row>
    <row r="448" spans="1:13" ht="16.5" customHeight="1">
      <c r="A448" s="19"/>
      <c r="B448" s="37"/>
      <c r="C448" s="39" t="s">
        <v>23</v>
      </c>
      <c r="D448" s="45"/>
      <c r="E448" s="44" t="s">
        <v>22</v>
      </c>
      <c r="F448" s="68"/>
      <c r="G448" s="42" t="s">
        <v>8</v>
      </c>
      <c r="H448" s="33"/>
      <c r="I448" s="41" t="s">
        <v>7</v>
      </c>
      <c r="J448" s="40"/>
      <c r="K448" s="39">
        <v>324</v>
      </c>
      <c r="L448" s="38" t="s">
        <v>15</v>
      </c>
    </row>
    <row r="449" spans="1:12" ht="16.5" customHeight="1">
      <c r="A449" s="19"/>
      <c r="B449" s="37"/>
      <c r="C449" s="62" t="s">
        <v>21</v>
      </c>
      <c r="D449" s="61"/>
      <c r="E449" s="60"/>
      <c r="F449" s="39"/>
      <c r="G449" s="42"/>
      <c r="H449" s="64"/>
      <c r="I449" s="41"/>
      <c r="J449" s="58"/>
      <c r="K449" s="39"/>
      <c r="L449" s="67">
        <f>+F448-J448-K448-J449</f>
        <v>-324</v>
      </c>
    </row>
    <row r="450" spans="1:12" ht="16.5" customHeight="1">
      <c r="A450" s="19">
        <v>1200</v>
      </c>
      <c r="B450" s="37">
        <v>20</v>
      </c>
      <c r="C450" s="39" t="s">
        <v>20</v>
      </c>
      <c r="D450" s="45" t="s">
        <v>19</v>
      </c>
      <c r="E450" s="44"/>
      <c r="F450" s="66">
        <v>25397070</v>
      </c>
      <c r="G450" s="42"/>
      <c r="H450" s="64"/>
      <c r="I450" s="41"/>
      <c r="J450" s="40"/>
      <c r="K450" s="39"/>
      <c r="L450" s="38" t="s">
        <v>15</v>
      </c>
    </row>
    <row r="451" spans="1:12" ht="16.5" customHeight="1">
      <c r="A451" s="19"/>
      <c r="B451" s="37"/>
      <c r="C451" s="39" t="s">
        <v>18</v>
      </c>
      <c r="D451" s="45"/>
      <c r="E451" s="44"/>
      <c r="F451" s="66"/>
      <c r="G451" s="42"/>
      <c r="H451" s="64"/>
      <c r="I451" s="41"/>
      <c r="J451" s="40"/>
      <c r="K451" s="39"/>
      <c r="L451" s="38" t="s">
        <v>15</v>
      </c>
    </row>
    <row r="452" spans="1:12" ht="16.5" customHeight="1">
      <c r="A452" s="19"/>
      <c r="B452" s="37"/>
      <c r="C452" s="39" t="s">
        <v>17</v>
      </c>
      <c r="D452" s="45"/>
      <c r="E452" s="44"/>
      <c r="F452" s="65"/>
      <c r="G452" s="42"/>
      <c r="H452" s="64"/>
      <c r="I452" s="63"/>
      <c r="J452" s="40"/>
      <c r="K452" s="39"/>
      <c r="L452" s="38" t="s">
        <v>15</v>
      </c>
    </row>
    <row r="453" spans="1:12" s="57" customFormat="1" ht="16.5" customHeight="1">
      <c r="A453" s="19"/>
      <c r="B453" s="37"/>
      <c r="C453" s="62" t="s">
        <v>16</v>
      </c>
      <c r="D453" s="61"/>
      <c r="E453" s="60"/>
      <c r="F453" s="39"/>
      <c r="G453" s="42"/>
      <c r="H453" s="39"/>
      <c r="I453" s="59"/>
      <c r="J453" s="58"/>
      <c r="K453" s="39"/>
      <c r="L453" s="38" t="s">
        <v>15</v>
      </c>
    </row>
    <row r="454" spans="1:12" ht="16.5" customHeight="1">
      <c r="A454" s="56"/>
      <c r="B454" s="55"/>
      <c r="C454" s="54" t="s">
        <v>14</v>
      </c>
      <c r="D454" s="53"/>
      <c r="E454" s="52" t="s">
        <v>13</v>
      </c>
      <c r="F454" s="51">
        <f>SUM(F450:F453)</f>
        <v>25397070</v>
      </c>
      <c r="G454" s="50" t="s">
        <v>8</v>
      </c>
      <c r="H454" s="33">
        <v>43524</v>
      </c>
      <c r="I454" s="49" t="s">
        <v>12</v>
      </c>
      <c r="J454" s="48">
        <v>25396584</v>
      </c>
      <c r="K454" s="47">
        <v>486</v>
      </c>
      <c r="L454" s="46">
        <f>F454-K454-J454-J453</f>
        <v>0</v>
      </c>
    </row>
    <row r="455" spans="1:12" ht="16.5" customHeight="1">
      <c r="A455" s="19" t="s">
        <v>11</v>
      </c>
      <c r="B455" s="37"/>
      <c r="C455" s="39" t="s">
        <v>10</v>
      </c>
      <c r="D455" s="45">
        <v>7048</v>
      </c>
      <c r="E455" s="44" t="s">
        <v>9</v>
      </c>
      <c r="F455" s="43">
        <v>3660472</v>
      </c>
      <c r="G455" s="42" t="s">
        <v>8</v>
      </c>
      <c r="H455" s="33">
        <v>43524</v>
      </c>
      <c r="I455" s="41" t="s">
        <v>7</v>
      </c>
      <c r="J455" s="40">
        <v>1099716</v>
      </c>
      <c r="K455" s="39">
        <v>756</v>
      </c>
      <c r="L455" s="38" t="s">
        <v>6</v>
      </c>
    </row>
    <row r="456" spans="1:12" ht="15" customHeight="1" thickBot="1">
      <c r="A456" s="19"/>
      <c r="B456" s="37"/>
      <c r="C456" s="30"/>
      <c r="D456" s="36"/>
      <c r="E456" s="35"/>
      <c r="F456" s="30"/>
      <c r="G456" s="34" t="s">
        <v>5</v>
      </c>
      <c r="H456" s="33">
        <v>43524</v>
      </c>
      <c r="I456" s="32" t="s">
        <v>4</v>
      </c>
      <c r="J456" s="31">
        <v>2560000</v>
      </c>
      <c r="K456" s="30"/>
      <c r="L456" s="29">
        <f>+F455-J455-K455-J456-K456</f>
        <v>0</v>
      </c>
    </row>
    <row r="457" spans="1:12" ht="20.100000000000001" customHeight="1">
      <c r="A457" s="19"/>
      <c r="B457" s="18"/>
      <c r="C457" s="28" t="s">
        <v>3</v>
      </c>
      <c r="D457" s="27"/>
      <c r="E457" s="26"/>
      <c r="F457" s="25">
        <f>SUM(F434:F456)-F454</f>
        <v>163112758</v>
      </c>
      <c r="G457" s="24"/>
      <c r="H457" s="23"/>
      <c r="I457" s="21"/>
      <c r="J457" s="22"/>
      <c r="K457" s="21"/>
      <c r="L457" s="20"/>
    </row>
    <row r="458" spans="1:12" ht="15" customHeight="1" thickBot="1">
      <c r="A458" s="19"/>
      <c r="B458" s="18"/>
      <c r="C458" s="17"/>
      <c r="D458" s="16"/>
      <c r="E458" s="15"/>
      <c r="F458" s="14"/>
      <c r="G458" s="13"/>
      <c r="H458" s="12"/>
      <c r="I458" s="12"/>
      <c r="J458" s="11">
        <f>SUM(J406:J456)</f>
        <v>163078702</v>
      </c>
      <c r="K458" s="11">
        <f>SUM(K406:K456)</f>
        <v>4680</v>
      </c>
      <c r="L458" s="10">
        <f>SUM(L435:L456)</f>
        <v>29376</v>
      </c>
    </row>
    <row r="459" spans="1:12" ht="35.25" customHeight="1"/>
    <row r="460" spans="1:12" ht="15" customHeight="1">
      <c r="F460" s="9">
        <f>F457+F395+F385+F356+F18+F24</f>
        <v>1351695123</v>
      </c>
      <c r="G460" s="1" t="s">
        <v>2</v>
      </c>
      <c r="K460" s="1" t="s">
        <v>1</v>
      </c>
      <c r="L460" s="2" t="e">
        <f>+#REF!+L357+L386+L396+L458</f>
        <v>#REF!</v>
      </c>
    </row>
    <row r="461" spans="1:12" ht="15" customHeight="1">
      <c r="F461" s="8" t="s">
        <v>0</v>
      </c>
    </row>
  </sheetData>
  <autoFilter ref="A1:P460" xr:uid="{00000000-0009-0000-0000-000001000000}"/>
  <mergeCells count="38">
    <mergeCell ref="H392:H393"/>
    <mergeCell ref="I392:I393"/>
    <mergeCell ref="F457:F458"/>
    <mergeCell ref="F385:F386"/>
    <mergeCell ref="L392:L393"/>
    <mergeCell ref="F395:F396"/>
    <mergeCell ref="F434:F435"/>
    <mergeCell ref="C392:C393"/>
    <mergeCell ref="E392:E393"/>
    <mergeCell ref="F392:F393"/>
    <mergeCell ref="J392:J393"/>
    <mergeCell ref="K392:K393"/>
    <mergeCell ref="I4:I5"/>
    <mergeCell ref="L29:L30"/>
    <mergeCell ref="F356:F357"/>
    <mergeCell ref="C361:C362"/>
    <mergeCell ref="E361:E362"/>
    <mergeCell ref="F361:F362"/>
    <mergeCell ref="H361:H362"/>
    <mergeCell ref="J361:J362"/>
    <mergeCell ref="K361:K362"/>
    <mergeCell ref="L361:L362"/>
    <mergeCell ref="J4:J5"/>
    <mergeCell ref="K4:K5"/>
    <mergeCell ref="L4:L5"/>
    <mergeCell ref="C29:C30"/>
    <mergeCell ref="E29:E30"/>
    <mergeCell ref="F29:F30"/>
    <mergeCell ref="H29:H30"/>
    <mergeCell ref="I29:I30"/>
    <mergeCell ref="J29:J30"/>
    <mergeCell ref="K29:K30"/>
    <mergeCell ref="A2:C2"/>
    <mergeCell ref="C4:C5"/>
    <mergeCell ref="E4:E5"/>
    <mergeCell ref="F4:F5"/>
    <mergeCell ref="H4:H5"/>
    <mergeCell ref="D4:D5"/>
  </mergeCells>
  <phoneticPr fontId="3"/>
  <dataValidations count="25">
    <dataValidation type="list" allowBlank="1" showInputMessage="1" showErrorMessage="1" sqref="JC66:JC67 ACU66:ACU67 AMQ66:AMQ67 AWM66:AWM67 BGI66:BGI67 BQE66:BQE67 CAA66:CAA67 CJW66:CJW67 CTS66:CTS67 DDO66:DDO67 DNK66:DNK67 DXG66:DXG67 EHC66:EHC67 EQY66:EQY67 FAU66:FAU67 FKQ66:FKQ67 FUM66:FUM67 GEI66:GEI67 GOE66:GOE67 GYA66:GYA67 HHW66:HHW67 HRS66:HRS67 IBO66:IBO67 ILK66:ILK67 IVG66:IVG67 JFC66:JFC67 JOY66:JOY67 JYU66:JYU67 KIQ66:KIQ67 KSM66:KSM67 LCI66:LCI67 LME66:LME67 LWA66:LWA67 MFW66:MFW67 MPS66:MPS67 MZO66:MZO67 NJK66:NJK67 NTG66:NTG67 ODC66:ODC67 OMY66:OMY67 OWU66:OWU67 PGQ66:PGQ67 PQM66:PQM67 QAI66:QAI67 QKE66:QKE67 QUA66:QUA67 RDW66:RDW67 RNS66:RNS67 RXO66:RXO67 SHK66:SHK67 SRG66:SRG67 TBC66:TBC67 TKY66:TKY67 TUU66:TUU67 UEQ66:UEQ67 UOM66:UOM67 UYI66:UYI67 VIE66:VIE67 VSA66:VSA67 WBW66:WBW67 WLS66:WLS67 WVO66:WVO67 SY66:SY67" xr:uid="{00000000-0002-0000-0100-000018000000}">
      <formula1>$G$55:$G$141</formula1>
    </dataValidation>
    <dataValidation type="list" allowBlank="1" showInputMessage="1" showErrorMessage="1" sqref="JC160 WVO160 WLS160 WBW160 VSA160 VIE160 UYI160 UOM160 UEQ160 TUU160 TKY160 TBC160 SRG160 SHK160 RXO160 RNS160 RDW160 QUA160 QKE160 QAI160 PQM160 PGQ160 OWU160 OMY160 ODC160 NTG160 NJK160 MZO160 MPS160 MFW160 LWA160 LME160 LCI160 KSM160 KIQ160 JYU160 JOY160 JFC160 IVG160 ILK160 IBO160 HRS160 HHW160 GYA160 GOE160 GEI160 FUM160 FKQ160 FAU160 EQY160 EHC160 DXG160 DNK160 DDO160 CTS160 CJW160 CAA160 BQE160 BGI160 AWM160 AMQ160 ACU160 SY160" xr:uid="{00000000-0002-0000-0100-000017000000}">
      <formula1>$G$57:$G$142</formula1>
    </dataValidation>
    <dataValidation type="list" allowBlank="1" showInputMessage="1" showErrorMessage="1" sqref="JC162 SY162 ACU162 AMQ162 AWM162 BGI162 BQE162 CAA162 CJW162 CTS162 DDO162 DNK162 DXG162 EHC162 EQY162 FAU162 FKQ162 FUM162 GEI162 GOE162 GYA162 HHW162 HRS162 IBO162 ILK162 IVG162 JFC162 JOY162 JYU162 KIQ162 KSM162 LCI162 LME162 LWA162 MFW162 MPS162 MZO162 NJK162 NTG162 ODC162 OMY162 OWU162 PGQ162 PQM162 QAI162 QKE162 QUA162 RDW162 RNS162 RXO162 SHK162 SRG162 TBC162 TKY162 TUU162 UEQ162 UOM162 UYI162 VIE162 VSA162 WBW162 WLS162 WVO162 JC159:JC160 SY159:SY160 ACU159:ACU160 AMQ159:AMQ160 AWM159:AWM160 BGI159:BGI160 BQE159:BQE160 CAA159:CAA160 CJW159:CJW160 CTS159:CTS160 DDO159:DDO160 DNK159:DNK160 DXG159:DXG160 EHC159:EHC160 EQY159:EQY160 FAU159:FAU160 FKQ159:FKQ160 FUM159:FUM160 GEI159:GEI160 GOE159:GOE160 GYA159:GYA160 HHW159:HHW160 HRS159:HRS160 IBO159:IBO160 ILK159:ILK160 IVG159:IVG160 JFC159:JFC160 JOY159:JOY160 JYU159:JYU160 KIQ159:KIQ160 KSM159:KSM160 LCI159:LCI160 LME159:LME160 LWA159:LWA160 MFW159:MFW160 MPS159:MPS160 MZO159:MZO160 NJK159:NJK160 NTG159:NTG160 ODC159:ODC160 OMY159:OMY160 OWU159:OWU160 PGQ159:PGQ160 PQM159:PQM160 QAI159:QAI160 QKE159:QKE160 QUA159:QUA160 RDW159:RDW160 RNS159:RNS160 RXO159:RXO160 SHK159:SHK160 SRG159:SRG160 TBC159:TBC160 TKY159:TKY160 TUU159:TUU160 UEQ159:UEQ160 UOM159:UOM160 UYI159:UYI160 VIE159:VIE160 VSA159:VSA160 WBW159:WBW160 WLS159:WLS160 WVO159:WVO160 WBW164:WBW169 VSA164:VSA169 WLS164:WLS169 WVO164:WVO169 JC164:JC169 SY164:SY169 ACU164:ACU169 AMQ164:AMQ169 AWM164:AWM169 BGI164:BGI169 BQE164:BQE169 CAA164:CAA169 CJW164:CJW169 CTS164:CTS169 DDO164:DDO169 DNK164:DNK169 DXG164:DXG169 EHC164:EHC169 EQY164:EQY169 FAU164:FAU169 FKQ164:FKQ169 FUM164:FUM169 GEI164:GEI169 GOE164:GOE169 GYA164:GYA169 HHW164:HHW169 HRS164:HRS169 IBO164:IBO169 ILK164:ILK169 IVG164:IVG169 JFC164:JFC169 JOY164:JOY169 JYU164:JYU169 KIQ164:KIQ169 KSM164:KSM169 LCI164:LCI169 LME164:LME169 LWA164:LWA169 MFW164:MFW169 MPS164:MPS169 MZO164:MZO169 NJK164:NJK169 NTG164:NTG169 ODC164:ODC169 OMY164:OMY169 OWU164:OWU169 PGQ164:PGQ169 PQM164:PQM169 QAI164:QAI169 QKE164:QKE169 QUA164:QUA169 RDW164:RDW169 RNS164:RNS169 RXO164:RXO169 SHK164:SHK169 SRG164:SRG169 TBC164:TBC169 TKY164:TKY169 TUU164:TUU169 UEQ164:UEQ169 UOM164:UOM169 UYI164:UYI169 VIE164:VIE169" xr:uid="{00000000-0002-0000-0100-000016000000}">
      <formula1>$G$64:$G$142</formula1>
    </dataValidation>
    <dataValidation type="list" allowBlank="1" showInputMessage="1" showErrorMessage="1" sqref="WVO162 WLS162 WBW162 VSA162 VIE162 UYI162 UOM162 UEQ162 TUU162 TKY162 TBC162 SRG162 SHK162 RXO162 RNS162 RDW162 QUA162 QKE162 QAI162 PQM162 PGQ162 OWU162 OMY162 ODC162 NTG162 NJK162 MZO162 MPS162 MFW162 LWA162 LME162 LCI162 KSM162 KIQ162 JYU162 JOY162 JFC162 IVG162 ILK162 IBO162 HRS162 HHW162 GYA162 GOE162 GEI162 FUM162 FKQ162 FAU162 EQY162 EHC162 DXG162 DNK162 DDO162 CTS162 CJW162 CAA162 BQE162 BGI162 AWM162 AMQ162 ACU162 SY162 JC162 WVO165:WVO169 JC165:JC169 SY165:SY169 ACU165:ACU169 AMQ165:AMQ169 AWM165:AWM169 BGI165:BGI169 BQE165:BQE169 CAA165:CAA169 CJW165:CJW169 CTS165:CTS169 DDO165:DDO169 DNK165:DNK169 DXG165:DXG169 EHC165:EHC169 EQY165:EQY169 FAU165:FAU169 FKQ165:FKQ169 FUM165:FUM169 GEI165:GEI169 GOE165:GOE169 GYA165:GYA169 HHW165:HHW169 HRS165:HRS169 IBO165:IBO169 ILK165:ILK169 IVG165:IVG169 JFC165:JFC169 JOY165:JOY169 JYU165:JYU169 KIQ165:KIQ169 KSM165:KSM169 LCI165:LCI169 LME165:LME169 LWA165:LWA169 MFW165:MFW169 MPS165:MPS169 MZO165:MZO169 NJK165:NJK169 NTG165:NTG169 ODC165:ODC169 OMY165:OMY169 OWU165:OWU169 PGQ165:PGQ169 PQM165:PQM169 QAI165:QAI169 QKE165:QKE169 QUA165:QUA169 RDW165:RDW169 RNS165:RNS169 RXO165:RXO169 SHK165:SHK169 SRG165:SRG169 TBC165:TBC169 TKY165:TKY169 TUU165:TUU169 UEQ165:UEQ169 UOM165:UOM169 UYI165:UYI169 VIE165:VIE169 VSA165:VSA169 WBW165:WBW169 WLS165:WLS169" xr:uid="{00000000-0002-0000-0100-000015000000}">
      <formula1>$G$71:$G$137</formula1>
    </dataValidation>
    <dataValidation type="list" allowBlank="1" showInputMessage="1" showErrorMessage="1" sqref="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JC174" xr:uid="{00000000-0002-0000-0100-000014000000}">
      <formula1>$G$73:$G$143</formula1>
    </dataValidation>
    <dataValidation type="list" allowBlank="1" showInputMessage="1" showErrorMessage="1" sqref="G446 WVO446 WLS446 WBW446 VSA446 VIE446 UYI446 UOM446 UEQ446 TUU446 TKY446 TBC446 SRG446 SHK446 RXO446 RNS446 RDW446 QUA446 QKE446 QAI446 PQM446 PGQ446 OWU446 OMY446 ODC446 NTG446 NJK446 MZO446 MPS446 MFW446 LWA446 LME446 LCI446 KSM446 KIQ446 JYU446 JOY446 JFC446 IVG446 ILK446 IBO446 HRS446 HHW446 GYA446 GOE446 GEI446 FUM446 FKQ446 FAU446 EQY446 EHC446 DXG446 DNK446 DDO446 CTS446 CJW446 CAA446 BQE446 BGI446 AWM446 AMQ446 ACU446 SY446 JC446" xr:uid="{00000000-0002-0000-0100-000013000000}">
      <formula1>$G$331:$G$337</formula1>
    </dataValidation>
    <dataValidation type="list" allowBlank="1" showInputMessage="1" showErrorMessage="1" sqref="WVO294 WLS294 WBW294 VSA294 VIE294 UYI294 UOM294 UEQ294 TUU294 TKY294 TBC294 SRG294 SHK294 RXO294 RNS294 RDW294 QUA294 QKE294 QAI294 PQM294 PGQ294 OWU294 OMY294 ODC294 NTG294 NJK294 MZO294 MPS294 MFW294 LWA294 LME294 LCI294 KSM294 KIQ294 JYU294 JOY294 JFC294 IVG294 ILK294 IBO294 HRS294 HHW294 GYA294 GOE294 GEI294 FUM294 FKQ294 FAU294 EQY294 EHC294 DXG294 DNK294 DDO294 CTS294 CJW294 CAA294 BQE294 BGI294 AWM294 AMQ294 ACU294 SY294 JC294" xr:uid="{00000000-0002-0000-0100-000012000000}">
      <formula1>$G$30:$G$31</formula1>
    </dataValidation>
    <dataValidation type="list" allowBlank="1" showInputMessage="1" showErrorMessage="1" sqref="WVO325:WVO327 G325:G327 JC325:JC327 SY325:SY327 ACU325:ACU327 AMQ325:AMQ327 AWM325:AWM327 BGI325:BGI327 BQE325:BQE327 CAA325:CAA327 CJW325:CJW327 CTS325:CTS327 DDO325:DDO327 DNK325:DNK327 DXG325:DXG327 EHC325:EHC327 EQY325:EQY327 FAU325:FAU327 FKQ325:FKQ327 FUM325:FUM327 GEI325:GEI327 GOE325:GOE327 GYA325:GYA327 HHW325:HHW327 HRS325:HRS327 IBO325:IBO327 ILK325:ILK327 IVG325:IVG327 JFC325:JFC327 JOY325:JOY327 JYU325:JYU327 KIQ325:KIQ327 KSM325:KSM327 LCI325:LCI327 LME325:LME327 LWA325:LWA327 MFW325:MFW327 MPS325:MPS327 MZO325:MZO327 NJK325:NJK327 NTG325:NTG327 ODC325:ODC327 OMY325:OMY327 OWU325:OWU327 PGQ325:PGQ327 PQM325:PQM327 QAI325:QAI327 QKE325:QKE327 QUA325:QUA327 RDW325:RDW327 RNS325:RNS327 RXO325:RXO327 SHK325:SHK327 SRG325:SRG327 TBC325:TBC327 TKY325:TKY327 TUU325:TUU327 UEQ325:UEQ327 UOM325:UOM327 UYI325:UYI327 VIE325:VIE327 VSA325:VSA327 WBW325:WBW327 WLS325:WLS327" xr:uid="{00000000-0002-0000-0100-000011000000}">
      <formula1>$G$15:$G$15</formula1>
    </dataValidation>
    <dataValidation type="list" allowBlank="1" showInputMessage="1" showErrorMessage="1" sqref="JC442 SY442 ACU442 AMQ442 AWM442 BGI442 BQE442 CAA442 CJW442 CTS442 DDO442 DNK442 DXG442 EHC442 EQY442 FAU442 FKQ442 FUM442 GEI442 GOE442 GYA442 HHW442 HRS442 IBO442 ILK442 IVG442 JFC442 JOY442 JYU442 KIQ442 KSM442 LCI442 LME442 LWA442 MFW442 MPS442 MZO442 NJK442 NTG442 ODC442 OMY442 OWU442 PGQ442 PQM442 QAI442 QKE442 QUA442 RDW442 RNS442 RXO442 SHK442 SRG442 TBC442 TKY442 TUU442 UEQ442 UOM442 UYI442 VIE442 VSA442 WBW442 WLS442 WVO442 G442" xr:uid="{00000000-0002-0000-0100-000010000000}">
      <formula1>$G$347:$G$349</formula1>
    </dataValidation>
    <dataValidation type="list" allowBlank="1" showInputMessage="1" showErrorMessage="1" sqref="G383:G384 WVO233 WLS233 WBW233 VSA233 VIE233 UYI233 UOM233 UEQ233 TUU233 TKY233 TBC233 SRG233 SHK233 RXO233 RNS233 RDW233 QUA233 QKE233 QAI233 PQM233 PGQ233 OWU233 OMY233 ODC233 NTG233 NJK233 MZO233 MPS233 MFW233 LWA233 LME233 LCI233 KSM233 KIQ233 JYU233 JOY233 JFC233 IVG233 ILK233 IBO233 HRS233 HHW233 GYA233 GOE233 GEI233 FUM233 FKQ233 FAU233 EQY233 EHC233 DXG233 DNK233 DDO233 CTS233 CJW233 CAA233 BQE233 BGI233 AWM233 AMQ233 ACU233 SY233 JC233 ACU383:ACU384 WVO434:WVO435 WLS434:WLS435 WBW434:WBW435 VSA434:VSA435 VIE434:VIE435 UYI434:UYI435 UOM434:UOM435 UEQ434:UEQ435 TUU434:TUU435 TKY434:TKY435 TBC434:TBC435 SRG434:SRG435 SHK434:SHK435 RXO434:RXO435 RNS434:RNS435 RDW434:RDW435 QUA434:QUA435 QKE434:QKE435 QAI434:QAI435 PQM434:PQM435 PGQ434:PGQ435 OWU434:OWU435 OMY434:OMY435 ODC434:ODC435 NTG434:NTG435 NJK434:NJK435 MZO434:MZO435 MPS434:MPS435 MFW434:MFW435 LWA434:LWA435 LME434:LME435 LCI434:LCI435 KSM434:KSM435 KIQ434:KIQ435 JYU434:JYU435 JOY434:JOY435 JFC434:JFC435 IVG434:IVG435 ILK434:ILK435 IBO434:IBO435 HRS434:HRS435 HHW434:HHW435 GYA434:GYA435 GOE434:GOE435 GEI434:GEI435 FUM434:FUM435 FKQ434:FKQ435 FAU434:FAU435 EQY434:EQY435 EHC434:EHC435 DXG434:DXG435 DNK434:DNK435 DDO434:DDO435 CTS434:CTS435 CJW434:CJW435 CAA434:CAA435 BQE434:BQE435 BGI434:BGI435 AWM434:AWM435 AMQ434:AMQ435 ACU434:ACU435 SY434:SY435 JC434:JC435 G434:G435 WVO394 WLS394 WBW394 VSA394 VIE394 UYI394 UOM394 UEQ394 TUU394 TKY394 TBC394 SRG394 SHK394 RXO394 RNS394 RDW394 QUA394 QKE394 QAI394 PQM394 PGQ394 OWU394 OMY394 ODC394 NTG394 NJK394 MZO394 MPS394 MFW394 LWA394 LME394 LCI394 KSM394 KIQ394 JYU394 JOY394 JFC394 IVG394 ILK394 IBO394 HRS394 HHW394 GYA394 GOE394 GEI394 FUM394 FKQ394 FAU394 EQY394 EHC394 DXG394 DNK394 DDO394 CTS394 CJW394 CAA394 BQE394 BGI394 AWM394 AMQ394 ACU394 SY394 JC394 G394 WVO368:WVO369 WLS368:WLS369 WBW368:WBW369 VSA368:VSA369 VIE368:VIE369 UYI368:UYI369 UOM368:UOM369 UEQ368:UEQ369 TUU368:TUU369 TKY368:TKY369 TBC368:TBC369 SRG368:SRG369 SHK368:SHK369 RXO368:RXO369 RNS368:RNS369 RDW368:RDW369 QUA368:QUA369 QKE368:QKE369 QAI368:QAI369 PQM368:PQM369 PGQ368:PGQ369 OWU368:OWU369 OMY368:OMY369 ODC368:ODC369 NTG368:NTG369 NJK368:NJK369 MZO368:MZO369 MPS368:MPS369 MFW368:MFW369 LWA368:LWA369 LME368:LME369 LCI368:LCI369 KSM368:KSM369 KIQ368:KIQ369 JYU368:JYU369 JOY368:JOY369 JFC368:JFC369 IVG368:IVG369 ILK368:ILK369 IBO368:IBO369 HRS368:HRS369 HHW368:HHW369 GYA368:GYA369 GOE368:GOE369 GEI368:GEI369 FUM368:FUM369 FKQ368:FKQ369 FAU368:FAU369 EQY368:EQY369 EHC368:EHC369 DXG368:DXG369 DNK368:DNK369 DDO368:DDO369 CTS368:CTS369 CJW368:CJW369 CAA368:CAA369 BQE368:BQE369 BGI368:BGI369 AWM368:AWM369 AMQ368:AMQ369 ACU368:ACU369 SY368:SY369 JC368:JC369 G368:G369 SY383:SY384 JC383:JC384 WVO383:WVO384 WLS383:WLS384 WBW383:WBW384 VSA383:VSA384 VIE383:VIE384 UYI383:UYI384 UOM383:UOM384 UEQ383:UEQ384 TUU383:TUU384 TKY383:TKY384 TBC383:TBC384 SRG383:SRG384 SHK383:SHK384 RXO383:RXO384 RNS383:RNS384 RDW383:RDW384 QUA383:QUA384 QKE383:QKE384 QAI383:QAI384 PQM383:PQM384 PGQ383:PGQ384 OWU383:OWU384 OMY383:OMY384 ODC383:ODC384 NTG383:NTG384 NJK383:NJK384 MZO383:MZO384 MPS383:MPS384 MFW383:MFW384 LWA383:LWA384 LME383:LME384 LCI383:LCI384 KSM383:KSM384 KIQ383:KIQ384 JYU383:JYU384 JOY383:JOY384 JFC383:JFC384 IVG383:IVG384 ILK383:ILK384 IBO383:IBO384 HRS383:HRS384 HHW383:HHW384 GYA383:GYA384 GOE383:GOE384 GEI383:GEI384 FUM383:FUM384 FKQ383:FKQ384 FAU383:FAU384 EQY383:EQY384 EHC383:EHC384 DXG383:DXG384 DNK383:DNK384 DDO383:DDO384 CTS383:CTS384 CJW383:CJW384 CAA383:CAA384 BQE383:BQE384 BGI383:BGI384 AWM383:AWM384 AMQ383:AMQ384" xr:uid="{00000000-0002-0000-0100-00000F000000}">
      <formula1>$G$361:$G$362</formula1>
    </dataValidation>
    <dataValidation type="list" allowBlank="1" showInputMessage="1" showErrorMessage="1" sqref="G436:G441 WVO447:WVO450 WLS447:WLS450 WBW447:WBW450 VSA447:VSA450 VIE447:VIE450 UYI447:UYI450 UOM447:UOM450 UEQ447:UEQ450 TUU447:TUU450 TKY447:TKY450 TBC447:TBC450 SRG447:SRG450 SHK447:SHK450 RXO447:RXO450 RNS447:RNS450 RDW447:RDW450 QUA447:QUA450 QKE447:QKE450 QAI447:QAI450 PQM447:PQM450 PGQ447:PGQ450 OWU447:OWU450 OMY447:OMY450 ODC447:ODC450 NTG447:NTG450 NJK447:NJK450 MZO447:MZO450 MPS447:MPS450 MFW447:MFW450 LWA447:LWA450 LME447:LME450 LCI447:LCI450 KSM447:KSM450 KIQ447:KIQ450 JYU447:JYU450 JOY447:JOY450 JFC447:JFC450 IVG447:IVG450 ILK447:ILK450 IBO447:IBO450 HRS447:HRS450 HHW447:HHW450 GYA447:GYA450 GOE447:GOE450 GEI447:GEI450 FUM447:FUM450 FKQ447:FKQ450 FAU447:FAU450 EQY447:EQY450 EHC447:EHC450 DXG447:DXG450 DNK447:DNK450 DDO447:DDO450 CTS447:CTS450 CJW447:CJW450 CAA447:CAA450 BQE447:BQE450 BGI447:BGI450 AWM447:AWM450 AMQ447:AMQ450 ACU447:ACU450 SY447:SY450 JC447:JC450 G447:G450 WVO443:WVO445 WLS443:WLS445 WBW443:WBW445 VSA443:VSA445 VIE443:VIE445 UYI443:UYI445 UOM443:UOM445 UEQ443:UEQ445 TUU443:TUU445 TKY443:TKY445 TBC443:TBC445 SRG443:SRG445 SHK443:SHK445 RXO443:RXO445 RNS443:RNS445 RDW443:RDW445 QUA443:QUA445 QKE443:QKE445 QAI443:QAI445 PQM443:PQM445 PGQ443:PGQ445 OWU443:OWU445 OMY443:OMY445 ODC443:ODC445 NTG443:NTG445 NJK443:NJK445 MZO443:MZO445 MPS443:MPS445 MFW443:MFW445 LWA443:LWA445 LME443:LME445 LCI443:LCI445 KSM443:KSM445 KIQ443:KIQ445 JYU443:JYU445 JOY443:JOY445 JFC443:JFC445 IVG443:IVG445 ILK443:ILK445 IBO443:IBO445 HRS443:HRS445 HHW443:HHW445 GYA443:GYA445 GOE443:GOE445 GEI443:GEI445 FUM443:FUM445 FKQ443:FKQ445 FAU443:FAU445 EQY443:EQY445 EHC443:EHC445 DXG443:DXG445 DNK443:DNK445 DDO443:DDO445 CTS443:CTS445 CJW443:CJW445 CAA443:CAA445 BQE443:BQE445 BGI443:BGI445 AWM443:AWM445 AMQ443:AMQ445 ACU443:ACU445 SY443:SY445 JC443:JC445 G443:G445 WVO407:WVO433 WLS407:WLS433 WBW407:WBW433 VSA407:VSA433 VIE407:VIE433 UYI407:UYI433 UOM407:UOM433 UEQ407:UEQ433 TUU407:TUU433 TKY407:TKY433 TBC407:TBC433 SRG407:SRG433 SHK407:SHK433 RXO407:RXO433 RNS407:RNS433 RDW407:RDW433 QUA407:QUA433 QKE407:QKE433 QAI407:QAI433 PQM407:PQM433 PGQ407:PGQ433 OWU407:OWU433 OMY407:OMY433 ODC407:ODC433 NTG407:NTG433 NJK407:NJK433 MZO407:MZO433 MPS407:MPS433 MFW407:MFW433 LWA407:LWA433 LME407:LME433 LCI407:LCI433 KSM407:KSM433 KIQ407:KIQ433 JYU407:JYU433 JOY407:JOY433 JFC407:JFC433 IVG407:IVG433 ILK407:ILK433 IBO407:IBO433 HRS407:HRS433 HHW407:HHW433 GYA407:GYA433 GOE407:GOE433 GEI407:GEI433 FUM407:FUM433 FKQ407:FKQ433 FAU407:FAU433 EQY407:EQY433 EHC407:EHC433 DXG407:DXG433 DNK407:DNK433 DDO407:DDO433 CTS407:CTS433 CJW407:CJW433 CAA407:CAA433 BQE407:BQE433 BGI407:BGI433 AWM407:AWM433 AMQ407:AMQ433 ACU407:ACU433 SY407:SY433 JC407:JC433 G407:G433 WVO455:WVO456 WLS455:WLS456 WBW455:WBW456 VSA455:VSA456 VIE455:VIE456 UYI455:UYI456 UOM455:UOM456 UEQ455:UEQ456 TUU455:TUU456 TKY455:TKY456 TBC455:TBC456 SRG455:SRG456 SHK455:SHK456 RXO455:RXO456 RNS455:RNS456 RDW455:RDW456 QUA455:QUA456 QKE455:QKE456 QAI455:QAI456 PQM455:PQM456 PGQ455:PGQ456 OWU455:OWU456 OMY455:OMY456 ODC455:ODC456 NTG455:NTG456 NJK455:NJK456 MZO455:MZO456 MPS455:MPS456 MFW455:MFW456 LWA455:LWA456 LME455:LME456 LCI455:LCI456 KSM455:KSM456 KIQ455:KIQ456 JYU455:JYU456 JOY455:JOY456 JFC455:JFC456 IVG455:IVG456 ILK455:ILK456 IBO455:IBO456 HRS455:HRS456 HHW455:HHW456 GYA455:GYA456 GOE455:GOE456 GEI455:GEI456 FUM455:FUM456 FKQ455:FKQ456 FAU455:FAU456 EQY455:EQY456 EHC455:EHC456 DXG455:DXG456 DNK455:DNK456 DDO455:DDO456 CTS455:CTS456 CJW455:CJW456 CAA455:CAA456 BQE455:BQE456 BGI455:BGI456 AWM455:AWM456 AMQ455:AMQ456 ACU455:ACU456 SY455:SY456 JC455:JC456 G455:G456 WVO436:WVO441 WLS436:WLS441 WBW436:WBW441 VSA436:VSA441 VIE436:VIE441 UYI436:UYI441 UOM436:UOM441 UEQ436:UEQ441 TUU436:TUU441 TKY436:TKY441 TBC436:TBC441 SRG436:SRG441 SHK436:SHK441 RXO436:RXO441 RNS436:RNS441 RDW436:RDW441 QUA436:QUA441 QKE436:QKE441 QAI436:QAI441 PQM436:PQM441 PGQ436:PGQ441 OWU436:OWU441 OMY436:OMY441 ODC436:ODC441 NTG436:NTG441 NJK436:NJK441 MZO436:MZO441 MPS436:MPS441 MFW436:MFW441 LWA436:LWA441 LME436:LME441 LCI436:LCI441 KSM436:KSM441 KIQ436:KIQ441 JYU436:JYU441 JOY436:JOY441 JFC436:JFC441 IVG436:IVG441 ILK436:ILK441 IBO436:IBO441 HRS436:HRS441 HHW436:HHW441 GYA436:GYA441 GOE436:GOE441 GEI436:GEI441 FUM436:FUM441 FKQ436:FKQ441 FAU436:FAU441 EQY436:EQY441 EHC436:EHC441 DXG436:DXG441 DNK436:DNK441 DDO436:DDO441 CTS436:CTS441 CJW436:CJW441 CAA436:CAA441 BQE436:BQE441 BGI436:BGI441 AWM436:AWM441 AMQ436:AMQ441 ACU436:ACU441 SY436:SY441 JC436:JC441" xr:uid="{00000000-0002-0000-0100-00000E000000}">
      <formula1>$G$402:$G$403</formula1>
    </dataValidation>
    <dataValidation type="list" allowBlank="1" showInputMessage="1" showErrorMessage="1" sqref="G451:G454 WVO451:WVO454 WLS451:WLS454 WBW451:WBW454 VSA451:VSA454 VIE451:VIE454 UYI451:UYI454 UOM451:UOM454 UEQ451:UEQ454 TUU451:TUU454 TKY451:TKY454 TBC451:TBC454 SRG451:SRG454 SHK451:SHK454 RXO451:RXO454 RNS451:RNS454 RDW451:RDW454 QUA451:QUA454 QKE451:QKE454 QAI451:QAI454 PQM451:PQM454 PGQ451:PGQ454 OWU451:OWU454 OMY451:OMY454 ODC451:ODC454 NTG451:NTG454 NJK451:NJK454 MZO451:MZO454 MPS451:MPS454 MFW451:MFW454 LWA451:LWA454 LME451:LME454 LCI451:LCI454 KSM451:KSM454 KIQ451:KIQ454 JYU451:JYU454 JOY451:JOY454 JFC451:JFC454 IVG451:IVG454 ILK451:ILK454 IBO451:IBO454 HRS451:HRS454 HHW451:HHW454 GYA451:GYA454 GOE451:GOE454 GEI451:GEI454 FUM451:FUM454 FKQ451:FKQ454 FAU451:FAU454 EQY451:EQY454 EHC451:EHC454 DXG451:DXG454 DNK451:DNK454 DDO451:DDO454 CTS451:CTS454 CJW451:CJW454 CAA451:CAA454 BQE451:BQE454 BGI451:BGI454 AWM451:AWM454 AMQ451:AMQ454 ACU451:ACU454 SY451:SY454 JC451:JC454" xr:uid="{00000000-0002-0000-0100-00000D000000}">
      <formula1>$G$398:$G$399</formula1>
    </dataValidation>
    <dataValidation type="list" allowBlank="1" showInputMessage="1" showErrorMessage="1" sqref="WVO268:WVO269 WBW268:WBW269 VSA268:VSA269 VIE268:VIE269 UYI268:UYI269 UOM268:UOM269 UEQ268:UEQ269 TUU268:TUU269 TKY268:TKY269 TBC268:TBC269 SRG268:SRG269 SHK268:SHK269 RXO268:RXO269 RNS268:RNS269 RDW268:RDW269 QUA268:QUA269 QKE268:QKE269 QAI268:QAI269 PQM268:PQM269 PGQ268:PGQ269 OWU268:OWU269 OMY268:OMY269 ODC268:ODC269 NTG268:NTG269 NJK268:NJK269 MZO268:MZO269 MPS268:MPS269 MFW268:MFW269 LWA268:LWA269 LME268:LME269 LCI268:LCI269 KSM268:KSM269 KIQ268:KIQ269 JYU268:JYU269 JOY268:JOY269 JFC268:JFC269 IVG268:IVG269 ILK268:ILK269 IBO268:IBO269 HRS268:HRS269 HHW268:HHW269 GYA268:GYA269 GOE268:GOE269 GEI268:GEI269 FUM268:FUM269 FKQ268:FKQ269 FAU268:FAU269 EQY268:EQY269 EHC268:EHC269 DXG268:DXG269 DNK268:DNK269 DDO268:DDO269 CTS268:CTS269 CJW268:CJW269 CAA268:CAA269 BQE268:BQE269 BGI268:BGI269 AWM268:AWM269 AMQ268:AMQ269 ACU268:ACU269 SY268:SY269 JC268:JC269 WLS268:WLS269 WVO355 WLS355 WBW355 VSA355 VIE355 UYI355 UOM355 UEQ355 TUU355 TKY355 TBC355 SRG355 SHK355 RXO355 RNS355 RDW355 QUA355 QKE355 QAI355 PQM355 PGQ355 OWU355 OMY355 ODC355 NTG355 NJK355 MZO355 MPS355 MFW355 LWA355 LME355 LCI355 KSM355 KIQ355 JYU355 JOY355 JFC355 IVG355 ILK355 IBO355 HRS355 HHW355 GYA355 GOE355 GEI355 FUM355 FKQ355 FAU355 EQY355 EHC355 DXG355 DNK355 DDO355 CTS355 CJW355 CAA355 BQE355 BGI355 AWM355 AMQ355 ACU355 SY355 JC355" xr:uid="{00000000-0002-0000-0100-00000C000000}">
      <formula1>$G$32:$G$34</formula1>
    </dataValidation>
    <dataValidation type="list" allowBlank="1" showInputMessage="1" showErrorMessage="1" sqref="JC102 WBW100 WBW104 WVO100 WVO104 WLS100 WLS104 JC100 JC104 SY100 SY104 ACU100 ACU104 AMQ100 AMQ104 AWM100 AWM104 BGI100 BGI104 BQE100 BQE104 CAA100 CAA104 CJW100 CJW104 CTS100 CTS104 DDO100 DDO104 DNK100 DNK104 DXG100 DXG104 EHC100 EHC104 EQY100 EQY104 FAU100 FAU104 FKQ100 FKQ104 FUM100 FUM104 GEI100 GEI104 GOE100 GOE104 GYA100 GYA104 HHW100 HHW104 HRS100 HRS104 IBO100 IBO104 ILK100 ILK104 IVG100 IVG104 JFC100 JFC104 JOY100 JOY104 JYU100 JYU104 KIQ100 KIQ104 KSM100 KSM104 LCI100 LCI104 LME100 LME104 LWA100 LWA104 MFW100 MFW104 MPS100 MPS104 MZO100 MZO104 NJK100 NJK104 NTG100 NTG104 ODC100 ODC104 OMY100 OMY104 OWU100 OWU104 PGQ100 PGQ104 PQM100 PQM104 QAI100 QAI104 QKE100 QKE104 QUA100 QUA104 RDW100 RDW104 RNS100 RNS104 RXO100 RXO104 SHK100 SHK104 SRG100 SRG104 TBC100 TBC104 TKY100 TKY104 TUU100 TUU104 UEQ100 UEQ104 UOM100 UOM104 UYI100 UYI104 VIE100 VIE104 VSA100 VSA104 WVO102 WLS102 WBW102 VSA102 VIE102 UYI102 UOM102 UEQ102 TUU102 TKY102 TBC102 SRG102 SHK102 RXO102 RNS102 RDW102 QUA102 QKE102 QAI102 PQM102 PGQ102 OWU102 OMY102 ODC102 NTG102 NJK102 MZO102 MPS102 MFW102 LWA102 LME102 LCI102 KSM102 KIQ102 JYU102 JOY102 JFC102 IVG102 ILK102 IBO102 HRS102 HHW102 GYA102 GOE102 GEI102 FUM102 FKQ102 FAU102 EQY102 EHC102 DXG102 DNK102 DDO102 CTS102 CJW102 CAA102 BQE102 BGI102 AWM102 AMQ102 ACU102 SY102" xr:uid="{00000000-0002-0000-0100-00000B000000}">
      <formula1>$G$26:$G$27</formula1>
    </dataValidation>
    <dataValidation type="list" allowBlank="1" showInputMessage="1" showErrorMessage="1" sqref="JC97:JC98 WVO97:WVO98 WLS97:WLS98 WBW97:WBW98 VSA97:VSA98 VIE97:VIE98 UYI97:UYI98 UOM97:UOM98 UEQ97:UEQ98 TUU97:TUU98 TKY97:TKY98 TBC97:TBC98 SRG97:SRG98 SHK97:SHK98 RXO97:RXO98 RNS97:RNS98 RDW97:RDW98 QUA97:QUA98 QKE97:QKE98 QAI97:QAI98 PQM97:PQM98 PGQ97:PGQ98 OWU97:OWU98 OMY97:OMY98 ODC97:ODC98 NTG97:NTG98 NJK97:NJK98 MZO97:MZO98 MPS97:MPS98 MFW97:MFW98 LWA97:LWA98 LME97:LME98 LCI97:LCI98 KSM97:KSM98 KIQ97:KIQ98 JYU97:JYU98 JOY97:JOY98 JFC97:JFC98 IVG97:IVG98 ILK97:ILK98 IBO97:IBO98 HRS97:HRS98 HHW97:HHW98 GYA97:GYA98 GOE97:GOE98 GEI97:GEI98 FUM97:FUM98 FKQ97:FKQ98 FAU97:FAU98 EQY97:EQY98 EHC97:EHC98 DXG97:DXG98 DNK97:DNK98 DDO97:DDO98 CTS97:CTS98 CJW97:CJW98 CAA97:CAA98 BQE97:BQE98 BGI97:BGI98 AWM97:AWM98 AMQ97:AMQ98 ACU97:ACU98 SY97:SY98" xr:uid="{00000000-0002-0000-0100-00000A000000}">
      <formula1>$G$48:$G$48</formula1>
    </dataValidation>
    <dataValidation type="list" allowBlank="1" showInputMessage="1" showErrorMessage="1" sqref="WVO99 WLS99 WBW99 VSA99 VIE99 UYI99 UOM99 UEQ99 TUU99 TKY99 TBC99 SRG99 SHK99 RXO99 RNS99 RDW99 QUA99 QKE99 QAI99 PQM99 PGQ99 OWU99 OMY99 ODC99 NTG99 NJK99 MZO99 MPS99 MFW99 LWA99 LME99 LCI99 KSM99 KIQ99 JYU99 JOY99 JFC99 IVG99 ILK99 IBO99 HRS99 HHW99 GYA99 GOE99 GEI99 FUM99 FKQ99 FAU99 EQY99 EHC99 DXG99 DNK99 DDO99 CTS99 CJW99 CAA99 BQE99 BGI99 AWM99 AMQ99 ACU99 SY99 JC99" xr:uid="{00000000-0002-0000-0100-000009000000}">
      <formula1>$G$30:$G$30</formula1>
    </dataValidation>
    <dataValidation type="list" allowBlank="1" showInputMessage="1" showErrorMessage="1" sqref="G16:G18 WVO20:WVO25 WLS20:WLS25 WBW20:WBW25 VSA20:VSA25 VIE20:VIE25 UYI20:UYI25 UOM20:UOM25 UEQ20:UEQ25 TUU20:TUU25 TKY20:TKY25 TBC20:TBC25 SRG20:SRG25 SHK20:SHK25 RXO20:RXO25 RNS20:RNS25 RDW20:RDW25 QUA20:QUA25 QKE20:QKE25 QAI20:QAI25 PQM20:PQM25 PGQ20:PGQ25 OWU20:OWU25 OMY20:OMY25 ODC20:ODC25 NTG20:NTG25 NJK20:NJK25 MZO20:MZO25 MPS20:MPS25 MFW20:MFW25 LWA20:LWA25 LME20:LME25 LCI20:LCI25 KSM20:KSM25 KIQ20:KIQ25 JYU20:JYU25 JOY20:JOY25 JFC20:JFC25 IVG20:IVG25 ILK20:ILK25 IBO20:IBO25 HRS20:HRS25 HHW20:HHW25 GYA20:GYA25 GOE20:GOE25 GEI20:GEI25 FUM20:FUM25 FKQ20:FKQ25 FAU20:FAU25 EQY20:EQY25 EHC20:EHC25 DXG20:DXG25 DNK20:DNK25 DDO20:DDO25 CTS20:CTS25 CJW20:CJW25 CAA20:CAA25 BQE20:BQE25 BGI20:BGI25 AWM20:AWM25 AMQ20:AMQ25 ACU20:ACU25 SY20:SY25 JC20:JC25 G20:G25 WVO12 WLS12 WBW12 VSA12 VIE12 UYI12 UOM12 UEQ12 TUU12 TKY12 TBC12 SRG12 SHK12 RXO12 RNS12 RDW12 QUA12 QKE12 QAI12 PQM12 PGQ12 OWU12 OMY12 ODC12 NTG12 NJK12 MZO12 MPS12 MFW12 LWA12 LME12 LCI12 KSM12 KIQ12 JYU12 JOY12 JFC12 IVG12 ILK12 IBO12 HRS12 HHW12 GYA12 GOE12 GEI12 FUM12 FKQ12 FAU12 EQY12 EHC12 DXG12 DNK12 DDO12 CTS12 CJW12 CAA12 BQE12 BGI12 AWM12 AMQ12 ACU12 SY12 JC12 G12 WVO16:WVO18 WLS16:WLS18 WBW16:WBW18 VSA16:VSA18 VIE16:VIE18 UYI16:UYI18 UOM16:UOM18 UEQ16:UEQ18 TUU16:TUU18 TKY16:TKY18 TBC16:TBC18 SRG16:SRG18 SHK16:SHK18 RXO16:RXO18 RNS16:RNS18 RDW16:RDW18 QUA16:QUA18 QKE16:QKE18 QAI16:QAI18 PQM16:PQM18 PGQ16:PGQ18 OWU16:OWU18 OMY16:OMY18 ODC16:ODC18 NTG16:NTG18 NJK16:NJK18 MZO16:MZO18 MPS16:MPS18 MFW16:MFW18 LWA16:LWA18 LME16:LME18 LCI16:LCI18 KSM16:KSM18 KIQ16:KIQ18 JYU16:JYU18 JOY16:JOY18 JFC16:JFC18 IVG16:IVG18 ILK16:ILK18 IBO16:IBO18 HRS16:HRS18 HHW16:HHW18 GYA16:GYA18 GOE16:GOE18 GEI16:GEI18 FUM16:FUM18 FKQ16:FKQ18 FAU16:FAU18 EQY16:EQY18 EHC16:EHC18 DXG16:DXG18 DNK16:DNK18 DDO16:DDO18 CTS16:CTS18 CJW16:CJW18 CAA16:CAA18 BQE16:BQE18 BGI16:BGI18 AWM16:AWM18 AMQ16:AMQ18 ACU16:ACU18 SY16:SY18 JC16:JC18" xr:uid="{00000000-0002-0000-0100-000008000000}">
      <formula1>$G$4:$G$5</formula1>
    </dataValidation>
    <dataValidation type="list" allowBlank="1" showInputMessage="1" showErrorMessage="1" sqref="WBW338:WBW339 JC132 SY132 ACU132 AMQ132 AWM132 BGI132 BQE132 CAA132 CJW132 CTS132 DDO132 DNK132 DXG132 EHC132 EQY132 FAU132 FKQ132 FUM132 GEI132 GOE132 GYA132 HHW132 HRS132 IBO132 ILK132 IVG132 JFC132 JOY132 JYU132 KIQ132 KSM132 LCI132 LME132 LWA132 MFW132 MPS132 MZO132 NJK132 NTG132 ODC132 OMY132 OWU132 PGQ132 PQM132 QAI132 QKE132 QUA132 RDW132 RNS132 RXO132 SHK132 SRG132 TBC132 TKY132 TUU132 UEQ132 UOM132 UYI132 VIE132 VSA132 WBW132 WLS132 WVO132 VIE338:VIE339 UYI338:UYI339 UOM338:UOM339 UEQ338:UEQ339 TUU338:TUU339 TKY338:TKY339 TBC338:TBC339 SRG338:SRG339 SHK338:SHK339 RXO338:RXO339 RNS338:RNS339 RDW338:RDW339 QUA338:QUA339 QKE338:QKE339 QAI338:QAI339 PQM338:PQM339 PGQ338:PGQ339 OWU338:OWU339 OMY338:OMY339 ODC338:ODC339 NTG338:NTG339 NJK338:NJK339 MZO338:MZO339 MPS338:MPS339 MFW338:MFW339 LWA338:LWA339 LME338:LME339 LCI338:LCI339 KSM338:KSM339 KIQ338:KIQ339 JYU338:JYU339 JOY338:JOY339 JFC338:JFC339 IVG338:IVG339 ILK338:ILK339 IBO338:IBO339 HRS338:HRS339 HHW338:HHW339 GYA338:GYA339 GOE338:GOE339 GEI338:GEI339 FUM338:FUM339 FKQ338:FKQ339 FAU338:FAU339 EQY338:EQY339 EHC338:EHC339 DXG338:DXG339 DNK338:DNK339 DDO338:DDO339 CTS338:CTS339 CJW338:CJW339 CAA338:CAA339 BQE338:BQE339 BGI338:BGI339 AWM338:AWM339 AMQ338:AMQ339 ACU338:ACU339 SY338:SY339 JC338:JC339 VSA338:VSA339 WVO338:WVO339 WLS338:WLS339 WVO121 WLS121 WBW121 VSA121 VIE121 UYI121 UOM121 UEQ121 TUU121 TKY121 TBC121 SRG121 SHK121 RXO121 RNS121 RDW121 QUA121 QKE121 QAI121 PQM121 PGQ121 OWU121 OMY121 ODC121 NTG121 NJK121 MZO121 MPS121 MFW121 LWA121 LME121 LCI121 KSM121 KIQ121 JYU121 JOY121 JFC121 IVG121 ILK121 IBO121 HRS121 HHW121 GYA121 GOE121 GEI121 FUM121 FKQ121 FAU121 EQY121 EHC121 DXG121 DNK121 DDO121 CTS121 CJW121 CAA121 BQE121 BGI121 AWM121 AMQ121 ACU121 SY121 JC121" xr:uid="{00000000-0002-0000-0100-000007000000}">
      <formula1>$G$27:$G$28</formula1>
    </dataValidation>
    <dataValidation type="list" allowBlank="1" showInputMessage="1" showErrorMessage="1" sqref="JOY46 CAA46 JC266:JC267 SY266:SY267 ACU266:ACU267 AMQ266:AMQ267 AWM266:AWM267 BGI266:BGI267 BQE266:BQE267 CAA266:CAA267 CJW266:CJW267 CTS266:CTS267 DDO266:DDO267 DNK266:DNK267 DXG266:DXG267 EHC266:EHC267 EQY266:EQY267 FAU266:FAU267 FKQ266:FKQ267 FUM266:FUM267 GEI266:GEI267 GOE266:GOE267 GYA266:GYA267 HHW266:HHW267 HRS266:HRS267 IBO266:IBO267 ILK266:ILK267 IVG266:IVG267 JFC266:JFC267 JOY266:JOY267 JYU266:JYU267 KIQ266:KIQ267 KSM266:KSM267 LCI266:LCI267 LME266:LME267 LWA266:LWA267 MFW266:MFW267 MPS266:MPS267 MZO266:MZO267 NJK266:NJK267 NTG266:NTG267 ODC266:ODC267 OMY266:OMY267 OWU266:OWU267 PGQ266:PGQ267 PQM266:PQM267 QAI266:QAI267 QKE266:QKE267 QUA266:QUA267 RDW266:RDW267 RNS266:RNS267 RXO266:RXO267 SHK266:SHK267 SRG266:SRG267 TBC266:TBC267 TKY266:TKY267 TUU266:TUU267 UEQ266:UEQ267 UOM266:UOM267 UYI266:UYI267 VIE266:VIE267 VSA266:VSA267 WBW266:WBW267 WLS266:WLS267 WVO266:WVO267 EQY46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AMQ46 JFC46 IVG46 JC196:JC197 SY196:SY197 ACU196:ACU197 AMQ196:AMQ197 AWM196:AWM197 BGI196:BGI197 BQE196:BQE197 CAA196:CAA197 CJW196:CJW197 CTS196:CTS197 DDO196:DDO197 DNK196:DNK197 DXG196:DXG197 EHC196:EHC197 EQY196:EQY197 FAU196:FAU197 FKQ196:FKQ197 FUM196:FUM197 GEI196:GEI197 GOE196:GOE197 GYA196:GYA197 HHW196:HHW197 HRS196:HRS197 IBO196:IBO197 ILK196:ILK197 IVG196:IVG197 JFC196:JFC197 JOY196:JOY197 JYU196:JYU197 KIQ196:KIQ197 KSM196:KSM197 LCI196:LCI197 LME196:LME197 LWA196:LWA197 MFW196:MFW197 MPS196:MPS197 MZO196:MZO197 NJK196:NJK197 NTG196:NTG197 ODC196:ODC197 OMY196:OMY197 OWU196:OWU197 PGQ196:PGQ197 PQM196:PQM197 QAI196:QAI197 QKE196:QKE197 QUA196:QUA197 RDW196:RDW197 RNS196:RNS197 RXO196:RXO197 SHK196:SHK197 SRG196:SRG197 TBC196:TBC197 TKY196:TKY197 TUU196:TUU197 UEQ196:UEQ197 UOM196:UOM197 UYI196:UYI197 VIE196:VIE197 VSA196:VSA197 WBW196:WBW197 WLS196:WLS197 WVO196:WVO197 G328 JC341 SY341 ACU341 AMQ341 AWM341 BGI341 BQE341 CAA341 CJW341 CTS341 DDO341 DNK341 DXG341 EHC341 EQY341 FAU341 FKQ341 FUM341 GEI341 GOE341 GYA341 HHW341 HRS341 IBO341 ILK341 IVG341 JFC341 JOY341 JYU341 KIQ341 KSM341 LCI341 LME341 LWA341 MFW341 MPS341 MZO341 NJK341 NTG341 ODC341 OMY341 OWU341 PGQ341 PQM341 QAI341 QKE341 QUA341 RDW341 RNS341 RXO341 SHK341 SRG341 TBC341 TKY341 TUU341 UEQ341 UOM341 UYI341 VIE341 VSA341 WBW341 WLS341 WVO341 GOE46 JC148:JC149 SY148:SY149 ACU148:ACU149 AMQ148:AMQ149 AWM148:AWM149 BGI148:BGI149 BQE148:BQE149 CAA148:CAA149 CJW148:CJW149 CTS148:CTS149 DDO148:DDO149 DNK148:DNK149 DXG148:DXG149 EHC148:EHC149 EQY148:EQY149 FAU148:FAU149 FKQ148:FKQ149 FUM148:FUM149 GEI148:GEI149 GOE148:GOE149 GYA148:GYA149 HHW148:HHW149 HRS148:HRS149 IBO148:IBO149 ILK148:ILK149 IVG148:IVG149 JFC148:JFC149 JOY148:JOY149 JYU148:JYU149 KIQ148:KIQ149 KSM148:KSM149 LCI148:LCI149 LME148:LME149 LWA148:LWA149 MFW148:MFW149 MPS148:MPS149 MZO148:MZO149 NJK148:NJK149 NTG148:NTG149 ODC148:ODC149 OMY148:OMY149 OWU148:OWU149 PGQ148:PGQ149 PQM148:PQM149 QAI148:QAI149 QKE148:QKE149 QUA148:QUA149 RDW148:RDW149 RNS148:RNS149 RXO148:RXO149 SHK148:SHK149 SRG148:SRG149 TBC148:TBC149 TKY148:TKY149 TUU148:TUU149 UEQ148:UEQ149 UOM148:UOM149 UYI148:UYI149 VIE148:VIE149 VSA148:VSA149 WBW148:WBW149 WLS148:WLS149 WVO148:WVO149 ILK46 JC225 SY225 ACU225 AMQ225 AWM225 BGI225 BQE225 CAA225 CJW225 CTS225 DDO225 DNK225 DXG225 EHC225 EQY225 FAU225 FKQ225 FUM225 GEI225 GOE225 GYA225 HHW225 HRS225 IBO225 ILK225 IVG225 JFC225 JOY225 JYU225 KIQ225 KSM225 LCI225 LME225 LWA225 MFW225 MPS225 MZO225 NJK225 NTG225 ODC225 OMY225 OWU225 PGQ225 PQM225 QAI225 QKE225 QUA225 RDW225 RNS225 RXO225 SHK225 SRG225 TBC225 TKY225 TUU225 UEQ225 UOM225 UYI225 VIE225 VSA225 WBW225 WLS225 WVO225 EHC46 DXG46 DNK46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FKQ46 ACU46 BQE46 DDO46 BGI46 JC92 SY92 ACU92 AMQ92 AWM92 BGI92 BQE92 CAA92 CJW92 CTS92 DDO92 DNK92 DXG92 EHC92 EQY92 FAU92 FKQ92 FUM92 GEI92 GOE92 GYA92 HHW92 HRS92 IBO92 ILK92 IVG92 JFC92 JOY92 JYU92 KIQ92 KSM92 LCI92 LME92 LWA92 MFW92 MPS92 MZO92 NJK92 NTG92 ODC92 OMY92 OWU92 PGQ92 PQM92 QAI92 QKE92 QUA92 RDW92 RNS92 RXO92 SHK92 SRG92 TBC92 TKY92 TUU92 UEQ92 UOM92 UYI92 VIE92 VSA92 WBW92 WLS92 WVO92 JC164 SY164 ACU164 AMQ164 AWM164 BGI164 BQE164 CAA164 CJW164 CTS164 DDO164 DNK164 DXG164 EHC164 EQY164 FAU164 FKQ164 FUM164 GEI164 GOE164 GYA164 HHW164 HRS164 IBO164 ILK164 IVG164 JFC164 JOY164 JYU164 KIQ164 KSM164 LCI164 LME164 LWA164 MFW164 MPS164 MZO164 NJK164 NTG164 ODC164 OMY164 OWU164 PGQ164 PQM164 QAI164 QKE164 QUA164 RDW164 RNS164 RXO164 SHK164 SRG164 TBC164 TKY164 TUU164 UEQ164 UOM164 UYI164 VIE164 VSA164 WBW164 WLS164 WVO164 GEI46 JC71:JC74 SY71:SY74 ACU71:ACU74 AMQ71:AMQ74 AWM71:AWM74 BGI71:BGI74 BQE71:BQE74 CAA71:CAA74 CJW71:CJW74 CTS71:CTS74 DDO71:DDO74 DNK71:DNK74 DXG71:DXG74 EHC71:EHC74 EQY71:EQY74 FAU71:FAU74 FKQ71:FKQ74 FUM71:FUM74 GEI71:GEI74 GOE71:GOE74 GYA71:GYA74 HHW71:HHW74 HRS71:HRS74 IBO71:IBO74 ILK71:ILK74 IVG71:IVG74 JFC71:JFC74 JOY71:JOY74 JYU71:JYU74 KIQ71:KIQ74 KSM71:KSM74 LCI71:LCI74 LME71:LME74 LWA71:LWA74 MFW71:MFW74 MPS71:MPS74 MZO71:MZO74 NJK71:NJK74 NTG71:NTG74 ODC71:ODC74 OMY71:OMY74 OWU71:OWU74 PGQ71:PGQ74 PQM71:PQM74 QAI71:QAI74 QKE71:QKE74 QUA71:QUA74 RDW71:RDW74 RNS71:RNS74 RXO71:RXO74 SHK71:SHK74 SRG71:SRG74 TBC71:TBC74 TKY71:TKY74 TUU71:TUU74 UEQ71:UEQ74 UOM71:UOM74 UYI71:UYI74 VIE71:VIE74 VSA71:VSA74 WBW71:WBW74 WLS71:WLS74 WVO71:WVO74 G79:G80 IBO46 G366 AWM46 JC366:JC367 SY366:SY367 ACU366:ACU367 AMQ366:AMQ367 AWM366:AWM367 BGI366:BGI367 BQE366:BQE367 CAA366:CAA367 CJW366:CJW367 CTS366:CTS367 DDO366:DDO367 DNK366:DNK367 DXG366:DXG367 EHC366:EHC367 EQY366:EQY367 FAU366:FAU367 FKQ366:FKQ367 FUM366:FUM367 GEI366:GEI367 GOE366:GOE367 GYA366:GYA367 HHW366:HHW367 HRS366:HRS367 IBO366:IBO367 ILK366:ILK367 IVG366:IVG367 JFC366:JFC367 JOY366:JOY367 JYU366:JYU367 KIQ366:KIQ367 KSM366:KSM367 LCI366:LCI367 LME366:LME367 LWA366:LWA367 MFW366:MFW367 MPS366:MPS367 MZO366:MZO367 NJK366:NJK367 NTG366:NTG367 ODC366:ODC367 OMY366:OMY367 OWU366:OWU367 PGQ366:PGQ367 PQM366:PQM367 QAI366:QAI367 QKE366:QKE367 QUA366:QUA367 RDW366:RDW367 RNS366:RNS367 RXO366:RXO367 SHK366:SHK367 SRG366:SRG367 TBC366:TBC367 TKY366:TKY367 TUU366:TUU367 UEQ366:UEQ367 UOM366:UOM367 UYI366:UYI367 VIE366:VIE367 VSA366:VSA367 WBW366:WBW367 WLS366:WLS367 WVO366:WVO367 HRS46 HHW46 GYA46 FAU46 CJW46 WLS57 WVO49 WBW57 WLS49 VSA57 WBW49 VIE57 VSA49 UYI57 VIE49 UOM57 UYI49 UEQ57 UOM49 TUU57 UEQ49 TKY57 TUU49 TBC57 TKY49 SRG57 TBC49 SHK57 SRG49 RXO57 SHK49 RNS57 RXO49 RDW57 RNS49 QUA57 RDW49 QKE57 QUA49 QAI57 QKE49 PQM57 QAI49 PGQ57 PQM49 OWU57 PGQ49 OMY57 OWU49 ODC57 OMY49 NTG57 ODC49 NJK57 NTG49 MZO57 NJK49 MPS57 MZO49 MFW57 MPS49 LWA57 MFW49 LME57 LWA49 LCI57 LME49 KSM57 LCI49 KIQ57 KSM49 JYU57 KIQ49 JOY57 JYU49 JFC57 JOY49 IVG57 JFC49 ILK57 IVG49 IBO57 ILK49 HRS57 IBO49 HHW57 HRS49 GYA57 HHW49 GOE57 GYA49 GEI57 GOE49 FUM57 GEI49 FKQ57 FUM49 FAU57 FKQ49 EQY57 FAU49 EHC57 EQY49 DXG57 EHC49 DNK57 DXG49 DDO57 DNK49 CTS57 DDO49 CJW57 CTS49 CAA57 CJW49 BQE57 CAA49 BGI57 BQE49 AWM57 BGI49 AMQ57 AWM49 ACU57 AMQ49 SY57 ACU49 JC57 SY49 FUM46 JC49 CTS46 SY46 JC46 G382 WVO57 WVO46 WLS46 WBW46 VSA46 VIE46 UYI46 UOM46 UEQ46 TUU46 TKY46 TBC46 SRG46 SHK46 RXO46 RNS46 RDW46 QUA46 QKE46 QAI46 PQM46 PGQ46 OWU46 OMY46 ODC46 NTG46 NJK46 MZO46 MPS46 MFW46 LWA46 LME46 LCI46 KSM46 KIQ46 JYU46 WVO37 WLS37 WBW37 VSA37 VIE37 UYI37 UOM37 UEQ37 TUU37 TKY37 TBC37 SRG37 SHK37 RXO37 RNS37 RDW37 QUA37 QKE37 QAI37 PQM37 PGQ37 OWU37 OMY37 ODC37 NTG37 NJK37 MZO37 MPS37 MFW37 LWA37 LME37 LCI37 KSM37 KIQ37 JYU37 JOY37 JFC37 IVG37 ILK37 IBO37 HRS37 HHW37 GYA37 GOE37 GEI37 FUM37 FKQ37 FAU37 EQY37 EHC37 DXG37 DNK37 DDO37 CTS37 CJW37 CAA37 BQE37 BGI37 AWM37 AMQ37 ACU37 SY37 JC37 WVO41:WVO42 WLS41:WLS42 WBW41:WBW42 VSA41:VSA42 VIE41:VIE42 UYI41:UYI42 UOM41:UOM42 UEQ41:UEQ42 TUU41:TUU42 TKY41:TKY42 TBC41:TBC42 SRG41:SRG42 SHK41:SHK42 RXO41:RXO42 RNS41:RNS42 RDW41:RDW42 QUA41:QUA42 QKE41:QKE42 QAI41:QAI42 PQM41:PQM42 PGQ41:PGQ42 OWU41:OWU42 OMY41:OMY42 ODC41:ODC42 NTG41:NTG42 NJK41:NJK42 MZO41:MZO42 MPS41:MPS42 MFW41:MFW42 LWA41:LWA42 LME41:LME42 LCI41:LCI42 KSM41:KSM42 KIQ41:KIQ42 JYU41:JYU42 JOY41:JOY42 JFC41:JFC42 IVG41:IVG42 ILK41:ILK42 IBO41:IBO42 HRS41:HRS42 HHW41:HHW42 GYA41:GYA42 GOE41:GOE42 GEI41:GEI42 FUM41:FUM42 FKQ41:FKQ42 FAU41:FAU42 EQY41:EQY42 EHC41:EHC42 DXG41:DXG42 DNK41:DNK42 DDO41:DDO42 CTS41:CTS42 CJW41:CJW42 CAA41:CAA42 BQE41:BQE42 BGI41:BGI42 AWM41:AWM42 AMQ41:AMQ42 ACU41:ACU42 SY41:SY42 JC41:JC42 WVO76:WVO80 WLS76:WLS80 WBW76:WBW80 VSA76:VSA80 VIE76:VIE80 UYI76:UYI80 UOM76:UOM80 UEQ76:UEQ80 TUU76:TUU80 TKY76:TKY80 TBC76:TBC80 SRG76:SRG80 SHK76:SHK80 RXO76:RXO80 RNS76:RNS80 RDW76:RDW80 QUA76:QUA80 QKE76:QKE80 QAI76:QAI80 PQM76:PQM80 PGQ76:PGQ80 OWU76:OWU80 OMY76:OMY80 ODC76:ODC80 NTG76:NTG80 NJK76:NJK80 MZO76:MZO80 MPS76:MPS80 MFW76:MFW80 LWA76:LWA80 LME76:LME80 LCI76:LCI80 KSM76:KSM80 KIQ76:KIQ80 JYU76:JYU80 JOY76:JOY80 JFC76:JFC80 IVG76:IVG80 ILK76:ILK80 IBO76:IBO80 HRS76:HRS80 HHW76:HHW80 GYA76:GYA80 GOE76:GOE80 GEI76:GEI80 FUM76:FUM80 FKQ76:FKQ80 FAU76:FAU80 EQY76:EQY80 EHC76:EHC80 DXG76:DXG80 DNK76:DNK80 DDO76:DDO80 CTS76:CTS80 CJW76:CJW80 CAA76:CAA80 BQE76:BQE80 BGI76:BGI80 AWM76:AWM80 AMQ76:AMQ80 ACU76:ACU80 SY76:SY80 JC76:JC80 WVO85:WVO90 WLS85:WLS90 WBW85:WBW90 VSA85:VSA90 VIE85:VIE90 UYI85:UYI90 UOM85:UOM90 UEQ85:UEQ90 TUU85:TUU90 TKY85:TKY90 TBC85:TBC90 SRG85:SRG90 SHK85:SHK90 RXO85:RXO90 RNS85:RNS90 RDW85:RDW90 QUA85:QUA90 QKE85:QKE90 QAI85:QAI90 PQM85:PQM90 PGQ85:PGQ90 OWU85:OWU90 OMY85:OMY90 ODC85:ODC90 NTG85:NTG90 NJK85:NJK90 MZO85:MZO90 MPS85:MPS90 MFW85:MFW90 LWA85:LWA90 LME85:LME90 LCI85:LCI90 KSM85:KSM90 KIQ85:KIQ90 JYU85:JYU90 JOY85:JOY90 JFC85:JFC90 IVG85:IVG90 ILK85:ILK90 IBO85:IBO90 HRS85:HRS90 HHW85:HHW90 GYA85:GYA90 GOE85:GOE90 GEI85:GEI90 FUM85:FUM90 FKQ85:FKQ90 FAU85:FAU90 EQY85:EQY90 EHC85:EHC90 DXG85:DXG90 DNK85:DNK90 DDO85:DDO90 CTS85:CTS90 CJW85:CJW90 CAA85:CAA90 BQE85:BQE90 BGI85:BGI90 AWM85:AWM90 AMQ85:AMQ90 ACU85:ACU90 SY85:SY90 JC85:JC90 WVO199:WVO200 WLS199:WLS200 WBW199:WBW200 VSA199:VSA200 VIE199:VIE200 UYI199:UYI200 UOM199:UOM200 UEQ199:UEQ200 TUU199:TUU200 TKY199:TKY200 TBC199:TBC200 SRG199:SRG200 SHK199:SHK200 RXO199:RXO200 RNS199:RNS200 RDW199:RDW200 QUA199:QUA200 QKE199:QKE200 QAI199:QAI200 PQM199:PQM200 PGQ199:PGQ200 OWU199:OWU200 OMY199:OMY200 ODC199:ODC200 NTG199:NTG200 NJK199:NJK200 MZO199:MZO200 MPS199:MPS200 MFW199:MFW200 LWA199:LWA200 LME199:LME200 LCI199:LCI200 KSM199:KSM200 KIQ199:KIQ200 JYU199:JYU200 JOY199:JOY200 JFC199:JFC200 IVG199:IVG200 ILK199:ILK200 IBO199:IBO200 HRS199:HRS200 HHW199:HHW200 GYA199:GYA200 GOE199:GOE200 GEI199:GEI200 FUM199:FUM200 FKQ199:FKQ200 FAU199:FAU200 EQY199:EQY200 EHC199:EHC200 DXG199:DXG200 DNK199:DNK200 DDO199:DDO200 CTS199:CTS200 CJW199:CJW200 CAA199:CAA200 BQE199:BQE200 BGI199:BGI200 AWM199:AWM200 AMQ199:AMQ200 ACU199:ACU200 SY199:SY200 JC199:JC200 JC206:JC213 SY206:SY213 ACU206:ACU213 AMQ206:AMQ213 AWM206:AWM213 BGI206:BGI213 BQE206:BQE213 CAA206:CAA213 CJW206:CJW213 CTS206:CTS213 DDO206:DDO213 DNK206:DNK213 DXG206:DXG213 EHC206:EHC213 EQY206:EQY213 FAU206:FAU213 FKQ206:FKQ213 FUM206:FUM213 GEI206:GEI213 GOE206:GOE213 GYA206:GYA213 HHW206:HHW213 HRS206:HRS213 IBO206:IBO213 ILK206:ILK213 IVG206:IVG213 JFC206:JFC213 JOY206:JOY213 JYU206:JYU213 KIQ206:KIQ213 KSM206:KSM213 LCI206:LCI213 LME206:LME213 LWA206:LWA213 MFW206:MFW213 MPS206:MPS213 MZO206:MZO213 NJK206:NJK213 NTG206:NTG213 ODC206:ODC213 OMY206:OMY213 OWU206:OWU213 PGQ206:PGQ213 PQM206:PQM213 QAI206:QAI213 QKE206:QKE213 QUA206:QUA213 RDW206:RDW213 RNS206:RNS213 RXO206:RXO213 SHK206:SHK213 SRG206:SRG213 TBC206:TBC213 TKY206:TKY213 TUU206:TUU213 UEQ206:UEQ213 UOM206:UOM213 UYI206:UYI213 VIE206:VIE213 VSA206:VSA213 WBW206:WBW213 WLS206:WLS213 WVO206:WVO213 WVO215 WLS215 WBW215 VSA215 VIE215 UYI215 UOM215 UEQ215 TUU215 TKY215 TBC215 SRG215 SHK215 RXO215 RNS215 RDW215 QUA215 QKE215 QAI215 PQM215 PGQ215 OWU215 OMY215 ODC215 NTG215 NJK215 MZO215 MPS215 MFW215 LWA215 LME215 LCI215 KSM215 KIQ215 JYU215 JOY215 JFC215 IVG215 ILK215 IBO215 HRS215 HHW215 GYA215 GOE215 GEI215 FUM215 FKQ215 FAU215 EQY215 EHC215 DXG215 DNK215 DDO215 CTS215 CJW215 CAA215 BQE215 BGI215 AWM215 AMQ215 ACU215 SY215 JC215 WVO221 WLS221 WBW221 VSA221 VIE221 UYI221 UOM221 UEQ221 TUU221 TKY221 TBC221 SRG221 SHK221 RXO221 RNS221 RDW221 QUA221 QKE221 QAI221 PQM221 PGQ221 OWU221 OMY221 ODC221 NTG221 NJK221 MZO221 MPS221 MFW221 LWA221 LME221 LCI221 KSM221 KIQ221 JYU221 JOY221 JFC221 IVG221 ILK221 IBO221 HRS221 HHW221 GYA221 GOE221 GEI221 FUM221 FKQ221 FAU221 EQY221 EHC221 DXG221 DNK221 DDO221 CTS221 CJW221 CAA221 BQE221 BGI221 AWM221 AMQ221 ACU221 SY221 JC221 JC234:JC241 SY234:SY241 ACU234:ACU241 AMQ234:AMQ241 AWM234:AWM241 BGI234:BGI241 BQE234:BQE241 CAA234:CAA241 CJW234:CJW241 CTS234:CTS241 DDO234:DDO241 DNK234:DNK241 DXG234:DXG241 EHC234:EHC241 EQY234:EQY241 FAU234:FAU241 FKQ234:FKQ241 FUM234:FUM241 GEI234:GEI241 GOE234:GOE241 GYA234:GYA241 HHW234:HHW241 HRS234:HRS241 IBO234:IBO241 ILK234:ILK241 IVG234:IVG241 JFC234:JFC241 JOY234:JOY241 JYU234:JYU241 KIQ234:KIQ241 KSM234:KSM241 LCI234:LCI241 LME234:LME241 LWA234:LWA241 MFW234:MFW241 MPS234:MPS241 MZO234:MZO241 NJK234:NJK241 NTG234:NTG241 ODC234:ODC241 OMY234:OMY241 OWU234:OWU241 PGQ234:PGQ241 PQM234:PQM241 QAI234:QAI241 QKE234:QKE241 QUA234:QUA241 RDW234:RDW241 RNS234:RNS241 RXO234:RXO241 SHK234:SHK241 SRG234:SRG241 TBC234:TBC241 TKY234:TKY241 TUU234:TUU241 UEQ234:UEQ241 UOM234:UOM241 UYI234:UYI241 VIE234:VIE241 VSA234:VSA241 WBW234:WBW241 WLS234:WLS241 WVO234:WVO241 WVO284:WVO286 WLS284:WLS286 WBW284:WBW286 VSA284:VSA286 VIE284:VIE286 UYI284:UYI286 UOM284:UOM286 UEQ284:UEQ286 TUU284:TUU286 TKY284:TKY286 TBC284:TBC286 SRG284:SRG286 SHK284:SHK286 RXO284:RXO286 RNS284:RNS286 RDW284:RDW286 QUA284:QUA286 QKE284:QKE286 QAI284:QAI286 PQM284:PQM286 PGQ284:PGQ286 OWU284:OWU286 OMY284:OMY286 ODC284:ODC286 NTG284:NTG286 NJK284:NJK286 MZO284:MZO286 MPS284:MPS286 MFW284:MFW286 LWA284:LWA286 LME284:LME286 LCI284:LCI286 KSM284:KSM286 KIQ284:KIQ286 JYU284:JYU286 JOY284:JOY286 JFC284:JFC286 IVG284:IVG286 ILK284:ILK286 IBO284:IBO286 HRS284:HRS286 HHW284:HHW286 GYA284:GYA286 GOE284:GOE286 GEI284:GEI286 FUM284:FUM286 FKQ284:FKQ286 FAU284:FAU286 EQY284:EQY286 EHC284:EHC286 DXG284:DXG286 DNK284:DNK286 DDO284:DDO286 CTS284:CTS286 CJW284:CJW286 CAA284:CAA286 BQE284:BQE286 BGI284:BGI286 AWM284:AWM286 AMQ284:AMQ286 ACU284:ACU286 SY284:SY286 JC284:JC286 WVO328:WVO329 WLS328:WLS329 WBW328:WBW329 VSA328:VSA329 VIE328:VIE329 UYI328:UYI329 UOM328:UOM329 UEQ328:UEQ329 TUU328:TUU329 TKY328:TKY329 TBC328:TBC329 SRG328:SRG329 SHK328:SHK329 RXO328:RXO329 RNS328:RNS329 RDW328:RDW329 QUA328:QUA329 QKE328:QKE329 QAI328:QAI329 PQM328:PQM329 PGQ328:PGQ329 OWU328:OWU329 OMY328:OMY329 ODC328:ODC329 NTG328:NTG329 NJK328:NJK329 MZO328:MZO329 MPS328:MPS329 MFW328:MFW329 LWA328:LWA329 LME328:LME329 LCI328:LCI329 KSM328:KSM329 KIQ328:KIQ329 JYU328:JYU329 JOY328:JOY329 JFC328:JFC329 IVG328:IVG329 ILK328:ILK329 IBO328:IBO329 HRS328:HRS329 HHW328:HHW329 GYA328:GYA329 GOE328:GOE329 GEI328:GEI329 FUM328:FUM329 FKQ328:FKQ329 FAU328:FAU329 EQY328:EQY329 EHC328:EHC329 DXG328:DXG329 DNK328:DNK329 DDO328:DDO329 CTS328:CTS329 CJW328:CJW329 CAA328:CAA329 BQE328:BQE329 BGI328:BGI329 AWM328:AWM329 AMQ328:AMQ329 ACU328:ACU329 SY328:SY329 JC328:JC329 JC331:JC337 WVO331:WVO337 WLS331:WLS337 WBW331:WBW337 VSA331:VSA337 VIE331:VIE337 UYI331:UYI337 UOM331:UOM337 UEQ331:UEQ337 TUU331:TUU337 TKY331:TKY337 TBC331:TBC337 SRG331:SRG337 SHK331:SHK337 RXO331:RXO337 RNS331:RNS337 RDW331:RDW337 QUA331:QUA337 QKE331:QKE337 QAI331:QAI337 PQM331:PQM337 PGQ331:PGQ337 OWU331:OWU337 OMY331:OMY337 ODC331:ODC337 NTG331:NTG337 NJK331:NJK337 MZO331:MZO337 MPS331:MPS337 MFW331:MFW337 LWA331:LWA337 LME331:LME337 LCI331:LCI337 KSM331:KSM337 KIQ331:KIQ337 JYU331:JYU337 JOY331:JOY337 JFC331:JFC337 IVG331:IVG337 ILK331:ILK337 IBO331:IBO337 HRS331:HRS337 HHW331:HHW337 GYA331:GYA337 GOE331:GOE337 GEI331:GEI337 FUM331:FUM337 FKQ331:FKQ337 FAU331:FAU337 EQY331:EQY337 EHC331:EHC337 DXG331:DXG337 DNK331:DNK337 DDO331:DDO337 CTS331:CTS337 CJW331:CJW337 CAA331:CAA337 BQE331:BQE337 BGI331:BGI337 AWM331:AWM337 AMQ331:AMQ337 ACU331:ACU337 SY331:SY337 G371:G380 WVO371:WVO382 JC371:JC382 SY371:SY382 ACU371:ACU382 AMQ371:AMQ382 AWM371:AWM382 BGI371:BGI382 BQE371:BQE382 CAA371:CAA382 CJW371:CJW382 CTS371:CTS382 DDO371:DDO382 DNK371:DNK382 DXG371:DXG382 EHC371:EHC382 EQY371:EQY382 FAU371:FAU382 FKQ371:FKQ382 FUM371:FUM382 GEI371:GEI382 GOE371:GOE382 GYA371:GYA382 HHW371:HHW382 HRS371:HRS382 IBO371:IBO382 ILK371:ILK382 IVG371:IVG382 JFC371:JFC382 JOY371:JOY382 JYU371:JYU382 KIQ371:KIQ382 KSM371:KSM382 LCI371:LCI382 LME371:LME382 LWA371:LWA382 MFW371:MFW382 MPS371:MPS382 MZO371:MZO382 NJK371:NJK382 NTG371:NTG382 ODC371:ODC382 OMY371:OMY382 OWU371:OWU382 PGQ371:PGQ382 PQM371:PQM382 QAI371:QAI382 QKE371:QKE382 QUA371:QUA382 RDW371:RDW382 RNS371:RNS382 RXO371:RXO382 SHK371:SHK382 SRG371:SRG382 TBC371:TBC382 TKY371:TKY382 TUU371:TUU382 UEQ371:UEQ382 UOM371:UOM382 UYI371:UYI382 VIE371:VIE382 VSA371:VSA382 WBW371:WBW382 WLS371:WLS382" xr:uid="{00000000-0002-0000-0100-000006000000}">
      <formula1>#REF!</formula1>
    </dataValidation>
    <dataValidation type="list" allowBlank="1" showInputMessage="1" showErrorMessage="1" sqref="G370 G31:G308 SY350:SY354 ACU350:ACU354 AMQ350:AMQ354 AWM350:AWM354 BGI350:BGI354 BQE350:BQE354 CAA350:CAA354 CJW350:CJW354 CTS350:CTS354 DDO350:DDO354 DNK350:DNK354 DXG350:DXG354 EHC350:EHC354 EQY350:EQY354 FAU350:FAU354 FKQ350:FKQ354 FUM350:FUM354 GEI350:GEI354 GOE350:GOE354 GYA350:GYA354 HHW350:HHW354 HRS350:HRS354 IBO350:IBO354 ILK350:ILK354 IVG350:IVG354 JFC350:JFC354 JOY350:JOY354 JYU350:JYU354 KIQ350:KIQ354 KSM350:KSM354 LCI350:LCI354 LME350:LME354 LWA350:LWA354 MFW350:MFW354 MPS350:MPS354 MZO350:MZO354 NJK350:NJK354 NTG350:NTG354 ODC350:ODC354 OMY350:OMY354 OWU350:OWU354 PGQ350:PGQ354 PQM350:PQM354 QAI350:QAI354 QKE350:QKE354 QUA350:QUA354 RDW350:RDW354 RNS350:RNS354 RXO350:RXO354 SHK350:SHK354 SRG350:SRG354 TBC350:TBC354 TKY350:TKY354 TUU350:TUU354 UEQ350:UEQ354 UOM350:UOM354 UYI350:UYI354 VIE350:VIE354 VSA350:VSA354 WBW350:WBW354 WLS350:WLS354 WVO350:WVO354 JC346:JC348 SY346:SY348 ACU346:ACU348 AMQ346:AMQ348 AWM346:AWM348 BGI346:BGI348 BQE346:BQE348 CAA346:CAA348 CJW346:CJW348 CTS346:CTS348 DDO346:DDO348 DNK346:DNK348 DXG346:DXG348 EHC346:EHC348 EQY346:EQY348 FAU346:FAU348 FKQ346:FKQ348 FUM346:FUM348 GEI346:GEI348 GOE346:GOE348 GYA346:GYA348 HHW346:HHW348 HRS346:HRS348 IBO346:IBO348 ILK346:ILK348 IVG346:IVG348 JFC346:JFC348 JOY346:JOY348 JYU346:JYU348 KIQ346:KIQ348 KSM346:KSM348 LCI346:LCI348 LME346:LME348 LWA346:LWA348 MFW346:MFW348 MPS346:MPS348 MZO346:MZO348 NJK346:NJK348 NTG346:NTG348 ODC346:ODC348 OMY346:OMY348 OWU346:OWU348 PGQ346:PGQ348 PQM346:PQM348 QAI346:QAI348 QKE346:QKE348 QUA346:QUA348 RDW346:RDW348 RNS346:RNS348 RXO346:RXO348 SHK346:SHK348 SRG346:SRG348 TBC346:TBC348 TKY346:TKY348 TUU346:TUU348 UEQ346:UEQ348 UOM346:UOM348 UYI346:UYI348 VIE346:VIE348 VSA346:VSA348 WBW346:WBW348 WLS346:WLS348 WVO346:WVO348 SY342:SY344 ACU342:ACU344 AMQ342:AMQ344 AWM342:AWM344 BGI342:BGI344 BQE342:BQE344 CAA342:CAA344 CJW342:CJW344 CTS342:CTS344 DDO342:DDO344 DNK342:DNK344 DXG342:DXG344 EHC342:EHC344 EQY342:EQY344 FAU342:FAU344 FKQ342:FKQ344 FUM342:FUM344 GEI342:GEI344 GOE342:GOE344 GYA342:GYA344 HHW342:HHW344 HRS342:HRS344 IBO342:IBO344 ILK342:ILK344 IVG342:IVG344 JFC342:JFC344 JOY342:JOY344 JYU342:JYU344 KIQ342:KIQ344 KSM342:KSM344 LCI342:LCI344 LME342:LME344 LWA342:LWA344 MFW342:MFW344 MPS342:MPS344 MZO342:MZO344 NJK342:NJK344 NTG342:NTG344 ODC342:ODC344 OMY342:OMY344 OWU342:OWU344 PGQ342:PGQ344 PQM342:PQM344 QAI342:QAI344 QKE342:QKE344 QUA342:QUA344 RDW342:RDW344 RNS342:RNS344 RXO342:RXO344 SHK342:SHK344 SRG342:SRG344 TBC342:TBC344 TKY342:TKY344 TUU342:TUU344 UEQ342:UEQ344 UOM342:UOM344 UYI342:UYI344 VIE342:VIE344 VSA342:VSA344 WBW342:WBW344 WLS342:WLS344 WVO342:WVO344 JC342:JC344 JC338 SY338 ACU338 AMQ338 AWM338 BGI338 BQE338 CAA338 CJW338 CTS338 DDO338 DNK338 DXG338 EHC338 EQY338 FAU338 FKQ338 FUM338 GEI338 GOE338 GYA338 HHW338 HRS338 IBO338 ILK338 IVG338 JFC338 JOY338 JYU338 KIQ338 KSM338 LCI338 LME338 LWA338 MFW338 MPS338 MZO338 NJK338 NTG338 ODC338 OMY338 OWU338 PGQ338 PQM338 QAI338 QKE338 QUA338 RDW338 RNS338 RXO338 SHK338 SRG338 TBC338 TKY338 TUU338 UEQ338 UOM338 UYI338 VIE338 VSA338 WBW338 WLS338 WVO338 WVO328 WLS328 WBW328 VSA328 VIE328 UYI328 UOM328 UEQ328 TUU328 TKY328 TBC328 SRG328 SHK328 RXO328 RNS328 RDW328 QUA328 QKE328 QAI328 PQM328 PGQ328 OWU328 OMY328 ODC328 NTG328 NJK328 MZO328 MPS328 MFW328 LWA328 LME328 LCI328 KSM328 KIQ328 JYU328 JOY328 JFC328 IVG328 ILK328 IBO328 HRS328 HHW328 GYA328 GOE328 GEI328 FUM328 FKQ328 FAU328 EQY328 EHC328 DXG328 DNK328 DDO328 CTS328 CJW328 CAA328 BQE328 BGI328 AWM328 AMQ328 ACU328 SY328 JC328 G363:G365 JC308 SY308 ACU308 AMQ308 AWM308 BGI308 BQE308 CAA308 CJW308 CTS308 DDO308 DNK308 DXG308 EHC308 EQY308 FAU308 FKQ308 FUM308 GEI308 GOE308 GYA308 HHW308 HRS308 IBO308 ILK308 IVG308 JFC308 JOY308 JYU308 KIQ308 KSM308 LCI308 LME308 LWA308 MFW308 MPS308 MZO308 NJK308 NTG308 ODC308 OMY308 OWU308 PGQ308 PQM308 QAI308 QKE308 QUA308 RDW308 RNS308 RXO308 SHK308 SRG308 TBC308 TKY308 TUU308 UEQ308 UOM308 UYI308 VIE308 VSA308 WBW308 WLS308 WVO308 G328:G355 JC303:JC304 SY303:SY304 ACU303:ACU304 AMQ303:AMQ304 AWM303:AWM304 BGI303:BGI304 BQE303:BQE304 CAA303:CAA304 CJW303:CJW304 CTS303:CTS304 DDO303:DDO304 DNK303:DNK304 DXG303:DXG304 EHC303:EHC304 EQY303:EQY304 FAU303:FAU304 FKQ303:FKQ304 FUM303:FUM304 GEI303:GEI304 GOE303:GOE304 GYA303:GYA304 HHW303:HHW304 HRS303:HRS304 IBO303:IBO304 ILK303:ILK304 IVG303:IVG304 JFC303:JFC304 JOY303:JOY304 JYU303:JYU304 KIQ303:KIQ304 KSM303:KSM304 LCI303:LCI304 LME303:LME304 LWA303:LWA304 MFW303:MFW304 MPS303:MPS304 MZO303:MZO304 NJK303:NJK304 NTG303:NTG304 ODC303:ODC304 OMY303:OMY304 OWU303:OWU304 PGQ303:PGQ304 PQM303:PQM304 QAI303:QAI304 QKE303:QKE304 QUA303:QUA304 RDW303:RDW304 RNS303:RNS304 RXO303:RXO304 SHK303:SHK304 SRG303:SRG304 TBC303:TBC304 TKY303:TKY304 TUU303:TUU304 UEQ303:UEQ304 UOM303:UOM304 UYI303:UYI304 VIE303:VIE304 VSA303:VSA304 WBW303:WBW304 WLS303:WLS304 WVO303:WVO304 JC350:JC354 WVO284:WVO293 WLS284:WLS293 WBW284:WBW293 VSA284:VSA293 VIE284:VIE293 UYI284:UYI293 UOM284:UOM293 UEQ284:UEQ293 TUU284:TUU293 TKY284:TKY293 TBC284:TBC293 SRG284:SRG293 SHK284:SHK293 RXO284:RXO293 RNS284:RNS293 RDW284:RDW293 QUA284:QUA293 QKE284:QKE293 QAI284:QAI293 PQM284:PQM293 PGQ284:PGQ293 OWU284:OWU293 OMY284:OMY293 ODC284:ODC293 NTG284:NTG293 NJK284:NJK293 MZO284:MZO293 MPS284:MPS293 MFW284:MFW293 LWA284:LWA293 LME284:LME293 LCI284:LCI293 KSM284:KSM293 KIQ284:KIQ293 JYU284:JYU293 JOY284:JOY293 JFC284:JFC293 IVG284:IVG293 ILK284:ILK293 IBO284:IBO293 HRS284:HRS293 HHW284:HHW293 GYA284:GYA293 GOE284:GOE293 GEI284:GEI293 FUM284:FUM293 FKQ284:FKQ293 FAU284:FAU293 EQY284:EQY293 EHC284:EHC293 DXG284:DXG293 DNK284:DNK293 DDO284:DDO293 CTS284:CTS293 CJW284:CJW293 CAA284:CAA293 BQE284:BQE293 BGI284:BGI293 AWM284:AWM293 AMQ284:AMQ293 ACU284:ACU293 SY284:SY293 JC284:JC293 JC270:JC275 SY270:SY275 ACU270:ACU275 AMQ270:AMQ275 AWM270:AWM275 BGI270:BGI275 BQE270:BQE275 CAA270:CAA275 CJW270:CJW275 CTS270:CTS275 DDO270:DDO275 DNK270:DNK275 DXG270:DXG275 EHC270:EHC275 EQY270:EQY275 FAU270:FAU275 FKQ270:FKQ275 FUM270:FUM275 GEI270:GEI275 GOE270:GOE275 GYA270:GYA275 HHW270:HHW275 HRS270:HRS275 IBO270:IBO275 ILK270:ILK275 IVG270:IVG275 JFC270:JFC275 JOY270:JOY275 JYU270:JYU275 KIQ270:KIQ275 KSM270:KSM275 LCI270:LCI275 LME270:LME275 LWA270:LWA275 MFW270:MFW275 MPS270:MPS275 MZO270:MZO275 NJK270:NJK275 NTG270:NTG275 ODC270:ODC275 OMY270:OMY275 OWU270:OWU275 PGQ270:PGQ275 PQM270:PQM275 QAI270:QAI275 QKE270:QKE275 QUA270:QUA275 RDW270:RDW275 RNS270:RNS275 RXO270:RXO275 SHK270:SHK275 SRG270:SRG275 TBC270:TBC275 TKY270:TKY275 TUU270:TUU275 UEQ270:UEQ275 UOM270:UOM275 UYI270:UYI275 VIE270:VIE275 VSA270:VSA275 WBW270:WBW275 WLS270:WLS275 WVO270:WVO275 WVO236:WVO265 WLS236:WLS265 WBW236:WBW265 VSA236:VSA265 VIE236:VIE265 UYI236:UYI265 UOM236:UOM265 UEQ236:UEQ265 TUU236:TUU265 TKY236:TKY265 TBC236:TBC265 SRG236:SRG265 SHK236:SHK265 RXO236:RXO265 RNS236:RNS265 RDW236:RDW265 QUA236:QUA265 QKE236:QKE265 QAI236:QAI265 PQM236:PQM265 PGQ236:PGQ265 OWU236:OWU265 OMY236:OMY265 ODC236:ODC265 NTG236:NTG265 NJK236:NJK265 MZO236:MZO265 MPS236:MPS265 MFW236:MFW265 LWA236:LWA265 LME236:LME265 LCI236:LCI265 KSM236:KSM265 KIQ236:KIQ265 JYU236:JYU265 JOY236:JOY265 JFC236:JFC265 IVG236:IVG265 ILK236:ILK265 IBO236:IBO265 HRS236:HRS265 HHW236:HHW265 GYA236:GYA265 GOE236:GOE265 GEI236:GEI265 FUM236:FUM265 FKQ236:FKQ265 FAU236:FAU265 EQY236:EQY265 EHC236:EHC265 DXG236:DXG265 DNK236:DNK265 DDO236:DDO265 CTS236:CTS265 CJW236:CJW265 CAA236:CAA265 BQE236:BQE265 BGI236:BGI265 AWM236:AWM265 AMQ236:AMQ265 ACU236:ACU265 SY236:SY265 JC236:JC265 JC228:JC232 SY228:SY232 ACU228:ACU232 AMQ228:AMQ232 AWM228:AWM232 BGI228:BGI232 BQE228:BQE232 CAA228:CAA232 CJW228:CJW232 CTS228:CTS232 DDO228:DDO232 DNK228:DNK232 DXG228:DXG232 EHC228:EHC232 EQY228:EQY232 FAU228:FAU232 FKQ228:FKQ232 FUM228:FUM232 GEI228:GEI232 GOE228:GOE232 GYA228:GYA232 HHW228:HHW232 HRS228:HRS232 IBO228:IBO232 ILK228:ILK232 IVG228:IVG232 JFC228:JFC232 JOY228:JOY232 JYU228:JYU232 KIQ228:KIQ232 KSM228:KSM232 LCI228:LCI232 LME228:LME232 LWA228:LWA232 MFW228:MFW232 MPS228:MPS232 MZO228:MZO232 NJK228:NJK232 NTG228:NTG232 ODC228:ODC232 OMY228:OMY232 OWU228:OWU232 PGQ228:PGQ232 PQM228:PQM232 QAI228:QAI232 QKE228:QKE232 QUA228:QUA232 RDW228:RDW232 RNS228:RNS232 RXO228:RXO232 SHK228:SHK232 SRG228:SRG232 TBC228:TBC232 TKY228:TKY232 TUU228:TUU232 UEQ228:UEQ232 UOM228:UOM232 UYI228:UYI232 VIE228:VIE232 VSA228:VSA232 WBW228:WBW232 WLS228:WLS232 WVO228:WVO232 JC216:JC220 SY216:SY220 ACU216:ACU220 AMQ216:AMQ220 AWM216:AWM220 BGI216:BGI220 BQE216:BQE220 CAA216:CAA220 CJW216:CJW220 CTS216:CTS220 DDO216:DDO220 DNK216:DNK220 DXG216:DXG220 EHC216:EHC220 EQY216:EQY220 FAU216:FAU220 FKQ216:FKQ220 FUM216:FUM220 GEI216:GEI220 GOE216:GOE220 GYA216:GYA220 HHW216:HHW220 HRS216:HRS220 IBO216:IBO220 ILK216:ILK220 IVG216:IVG220 JFC216:JFC220 JOY216:JOY220 JYU216:JYU220 KIQ216:KIQ220 KSM216:KSM220 LCI216:LCI220 LME216:LME220 LWA216:LWA220 MFW216:MFW220 MPS216:MPS220 MZO216:MZO220 NJK216:NJK220 NTG216:NTG220 ODC216:ODC220 OMY216:OMY220 OWU216:OWU220 PGQ216:PGQ220 PQM216:PQM220 QAI216:QAI220 QKE216:QKE220 QUA216:QUA220 RDW216:RDW220 RNS216:RNS220 RXO216:RXO220 SHK216:SHK220 SRG216:SRG220 TBC216:TBC220 TKY216:TKY220 TUU216:TUU220 UEQ216:UEQ220 UOM216:UOM220 UYI216:UYI220 VIE216:VIE220 VSA216:VSA220 WBW216:WBW220 WLS216:WLS220 WVO216:WVO220 JC213:JC214 SY213:SY214 ACU213:ACU214 AMQ213:AMQ214 AWM213:AWM214 BGI213:BGI214 BQE213:BQE214 CAA213:CAA214 CJW213:CJW214 CTS213:CTS214 DDO213:DDO214 DNK213:DNK214 DXG213:DXG214 EHC213:EHC214 EQY213:EQY214 FAU213:FAU214 FKQ213:FKQ214 FUM213:FUM214 GEI213:GEI214 GOE213:GOE214 GYA213:GYA214 HHW213:HHW214 HRS213:HRS214 IBO213:IBO214 ILK213:ILK214 IVG213:IVG214 JFC213:JFC214 JOY213:JOY214 JYU213:JYU214 KIQ213:KIQ214 KSM213:KSM214 LCI213:LCI214 LME213:LME214 LWA213:LWA214 MFW213:MFW214 MPS213:MPS214 MZO213:MZO214 NJK213:NJK214 NTG213:NTG214 ODC213:ODC214 OMY213:OMY214 OWU213:OWU214 PGQ213:PGQ214 PQM213:PQM214 QAI213:QAI214 QKE213:QKE214 QUA213:QUA214 RDW213:RDW214 RNS213:RNS214 RXO213:RXO214 SHK213:SHK214 SRG213:SRG214 TBC213:TBC214 TKY213:TKY214 TUU213:TUU214 UEQ213:UEQ214 UOM213:UOM214 UYI213:UYI214 VIE213:VIE214 VSA213:VSA214 WBW213:WBW214 WLS213:WLS214 WVO213:WVO214 JC198:JC205 SY198:SY205 ACU198:ACU205 AMQ198:AMQ205 AWM198:AWM205 BGI198:BGI205 BQE198:BQE205 CAA198:CAA205 CJW198:CJW205 CTS198:CTS205 DDO198:DDO205 DNK198:DNK205 DXG198:DXG205 EHC198:EHC205 EQY198:EQY205 FAU198:FAU205 FKQ198:FKQ205 FUM198:FUM205 GEI198:GEI205 GOE198:GOE205 GYA198:GYA205 HHW198:HHW205 HRS198:HRS205 IBO198:IBO205 ILK198:ILK205 IVG198:IVG205 JFC198:JFC205 JOY198:JOY205 JYU198:JYU205 KIQ198:KIQ205 KSM198:KSM205 LCI198:LCI205 LME198:LME205 LWA198:LWA205 MFW198:MFW205 MPS198:MPS205 MZO198:MZO205 NJK198:NJK205 NTG198:NTG205 ODC198:ODC205 OMY198:OMY205 OWU198:OWU205 PGQ198:PGQ205 PQM198:PQM205 QAI198:QAI205 QKE198:QKE205 QUA198:QUA205 RDW198:RDW205 RNS198:RNS205 RXO198:RXO205 SHK198:SHK205 SRG198:SRG205 TBC198:TBC205 TKY198:TKY205 TUU198:TUU205 UEQ198:UEQ205 UOM198:UOM205 UYI198:UYI205 VIE198:VIE205 VSA198:VSA205 WBW198:WBW205 WLS198:WLS205 WVO198:WVO205 WVO175:WVO195 WLS175:WLS195 WBW175:WBW195 VSA175:VSA195 VIE175:VIE195 UYI175:UYI195 UOM175:UOM195 UEQ175:UEQ195 TUU175:TUU195 TKY175:TKY195 TBC175:TBC195 SRG175:SRG195 SHK175:SHK195 RXO175:RXO195 RNS175:RNS195 RDW175:RDW195 QUA175:QUA195 QKE175:QKE195 QAI175:QAI195 PQM175:PQM195 PGQ175:PGQ195 OWU175:OWU195 OMY175:OMY195 ODC175:ODC195 NTG175:NTG195 NJK175:NJK195 MZO175:MZO195 MPS175:MPS195 MFW175:MFW195 LWA175:LWA195 LME175:LME195 LCI175:LCI195 KSM175:KSM195 KIQ175:KIQ195 JYU175:JYU195 JOY175:JOY195 JFC175:JFC195 IVG175:IVG195 ILK175:ILK195 IBO175:IBO195 HRS175:HRS195 HHW175:HHW195 GYA175:GYA195 GOE175:GOE195 GEI175:GEI195 FUM175:FUM195 FKQ175:FKQ195 FAU175:FAU195 EQY175:EQY195 EHC175:EHC195 DXG175:DXG195 DNK175:DNK195 DDO175:DDO195 CTS175:CTS195 CJW175:CJW195 CAA175:CAA195 BQE175:BQE195 BGI175:BGI195 AWM175:AWM195 AMQ175:AMQ195 ACU175:ACU195 SY175:SY195 JC175:JC195 JC153:JC169 SY153:SY169 ACU153:ACU169 AMQ153:AMQ169 AWM153:AWM169 BGI153:BGI169 BQE153:BQE169 CAA153:CAA169 CJW153:CJW169 CTS153:CTS169 DDO153:DDO169 DNK153:DNK169 DXG153:DXG169 EHC153:EHC169 EQY153:EQY169 FAU153:FAU169 FKQ153:FKQ169 FUM153:FUM169 GEI153:GEI169 GOE153:GOE169 GYA153:GYA169 HHW153:HHW169 HRS153:HRS169 IBO153:IBO169 ILK153:ILK169 IVG153:IVG169 JFC153:JFC169 JOY153:JOY169 JYU153:JYU169 KIQ153:KIQ169 KSM153:KSM169 LCI153:LCI169 LME153:LME169 LWA153:LWA169 MFW153:MFW169 MPS153:MPS169 MZO153:MZO169 NJK153:NJK169 NTG153:NTG169 ODC153:ODC169 OMY153:OMY169 OWU153:OWU169 PGQ153:PGQ169 PQM153:PQM169 QAI153:QAI169 QKE153:QKE169 QUA153:QUA169 RDW153:RDW169 RNS153:RNS169 RXO153:RXO169 SHK153:SHK169 SRG153:SRG169 TBC153:TBC169 TKY153:TKY169 TUU153:TUU169 UEQ153:UEQ169 UOM153:UOM169 UYI153:UYI169 VIE153:VIE169 VSA153:VSA169 WBW153:WBW169 WLS153:WLS169 WVO153:WVO169 JC150:JC151 SY150:SY151 ACU150:ACU151 AMQ150:AMQ151 AWM150:AWM151 BGI150:BGI151 BQE150:BQE151 CAA150:CAA151 CJW150:CJW151 CTS150:CTS151 DDO150:DDO151 DNK150:DNK151 DXG150:DXG151 EHC150:EHC151 EQY150:EQY151 FAU150:FAU151 FKQ150:FKQ151 FUM150:FUM151 GEI150:GEI151 GOE150:GOE151 GYA150:GYA151 HHW150:HHW151 HRS150:HRS151 IBO150:IBO151 ILK150:ILK151 IVG150:IVG151 JFC150:JFC151 JOY150:JOY151 JYU150:JYU151 KIQ150:KIQ151 KSM150:KSM151 LCI150:LCI151 LME150:LME151 LWA150:LWA151 MFW150:MFW151 MPS150:MPS151 MZO150:MZO151 NJK150:NJK151 NTG150:NTG151 ODC150:ODC151 OMY150:OMY151 OWU150:OWU151 PGQ150:PGQ151 PQM150:PQM151 QAI150:QAI151 QKE150:QKE151 QUA150:QUA151 RDW150:RDW151 RNS150:RNS151 RXO150:RXO151 SHK150:SHK151 SRG150:SRG151 TBC150:TBC151 TKY150:TKY151 TUU150:TUU151 UEQ150:UEQ151 UOM150:UOM151 UYI150:UYI151 VIE150:VIE151 VSA150:VSA151 WBW150:WBW151 WLS150:WLS151 WVO150:WVO151 WVO143 WLS143 WBW143 VSA143 VIE143 UYI143 UOM143 UEQ143 TUU143 TKY143 TBC143 SRG143 SHK143 RXO143 RNS143 RDW143 QUA143 QKE143 QAI143 PQM143 PGQ143 OWU143 OMY143 ODC143 NTG143 NJK143 MZO143 MPS143 MFW143 LWA143 LME143 LCI143 KSM143 KIQ143 JYU143 JOY143 JFC143 IVG143 ILK143 IBO143 HRS143 HHW143 GYA143 GOE143 GEI143 FUM143 FKQ143 FAU143 EQY143 EHC143 DXG143 DNK143 DDO143 CTS143 CJW143 CAA143 BQE143 BGI143 AWM143 AMQ143 ACU143 SY143 JC143 WVO127:WVO131 JC127:JC131 SY127:SY131 ACU127:ACU131 AMQ127:AMQ131 AWM127:AWM131 BGI127:BGI131 BQE127:BQE131 CAA127:CAA131 CJW127:CJW131 CTS127:CTS131 DDO127:DDO131 DNK127:DNK131 DXG127:DXG131 EHC127:EHC131 EQY127:EQY131 FAU127:FAU131 FKQ127:FKQ131 FUM127:FUM131 GEI127:GEI131 GOE127:GOE131 GYA127:GYA131 HHW127:HHW131 HRS127:HRS131 IBO127:IBO131 ILK127:ILK131 IVG127:IVG131 JFC127:JFC131 JOY127:JOY131 JYU127:JYU131 KIQ127:KIQ131 KSM127:KSM131 LCI127:LCI131 LME127:LME131 LWA127:LWA131 MFW127:MFW131 MPS127:MPS131 MZO127:MZO131 NJK127:NJK131 NTG127:NTG131 ODC127:ODC131 OMY127:OMY131 OWU127:OWU131 PGQ127:PGQ131 PQM127:PQM131 QAI127:QAI131 QKE127:QKE131 QUA127:QUA131 RDW127:RDW131 RNS127:RNS131 RXO127:RXO131 SHK127:SHK131 SRG127:SRG131 TBC127:TBC131 TKY127:TKY131 TUU127:TUU131 UEQ127:UEQ131 UOM127:UOM131 UYI127:UYI131 VIE127:VIE131 VSA127:VSA131 WBW127:WBW131 WLS127:WLS131 JC125 SY125 ACU125 AMQ125 AWM125 BGI125 BQE125 CAA125 CJW125 CTS125 DDO125 DNK125 DXG125 EHC125 EQY125 FAU125 FKQ125 FUM125 GEI125 GOE125 GYA125 HHW125 HRS125 IBO125 ILK125 IVG125 JFC125 JOY125 JYU125 KIQ125 KSM125 LCI125 LME125 LWA125 MFW125 MPS125 MZO125 NJK125 NTG125 ODC125 OMY125 OWU125 PGQ125 PQM125 QAI125 QKE125 QUA125 RDW125 RNS125 RXO125 SHK125 SRG125 TBC125 TKY125 TUU125 UEQ125 UOM125 UYI125 VIE125 VSA125 WBW125 WLS125 WVO125 JC118:JC120 SY118:SY120 ACU118:ACU120 AMQ118:AMQ120 AWM118:AWM120 BGI118:BGI120 BQE118:BQE120 CAA118:CAA120 CJW118:CJW120 CTS118:CTS120 DDO118:DDO120 DNK118:DNK120 DXG118:DXG120 EHC118:EHC120 EQY118:EQY120 FAU118:FAU120 FKQ118:FKQ120 FUM118:FUM120 GEI118:GEI120 GOE118:GOE120 GYA118:GYA120 HHW118:HHW120 HRS118:HRS120 IBO118:IBO120 ILK118:ILK120 IVG118:IVG120 JFC118:JFC120 JOY118:JOY120 JYU118:JYU120 KIQ118:KIQ120 KSM118:KSM120 LCI118:LCI120 LME118:LME120 LWA118:LWA120 MFW118:MFW120 MPS118:MPS120 MZO118:MZO120 NJK118:NJK120 NTG118:NTG120 ODC118:ODC120 OMY118:OMY120 OWU118:OWU120 PGQ118:PGQ120 PQM118:PQM120 QAI118:QAI120 QKE118:QKE120 QUA118:QUA120 RDW118:RDW120 RNS118:RNS120 RXO118:RXO120 SHK118:SHK120 SRG118:SRG120 TBC118:TBC120 TKY118:TKY120 TUU118:TUU120 UEQ118:UEQ120 UOM118:UOM120 UYI118:UYI120 VIE118:VIE120 VSA118:VSA120 WBW118:WBW120 WLS118:WLS120 WVO118:WVO120 JC114:JC115 SY114:SY115 ACU114:ACU115 AMQ114:AMQ115 AWM114:AWM115 BGI114:BGI115 BQE114:BQE115 CAA114:CAA115 CJW114:CJW115 CTS114:CTS115 DDO114:DDO115 DNK114:DNK115 DXG114:DXG115 EHC114:EHC115 EQY114:EQY115 FAU114:FAU115 FKQ114:FKQ115 FUM114:FUM115 GEI114:GEI115 GOE114:GOE115 GYA114:GYA115 HHW114:HHW115 HRS114:HRS115 IBO114:IBO115 ILK114:ILK115 IVG114:IVG115 JFC114:JFC115 JOY114:JOY115 JYU114:JYU115 KIQ114:KIQ115 KSM114:KSM115 LCI114:LCI115 LME114:LME115 LWA114:LWA115 MFW114:MFW115 MPS114:MPS115 MZO114:MZO115 NJK114:NJK115 NTG114:NTG115 ODC114:ODC115 OMY114:OMY115 OWU114:OWU115 PGQ114:PGQ115 PQM114:PQM115 QAI114:QAI115 QKE114:QKE115 QUA114:QUA115 RDW114:RDW115 RNS114:RNS115 RXO114:RXO115 SHK114:SHK115 SRG114:SRG115 TBC114:TBC115 TKY114:TKY115 TUU114:TUU115 UEQ114:UEQ115 UOM114:UOM115 UYI114:UYI115 VIE114:VIE115 VSA114:VSA115 WBW114:WBW115 WLS114:WLS115 WVO114:WVO115 WVO100 WLS100 WBW100 VSA100 VIE100 UYI100 UOM100 UEQ100 TUU100 TKY100 TBC100 SRG100 SHK100 RXO100 RNS100 RDW100 QUA100 QKE100 QAI100 PQM100 PGQ100 OWU100 OMY100 ODC100 NTG100 NJK100 MZO100 MPS100 MFW100 LWA100 LME100 LCI100 KSM100 KIQ100 JYU100 JOY100 JFC100 IVG100 ILK100 IBO100 HRS100 HHW100 GYA100 GOE100 GEI100 FUM100 FKQ100 FAU100 EQY100 EHC100 DXG100 DNK100 DDO100 CTS100 CJW100 CAA100 BQE100 BGI100 AWM100 AMQ100 ACU100 SY100 JC100 JC79:JC83 SY79:SY83 ACU79:ACU83 AMQ79:AMQ83 AWM79:AWM83 BGI79:BGI83 BQE79:BQE83 CAA79:CAA83 CJW79:CJW83 CTS79:CTS83 DDO79:DDO83 DNK79:DNK83 DXG79:DXG83 EHC79:EHC83 EQY79:EQY83 FAU79:FAU83 FKQ79:FKQ83 FUM79:FUM83 GEI79:GEI83 GOE79:GOE83 GYA79:GYA83 HHW79:HHW83 HRS79:HRS83 IBO79:IBO83 ILK79:ILK83 IVG79:IVG83 JFC79:JFC83 JOY79:JOY83 JYU79:JYU83 KIQ79:KIQ83 KSM79:KSM83 LCI79:LCI83 LME79:LME83 LWA79:LWA83 MFW79:MFW83 MPS79:MPS83 MZO79:MZO83 NJK79:NJK83 NTG79:NTG83 ODC79:ODC83 OMY79:OMY83 OWU79:OWU83 PGQ79:PGQ83 PQM79:PQM83 QAI79:QAI83 QKE79:QKE83 QUA79:QUA83 RDW79:RDW83 RNS79:RNS83 RXO79:RXO83 SHK79:SHK83 SRG79:SRG83 TBC79:TBC83 TKY79:TKY83 TUU79:TUU83 UEQ79:UEQ83 UOM79:UOM83 UYI79:UYI83 VIE79:VIE83 VSA79:VSA83 WBW79:WBW83 WLS79:WLS83 WVO79:WVO83 LWA57:LWA64 HRS57:HRS64 BQE57:BQE64 EHC57:EHC64 LME57:LME64 CTS57:CTS64 DDO57:DDO64 BGI57:BGI64 AWM57:AWM64 CAA57:CAA64 AMQ57:AMQ64 LCI57:LCI64 HHW57:HHW64 GYA57:GYA64 GOE57:GOE64 DXG57:DXG64 DNK57:DNK64 FKQ57:FKQ64 KSM57:KSM64 KIQ57:KIQ64 JYU57:JYU64 JOY57:JOY64 JFC57:JFC64 IVG57:IVG64 ACU57:ACU64 SY57:SY64 JC57:JC64 FAU57:FAU64 ILK57:ILK64 GEI57:GEI64 CJW57:CJW64 MFW57:MFW64 IBO57:IBO64 EQY57:EQY64 FUM57:FUM64 WVO57:WVO64 WLS57:WLS64 WBW57:WBW64 VSA57:VSA64 VIE57:VIE64 UYI57:UYI64 UOM57:UOM64 UEQ57:UEQ64 TUU57:TUU64 TKY57:TKY64 TBC57:TBC64 SRG57:SRG64 SHK57:SHK64 RXO57:RXO64 RNS57:RNS64 RDW57:RDW64 QUA57:QUA64 QKE57:QKE64 QAI57:QAI64 PQM57:PQM64 PGQ57:PGQ64 OWU57:OWU64 OMY57:OMY64 ODC57:ODC64 NTG57:NTG64 NJK57:NJK64 MZO57:MZO64 MPS57:MPS64 WVO48:WVO54 WLS48:WLS54 WBW48:WBW54 VSA48:VSA54 VIE48:VIE54 UYI48:UYI54 UOM48:UOM54 UEQ48:UEQ54 TUU48:TUU54 TKY48:TKY54 TBC48:TBC54 SRG48:SRG54 SHK48:SHK54 RXO48:RXO54 RNS48:RNS54 RDW48:RDW54 QUA48:QUA54 QKE48:QKE54 QAI48:QAI54 PQM48:PQM54 PGQ48:PGQ54 OWU48:OWU54 OMY48:OMY54 ODC48:ODC54 NTG48:NTG54 NJK48:NJK54 MZO48:MZO54 MPS48:MPS54 MFW48:MFW54 LWA48:LWA54 LME48:LME54 LCI48:LCI54 KSM48:KSM54 KIQ48:KIQ54 JYU48:JYU54 JOY48:JOY54 JFC48:JFC54 IVG48:IVG54 ILK48:ILK54 IBO48:IBO54 HRS48:HRS54 HHW48:HHW54 GYA48:GYA54 GOE48:GOE54 GEI48:GEI54 FUM48:FUM54 FKQ48:FKQ54 FAU48:FAU54 EQY48:EQY54 EHC48:EHC54 DXG48:DXG54 DNK48:DNK54 DDO48:DDO54 CTS48:CTS54 CJW48:CJW54 CAA48:CAA54 BQE48:BQE54 BGI48:BGI54 AWM48:AWM54 AMQ48:AMQ54 ACU48:ACU54 SY48:SY54 JC48:JC54 JC103:JC107 SY103:SY107 ACU103:ACU107 AMQ103:AMQ107 AWM103:AWM107 BGI103:BGI107 BQE103:BQE107 CAA103:CAA107 CJW103:CJW107 CTS103:CTS107 DDO103:DDO107 DNK103:DNK107 DXG103:DXG107 EHC103:EHC107 EQY103:EQY107 FAU103:FAU107 FKQ103:FKQ107 FUM103:FUM107 GEI103:GEI107 GOE103:GOE107 GYA103:GYA107 HHW103:HHW107 HRS103:HRS107 IBO103:IBO107 ILK103:ILK107 IVG103:IVG107 JFC103:JFC107 JOY103:JOY107 JYU103:JYU107 KIQ103:KIQ107 KSM103:KSM107 LCI103:LCI107 LME103:LME107 LWA103:LWA107 MFW103:MFW107 MPS103:MPS107 MZO103:MZO107 NJK103:NJK107 NTG103:NTG107 ODC103:ODC107 OMY103:OMY107 OWU103:OWU107 PGQ103:PGQ107 PQM103:PQM107 QAI103:QAI107 QKE103:QKE107 QUA103:QUA107 RDW103:RDW107 RNS103:RNS107 RXO103:RXO107 SHK103:SHK107 SRG103:SRG107 TBC103:TBC107 TKY103:TKY107 TUU103:TUU107 UEQ103:UEQ107 UOM103:UOM107 UYI103:UYI107 VIE103:VIE107 VSA103:VSA107 WBW103:WBW107 WLS103:WLS107 WVO103:WVO107 JC93:JC95 SY93:SY95 ACU93:ACU95 AMQ93:AMQ95 AWM93:AWM95 BGI93:BGI95 BQE93:BQE95 CAA93:CAA95 CJW93:CJW95 CTS93:CTS95 DDO93:DDO95 DNK93:DNK95 DXG93:DXG95 EHC93:EHC95 EQY93:EQY95 FAU93:FAU95 FKQ93:FKQ95 FUM93:FUM95 GEI93:GEI95 GOE93:GOE95 GYA93:GYA95 HHW93:HHW95 HRS93:HRS95 IBO93:IBO95 ILK93:ILK95 IVG93:IVG95 JFC93:JFC95 JOY93:JOY95 JYU93:JYU95 KIQ93:KIQ95 KSM93:KSM95 LCI93:LCI95 LME93:LME95 LWA93:LWA95 MFW93:MFW95 MPS93:MPS95 MZO93:MZO95 NJK93:NJK95 NTG93:NTG95 ODC93:ODC95 OMY93:OMY95 OWU93:OWU95 PGQ93:PGQ95 PQM93:PQM95 QAI93:QAI95 QKE93:QKE95 QUA93:QUA95 RDW93:RDW95 RNS93:RNS95 RXO93:RXO95 SHK93:SHK95 SRG93:SRG95 TBC93:TBC95 TKY93:TKY95 TUU93:TUU95 UEQ93:UEQ95 UOM93:UOM95 UYI93:UYI95 VIE93:VIE95 VSA93:VSA95 WBW93:WBW95 WLS93:WLS95 WVO93:WVO95 G367 G381 WVO334 WLS334 WBW334 VSA334 VIE334 UYI334 UOM334 UEQ334 TUU334 TKY334 TBC334 SRG334 SHK334 RXO334 RNS334 RDW334 QUA334 QKE334 QAI334 PQM334 PGQ334 OWU334 OMY334 ODC334 NTG334 NJK334 MZO334 MPS334 MFW334 LWA334 LME334 LCI334 KSM334 KIQ334 JYU334 JOY334 JFC334 IVG334 ILK334 IBO334 HRS334 HHW334 GYA334 GOE334 GEI334 FUM334 FKQ334 FAU334 EQY334 EHC334 DXG334 DNK334 DDO334 CTS334 CJW334 CAA334 BQE334 BGI334 AWM334 AMQ334 ACU334 SY334 JC334 WVO332 WLS332 WBW332 VSA332 VIE332 UYI332 UOM332 UEQ332 TUU332 TKY332 TBC332 SRG332 SHK332 RXO332 RNS332 RDW332 QUA332 QKE332 QAI332 PQM332 PGQ332 OWU332 OMY332 ODC332 NTG332 NJK332 MZO332 MPS332 MFW332 LWA332 LME332 LCI332 KSM332 KIQ332 JYU332 JOY332 JFC332 IVG332 ILK332 IBO332 HRS332 HHW332 GYA332 GOE332 GEI332 FUM332 FKQ332 FAU332 EQY332 EHC332 DXG332 DNK332 DDO332 CTS332 CJW332 CAA332 BQE332 BGI332 AWM332 AMQ332 ACU332 SY332 JC332 WVO336 WLS336 WBW336 VSA336 VIE336 UYI336 UOM336 UEQ336 TUU336 TKY336 TBC336 SRG336 SHK336 RXO336 RNS336 RDW336 QUA336 QKE336 QAI336 PQM336 PGQ336 OWU336 OMY336 ODC336 NTG336 NJK336 MZO336 MPS336 MFW336 LWA336 LME336 LCI336 KSM336 KIQ336 JYU336 JOY336 JFC336 IVG336 ILK336 IBO336 HRS336 HHW336 GYA336 GOE336 GEI336 FUM336 FKQ336 FAU336 EQY336 EHC336 DXG336 DNK336 DDO336 CTS336 CJW336 CAA336 BQE336 BGI336 AWM336 AMQ336 ACU336 SY336 JC336 WVO311:WVO324 WLS311:WLS324 WBW311:WBW324 VSA311:VSA324 VIE311:VIE324 UYI311:UYI324 UOM311:UOM324 UEQ311:UEQ324 TUU311:TUU324 TKY311:TKY324 TBC311:TBC324 SRG311:SRG324 SHK311:SHK324 RXO311:RXO324 RNS311:RNS324 RDW311:RDW324 QUA311:QUA324 QKE311:QKE324 QAI311:QAI324 PQM311:PQM324 PGQ311:PGQ324 OWU311:OWU324 OMY311:OMY324 ODC311:ODC324 NTG311:NTG324 NJK311:NJK324 MZO311:MZO324 MPS311:MPS324 MFW311:MFW324 LWA311:LWA324 LME311:LME324 LCI311:LCI324 KSM311:KSM324 KIQ311:KIQ324 JYU311:JYU324 JOY311:JOY324 JFC311:JFC324 IVG311:IVG324 ILK311:ILK324 IBO311:IBO324 HRS311:HRS324 HHW311:HHW324 GYA311:GYA324 GOE311:GOE324 GEI311:GEI324 FUM311:FUM324 FKQ311:FKQ324 FAU311:FAU324 EQY311:EQY324 EHC311:EHC324 DXG311:DXG324 DNK311:DNK324 DDO311:DDO324 CTS311:CTS324 CJW311:CJW324 CAA311:CAA324 BQE311:BQE324 BGI311:BGI324 AWM311:AWM324 AMQ311:AMQ324 ACU311:ACU324 SY311:SY324 JC311:JC324 G311:G324 WVO207 WLS207 WBW207 VSA207 VIE207 UYI207 UOM207 UEQ207 TUU207 TKY207 TBC207 SRG207 SHK207 RXO207 RNS207 RDW207 QUA207 QKE207 QAI207 PQM207 PGQ207 OWU207 OMY207 ODC207 NTG207 NJK207 MZO207 MPS207 MFW207 LWA207 LME207 LCI207 KSM207 KIQ207 JYU207 JOY207 JFC207 IVG207 ILK207 IBO207 HRS207 HHW207 GYA207 GOE207 GEI207 FUM207 FKQ207 FAU207 EQY207 EHC207 DXG207 DNK207 DDO207 CTS207 CJW207 CAA207 BQE207 BGI207 AWM207 AMQ207 ACU207 SY207 JC207 WVO68 WLS68 WBW68 VSA68 VIE68 UYI68 UOM68 UEQ68 TUU68 TKY68 TBC68 SRG68 SHK68 RXO68 RNS68 RDW68 QUA68 QKE68 QAI68 PQM68 PGQ68 OWU68 OMY68 ODC68 NTG68 NJK68 MZO68 MPS68 MFW68 LWA68 LME68 LCI68 KSM68 KIQ68 JYU68 JOY68 JFC68 IVG68 ILK68 IBO68 HRS68 HHW68 GYA68 GOE68 GEI68 FUM68 FKQ68 FAU68 EQY68 EHC68 DXG68 DNK68 DDO68 CTS68 CJW68 CAA68 BQE68 BGI68 AWM68 AMQ68 ACU68 SY68 JC68 WVO32:WVO33 WLS32:WLS33 WBW32:WBW33 VSA32:VSA33 VIE32:VIE33 UYI32:UYI33 UOM32:UOM33 UEQ32:UEQ33 TUU32:TUU33 TKY32:TKY33 TBC32:TBC33 SRG32:SRG33 SHK32:SHK33 RXO32:RXO33 RNS32:RNS33 RDW32:RDW33 QUA32:QUA33 QKE32:QKE33 QAI32:QAI33 PQM32:PQM33 PGQ32:PGQ33 OWU32:OWU33 OMY32:OMY33 ODC32:ODC33 NTG32:NTG33 NJK32:NJK33 MZO32:MZO33 MPS32:MPS33 MFW32:MFW33 LWA32:LWA33 LME32:LME33 LCI32:LCI33 KSM32:KSM33 KIQ32:KIQ33 JYU32:JYU33 JOY32:JOY33 JFC32:JFC33 IVG32:IVG33 ILK32:ILK33 IBO32:IBO33 HRS32:HRS33 HHW32:HHW33 GYA32:GYA33 GOE32:GOE33 GEI32:GEI33 FUM32:FUM33 FKQ32:FKQ33 FAU32:FAU33 EQY32:EQY33 EHC32:EHC33 DXG32:DXG33 DNK32:DNK33 DDO32:DDO33 CTS32:CTS33 CJW32:CJW33 CAA32:CAA33 BQE32:BQE33 BGI32:BGI33 AWM32:AWM33 AMQ32:AMQ33 ACU32:ACU33 SY32:SY33 JC32:JC33 WVO145:WVO146 WLS145:WLS146 WBW145:WBW146 VSA145:VSA146 VIE145:VIE146 UYI145:UYI146 UOM145:UOM146 UEQ145:UEQ146 TUU145:TUU146 TKY145:TKY146 TBC145:TBC146 SRG145:SRG146 SHK145:SHK146 RXO145:RXO146 RNS145:RNS146 RDW145:RDW146 QUA145:QUA146 QKE145:QKE146 QAI145:QAI146 PQM145:PQM146 PGQ145:PGQ146 OWU145:OWU146 OMY145:OMY146 ODC145:ODC146 NTG145:NTG146 NJK145:NJK146 MZO145:MZO146 MPS145:MPS146 MFW145:MFW146 LWA145:LWA146 LME145:LME146 LCI145:LCI146 KSM145:KSM146 KIQ145:KIQ146 JYU145:JYU146 JOY145:JOY146 JFC145:JFC146 IVG145:IVG146 ILK145:ILK146 IBO145:IBO146 HRS145:HRS146 HHW145:HHW146 GYA145:GYA146 GOE145:GOE146 GEI145:GEI146 FUM145:FUM146 FKQ145:FKQ146 FAU145:FAU146 EQY145:EQY146 EHC145:EHC146 DXG145:DXG146 DNK145:DNK146 DDO145:DDO146 CTS145:CTS146 CJW145:CJW146 CAA145:CAA146 BQE145:BQE146 BGI145:BGI146 AWM145:AWM146 AMQ145:AMQ146 ACU145:ACU146 SY145:SY146 JC145:JC146 WVO141 WLS141 WBW141 VSA141 VIE141 UYI141 UOM141 UEQ141 TUU141 TKY141 TBC141 SRG141 SHK141 RXO141 RNS141 RDW141 QUA141 QKE141 QAI141 PQM141 PGQ141 OWU141 OMY141 ODC141 NTG141 NJK141 MZO141 MPS141 MFW141 LWA141 LME141 LCI141 KSM141 KIQ141 JYU141 JOY141 JFC141 IVG141 ILK141 IBO141 HRS141 HHW141 GYA141 GOE141 GEI141 FUM141 FKQ141 FAU141 EQY141 EHC141 DXG141 DNK141 DDO141 CTS141 CJW141 CAA141 BQE141 BGI141 AWM141 AMQ141 ACU141 SY141 JC141 WVO110:WVO112 WLS110:WLS112 WBW110:WBW112 VSA110:VSA112 VIE110:VIE112 UYI110:UYI112 UOM110:UOM112 UEQ110:UEQ112 TUU110:TUU112 TKY110:TKY112 TBC110:TBC112 SRG110:SRG112 SHK110:SHK112 RXO110:RXO112 RNS110:RNS112 RDW110:RDW112 QUA110:QUA112 QKE110:QKE112 QAI110:QAI112 PQM110:PQM112 PGQ110:PGQ112 OWU110:OWU112 OMY110:OMY112 ODC110:ODC112 NTG110:NTG112 NJK110:NJK112 MZO110:MZO112 MPS110:MPS112 MFW110:MFW112 LWA110:LWA112 LME110:LME112 LCI110:LCI112 KSM110:KSM112 KIQ110:KIQ112 JYU110:JYU112 JOY110:JOY112 JFC110:JFC112 IVG110:IVG112 ILK110:ILK112 IBO110:IBO112 HRS110:HRS112 HHW110:HHW112 GYA110:GYA112 GOE110:GOE112 GEI110:GEI112 FUM110:FUM112 FKQ110:FKQ112 FAU110:FAU112 EQY110:EQY112 EHC110:EHC112 DXG110:DXG112 DNK110:DNK112 DDO110:DDO112 CTS110:CTS112 CJW110:CJW112 CAA110:CAA112 BQE110:BQE112 BGI110:BGI112 AWM110:AWM112 AMQ110:AMQ112 ACU110:ACU112 SY110:SY112 JC110:JC112 WVO90 WLS90 WBW90 VSA90 VIE90 UYI90 UOM90 UEQ90 TUU90 TKY90 TBC90 SRG90 SHK90 RXO90 RNS90 RDW90 QUA90 QKE90 QAI90 PQM90 PGQ90 OWU90 OMY90 ODC90 NTG90 NJK90 MZO90 MPS90 MFW90 LWA90 LME90 LCI90 KSM90 KIQ90 JYU90 JOY90 JFC90 IVG90 ILK90 IBO90 HRS90 HHW90 GYA90 GOE90 GEI90 FUM90 FKQ90 FAU90 EQY90 EHC90 DXG90 DNK90 DDO90 CTS90 CJW90 CAA90 BQE90 BGI90 AWM90 AMQ90 ACU90 SY90 JC90 WVO364:WVO365 WLS364:WLS365 WBW364:WBW365 VSA364:VSA365 VIE364:VIE365 UYI364:UYI365 UOM364:UOM365 UEQ364:UEQ365 TUU364:TUU365 TKY364:TKY365 TBC364:TBC365 SRG364:SRG365 SHK364:SHK365 RXO364:RXO365 RNS364:RNS365 RDW364:RDW365 QUA364:QUA365 QKE364:QKE365 QAI364:QAI365 PQM364:PQM365 PGQ364:PGQ365 OWU364:OWU365 OMY364:OMY365 ODC364:ODC365 NTG364:NTG365 NJK364:NJK365 MZO364:MZO365 MPS364:MPS365 MFW364:MFW365 LWA364:LWA365 LME364:LME365 LCI364:LCI365 KSM364:KSM365 KIQ364:KIQ365 JYU364:JYU365 JOY364:JOY365 JFC364:JFC365 IVG364:IVG365 ILK364:ILK365 IBO364:IBO365 HRS364:HRS365 HHW364:HHW365 GYA364:GYA365 GOE364:GOE365 GEI364:GEI365 FUM364:FUM365 FKQ364:FKQ365 FAU364:FAU365 EQY364:EQY365 EHC364:EHC365 DXG364:DXG365 DNK364:DNK365 DDO364:DDO365 CTS364:CTS365 CJW364:CJW365 CAA364:CAA365 BQE364:BQE365 BGI364:BGI365 AWM364:AWM365 AMQ364:AMQ365 ACU364:ACU365 SY364:SY365 JC364:JC365 WVO340 WLS340 WBW340 VSA340 VIE340 UYI340 UOM340 UEQ340 TUU340 TKY340 TBC340 SRG340 SHK340 RXO340 RNS340 RDW340 QUA340 QKE340 QAI340 PQM340 PGQ340 OWU340 OMY340 ODC340 NTG340 NJK340 MZO340 MPS340 MFW340 LWA340 LME340 LCI340 KSM340 KIQ340 JYU340 JOY340 JFC340 IVG340 ILK340 IBO340 HRS340 HHW340 GYA340 GOE340 GEI340 FUM340 FKQ340 FAU340 EQY340 EHC340 DXG340 DNK340 DDO340 CTS340 CJW340 CAA340 BQE340 BGI340 AWM340 AMQ340 ACU340 SY340 JC340 WVO222:WVO224 WLS222:WLS224 WBW222:WBW224 VSA222:VSA224 VIE222:VIE224 UYI222:UYI224 UOM222:UOM224 UEQ222:UEQ224 TUU222:TUU224 TKY222:TKY224 TBC222:TBC224 SRG222:SRG224 SHK222:SHK224 RXO222:RXO224 RNS222:RNS224 RDW222:RDW224 QUA222:QUA224 QKE222:QKE224 QAI222:QAI224 PQM222:PQM224 PGQ222:PGQ224 OWU222:OWU224 OMY222:OMY224 ODC222:ODC224 NTG222:NTG224 NJK222:NJK224 MZO222:MZO224 MPS222:MPS224 MFW222:MFW224 LWA222:LWA224 LME222:LME224 LCI222:LCI224 KSM222:KSM224 KIQ222:KIQ224 JYU222:JYU224 JOY222:JOY224 JFC222:JFC224 IVG222:IVG224 ILK222:ILK224 IBO222:IBO224 HRS222:HRS224 HHW222:HHW224 GYA222:GYA224 GOE222:GOE224 GEI222:GEI224 FUM222:FUM224 FKQ222:FKQ224 FAU222:FAU224 EQY222:EQY224 EHC222:EHC224 DXG222:DXG224 DNK222:DNK224 DDO222:DDO224 CTS222:CTS224 CJW222:CJW224 CAA222:CAA224 BQE222:BQE224 BGI222:BGI224 AWM222:AWM224 AMQ222:AMQ224 ACU222:ACU224 SY222:SY224 JC222:JC224 WVO171:WVO173 WLS171:WLS173 WBW171:WBW173 VSA171:VSA173 VIE171:VIE173 UYI171:UYI173 UOM171:UOM173 UEQ171:UEQ173 TUU171:TUU173 TKY171:TKY173 TBC171:TBC173 SRG171:SRG173 SHK171:SHK173 RXO171:RXO173 RNS171:RNS173 RDW171:RDW173 QUA171:QUA173 QKE171:QKE173 QAI171:QAI173 PQM171:PQM173 PGQ171:PGQ173 OWU171:OWU173 OMY171:OMY173 ODC171:ODC173 NTG171:NTG173 NJK171:NJK173 MZO171:MZO173 MPS171:MPS173 MFW171:MFW173 LWA171:LWA173 LME171:LME173 LCI171:LCI173 KSM171:KSM173 KIQ171:KIQ173 JYU171:JYU173 JOY171:JOY173 JFC171:JFC173 IVG171:IVG173 ILK171:ILK173 IBO171:IBO173 HRS171:HRS173 HHW171:HHW173 GYA171:GYA173 GOE171:GOE173 GEI171:GEI173 FUM171:FUM173 FKQ171:FKQ173 FAU171:FAU173 EQY171:EQY173 EHC171:EHC173 DXG171:DXG173 DNK171:DNK173 DDO171:DDO173 CTS171:CTS173 CJW171:CJW173 CAA171:CAA173 BQE171:BQE173 BGI171:BGI173 AWM171:AWM173 AMQ171:AMQ173 ACU171:ACU173 SY171:SY173 JC171:JC173 WVO44 WLS44 WBW44 VSA44 VIE44 UYI44 UOM44 UEQ44 TUU44 TKY44 TBC44 SRG44 SHK44 RXO44 RNS44 RDW44 QUA44 QKE44 QAI44 PQM44 PGQ44 OWU44 OMY44 ODC44 NTG44 NJK44 MZO44 MPS44 MFW44 LWA44 LME44 LCI44 KSM44 KIQ44 JYU44 JOY44 JFC44 IVG44 ILK44 IBO44 HRS44 HHW44 GYA44 GOE44 GEI44 FUM44 FKQ44 FAU44 EQY44 EHC44 DXG44 DNK44 DDO44 CTS44 CJW44 CAA44 BQE44 BGI44 AWM44 AMQ44 ACU44 SY44 JC44 WVO370 WLS370 WBW370 VSA370 VIE370 UYI370 UOM370 UEQ370 TUU370 TKY370 TBC370 SRG370 SHK370 RXO370 RNS370 RDW370 QUA370 QKE370 QAI370 PQM370 PGQ370 OWU370 OMY370 ODC370 NTG370 NJK370 MZO370 MPS370 MFW370 LWA370 LME370 LCI370 KSM370 KIQ370 JYU370 JOY370 JFC370 IVG370 ILK370 IBO370 HRS370 HHW370 GYA370 GOE370 GEI370 FUM370 FKQ370 FAU370 EQY370 EHC370 DXG370 DNK370 DDO370 CTS370 CJW370 CAA370 BQE370 BGI370 AWM370 AMQ370 ACU370 SY370 JC370" xr:uid="{00000000-0002-0000-0100-000005000000}">
      <formula1>$G$29:$G$30</formula1>
    </dataValidation>
    <dataValidation type="list" allowBlank="1" showInputMessage="1" showErrorMessage="1" sqref="JC274:JC275 SY301:SY302 ACU301:ACU302 AMQ301:AMQ302 AWM301:AWM302 BGI301:BGI302 BQE301:BQE302 CAA301:CAA302 CJW301:CJW302 CTS301:CTS302 DDO301:DDO302 DNK301:DNK302 DXG301:DXG302 EHC301:EHC302 EQY301:EQY302 FAU301:FAU302 FKQ301:FKQ302 FUM301:FUM302 GEI301:GEI302 GOE301:GOE302 GYA301:GYA302 HHW301:HHW302 HRS301:HRS302 IBO301:IBO302 ILK301:ILK302 IVG301:IVG302 JFC301:JFC302 JOY301:JOY302 JYU301:JYU302 KIQ301:KIQ302 KSM301:KSM302 LCI301:LCI302 LME301:LME302 LWA301:LWA302 MFW301:MFW302 MPS301:MPS302 MZO301:MZO302 NJK301:NJK302 NTG301:NTG302 ODC301:ODC302 OMY301:OMY302 OWU301:OWU302 PGQ301:PGQ302 PQM301:PQM302 QAI301:QAI302 QKE301:QKE302 QUA301:QUA302 RDW301:RDW302 RNS301:RNS302 RXO301:RXO302 SHK301:SHK302 SRG301:SRG302 TBC301:TBC302 TKY301:TKY302 TUU301:TUU302 UEQ301:UEQ302 UOM301:UOM302 UYI301:UYI302 VIE301:VIE302 VSA301:VSA302 WBW301:WBW302 WLS301:WLS302 WVO301:WVO302 WVO69:WVO70 JC69:JC70 SY69:SY70 ACU69:ACU70 AMQ69:AMQ70 AWM69:AWM70 BGI69:BGI70 BQE69:BQE70 CAA69:CAA70 CJW69:CJW70 CTS69:CTS70 DDO69:DDO70 DNK69:DNK70 DXG69:DXG70 EHC69:EHC70 EQY69:EQY70 FAU69:FAU70 FKQ69:FKQ70 FUM69:FUM70 GEI69:GEI70 GOE69:GOE70 GYA69:GYA70 HHW69:HHW70 HRS69:HRS70 IBO69:IBO70 ILK69:ILK70 IVG69:IVG70 JFC69:JFC70 JOY69:JOY70 JYU69:JYU70 KIQ69:KIQ70 KSM69:KSM70 LCI69:LCI70 LME69:LME70 LWA69:LWA70 MFW69:MFW70 MPS69:MPS70 MZO69:MZO70 NJK69:NJK70 NTG69:NTG70 ODC69:ODC70 OMY69:OMY70 OWU69:OWU70 PGQ69:PGQ70 PQM69:PQM70 QAI69:QAI70 QKE69:QKE70 QUA69:QUA70 RDW69:RDW70 RNS69:RNS70 RXO69:RXO70 SHK69:SHK70 SRG69:SRG70 TBC69:TBC70 TKY69:TKY70 TUU69:TUU70 UEQ69:UEQ70 UOM69:UOM70 UYI69:UYI70 VIE69:VIE70 VSA69:VSA70 WBW69:WBW70 WLS69:WLS70 WVO55:WVO56 WLS55:WLS56 WBW55:WBW56 VSA55:VSA56 VIE55:VIE56 UYI55:UYI56 UOM55:UOM56 UEQ55:UEQ56 TUU55:TUU56 TKY55:TKY56 TBC55:TBC56 SRG55:SRG56 SHK55:SHK56 RXO55:RXO56 RNS55:RNS56 RDW55:RDW56 QUA55:QUA56 QKE55:QKE56 QAI55:QAI56 PQM55:PQM56 PGQ55:PGQ56 OWU55:OWU56 OMY55:OMY56 ODC55:ODC56 NTG55:NTG56 NJK55:NJK56 MZO55:MZO56 MPS55:MPS56 MFW55:MFW56 LWA55:LWA56 LME55:LME56 LCI55:LCI56 KSM55:KSM56 KIQ55:KIQ56 JYU55:JYU56 JOY55:JOY56 JFC55:JFC56 IVG55:IVG56 ILK55:ILK56 IBO55:IBO56 HRS55:HRS56 HHW55:HHW56 GYA55:GYA56 GOE55:GOE56 GEI55:GEI56 FUM55:FUM56 FKQ55:FKQ56 FAU55:FAU56 EQY55:EQY56 EHC55:EHC56 DXG55:DXG56 DNK55:DNK56 DDO55:DDO56 CTS55:CTS56 CJW55:CJW56 CAA55:CAA56 BQE55:BQE56 BGI55:BGI56 AWM55:AWM56 AMQ55:AMQ56 ACU55:ACU56 SY55:SY56 JC55:JC56 WVO285:WVO286 WLS285:WLS286 WBW285:WBW286 VSA285:VSA286 VIE285:VIE286 UYI285:UYI286 UOM285:UOM286 UEQ285:UEQ286 TUU285:TUU286 TKY285:TKY286 TBC285:TBC286 SRG285:SRG286 SHK285:SHK286 RXO285:RXO286 RNS285:RNS286 RDW285:RDW286 QUA285:QUA286 QKE285:QKE286 QAI285:QAI286 PQM285:PQM286 PGQ285:PGQ286 OWU285:OWU286 OMY285:OMY286 ODC285:ODC286 NTG285:NTG286 NJK285:NJK286 MZO285:MZO286 MPS285:MPS286 MFW285:MFW286 LWA285:LWA286 LME285:LME286 LCI285:LCI286 KSM285:KSM286 KIQ285:KIQ286 JYU285:JYU286 JOY285:JOY286 JFC285:JFC286 IVG285:IVG286 ILK285:ILK286 IBO285:IBO286 HRS285:HRS286 HHW285:HHW286 GYA285:GYA286 GOE285:GOE286 GEI285:GEI286 FUM285:FUM286 FKQ285:FKQ286 FAU285:FAU286 EQY285:EQY286 EHC285:EHC286 DXG285:DXG286 DNK285:DNK286 DDO285:DDO286 CTS285:CTS286 CJW285:CJW286 CAA285:CAA286 BQE285:BQE286 BGI285:BGI286 AWM285:AWM286 AMQ285:AMQ286 ACU285:ACU286 SY285:SY286 JC285:JC286 WVO296:WVO298 WLS296:WLS298 WBW296:WBW298 VSA296:VSA298 VIE296:VIE298 UYI296:UYI298 UOM296:UOM298 UEQ296:UEQ298 TUU296:TUU298 TKY296:TKY298 TBC296:TBC298 SRG296:SRG298 SHK296:SHK298 RXO296:RXO298 RNS296:RNS298 RDW296:RDW298 QUA296:QUA298 QKE296:QKE298 QAI296:QAI298 PQM296:PQM298 PGQ296:PGQ298 OWU296:OWU298 OMY296:OMY298 ODC296:ODC298 NTG296:NTG298 NJK296:NJK298 MZO296:MZO298 MPS296:MPS298 MFW296:MFW298 LWA296:LWA298 LME296:LME298 LCI296:LCI298 KSM296:KSM298 KIQ296:KIQ298 JYU296:JYU298 JOY296:JOY298 JFC296:JFC298 IVG296:IVG298 ILK296:ILK298 IBO296:IBO298 HRS296:HRS298 HHW296:HHW298 GYA296:GYA298 GOE296:GOE298 GEI296:GEI298 FUM296:FUM298 FKQ296:FKQ298 FAU296:FAU298 EQY296:EQY298 EHC296:EHC298 DXG296:DXG298 DNK296:DNK298 DDO296:DDO298 CTS296:CTS298 CJW296:CJW298 CAA296:CAA298 BQE296:BQE298 BGI296:BGI298 AWM296:AWM298 AMQ296:AMQ298 ACU296:ACU298 SY296:SY298 JC296:JC298 JC301:JC302 WVO147 WLS147 WBW147 VSA147 VIE147 UYI147 UOM147 UEQ147 TUU147 TKY147 TBC147 SRG147 SHK147 RXO147 RNS147 RDW147 QUA147 QKE147 QAI147 PQM147 PGQ147 OWU147 OMY147 ODC147 NTG147 NJK147 MZO147 MPS147 MFW147 LWA147 LME147 LCI147 KSM147 KIQ147 JYU147 JOY147 JFC147 IVG147 ILK147 IBO147 HRS147 HHW147 GYA147 GOE147 GEI147 FUM147 FKQ147 FAU147 EQY147 EHC147 DXG147 DNK147 DDO147 CTS147 CJW147 CAA147 BQE147 BGI147 AWM147 AMQ147 ACU147 SY147 JC147 WVO330 WLS330 WBW330 VSA330 VIE330 UYI330 UOM330 UEQ330 TUU330 TKY330 TBC330 SRG330 SHK330 RXO330 RNS330 RDW330 QUA330 QKE330 QAI330 PQM330 PGQ330 OWU330 OMY330 ODC330 NTG330 NJK330 MZO330 MPS330 MFW330 LWA330 LME330 LCI330 KSM330 KIQ330 JYU330 JOY330 JFC330 IVG330 ILK330 IBO330 HRS330 HHW330 GYA330 GOE330 GEI330 FUM330 FKQ330 FAU330 EQY330 EHC330 DXG330 DNK330 DDO330 CTS330 CJW330 CAA330 BQE330 BGI330 AWM330 AMQ330 ACU330 SY330 JC330 WVO135:WVO137 WLS135:WLS137 WBW135:WBW137 VSA135:VSA137 VIE135:VIE137 UYI135:UYI137 UOM135:UOM137 UEQ135:UEQ137 TUU135:TUU137 TKY135:TKY137 TBC135:TBC137 SRG135:SRG137 SHK135:SHK137 RXO135:RXO137 RNS135:RNS137 RDW135:RDW137 QUA135:QUA137 QKE135:QKE137 QAI135:QAI137 PQM135:PQM137 PGQ135:PGQ137 OWU135:OWU137 OMY135:OMY137 ODC135:ODC137 NTG135:NTG137 NJK135:NJK137 MZO135:MZO137 MPS135:MPS137 MFW135:MFW137 LWA135:LWA137 LME135:LME137 LCI135:LCI137 KSM135:KSM137 KIQ135:KIQ137 JYU135:JYU137 JOY135:JOY137 JFC135:JFC137 IVG135:IVG137 ILK135:ILK137 IBO135:IBO137 HRS135:HRS137 HHW135:HHW137 GYA135:GYA137 GOE135:GOE137 GEI135:GEI137 FUM135:FUM137 FKQ135:FKQ137 FAU135:FAU137 EQY135:EQY137 EHC135:EHC137 DXG135:DXG137 DNK135:DNK137 DDO135:DDO137 CTS135:CTS137 CJW135:CJW137 CAA135:CAA137 BQE135:BQE137 BGI135:BGI137 AWM135:AWM137 AMQ135:AMQ137 ACU135:ACU137 SY135:SY137 JC135:JC137 WVO274:WVO275 WLS274:WLS275 WBW274:WBW275 VSA274:VSA275 VIE274:VIE275 UYI274:UYI275 UOM274:UOM275 UEQ274:UEQ275 TUU274:TUU275 TKY274:TKY275 TBC274:TBC275 SRG274:SRG275 SHK274:SHK275 RXO274:RXO275 RNS274:RNS275 RDW274:RDW275 QUA274:QUA275 QKE274:QKE275 QAI274:QAI275 PQM274:PQM275 PGQ274:PGQ275 OWU274:OWU275 OMY274:OMY275 ODC274:ODC275 NTG274:NTG275 NJK274:NJK275 MZO274:MZO275 MPS274:MPS275 MFW274:MFW275 LWA274:LWA275 LME274:LME275 LCI274:LCI275 KSM274:KSM275 KIQ274:KIQ275 JYU274:JYU275 JOY274:JOY275 JFC274:JFC275 IVG274:IVG275 ILK274:ILK275 IBO274:IBO275 HRS274:HRS275 HHW274:HHW275 GYA274:GYA275 GOE274:GOE275 GEI274:GEI275 FUM274:FUM275 FKQ274:FKQ275 FAU274:FAU275 EQY274:EQY275 EHC274:EHC275 DXG274:DXG275 DNK274:DNK275 DDO274:DDO275 CTS274:CTS275 CJW274:CJW275 CAA274:CAA275 BQE274:BQE275 BGI274:BGI275 AWM274:AWM275 AMQ274:AMQ275 ACU274:ACU275 SY274:SY275" xr:uid="{00000000-0002-0000-0100-000004000000}">
      <formula1>$G$16:$G$16</formula1>
    </dataValidation>
    <dataValidation type="list" allowBlank="1" showInputMessage="1" showErrorMessage="1" sqref="JC91 WBW305:WBW310 VSA305:VSA310 VIE305:VIE310 UYI305:UYI310 UOM305:UOM310 UEQ305:UEQ310 TUU305:TUU310 TKY305:TKY310 TBC305:TBC310 SRG305:SRG310 SHK305:SHK310 RXO305:RXO310 RNS305:RNS310 RDW305:RDW310 QUA305:QUA310 QKE305:QKE310 QAI305:QAI310 PQM305:PQM310 PGQ305:PGQ310 OWU305:OWU310 OMY305:OMY310 ODC305:ODC310 NTG305:NTG310 NJK305:NJK310 MZO305:MZO310 MPS305:MPS310 MFW305:MFW310 LWA305:LWA310 LME305:LME310 LCI305:LCI310 KSM305:KSM310 KIQ305:KIQ310 JYU305:JYU310 JOY305:JOY310 JFC305:JFC310 IVG305:IVG310 ILK305:ILK310 IBO305:IBO310 HRS305:HRS310 HHW305:HHW310 GYA305:GYA310 GOE305:GOE310 GEI305:GEI310 FUM305:FUM310 FKQ305:FKQ310 FAU305:FAU310 EQY305:EQY310 EHC305:EHC310 DXG305:DXG310 DNK305:DNK310 DDO305:DDO310 CTS305:CTS310 CJW305:CJW310 CAA305:CAA310 BQE305:BQE310 BGI305:BGI310 AWM305:AWM310 AMQ305:AMQ310 ACU305:ACU310 SY305:SY310 JC305:JC310 WLS305:WLS310 WVO305:WVO310 JC295:JC300 SY295:SY300 ACU295:ACU300 AMQ295:AMQ300 AWM295:AWM300 BGI295:BGI300 BQE295:BQE300 CAA295:CAA300 CJW295:CJW300 CTS295:CTS300 DDO295:DDO300 DNK295:DNK300 DXG295:DXG300 EHC295:EHC300 EQY295:EQY300 FAU295:FAU300 FKQ295:FKQ300 FUM295:FUM300 GEI295:GEI300 GOE295:GOE300 GYA295:GYA300 HHW295:HHW300 HRS295:HRS300 IBO295:IBO300 ILK295:ILK300 IVG295:IVG300 JFC295:JFC300 JOY295:JOY300 JYU295:JYU300 KIQ295:KIQ300 KSM295:KSM300 LCI295:LCI300 LME295:LME300 LWA295:LWA300 MFW295:MFW300 MPS295:MPS300 MZO295:MZO300 NJK295:NJK300 NTG295:NTG300 ODC295:ODC300 OMY295:OMY300 OWU295:OWU300 PGQ295:PGQ300 PQM295:PQM300 QAI295:QAI300 QKE295:QKE300 QUA295:QUA300 RDW295:RDW300 RNS295:RNS300 RXO295:RXO300 SHK295:SHK300 SRG295:SRG300 TBC295:TBC300 TKY295:TKY300 TUU295:TUU300 UEQ295:UEQ300 UOM295:UOM300 UYI295:UYI300 VIE295:VIE300 VSA295:VSA300 WBW295:WBW300 WLS295:WLS300 WVO295:WVO300 VSA275:VSA286 TUU275:TUU286 WLS275:WLS286 UEQ275:UEQ286 WVO275:WVO286 WBW275:WBW286 VIE275:VIE286 UOM275:UOM286 UYI275:UYI286 JC275:JC286 SY275:SY286 ACU275:ACU286 AMQ275:AMQ286 AWM275:AWM286 BGI275:BGI286 BQE275:BQE286 CAA275:CAA286 CJW275:CJW286 CTS275:CTS286 DDO275:DDO286 DNK275:DNK286 DXG275:DXG286 EHC275:EHC286 EQY275:EQY286 FAU275:FAU286 FKQ275:FKQ286 FUM275:FUM286 GEI275:GEI286 GOE275:GOE286 GYA275:GYA286 HHW275:HHW286 HRS275:HRS286 IBO275:IBO286 ILK275:ILK286 IVG275:IVG286 JFC275:JFC286 JOY275:JOY286 JYU275:JYU286 KIQ275:KIQ286 KSM275:KSM286 LCI275:LCI286 LME275:LME286 LWA275:LWA286 MFW275:MFW286 MPS275:MPS286 MZO275:MZO286 NJK275:NJK286 NTG275:NTG286 ODC275:ODC286 OMY275:OMY286 OWU275:OWU286 PGQ275:PGQ286 PQM275:PQM286 QAI275:QAI286 QKE275:QKE286 QUA275:QUA286 RDW275:RDW286 RNS275:RNS286 RXO275:RXO286 SHK275:SHK286 SRG275:SRG286 TBC275:TBC286 TKY275:TKY286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WVO381 JC381 SY381 ACU381 AMQ381 AWM381 BGI381 BQE381 CAA381 CJW381 CTS381 DDO381 DNK381 DXG381 EHC381 EQY381 FAU381 FKQ381 FUM381 GEI381 GOE381 GYA381 HHW381 HRS381 IBO381 ILK381 IVG381 JFC381 JOY381 JYU381 KIQ381 KSM381 LCI381 LME381 LWA381 MFW381 MPS381 MZO381 NJK381 NTG381 ODC381 OMY381 OWU381 PGQ381 PQM381 QAI381 QKE381 QUA381 RDW381 RNS381 RXO381 SHK381 SRG381 TBC381 TKY381 TUU381 UEQ381 UOM381 UYI381 VIE381 VSA381 WBW381 WLS381 WVO323 WLS323 WBW323 VSA323 VIE323 UYI323 UOM323 UEQ323 TUU323 TKY323 TBC323 SRG323 SHK323 RXO323 RNS323 RDW323 QUA323 QKE323 QAI323 PQM323 PGQ323 OWU323 OMY323 ODC323 NTG323 NJK323 MZO323 MPS323 MFW323 LWA323 LME323 LCI323 KSM323 KIQ323 JYU323 JOY323 JFC323 IVG323 ILK323 IBO323 HRS323 HHW323 GYA323 GOE323 GEI323 FUM323 FKQ323 FAU323 EQY323 EHC323 DXG323 DNK323 DDO323 CTS323 CJW323 CAA323 BQE323 BGI323 AWM323 AMQ323 ACU323 SY323 JC323 G323 WVO302 WLS302 WBW302 VSA302 VIE302 UYI302 UOM302 UEQ302 TUU302 TKY302 TBC302 SRG302 SHK302 RXO302 RNS302 RDW302 QUA302 QKE302 QAI302 PQM302 PGQ302 OWU302 OMY302 ODC302 NTG302 NJK302 MZO302 MPS302 MFW302 LWA302 LME302 LCI302 KSM302 KIQ302 JYU302 JOY302 JFC302 IVG302 ILK302 IBO302 HRS302 HHW302 GYA302 GOE302 GEI302 FUM302 FKQ302 FAU302 EQY302 EHC302 DXG302 DNK302 DDO302 CTS302 CJW302 CAA302 BQE302 BGI302 AWM302 AMQ302 ACU302 SY302 JC302 G309:G310 WVO273 WLS273 WBW273 VSA273 VIE273 UYI273 UOM273 UEQ273 TUU273 TKY273 TBC273 SRG273 SHK273 RXO273 RNS273 RDW273 QUA273 QKE273 QAI273 PQM273 PGQ273 OWU273 OMY273 ODC273 NTG273 NJK273 MZO273 MPS273 MFW273 LWA273 LME273 LCI273 KSM273 KIQ273 JYU273 JOY273 JFC273 IVG273 ILK273 IBO273 HRS273 HHW273 GYA273 GOE273 GEI273 FUM273 FKQ273 FAU273 EQY273 EHC273 DXG273 DNK273 DDO273 CTS273 CJW273 CAA273 BQE273 BGI273 AWM273 AMQ273 ACU273 SY273 JC273 WVO108:WVO113 WLS108:WLS113 WBW108:WBW113 VSA108:VSA113 VIE108:VIE113 UYI108:UYI113 UOM108:UOM113 UEQ108:UEQ113 TUU108:TUU113 TKY108:TKY113 TBC108:TBC113 SRG108:SRG113 SHK108:SHK113 RXO108:RXO113 RNS108:RNS113 RDW108:RDW113 QUA108:QUA113 QKE108:QKE113 QAI108:QAI113 PQM108:PQM113 PGQ108:PGQ113 OWU108:OWU113 OMY108:OMY113 ODC108:ODC113 NTG108:NTG113 NJK108:NJK113 MZO108:MZO113 MPS108:MPS113 MFW108:MFW113 LWA108:LWA113 LME108:LME113 LCI108:LCI113 KSM108:KSM113 KIQ108:KIQ113 JYU108:JYU113 JOY108:JOY113 JFC108:JFC113 IVG108:IVG113 ILK108:ILK113 IBO108:IBO113 HRS108:HRS113 HHW108:HHW113 GYA108:GYA113 GOE108:GOE113 GEI108:GEI113 FUM108:FUM113 FKQ108:FKQ113 FAU108:FAU113 EQY108:EQY113 EHC108:EHC113 DXG108:DXG113 DNK108:DNK113 DDO108:DDO113 CTS108:CTS113 CJW108:CJW113 CAA108:CAA113 BQE108:BQE113 BGI108:BGI113 AWM108:AWM113 AMQ108:AMQ113 ACU108:ACU113 SY108:SY113 JC108:JC113 WVO122 WLS122 WBW122 VSA122 VIE122 UYI122 UOM122 UEQ122 TUU122 TKY122 TBC122 SRG122 SHK122 RXO122 RNS122 RDW122 QUA122 QKE122 QAI122 PQM122 PGQ122 OWU122 OMY122 ODC122 NTG122 NJK122 MZO122 MPS122 MFW122 LWA122 LME122 LCI122 KSM122 KIQ122 JYU122 JOY122 JFC122 IVG122 ILK122 IBO122 HRS122 HHW122 GYA122 GOE122 GEI122 FUM122 FKQ122 FAU122 EQY122 EHC122 DXG122 DNK122 DDO122 CTS122 CJW122 CAA122 BQE122 BGI122 AWM122 AMQ122 ACU122 SY122 JC122 WVO349 WLS349 WBW349 VSA349 VIE349 UYI349 UOM349 UEQ349 TUU349 TKY349 TBC349 SRG349 SHK349 RXO349 RNS349 RDW349 QUA349 QKE349 QAI349 PQM349 PGQ349 OWU349 OMY349 ODC349 NTG349 NJK349 MZO349 MPS349 MFW349 LWA349 LME349 LCI349 KSM349 KIQ349 JYU349 JOY349 JFC349 IVG349 ILK349 IBO349 HRS349 HHW349 GYA349 GOE349 GEI349 FUM349 FKQ349 FAU349 EQY349 EHC349 DXG349 DNK349 DDO349 CTS349 CJW349 CAA349 BQE349 BGI349 AWM349 AMQ349 ACU349 SY349 JC349 WVO226:WVO227 WLS226:WLS227 WBW226:WBW227 VSA226:VSA227 VIE226:VIE227 UYI226:UYI227 UOM226:UOM227 UEQ226:UEQ227 TUU226:TUU227 TKY226:TKY227 TBC226:TBC227 SRG226:SRG227 SHK226:SHK227 RXO226:RXO227 RNS226:RNS227 RDW226:RDW227 QUA226:QUA227 QKE226:QKE227 QAI226:QAI227 PQM226:PQM227 PGQ226:PGQ227 OWU226:OWU227 OMY226:OMY227 ODC226:ODC227 NTG226:NTG227 NJK226:NJK227 MZO226:MZO227 MPS226:MPS227 MFW226:MFW227 LWA226:LWA227 LME226:LME227 LCI226:LCI227 KSM226:KSM227 KIQ226:KIQ227 JYU226:JYU227 JOY226:JOY227 JFC226:JFC227 IVG226:IVG227 ILK226:ILK227 IBO226:IBO227 HRS226:HRS227 HHW226:HHW227 GYA226:GYA227 GOE226:GOE227 GEI226:GEI227 FUM226:FUM227 FKQ226:FKQ227 FAU226:FAU227 EQY226:EQY227 EHC226:EHC227 DXG226:DXG227 DNK226:DNK227 DDO226:DDO227 CTS226:CTS227 CJW226:CJW227 CAA226:CAA227 BQE226:BQE227 BGI226:BGI227 AWM226:AWM227 AMQ226:AMQ227 ACU226:ACU227 SY226:SY227 JC226:JC227 WVO345 WLS345 WBW345 VSA345 VIE345 UYI345 UOM345 UEQ345 TUU345 TKY345 TBC345 SRG345 SHK345 RXO345 RNS345 RDW345 QUA345 QKE345 QAI345 PQM345 PGQ345 OWU345 OMY345 ODC345 NTG345 NJK345 MZO345 MPS345 MFW345 LWA345 LME345 LCI345 KSM345 KIQ345 JYU345 JOY345 JFC345 IVG345 ILK345 IBO345 HRS345 HHW345 GYA345 GOE345 GEI345 FUM345 FKQ345 FAU345 EQY345 EHC345 DXG345 DNK345 DDO345 CTS345 CJW345 CAA345 BQE345 BGI345 AWM345 AMQ345 ACU345 SY345 JC345 WVO91 WLS91 WBW91 VSA91 VIE91 UYI91 UOM91 UEQ91 TUU91 TKY91 TBC91 SRG91 SHK91 RXO91 RNS91 RDW91 QUA91 QKE91 QAI91 PQM91 PGQ91 OWU91 OMY91 ODC91 NTG91 NJK91 MZO91 MPS91 MFW91 LWA91 LME91 LCI91 KSM91 KIQ91 JYU91 JOY91 JFC91 IVG91 ILK91 IBO91 HRS91 HHW91 GYA91 GOE91 GEI91 FUM91 FKQ91 FAU91 EQY91 EHC91 DXG91 DNK91 DDO91 CTS91 CJW91 CAA91 BQE91 BGI91 AWM91 AMQ91 ACU91 SY91" xr:uid="{00000000-0002-0000-0100-000003000000}">
      <formula1>$G$28:$G$29</formula1>
    </dataValidation>
    <dataValidation type="list" allowBlank="1" showInputMessage="1" showErrorMessage="1" sqref="RXO58 WVO104:WVO106 WLS104:WLS106 WBW104:WBW106 VSA104:VSA106 VIE104:VIE106 UYI104:UYI106 UOM104:UOM106 UEQ104:UEQ106 TUU104:TUU106 TKY104:TKY106 TBC104:TBC106 SRG104:SRG106 SHK104:SHK106 RXO104:RXO106 RNS104:RNS106 RDW104:RDW106 QUA104:QUA106 QKE104:QKE106 QAI104:QAI106 PQM104:PQM106 PGQ104:PGQ106 OWU104:OWU106 OMY104:OMY106 ODC104:ODC106 NTG104:NTG106 NJK104:NJK106 MZO104:MZO106 MPS104:MPS106 MFW104:MFW106 LWA104:LWA106 LME104:LME106 LCI104:LCI106 KSM104:KSM106 KIQ104:KIQ106 JYU104:JYU106 JOY104:JOY106 JFC104:JFC106 IVG104:IVG106 ILK104:ILK106 IBO104:IBO106 HRS104:HRS106 HHW104:HHW106 GYA104:GYA106 GOE104:GOE106 GEI104:GEI106 FUM104:FUM106 FKQ104:FKQ106 FAU104:FAU106 EQY104:EQY106 EHC104:EHC106 DXG104:DXG106 DNK104:DNK106 DDO104:DDO106 CTS104:CTS106 CJW104:CJW106 CAA104:CAA106 BQE104:BQE106 BGI104:BGI106 AWM104:AWM106 AMQ104:AMQ106 ACU104:ACU106 SY104:SY106 JC104:JC106 WLS96:WLS100 WBW96:WBW100 VSA96:VSA100 VIE96:VIE100 UYI96:UYI100 UOM96:UOM100 UEQ96:UEQ100 TUU96:TUU100 TKY96:TKY100 TBC96:TBC100 SRG96:SRG100 SHK96:SHK100 RXO96:RXO100 RNS96:RNS100 RDW96:RDW100 QUA96:QUA100 QKE96:QKE100 QAI96:QAI100 PQM96:PQM100 PGQ96:PGQ100 OWU96:OWU100 OMY96:OMY100 ODC96:ODC100 NTG96:NTG100 NJK96:NJK100 MZO96:MZO100 MPS96:MPS100 MFW96:MFW100 LWA96:LWA100 LME96:LME100 LCI96:LCI100 KSM96:KSM100 KIQ96:KIQ100 JYU96:JYU100 JOY96:JOY100 JFC96:JFC100 IVG96:IVG100 ILK96:ILK100 IBO96:IBO100 HRS96:HRS100 HHW96:HHW100 GYA96:GYA100 GOE96:GOE100 GEI96:GEI100 FUM96:FUM100 FKQ96:FKQ100 FAU96:FAU100 EQY96:EQY100 EHC96:EHC100 DXG96:DXG100 DNK96:DNK100 DDO96:DDO100 CTS96:CTS100 CJW96:CJW100 CAA96:CAA100 BQE96:BQE100 BGI96:BGI100 AWM96:AWM100 AMQ96:AMQ100 ACU96:ACU100 SY96:SY100 JC96:JC100 WVO96:WVO100 JC84:JC90 SY84:SY90 ACU84:ACU90 AMQ84:AMQ90 AWM84:AWM90 BGI84:BGI90 BQE84:BQE90 CAA84:CAA90 CJW84:CJW90 CTS84:CTS90 DDO84:DDO90 DNK84:DNK90 DXG84:DXG90 EHC84:EHC90 EQY84:EQY90 FAU84:FAU90 FKQ84:FKQ90 FUM84:FUM90 GEI84:GEI90 GOE84:GOE90 GYA84:GYA90 HHW84:HHW90 HRS84:HRS90 IBO84:IBO90 ILK84:ILK90 IVG84:IVG90 JFC84:JFC90 JOY84:JOY90 JYU84:JYU90 KIQ84:KIQ90 KSM84:KSM90 LCI84:LCI90 LME84:LME90 LWA84:LWA90 MFW84:MFW90 MPS84:MPS90 MZO84:MZO90 NJK84:NJK90 NTG84:NTG90 ODC84:ODC90 OMY84:OMY90 OWU84:OWU90 PGQ84:PGQ90 PQM84:PQM90 QAI84:QAI90 QKE84:QKE90 QUA84:QUA90 RDW84:RDW90 RNS84:RNS90 RXO84:RXO90 SHK84:SHK90 SRG84:SRG90 TBC84:TBC90 TKY84:TKY90 TUU84:TUU90 UEQ84:UEQ90 UOM84:UOM90 UYI84:UYI90 VIE84:VIE90 VSA84:VSA90 WBW84:WBW90 WLS84:WLS90 WVO84:WVO90 WVO68:WVO69 WLS68:WLS69 WBW68:WBW69 VSA68:VSA69 VIE68:VIE69 UYI68:UYI69 UOM68:UOM69 UEQ68:UEQ69 TUU68:TUU69 TKY68:TKY69 TBC68:TBC69 SRG68:SRG69 SHK68:SHK69 RXO68:RXO69 RNS68:RNS69 RDW68:RDW69 QUA68:QUA69 QKE68:QKE69 QAI68:QAI69 PQM68:PQM69 PGQ68:PGQ69 OWU68:OWU69 OMY68:OMY69 ODC68:ODC69 NTG68:NTG69 NJK68:NJK69 MZO68:MZO69 MPS68:MPS69 MFW68:MFW69 LWA68:LWA69 LME68:LME69 LCI68:LCI69 KSM68:KSM69 KIQ68:KIQ69 JYU68:JYU69 JOY68:JOY69 JFC68:JFC69 IVG68:IVG69 ILK68:ILK69 IBO68:IBO69 HRS68:HRS69 HHW68:HHW69 GYA68:GYA69 GOE68:GOE69 GEI68:GEI69 FUM68:FUM69 FKQ68:FKQ69 FAU68:FAU69 EQY68:EQY69 EHC68:EHC69 DXG68:DXG69 DNK68:DNK69 DDO68:DDO69 CTS68:CTS69 CJW68:CJW69 CAA68:CAA69 BQE68:BQE69 BGI68:BGI69 AWM68:AWM69 AMQ68:AMQ69 ACU68:ACU69 SY68:SY69 JC68:JC69 JC35:JC47 SY35:SY47 ACU35:ACU47 AMQ35:AMQ47 AWM35:AWM47 BGI35:BGI47 BQE35:BQE47 CAA35:CAA47 CJW35:CJW47 CTS35:CTS47 DDO35:DDO47 DNK35:DNK47 DXG35:DXG47 EHC35:EHC47 EQY35:EQY47 FAU35:FAU47 FKQ35:FKQ47 FUM35:FUM47 GEI35:GEI47 GOE35:GOE47 GYA35:GYA47 HHW35:HHW47 HRS35:HRS47 IBO35:IBO47 ILK35:ILK47 IVG35:IVG47 JFC35:JFC47 JOY35:JOY47 JYU35:JYU47 KIQ35:KIQ47 KSM35:KSM47 LCI35:LCI47 LME35:LME47 LWA35:LWA47 MFW35:MFW47 MPS35:MPS47 MZO35:MZO47 NJK35:NJK47 NTG35:NTG47 ODC35:ODC47 OMY35:OMY47 OWU35:OWU47 PGQ35:PGQ47 PQM35:PQM47 QAI35:QAI47 QKE35:QKE47 QUA35:QUA47 RDW35:RDW47 RNS35:RNS47 RXO35:RXO47 SHK35:SHK47 SRG35:SRG47 TBC35:TBC47 TKY35:TKY47 TUU35:TUU47 UEQ35:UEQ47 UOM35:UOM47 UYI35:UYI47 VIE35:VIE47 VSA35:VSA47 WBW35:WBW47 WLS35:WLS47 WVO35:WVO47 RNS58 RDW58 QUA58 QKE58 QAI58 PQM58 PGQ58 OWU58 OMY58 ODC58 NTG58 NJK58 MZO58 MPS58 MFW58 LWA58 LME58 LCI58 KSM58 KIQ58 JYU58 JOY58 JFC58 IVG58 ILK58 IBO58 HRS58 HHW58 GYA58 GOE58 GEI58 FUM58 FKQ58 FAU58 EQY58 EHC58 DXG58 DNK58 DDO58 CTS58 CJW58 CAA58 BQE58 BGI58 AWM58 AMQ58 ACU58 SY58 JC58 UOM58 TBC58 WVO120 WLS120 WBW120 VSA120 VIE120 UYI120 UOM120 UEQ120 TUU120 TKY120 TBC120 SRG120 SHK120 RXO120 RNS120 RDW120 QUA120 QKE120 QAI120 PQM120 PGQ120 OWU120 OMY120 ODC120 NTG120 NJK120 MZO120 MPS120 MFW120 LWA120 LME120 LCI120 KSM120 KIQ120 JYU120 JOY120 JFC120 IVG120 ILK120 IBO120 HRS120 HHW120 GYA120 GOE120 GEI120 FUM120 FKQ120 FAU120 EQY120 EHC120 DXG120 DNK120 DDO120 CTS120 CJW120 CAA120 BQE120 BGI120 AWM120 AMQ120 ACU120 SY120 JC120 WBW58 TKY58 WVO80 WLS80 WBW80 VSA80 VIE80 UYI80 UOM80 UEQ80 TUU80 TKY80 TBC80 SRG80 SHK80 RXO80 RNS80 RDW80 QUA80 QKE80 QAI80 PQM80 PGQ80 OWU80 OMY80 ODC80 NTG80 NJK80 MZO80 MPS80 MFW80 LWA80 LME80 LCI80 KSM80 KIQ80 JYU80 JOY80 JFC80 IVG80 ILK80 IBO80 HRS80 HHW80 GYA80 GOE80 GEI80 FUM80 FKQ80 FAU80 EQY80 EHC80 DXG80 DNK80 DDO80 CTS80 CJW80 CAA80 BQE80 BGI80 AWM80 AMQ80 ACU80 SY80 JC80 G80 SRG58 VIE58 UYI58 UEQ58 WVO65 WLS65 WBW65 VSA65 VIE65 UYI65 UOM65 UEQ65 TUU65 TKY65 TBC65 SRG65 SHK65 RXO65 RNS65 RDW65 QUA65 QKE65 QAI65 PQM65 PGQ65 OWU65 OMY65 ODC65 NTG65 NJK65 MZO65 MPS65 MFW65 LWA65 LME65 LCI65 KSM65 KIQ65 JYU65 JOY65 JFC65 IVG65 ILK65 IBO65 HRS65 HHW65 GYA65 GOE65 GEI65 FUM65 FKQ65 FAU65 EQY65 EHC65 DXG65 DNK65 DDO65 CTS65 CJW65 CAA65 BQE65 BGI65 AWM65 AMQ65 ACU65 SY65 JC65 VSA58 SHK58 WVO58 WLS58 TUU58" xr:uid="{00000000-0002-0000-0100-000002000000}">
      <formula1>$G$19:$G$25</formula1>
    </dataValidation>
    <dataValidation type="list" allowBlank="1" showInputMessage="1" showErrorMessage="1" sqref="JC109 JC363 SY363 ACU363 AMQ363 AWM363 BGI363 BQE363 CAA363 CJW363 CTS363 DDO363 DNK363 DXG363 EHC363 EQY363 FAU363 FKQ363 FUM363 GEI363 GOE363 GYA363 HHW363 HRS363 IBO363 ILK363 IVG363 JFC363 JOY363 JYU363 KIQ363 KSM363 LCI363 LME363 LWA363 MFW363 MPS363 MZO363 NJK363 NTG363 ODC363 OMY363 OWU363 PGQ363 PQM363 QAI363 QKE363 QUA363 RDW363 RNS363 RXO363 SHK363 SRG363 TBC363 TKY363 TUU363 UEQ363 UOM363 UYI363 VIE363 VSA363 WBW363 WLS363 WVO363 JC157:JC171 SY157:SY171 ACU157:ACU171 AMQ157:AMQ171 AWM157:AWM171 BGI157:BGI171 BQE157:BQE171 CAA157:CAA171 CJW157:CJW171 CTS157:CTS171 DDO157:DDO171 DNK157:DNK171 DXG157:DXG171 EHC157:EHC171 EQY157:EQY171 FAU157:FAU171 FKQ157:FKQ171 FUM157:FUM171 GEI157:GEI171 GOE157:GOE171 GYA157:GYA171 HHW157:HHW171 HRS157:HRS171 IBO157:IBO171 ILK157:ILK171 IVG157:IVG171 JFC157:JFC171 JOY157:JOY171 JYU157:JYU171 KIQ157:KIQ171 KSM157:KSM171 LCI157:LCI171 LME157:LME171 LWA157:LWA171 MFW157:MFW171 MPS157:MPS171 MZO157:MZO171 NJK157:NJK171 NTG157:NTG171 ODC157:ODC171 OMY157:OMY171 OWU157:OWU171 PGQ157:PGQ171 PQM157:PQM171 QAI157:QAI171 QKE157:QKE171 QUA157:QUA171 RDW157:RDW171 RNS157:RNS171 RXO157:RXO171 SHK157:SHK171 SRG157:SRG171 TBC157:TBC171 TKY157:TKY171 TUU157:TUU171 UEQ157:UEQ171 UOM157:UOM171 UYI157:UYI171 VIE157:VIE171 VSA157:VSA171 WBW157:WBW171 WLS157:WLS171 WVO157:WVO171 TKY140:TKY150 WVO140:WVO150 UEQ140:UEQ150 VIE140:VIE150 VSA140:VSA150 TBC140:TBC150 WLS140:WLS150 RXO140:RXO150 SHK140:SHK150 UOM140:UOM150 TUU140:TUU150 UYI140:UYI150 WBW140:WBW150 SRG140:SRG150 JC140:JC150 SY140:SY150 ACU140:ACU150 AMQ140:AMQ150 AWM140:AWM150 BGI140:BGI150 BQE140:BQE150 CAA140:CAA150 CJW140:CJW150 CTS140:CTS150 DDO140:DDO150 DNK140:DNK150 DXG140:DXG150 EHC140:EHC150 EQY140:EQY150 FAU140:FAU150 FKQ140:FKQ150 FUM140:FUM150 GEI140:GEI150 GOE140:GOE150 GYA140:GYA150 HHW140:HHW150 HRS140:HRS150 IBO140:IBO150 ILK140:ILK150 IVG140:IVG150 JFC140:JFC150 JOY140:JOY150 JYU140:JYU150 KIQ140:KIQ150 KSM140:KSM150 LCI140:LCI150 LME140:LME150 LWA140:LWA150 MFW140:MFW150 MPS140:MPS150 MZO140:MZO150 NJK140:NJK150 NTG140:NTG150 ODC140:ODC150 OMY140:OMY150 OWU140:OWU150 PGQ140:PGQ150 PQM140:PQM150 QAI140:QAI150 QKE140:QKE150 QUA140:QUA150 RDW140:RDW150 RNS140:RNS150 JC133:JC137 SY133:SY137 ACU133:ACU137 AMQ133:AMQ137 AWM133:AWM137 BGI133:BGI137 BQE133:BQE137 CAA133:CAA137 CJW133:CJW137 CTS133:CTS137 DDO133:DDO137 DNK133:DNK137 DXG133:DXG137 EHC133:EHC137 EQY133:EQY137 FAU133:FAU137 FKQ133:FKQ137 FUM133:FUM137 GEI133:GEI137 GOE133:GOE137 GYA133:GYA137 HHW133:HHW137 HRS133:HRS137 IBO133:IBO137 ILK133:ILK137 IVG133:IVG137 JFC133:JFC137 JOY133:JOY137 JYU133:JYU137 KIQ133:KIQ137 KSM133:KSM137 LCI133:LCI137 LME133:LME137 LWA133:LWA137 MFW133:MFW137 MPS133:MPS137 MZO133:MZO137 NJK133:NJK137 NTG133:NTG137 ODC133:ODC137 OMY133:OMY137 OWU133:OWU137 PGQ133:PGQ137 PQM133:PQM137 QAI133:QAI137 QKE133:QKE137 QUA133:QUA137 RDW133:RDW137 RNS133:RNS137 RXO133:RXO137 SHK133:SHK137 SRG133:SRG137 TBC133:TBC137 TKY133:TKY137 TUU133:TUU137 UEQ133:UEQ137 UOM133:UOM137 UYI133:UYI137 VIE133:VIE137 VSA133:VSA137 WBW133:WBW137 WLS133:WLS137 WVO133:WVO137 JC123:JC126 SY123:SY126 ACU123:ACU126 AMQ123:AMQ126 AWM123:AWM126 BGI123:BGI126 BQE123:BQE126 CAA123:CAA126 CJW123:CJW126 CTS123:CTS126 DDO123:DDO126 DNK123:DNK126 DXG123:DXG126 EHC123:EHC126 EQY123:EQY126 FAU123:FAU126 FKQ123:FKQ126 FUM123:FUM126 GEI123:GEI126 GOE123:GOE126 GYA123:GYA126 HHW123:HHW126 HRS123:HRS126 IBO123:IBO126 ILK123:ILK126 IVG123:IVG126 JFC123:JFC126 JOY123:JOY126 JYU123:JYU126 KIQ123:KIQ126 KSM123:KSM126 LCI123:LCI126 LME123:LME126 LWA123:LWA126 MFW123:MFW126 MPS123:MPS126 MZO123:MZO126 NJK123:NJK126 NTG123:NTG126 ODC123:ODC126 OMY123:OMY126 OWU123:OWU126 PGQ123:PGQ126 PQM123:PQM126 QAI123:QAI126 QKE123:QKE126 QUA123:QUA126 RDW123:RDW126 RNS123:RNS126 RXO123:RXO126 SHK123:SHK126 SRG123:SRG126 TBC123:TBC126 TKY123:TKY126 TUU123:TUU126 UEQ123:UEQ126 UOM123:UOM126 UYI123:UYI126 VIE123:VIE126 VSA123:VSA126 WBW123:WBW126 WLS123:WLS126 WVO123:WVO126 JC116:JC120 SY116:SY120 ACU116:ACU120 AMQ116:AMQ120 AWM116:AWM120 BGI116:BGI120 BQE116:BQE120 CAA116:CAA120 CJW116:CJW120 CTS116:CTS120 DDO116:DDO120 DNK116:DNK120 DXG116:DXG120 EHC116:EHC120 EQY116:EQY120 FAU116:FAU120 FKQ116:FKQ120 FUM116:FUM120 GEI116:GEI120 GOE116:GOE120 GYA116:GYA120 HHW116:HHW120 HRS116:HRS120 IBO116:IBO120 ILK116:ILK120 IVG116:IVG120 JFC116:JFC120 JOY116:JOY120 JYU116:JYU120 KIQ116:KIQ120 KSM116:KSM120 LCI116:LCI120 LME116:LME120 LWA116:LWA120 MFW116:MFW120 MPS116:MPS120 MZO116:MZO120 NJK116:NJK120 NTG116:NTG120 ODC116:ODC120 OMY116:OMY120 OWU116:OWU120 PGQ116:PGQ120 PQM116:PQM120 QAI116:QAI120 QKE116:QKE120 QUA116:QUA120 RDW116:RDW120 RNS116:RNS120 RXO116:RXO120 SHK116:SHK120 SRG116:SRG120 TBC116:TBC120 TKY116:TKY120 TUU116:TUU120 UEQ116:UEQ120 UOM116:UOM120 UYI116:UYI120 VIE116:VIE120 VSA116:VSA120 WBW116:WBW120 WLS116:WLS120 WVO116:WVO120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WVO97:WVO101 WLS97:WLS101 WBW97:WBW101 VSA97:VSA101 VIE97:VIE101 UYI97:UYI101 UOM97:UOM101 UEQ97:UEQ101 TUU97:TUU101 TKY97:TKY101 TBC97:TBC101 SRG97:SRG101 SHK97:SHK101 RXO97:RXO101 RNS97:RNS101 RDW97:RDW101 QUA97:QUA101 QKE97:QKE101 QAI97:QAI101 PQM97:PQM101 PGQ97:PGQ101 OWU97:OWU101 OMY97:OMY101 ODC97:ODC101 NTG97:NTG101 NJK97:NJK101 MZO97:MZO101 MPS97:MPS101 MFW97:MFW101 LWA97:LWA101 LME97:LME101 LCI97:LCI101 KSM97:KSM101 KIQ97:KIQ101 JYU97:JYU101 JOY97:JOY101 JFC97:JFC101 IVG97:IVG101 ILK97:ILK101 IBO97:IBO101 HRS97:HRS101 HHW97:HHW101 GYA97:GYA101 GOE97:GOE101 GEI97:GEI101 FUM97:FUM101 FKQ97:FKQ101 FAU97:FAU101 EQY97:EQY101 EHC97:EHC101 DXG97:DXG101 DNK97:DNK101 DDO97:DDO101 CTS97:CTS101 CJW97:CJW101 CAA97:CAA101 BQE97:BQE101 BGI97:BGI101 AWM97:AWM101 AMQ97:AMQ101 ACU97:ACU101 SY97:SY101 JC97:JC101 WVO75:WVO80 JC75:JC80 SY75:SY80 ACU75:ACU80 AMQ75:AMQ80 AWM75:AWM80 BGI75:BGI80 BQE75:BQE80 CAA75:CAA80 CJW75:CJW80 CTS75:CTS80 DDO75:DDO80 DNK75:DNK80 DXG75:DXG80 EHC75:EHC80 EQY75:EQY80 FAU75:FAU80 FKQ75:FKQ80 FUM75:FUM80 GEI75:GEI80 GOE75:GOE80 GYA75:GYA80 HHW75:HHW80 HRS75:HRS80 IBO75:IBO80 ILK75:ILK80 IVG75:IVG80 JFC75:JFC80 JOY75:JOY80 JYU75:JYU80 KIQ75:KIQ80 KSM75:KSM80 LCI75:LCI80 LME75:LME80 LWA75:LWA80 MFW75:MFW80 MPS75:MPS80 MZO75:MZO80 NJK75:NJK80 NTG75:NTG80 ODC75:ODC80 OMY75:OMY80 OWU75:OWU80 PGQ75:PGQ80 PQM75:PQM80 QAI75:QAI80 QKE75:QKE80 QUA75:QUA80 RDW75:RDW80 RNS75:RNS80 RXO75:RXO80 SHK75:SHK80 SRG75:SRG80 TBC75:TBC80 TKY75:TKY80 TUU75:TUU80 UEQ75:UEQ80 UOM75:UOM80 UYI75:UYI80 VIE75:VIE80 VSA75:VSA80 WBW75:WBW80 WLS75:WLS80 G79:G80 WVO152 WLS152 WBW152 VSA152 VIE152 UYI152 UOM152 UEQ152 TUU152 TKY152 TBC152 SRG152 SHK152 RXO152 RNS152 RDW152 QUA152 QKE152 QAI152 PQM152 PGQ152 OWU152 OMY152 ODC152 NTG152 NJK152 MZO152 MPS152 MFW152 LWA152 LME152 LCI152 KSM152 KIQ152 JYU152 JOY152 JFC152 IVG152 ILK152 IBO152 HRS152 HHW152 GYA152 GOE152 GEI152 FUM152 FKQ152 FAU152 EQY152 EHC152 DXG152 DNK152 DDO152 CTS152 CJW152 CAA152 BQE152 BGI152 AWM152 AMQ152 ACU152 SY152 JC152 WVO113 WLS113 WBW113 VSA113 VIE113 UYI113 UOM113 UEQ113 TUU113 TKY113 TBC113 SRG113 SHK113 RXO113 RNS113 RDW113 QUA113 QKE113 QAI113 PQM113 PGQ113 OWU113 OMY113 ODC113 NTG113 NJK113 MZO113 MPS113 MFW113 LWA113 LME113 LCI113 KSM113 KIQ113 JYU113 JOY113 JFC113 IVG113 ILK113 IBO113 HRS113 HHW113 GYA113 GOE113 GEI113 FUM113 FKQ113 FAU113 EQY113 EHC113 DXG113 DNK113 DDO113 CTS113 CJW113 CAA113 BQE113 BGI113 AWM113 AMQ113 ACU113 SY113 JC113 WVO109 WLS109 WBW109 VSA109 VIE109 UYI109 UOM109 UEQ109 TUU109 TKY109 TBC109 SRG109 SHK109 RXO109 RNS109 RDW109 QUA109 QKE109 QAI109 PQM109 PGQ109 OWU109 OMY109 ODC109 NTG109 NJK109 MZO109 MPS109 MFW109 LWA109 LME109 LCI109 KSM109 KIQ109 JYU109 JOY109 JFC109 IVG109 ILK109 IBO109 HRS109 HHW109 GYA109 GOE109 GEI109 FUM109 FKQ109 FAU109 EQY109 EHC109 DXG109 DNK109 DDO109 CTS109 CJW109 CAA109 BQE109 BGI109 AWM109 AMQ109 ACU109 SY109" xr:uid="{00000000-0002-0000-0100-000001000000}">
      <formula1>$G$13:$G$13</formula1>
    </dataValidation>
    <dataValidation type="list" allowBlank="1" showInputMessage="1" showErrorMessage="1" sqref="JC159 JC171 SY171 ACU171 AMQ171 AWM171 BGI171 BQE171 CAA171 CJW171 CTS171 DDO171 DNK171 DXG171 EHC171 EQY171 FAU171 FKQ171 FUM171 GEI171 GOE171 GYA171 HHW171 HRS171 IBO171 ILK171 IVG171 JFC171 JOY171 JYU171 KIQ171 KSM171 LCI171 LME171 LWA171 MFW171 MPS171 MZO171 NJK171 NTG171 ODC171 OMY171 OWU171 PGQ171 PQM171 QAI171 QKE171 QUA171 RDW171 RNS171 RXO171 SHK171 SRG171 TBC171 TKY171 TUU171 UEQ171 UOM171 UYI171 VIE171 VSA171 WBW171 WLS171 WVO171 JC155 SY155 ACU155 AMQ155 AWM155 BGI155 BQE155 CAA155 CJW155 CTS155 DDO155 DNK155 DXG155 EHC155 EQY155 FAU155 FKQ155 FUM155 GEI155 GOE155 GYA155 HHW155 HRS155 IBO155 ILK155 IVG155 JFC155 JOY155 JYU155 KIQ155 KSM155 LCI155 LME155 LWA155 MFW155 MPS155 MZO155 NJK155 NTG155 ODC155 OMY155 OWU155 PGQ155 PQM155 QAI155 QKE155 QUA155 RDW155 RNS155 RXO155 SHK155 SRG155 TBC155 TKY155 TUU155 UEQ155 UOM155 UYI155 VIE155 VSA155 WBW155 WLS155 WVO155 JC149:JC150 SY149:SY150 ACU149:ACU150 AMQ149:AMQ150 AWM149:AWM150 BGI149:BGI150 BQE149:BQE150 CAA149:CAA150 CJW149:CJW150 CTS149:CTS150 DDO149:DDO150 DNK149:DNK150 DXG149:DXG150 EHC149:EHC150 EQY149:EQY150 FAU149:FAU150 FKQ149:FKQ150 FUM149:FUM150 GEI149:GEI150 GOE149:GOE150 GYA149:GYA150 HHW149:HHW150 HRS149:HRS150 IBO149:IBO150 ILK149:ILK150 IVG149:IVG150 JFC149:JFC150 JOY149:JOY150 JYU149:JYU150 KIQ149:KIQ150 KSM149:KSM150 LCI149:LCI150 LME149:LME150 LWA149:LWA150 MFW149:MFW150 MPS149:MPS150 MZO149:MZO150 NJK149:NJK150 NTG149:NTG150 ODC149:ODC150 OMY149:OMY150 OWU149:OWU150 PGQ149:PGQ150 PQM149:PQM150 QAI149:QAI150 QKE149:QKE150 QUA149:QUA150 RDW149:RDW150 RNS149:RNS150 RXO149:RXO150 SHK149:SHK150 SRG149:SRG150 TBC149:TBC150 TKY149:TKY150 TUU149:TUU150 UEQ149:UEQ150 UOM149:UOM150 UYI149:UYI150 VIE149:VIE150 VSA149:VSA150 WBW149:WBW150 WLS149:WLS150 WVO149:WVO150 WVO138:WVO139 WLS138:WLS139 WBW138:WBW139 VSA138:VSA139 VIE138:VIE139 UYI138:UYI139 UOM138:UOM139 UEQ138:UEQ139 TUU138:TUU139 TKY138:TKY139 TBC138:TBC139 SRG138:SRG139 SHK138:SHK139 RXO138:RXO139 RNS138:RNS139 RDW138:RDW139 QUA138:QUA139 QKE138:QKE139 QAI138:QAI139 PQM138:PQM139 PGQ138:PGQ139 OWU138:OWU139 OMY138:OMY139 ODC138:ODC139 NTG138:NTG139 NJK138:NJK139 MZO138:MZO139 MPS138:MPS139 MFW138:MFW139 LWA138:LWA139 LME138:LME139 LCI138:LCI139 KSM138:KSM139 KIQ138:KIQ139 JYU138:JYU139 JOY138:JOY139 JFC138:JFC139 IVG138:IVG139 ILK138:ILK139 IBO138:IBO139 HRS138:HRS139 HHW138:HHW139 GYA138:GYA139 GOE138:GOE139 GEI138:GEI139 FUM138:FUM139 FKQ138:FKQ139 FAU138:FAU139 EQY138:EQY139 EHC138:EHC139 DXG138:DXG139 DNK138:DNK139 DDO138:DDO139 CTS138:CTS139 CJW138:CJW139 CAA138:CAA139 BQE138:BQE139 BGI138:BGI139 AWM138:AWM139 AMQ138:AMQ139 ACU138:ACU139 SY138:SY139 JC138:JC139 WVO159 WLS159 WBW159 VSA159 VIE159 UYI159 UOM159 UEQ159 TUU159 TKY159 TBC159 SRG159 SHK159 RXO159 RNS159 RDW159 QUA159 QKE159 QAI159 PQM159 PGQ159 OWU159 OMY159 ODC159 NTG159 NJK159 MZO159 MPS159 MFW159 LWA159 LME159 LCI159 KSM159 KIQ159 JYU159 JOY159 JFC159 IVG159 ILK159 IBO159 HRS159 HHW159 GYA159 GOE159 GEI159 FUM159 FKQ159 FAU159 EQY159 EHC159 DXG159 DNK159 DDO159 CTS159 CJW159 CAA159 BQE159 BGI159 AWM159 AMQ159 ACU159 SY159" xr:uid="{00000000-0002-0000-0100-000000000000}">
      <formula1>$G$19:$G$19</formula1>
    </dataValidation>
  </dataValidations>
  <printOptions horizontalCentered="1"/>
  <pageMargins left="0.2" right="0.19685039370078741" top="0.21" bottom="0.24" header="0.2" footer="0.21"/>
  <pageSetup paperSize="9"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31.01</vt:lpstr>
      <vt:lpstr>'31.01'!Print_Area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Kazumitsu KONDOU</dc:creator>
  <cp:lastModifiedBy>Kazumitsu KONDOU</cp:lastModifiedBy>
  <dcterms:created xsi:type="dcterms:W3CDTF">2019-04-09T07:24:22Z</dcterms:created>
  <dcterms:modified xsi:type="dcterms:W3CDTF">2019-04-09T07:25:34Z</dcterms:modified>
</cp:coreProperties>
</file>