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PT. MSA\Desktop\PT MITRAJAYA SELARAS ABADI\"/>
    </mc:Choice>
  </mc:AlternateContent>
  <xr:revisionPtr revIDLastSave="0" documentId="13_ncr:1_{962CB01E-0328-4023-94C2-A2E8B2F05811}" xr6:coauthVersionLast="47" xr6:coauthVersionMax="47" xr10:uidLastSave="{00000000-0000-0000-0000-000000000000}"/>
  <bookViews>
    <workbookView xWindow="-110" yWindow="-110" windowWidth="19420" windowHeight="10300" tabRatio="599" firstSheet="26" activeTab="30" xr2:uid="{00000000-000D-0000-FFFF-FFFF00000000}"/>
  </bookViews>
  <sheets>
    <sheet name="RS ANDHIKA" sheetId="2" r:id="rId1"/>
    <sheet name="PT MAIMUN TUAH" sheetId="5" r:id="rId2"/>
    <sheet name="LAB BIOVITA" sheetId="6" r:id="rId3"/>
    <sheet name="JEC KEDOYA" sheetId="8" r:id="rId4"/>
    <sheet name="JEC MENTENG" sheetId="13" r:id="rId5"/>
    <sheet name="JEC BEKASI" sheetId="76" r:id="rId6"/>
    <sheet name="LK ZAM ZAM" sheetId="12" r:id="rId7"/>
    <sheet name="PT Najib Sukses Banjarmasin" sheetId="16" r:id="rId8"/>
    <sheet name="CATYA HEALTHCARE" sheetId="19" r:id="rId9"/>
    <sheet name="RSUD CIRACAS" sheetId="28" r:id="rId10"/>
    <sheet name="RSUD CIPAYUNG" sheetId="37" r:id="rId11"/>
    <sheet name="RSUD TAMANSARI" sheetId="39" r:id="rId12"/>
    <sheet name="RSKO JAKARTA" sheetId="43" r:id="rId13"/>
    <sheet name="RSUD JAGAKARSA" sheetId="47" r:id="rId14"/>
    <sheet name="RSUD JATI PADANG" sheetId="48" r:id="rId15"/>
    <sheet name="AGD DKI JAKARTA" sheetId="51" r:id="rId16"/>
    <sheet name="PKM KOJA" sheetId="53" r:id="rId17"/>
    <sheet name="KLINIK DEWA MEDIKA" sheetId="54" r:id="rId18"/>
    <sheet name="RSUD TUGU KOJA" sheetId="55" r:id="rId19"/>
    <sheet name="PKM KEBON JERUK" sheetId="63" r:id="rId20"/>
    <sheet name="RSUD SAWAH BESAR" sheetId="64" r:id="rId21"/>
    <sheet name="RSUD CILEUNGSI" sheetId="67" r:id="rId22"/>
    <sheet name="RSUD PASAR REBO" sheetId="66" r:id="rId23"/>
    <sheet name="KAWAN LANGGENG UTAMA" sheetId="68" r:id="rId24"/>
    <sheet name="PKM MAKASAR" sheetId="69" r:id="rId25"/>
    <sheet name="PKM SAWAH BESAR" sheetId="70" r:id="rId26"/>
    <sheet name="PKM CILINCING" sheetId="71" r:id="rId27"/>
    <sheet name="RSUD SUBANG" sheetId="74" r:id="rId28"/>
    <sheet name="RSUD KRAMAT JATI" sheetId="77" r:id="rId29"/>
    <sheet name="TOTAL" sheetId="60" r:id="rId30"/>
    <sheet name="OMSET" sheetId="27" r:id="rId31"/>
  </sheets>
  <definedNames>
    <definedName name="_xlnm._FilterDatabase" localSheetId="2" hidden="1">'LAB BIOVITA'!$G$1:$G$2</definedName>
    <definedName name="_xlnm._FilterDatabase" localSheetId="1" hidden="1">'PT MAIMUN TUAH'!$E$1:$E$2</definedName>
    <definedName name="_xlnm._FilterDatabase" localSheetId="0" hidden="1">'RS ANDHIKA'!$E$1:$E$1</definedName>
    <definedName name="_xlnm.Print_Area" localSheetId="15">'AGD DKI JAKARTA'!$A$4:$P$18</definedName>
    <definedName name="_xlnm.Print_Area" localSheetId="2">'LAB BIOVITA'!#REF!</definedName>
    <definedName name="_xlnm.Print_Area" localSheetId="30">OMSET!$B$6:$F$22</definedName>
    <definedName name="_xlnm.Print_Area" localSheetId="19">'PKM KEBON JERUK'!$A$3:$E$3</definedName>
    <definedName name="_xlnm.Print_Area" localSheetId="16">'PKM KOJA'!$A$4:$P$66</definedName>
    <definedName name="_xlnm.Print_Area" localSheetId="24">'PKM MAKASAR'!$A$1:$E$14</definedName>
    <definedName name="_xlnm.Print_Area" localSheetId="0">'RS ANDHIKA'!#REF!</definedName>
    <definedName name="_xlnm.Print_Area" localSheetId="12">'RSKO JAKARTA'!#REF!</definedName>
    <definedName name="_xlnm.Print_Area" localSheetId="21">'RSUD CILEUNGSI'!#REF!</definedName>
    <definedName name="_xlnm.Print_Area" localSheetId="10">'RSUD CIPAYUNG'!#REF!</definedName>
    <definedName name="_xlnm.Print_Area" localSheetId="9">'RSUD CIRACAS'!$A$5:$P$87</definedName>
    <definedName name="_xlnm.Print_Area" localSheetId="13">'RSUD JAGAKARSA'!$A$4:$E$4</definedName>
    <definedName name="_xlnm.Print_Area" localSheetId="14">'RSUD JATI PADANG'!#REF!</definedName>
    <definedName name="_xlnm.Print_Area" localSheetId="22">'RSUD PASAR REBO'!#REF!</definedName>
    <definedName name="_xlnm.Print_Area" localSheetId="20">'RSUD SAWAH BESAR'!$A$3:$E$3</definedName>
    <definedName name="_xlnm.Print_Area" localSheetId="11">'RSUD TAMANSARI'!#REF!</definedName>
    <definedName name="_xlnm.Print_Area" localSheetId="18">'RSUD TUGU KOJA'!$A$3:$E$3</definedName>
    <definedName name="_xlnm.Print_Titles" localSheetId="0">'RS ANDHIKA'!#REF!</definedName>
    <definedName name="_xlnm.Print_Titles" localSheetId="21">'RSUD CILEUNGSI'!#REF!</definedName>
    <definedName name="_xlnm.Print_Titles" localSheetId="10">'RSUD CIPAYUNG'!#REF!</definedName>
    <definedName name="_xlnm.Print_Titles" localSheetId="9">'RSUD CIRACAS'!#REF!</definedName>
    <definedName name="_xlnm.Print_Titles" localSheetId="22">'RSUD PASAR REBO'!#REF!</definedName>
    <definedName name="_xlnm.Print_Titles" localSheetId="20">'RSUD SAWAH BESAR'!#REF!</definedName>
    <definedName name="SU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50" i="60" l="1"/>
  <c r="K750" i="60" s="1"/>
  <c r="L750" i="60" s="1"/>
  <c r="S750" i="60"/>
  <c r="U750" i="60" s="1"/>
  <c r="I751" i="60"/>
  <c r="K751" i="60"/>
  <c r="L751" i="60"/>
  <c r="S751" i="60"/>
  <c r="U751" i="60" s="1"/>
  <c r="I138" i="60"/>
  <c r="I137" i="60"/>
  <c r="I136" i="60"/>
  <c r="I135" i="60"/>
  <c r="K135" i="60" s="1"/>
  <c r="I134" i="60"/>
  <c r="I129" i="60"/>
  <c r="I128" i="60"/>
  <c r="I127" i="60"/>
  <c r="I126" i="60"/>
  <c r="I125" i="60"/>
  <c r="I124" i="60"/>
  <c r="I123" i="60"/>
  <c r="I122" i="60"/>
  <c r="I121" i="60"/>
  <c r="I120" i="60"/>
  <c r="I119" i="60"/>
  <c r="I118" i="60"/>
  <c r="I117" i="60"/>
  <c r="I116" i="60"/>
  <c r="I115" i="60"/>
  <c r="I114" i="60"/>
  <c r="I113" i="60"/>
  <c r="K113" i="60" s="1"/>
  <c r="I112" i="60"/>
  <c r="I111" i="60"/>
  <c r="I110" i="60"/>
  <c r="I109" i="60"/>
  <c r="I108" i="60"/>
  <c r="I107" i="60"/>
  <c r="I106" i="60"/>
  <c r="I105" i="60"/>
  <c r="I104" i="60"/>
  <c r="I103" i="60"/>
  <c r="I102" i="60"/>
  <c r="I101" i="60"/>
  <c r="I100" i="60"/>
  <c r="I99" i="60"/>
  <c r="C99" i="60"/>
  <c r="I87" i="60"/>
  <c r="I86" i="60"/>
  <c r="I85" i="60"/>
  <c r="I84" i="60"/>
  <c r="I83" i="60"/>
  <c r="I82" i="60"/>
  <c r="I81" i="60"/>
  <c r="I80" i="60"/>
  <c r="I79" i="60"/>
  <c r="I78" i="60"/>
  <c r="S85" i="28"/>
  <c r="U85" i="28" s="1"/>
  <c r="I85" i="28"/>
  <c r="K85" i="28" s="1"/>
  <c r="S84" i="28"/>
  <c r="U84" i="28" s="1"/>
  <c r="I84" i="28"/>
  <c r="S83" i="28"/>
  <c r="I83" i="28"/>
  <c r="S82" i="28"/>
  <c r="I82" i="28"/>
  <c r="S81" i="28"/>
  <c r="I81" i="28"/>
  <c r="S80" i="28"/>
  <c r="U80" i="28" s="1"/>
  <c r="V80" i="28" s="1"/>
  <c r="W80" i="28" s="1"/>
  <c r="Y80" i="28" s="1"/>
  <c r="I80" i="28"/>
  <c r="K80" i="28" s="1"/>
  <c r="S79" i="28"/>
  <c r="U79" i="28" s="1"/>
  <c r="V79" i="28" s="1"/>
  <c r="W79" i="28" s="1"/>
  <c r="Y79" i="28" s="1"/>
  <c r="I79" i="28"/>
  <c r="C76" i="2"/>
  <c r="S75" i="2"/>
  <c r="I75" i="2"/>
  <c r="K75" i="2" s="1"/>
  <c r="L75" i="2" s="1"/>
  <c r="S74" i="2"/>
  <c r="I74" i="2"/>
  <c r="K74" i="2" s="1"/>
  <c r="L74" i="2" s="1"/>
  <c r="S73" i="2"/>
  <c r="U73" i="2" s="1"/>
  <c r="V73" i="2" s="1"/>
  <c r="W73" i="2" s="1"/>
  <c r="Y73" i="2" s="1"/>
  <c r="I73" i="2"/>
  <c r="M750" i="60" l="1"/>
  <c r="N750" i="60"/>
  <c r="O750" i="60"/>
  <c r="P750" i="60"/>
  <c r="V751" i="60"/>
  <c r="W751" i="60" s="1"/>
  <c r="Y751" i="60" s="1"/>
  <c r="V750" i="60"/>
  <c r="W750" i="60" s="1"/>
  <c r="Y750" i="60" s="1"/>
  <c r="K137" i="60"/>
  <c r="L137" i="60" s="1"/>
  <c r="Q137" i="60"/>
  <c r="S137" i="60" s="1"/>
  <c r="Q138" i="60"/>
  <c r="S138" i="60" s="1"/>
  <c r="K138" i="60"/>
  <c r="L138" i="60" s="1"/>
  <c r="Q134" i="60"/>
  <c r="S134" i="60" s="1"/>
  <c r="Q136" i="60"/>
  <c r="S136" i="60" s="1"/>
  <c r="K136" i="60"/>
  <c r="L136" i="60" s="1"/>
  <c r="L135" i="60"/>
  <c r="Q135" i="60"/>
  <c r="S135" i="60" s="1"/>
  <c r="K134" i="60"/>
  <c r="L134" i="60" s="1"/>
  <c r="K122" i="60"/>
  <c r="L122" i="60" s="1"/>
  <c r="K126" i="60"/>
  <c r="L126" i="60" s="1"/>
  <c r="Q100" i="60"/>
  <c r="S100" i="60" s="1"/>
  <c r="K116" i="60"/>
  <c r="L116" i="60" s="1"/>
  <c r="L119" i="60"/>
  <c r="Q122" i="60"/>
  <c r="S122" i="60" s="1"/>
  <c r="Q103" i="60"/>
  <c r="S103" i="60" s="1"/>
  <c r="K111" i="60"/>
  <c r="L111" i="60" s="1"/>
  <c r="K119" i="60"/>
  <c r="K123" i="60"/>
  <c r="L123" i="60"/>
  <c r="K127" i="60"/>
  <c r="L127" i="60" s="1"/>
  <c r="Q106" i="60"/>
  <c r="S106" i="60" s="1"/>
  <c r="K114" i="60"/>
  <c r="L114" i="60" s="1"/>
  <c r="Q101" i="60"/>
  <c r="S101" i="60" s="1"/>
  <c r="K109" i="60"/>
  <c r="L109" i="60" s="1"/>
  <c r="K117" i="60"/>
  <c r="L117" i="60" s="1"/>
  <c r="K120" i="60"/>
  <c r="L120" i="60" s="1"/>
  <c r="K124" i="60"/>
  <c r="L124" i="60" s="1"/>
  <c r="K128" i="60"/>
  <c r="L128" i="60" s="1"/>
  <c r="L102" i="60"/>
  <c r="Q104" i="60"/>
  <c r="S104" i="60" s="1"/>
  <c r="Q107" i="60"/>
  <c r="S107" i="60" s="1"/>
  <c r="K112" i="60"/>
  <c r="L112" i="60" s="1"/>
  <c r="Q124" i="60"/>
  <c r="S124" i="60" s="1"/>
  <c r="Q99" i="60"/>
  <c r="S99" i="60" s="1"/>
  <c r="Q102" i="60"/>
  <c r="S102" i="60" s="1"/>
  <c r="K115" i="60"/>
  <c r="L115" i="60" s="1"/>
  <c r="K121" i="60"/>
  <c r="L121" i="60" s="1"/>
  <c r="K125" i="60"/>
  <c r="L125" i="60" s="1"/>
  <c r="K129" i="60"/>
  <c r="L129" i="60" s="1"/>
  <c r="Q105" i="60"/>
  <c r="S105" i="60" s="1"/>
  <c r="K110" i="60"/>
  <c r="L110" i="60" s="1"/>
  <c r="L113" i="60"/>
  <c r="K118" i="60"/>
  <c r="L118" i="60" s="1"/>
  <c r="K99" i="60"/>
  <c r="L99" i="60" s="1"/>
  <c r="Q108" i="60"/>
  <c r="S108" i="60" s="1"/>
  <c r="Q110" i="60"/>
  <c r="S110" i="60" s="1"/>
  <c r="Q112" i="60"/>
  <c r="S112" i="60" s="1"/>
  <c r="Q114" i="60"/>
  <c r="S114" i="60" s="1"/>
  <c r="Q116" i="60"/>
  <c r="S116" i="60" s="1"/>
  <c r="Q118" i="60"/>
  <c r="S118" i="60" s="1"/>
  <c r="Q119" i="60"/>
  <c r="S119" i="60" s="1"/>
  <c r="Q121" i="60"/>
  <c r="S121" i="60" s="1"/>
  <c r="Q123" i="60"/>
  <c r="S123" i="60" s="1"/>
  <c r="Q125" i="60"/>
  <c r="S125" i="60" s="1"/>
  <c r="Q126" i="60"/>
  <c r="S126" i="60" s="1"/>
  <c r="Q127" i="60"/>
  <c r="S127" i="60" s="1"/>
  <c r="Q129" i="60"/>
  <c r="S129" i="60" s="1"/>
  <c r="Q111" i="60"/>
  <c r="S111" i="60" s="1"/>
  <c r="Q113" i="60"/>
  <c r="S113" i="60" s="1"/>
  <c r="Q115" i="60"/>
  <c r="S115" i="60" s="1"/>
  <c r="Q117" i="60"/>
  <c r="S117" i="60" s="1"/>
  <c r="Q128" i="60"/>
  <c r="S128" i="60" s="1"/>
  <c r="K100" i="60"/>
  <c r="L100" i="60" s="1"/>
  <c r="K101" i="60"/>
  <c r="L101" i="60" s="1"/>
  <c r="K102" i="60"/>
  <c r="K103" i="60"/>
  <c r="L103" i="60" s="1"/>
  <c r="K104" i="60"/>
  <c r="L104" i="60" s="1"/>
  <c r="K105" i="60"/>
  <c r="L105" i="60" s="1"/>
  <c r="K106" i="60"/>
  <c r="L106" i="60" s="1"/>
  <c r="K107" i="60"/>
  <c r="L107" i="60" s="1"/>
  <c r="K108" i="60"/>
  <c r="L108" i="60" s="1"/>
  <c r="Q109" i="60"/>
  <c r="S109" i="60" s="1"/>
  <c r="Q120" i="60"/>
  <c r="S120" i="60" s="1"/>
  <c r="Q83" i="60"/>
  <c r="S83" i="60" s="1"/>
  <c r="Q78" i="60"/>
  <c r="S78" i="60" s="1"/>
  <c r="Q79" i="60"/>
  <c r="S79" i="60" s="1"/>
  <c r="Q80" i="60"/>
  <c r="S80" i="60" s="1"/>
  <c r="Q81" i="60"/>
  <c r="S81" i="60" s="1"/>
  <c r="Q82" i="60"/>
  <c r="S82" i="60" s="1"/>
  <c r="Q84" i="60"/>
  <c r="S84" i="60" s="1"/>
  <c r="K86" i="60"/>
  <c r="L86" i="60" s="1"/>
  <c r="K87" i="60"/>
  <c r="L87" i="60" s="1"/>
  <c r="K78" i="60"/>
  <c r="L78" i="60" s="1"/>
  <c r="Q85" i="60"/>
  <c r="S85" i="60" s="1"/>
  <c r="Q86" i="60"/>
  <c r="S86" i="60" s="1"/>
  <c r="Q87" i="60"/>
  <c r="S87" i="60" s="1"/>
  <c r="K79" i="60"/>
  <c r="L79" i="60" s="1"/>
  <c r="K80" i="60"/>
  <c r="L80" i="60" s="1"/>
  <c r="K81" i="60"/>
  <c r="L81" i="60" s="1"/>
  <c r="K82" i="60"/>
  <c r="L82" i="60" s="1"/>
  <c r="K83" i="60"/>
  <c r="L83" i="60" s="1"/>
  <c r="K84" i="60"/>
  <c r="L84" i="60" s="1"/>
  <c r="K85" i="60"/>
  <c r="L85" i="60" s="1"/>
  <c r="K84" i="28"/>
  <c r="L84" i="28" s="1"/>
  <c r="U83" i="28"/>
  <c r="V83" i="28" s="1"/>
  <c r="W83" i="28" s="1"/>
  <c r="Y83" i="28" s="1"/>
  <c r="K79" i="28"/>
  <c r="L79" i="28" s="1"/>
  <c r="L80" i="28"/>
  <c r="V84" i="28"/>
  <c r="W84" i="28" s="1"/>
  <c r="Y84" i="28" s="1"/>
  <c r="V85" i="28"/>
  <c r="W85" i="28" s="1"/>
  <c r="Y85" i="28" s="1"/>
  <c r="U81" i="28"/>
  <c r="V81" i="28" s="1"/>
  <c r="W81" i="28" s="1"/>
  <c r="Y81" i="28" s="1"/>
  <c r="L85" i="28"/>
  <c r="K81" i="28"/>
  <c r="L81" i="28" s="1"/>
  <c r="K82" i="28"/>
  <c r="L82" i="28" s="1"/>
  <c r="K83" i="28"/>
  <c r="L83" i="28" s="1"/>
  <c r="U82" i="28"/>
  <c r="V82" i="28" s="1"/>
  <c r="W82" i="28" s="1"/>
  <c r="Y82" i="28" s="1"/>
  <c r="K73" i="2"/>
  <c r="L73" i="2" s="1"/>
  <c r="U74" i="2"/>
  <c r="V74" i="2" s="1"/>
  <c r="W74" i="2" s="1"/>
  <c r="Y74" i="2" s="1"/>
  <c r="U75" i="2"/>
  <c r="V75" i="2" s="1"/>
  <c r="W75" i="2" s="1"/>
  <c r="Y75" i="2" s="1"/>
  <c r="M134" i="60" l="1"/>
  <c r="M137" i="60"/>
  <c r="N134" i="60"/>
  <c r="P134" i="60" s="1"/>
  <c r="M108" i="60"/>
  <c r="M99" i="60"/>
  <c r="M85" i="60"/>
  <c r="M78" i="60"/>
  <c r="M83" i="28"/>
  <c r="M79" i="28"/>
  <c r="O79" i="28" s="1"/>
  <c r="N79" i="28"/>
  <c r="P79" i="28" s="1"/>
  <c r="N83" i="28"/>
  <c r="M73" i="2"/>
  <c r="O137" i="60" l="1"/>
  <c r="N137" i="60"/>
  <c r="P137" i="60" s="1"/>
  <c r="N99" i="60"/>
  <c r="P99" i="60" s="1"/>
  <c r="N108" i="60"/>
  <c r="P108" i="60" s="1"/>
  <c r="N78" i="60"/>
  <c r="P78" i="60" s="1"/>
  <c r="N85" i="60"/>
  <c r="P85" i="60" s="1"/>
  <c r="P83" i="28"/>
  <c r="O83" i="28"/>
  <c r="N73" i="2"/>
  <c r="P73" i="2" s="1"/>
  <c r="S820" i="2" l="1"/>
  <c r="I820" i="2"/>
  <c r="K820" i="2" s="1"/>
  <c r="L820" i="2" s="1"/>
  <c r="S819" i="2"/>
  <c r="U819" i="2" s="1"/>
  <c r="V819" i="2" s="1"/>
  <c r="W819" i="2" s="1"/>
  <c r="Y819" i="2" s="1"/>
  <c r="I819" i="2"/>
  <c r="K819" i="2" s="1"/>
  <c r="L819" i="2" s="1"/>
  <c r="S818" i="2"/>
  <c r="U818" i="2" s="1"/>
  <c r="V818" i="2" s="1"/>
  <c r="W818" i="2" s="1"/>
  <c r="Y818" i="2" s="1"/>
  <c r="I818" i="2"/>
  <c r="S817" i="2"/>
  <c r="U817" i="2" s="1"/>
  <c r="V817" i="2" s="1"/>
  <c r="W817" i="2" s="1"/>
  <c r="Y817" i="2" s="1"/>
  <c r="I817" i="2"/>
  <c r="S816" i="2"/>
  <c r="I816" i="2"/>
  <c r="S815" i="2"/>
  <c r="I815" i="2"/>
  <c r="K815" i="2" s="1"/>
  <c r="L815" i="2" s="1"/>
  <c r="S814" i="2"/>
  <c r="I814" i="2"/>
  <c r="S813" i="2"/>
  <c r="U813" i="2" s="1"/>
  <c r="V813" i="2" s="1"/>
  <c r="W813" i="2" s="1"/>
  <c r="Y813" i="2" s="1"/>
  <c r="I813" i="2"/>
  <c r="K813" i="2" s="1"/>
  <c r="L813" i="2" s="1"/>
  <c r="S812" i="2"/>
  <c r="U812" i="2" s="1"/>
  <c r="V812" i="2" s="1"/>
  <c r="W812" i="2" s="1"/>
  <c r="Y812" i="2" s="1"/>
  <c r="I812" i="2"/>
  <c r="S811" i="2"/>
  <c r="U811" i="2" s="1"/>
  <c r="V811" i="2" s="1"/>
  <c r="W811" i="2" s="1"/>
  <c r="Y811" i="2" s="1"/>
  <c r="I811" i="2"/>
  <c r="S810" i="2"/>
  <c r="I810" i="2"/>
  <c r="S809" i="2"/>
  <c r="U809" i="2" s="1"/>
  <c r="V809" i="2" s="1"/>
  <c r="W809" i="2" s="1"/>
  <c r="Y809" i="2" s="1"/>
  <c r="I809" i="2"/>
  <c r="S808" i="2"/>
  <c r="I808" i="2"/>
  <c r="S807" i="2"/>
  <c r="I807" i="2"/>
  <c r="K807" i="2" s="1"/>
  <c r="L807" i="2" s="1"/>
  <c r="S806" i="2"/>
  <c r="I806" i="2"/>
  <c r="K806" i="2" s="1"/>
  <c r="S805" i="2"/>
  <c r="U805" i="2" s="1"/>
  <c r="V805" i="2" s="1"/>
  <c r="W805" i="2" s="1"/>
  <c r="Y805" i="2" s="1"/>
  <c r="I805" i="2"/>
  <c r="S804" i="2"/>
  <c r="I804" i="2"/>
  <c r="S803" i="2"/>
  <c r="I803" i="2"/>
  <c r="S802" i="2"/>
  <c r="U802" i="2" s="1"/>
  <c r="V802" i="2" s="1"/>
  <c r="W802" i="2" s="1"/>
  <c r="Y802" i="2" s="1"/>
  <c r="I802" i="2"/>
  <c r="S801" i="2"/>
  <c r="U801" i="2" s="1"/>
  <c r="V801" i="2" s="1"/>
  <c r="W801" i="2" s="1"/>
  <c r="Y801" i="2" s="1"/>
  <c r="I801" i="2"/>
  <c r="K801" i="2" s="1"/>
  <c r="L801" i="2" s="1"/>
  <c r="S800" i="2"/>
  <c r="I800" i="2"/>
  <c r="K800" i="2" s="1"/>
  <c r="L800" i="2" s="1"/>
  <c r="S799" i="2"/>
  <c r="I799" i="2"/>
  <c r="K799" i="2" s="1"/>
  <c r="S798" i="2"/>
  <c r="U798" i="2" s="1"/>
  <c r="I798" i="2"/>
  <c r="K798" i="2" s="1"/>
  <c r="L798" i="2" s="1"/>
  <c r="S797" i="2"/>
  <c r="I797" i="2"/>
  <c r="K797" i="2" s="1"/>
  <c r="L797" i="2" s="1"/>
  <c r="S796" i="2"/>
  <c r="I796" i="2"/>
  <c r="S795" i="2"/>
  <c r="I795" i="2"/>
  <c r="S794" i="2"/>
  <c r="U794" i="2" s="1"/>
  <c r="V794" i="2" s="1"/>
  <c r="W794" i="2" s="1"/>
  <c r="Y794" i="2" s="1"/>
  <c r="I794" i="2"/>
  <c r="K794" i="2" s="1"/>
  <c r="S793" i="2"/>
  <c r="U793" i="2" s="1"/>
  <c r="V793" i="2" s="1"/>
  <c r="W793" i="2" s="1"/>
  <c r="Y793" i="2" s="1"/>
  <c r="I793" i="2"/>
  <c r="S792" i="2"/>
  <c r="I792" i="2"/>
  <c r="S791" i="2"/>
  <c r="I791" i="2"/>
  <c r="K791" i="2" s="1"/>
  <c r="S790" i="2"/>
  <c r="I790" i="2"/>
  <c r="K790" i="2" s="1"/>
  <c r="L790" i="2" s="1"/>
  <c r="S789" i="2"/>
  <c r="I789" i="2"/>
  <c r="K789" i="2" s="1"/>
  <c r="L789" i="2" s="1"/>
  <c r="S788" i="2"/>
  <c r="I788" i="2"/>
  <c r="S787" i="2"/>
  <c r="U787" i="2" s="1"/>
  <c r="V787" i="2" s="1"/>
  <c r="W787" i="2" s="1"/>
  <c r="Y787" i="2" s="1"/>
  <c r="I787" i="2"/>
  <c r="S786" i="2"/>
  <c r="U786" i="2" s="1"/>
  <c r="V786" i="2" s="1"/>
  <c r="W786" i="2" s="1"/>
  <c r="Y786" i="2" s="1"/>
  <c r="I786" i="2"/>
  <c r="S785" i="2"/>
  <c r="I785" i="2"/>
  <c r="K785" i="2" s="1"/>
  <c r="L785" i="2" s="1"/>
  <c r="S784" i="2"/>
  <c r="I784" i="2"/>
  <c r="K784" i="2" s="1"/>
  <c r="L784" i="2" s="1"/>
  <c r="S783" i="2"/>
  <c r="I783" i="2"/>
  <c r="S782" i="2"/>
  <c r="U782" i="2" s="1"/>
  <c r="I782" i="2"/>
  <c r="K782" i="2" s="1"/>
  <c r="L782" i="2" s="1"/>
  <c r="S781" i="2"/>
  <c r="I781" i="2"/>
  <c r="S780" i="2"/>
  <c r="I780" i="2"/>
  <c r="S779" i="2"/>
  <c r="I779" i="2"/>
  <c r="S778" i="2"/>
  <c r="U778" i="2" s="1"/>
  <c r="V778" i="2" s="1"/>
  <c r="W778" i="2" s="1"/>
  <c r="Y778" i="2" s="1"/>
  <c r="I778" i="2"/>
  <c r="K778" i="2" s="1"/>
  <c r="S777" i="2"/>
  <c r="U777" i="2" s="1"/>
  <c r="I777" i="2"/>
  <c r="S776" i="2"/>
  <c r="I776" i="2"/>
  <c r="S775" i="2"/>
  <c r="I775" i="2"/>
  <c r="S774" i="2"/>
  <c r="I774" i="2"/>
  <c r="S773" i="2"/>
  <c r="I773" i="2"/>
  <c r="S772" i="2"/>
  <c r="U772" i="2" s="1"/>
  <c r="V772" i="2" s="1"/>
  <c r="W772" i="2" s="1"/>
  <c r="Y772" i="2" s="1"/>
  <c r="I772" i="2"/>
  <c r="S771" i="2"/>
  <c r="I771" i="2"/>
  <c r="S770" i="2"/>
  <c r="U770" i="2" s="1"/>
  <c r="V770" i="2" s="1"/>
  <c r="W770" i="2" s="1"/>
  <c r="Y770" i="2" s="1"/>
  <c r="I770" i="2"/>
  <c r="K770" i="2" s="1"/>
  <c r="S769" i="2"/>
  <c r="I769" i="2"/>
  <c r="K769" i="2" s="1"/>
  <c r="S768" i="2"/>
  <c r="I768" i="2"/>
  <c r="S767" i="2"/>
  <c r="I767" i="2"/>
  <c r="K767" i="2" s="1"/>
  <c r="L767" i="2" s="1"/>
  <c r="S766" i="2"/>
  <c r="I766" i="2"/>
  <c r="K766" i="2" s="1"/>
  <c r="L766" i="2" s="1"/>
  <c r="S765" i="2"/>
  <c r="I765" i="2"/>
  <c r="S764" i="2"/>
  <c r="I764" i="2"/>
  <c r="S763" i="2"/>
  <c r="U763" i="2" s="1"/>
  <c r="V763" i="2" s="1"/>
  <c r="W763" i="2" s="1"/>
  <c r="Y763" i="2" s="1"/>
  <c r="I763" i="2"/>
  <c r="S762" i="2"/>
  <c r="U762" i="2" s="1"/>
  <c r="V762" i="2" s="1"/>
  <c r="W762" i="2" s="1"/>
  <c r="Y762" i="2" s="1"/>
  <c r="I762" i="2"/>
  <c r="S761" i="2"/>
  <c r="I761" i="2"/>
  <c r="S760" i="2"/>
  <c r="I760" i="2"/>
  <c r="S759" i="2"/>
  <c r="U759" i="2" s="1"/>
  <c r="V759" i="2" s="1"/>
  <c r="W759" i="2" s="1"/>
  <c r="Y759" i="2" s="1"/>
  <c r="I759" i="2"/>
  <c r="U140" i="6"/>
  <c r="W140" i="6" s="1"/>
  <c r="X140" i="6" s="1"/>
  <c r="Y140" i="6" s="1"/>
  <c r="AA140" i="6" s="1"/>
  <c r="K140" i="6"/>
  <c r="U139" i="6"/>
  <c r="W139" i="6" s="1"/>
  <c r="X139" i="6" s="1"/>
  <c r="Y139" i="6" s="1"/>
  <c r="AA139" i="6" s="1"/>
  <c r="K139" i="6"/>
  <c r="M139" i="6" s="1"/>
  <c r="N139" i="6" s="1"/>
  <c r="U138" i="6"/>
  <c r="W138" i="6" s="1"/>
  <c r="X138" i="6" s="1"/>
  <c r="Y138" i="6" s="1"/>
  <c r="AA138" i="6" s="1"/>
  <c r="K138" i="6"/>
  <c r="M138" i="6" s="1"/>
  <c r="N138" i="6" s="1"/>
  <c r="W137" i="6"/>
  <c r="U137" i="6"/>
  <c r="K137" i="6"/>
  <c r="U136" i="6"/>
  <c r="K136" i="6"/>
  <c r="U135" i="6"/>
  <c r="W135" i="6" s="1"/>
  <c r="X135" i="6" s="1"/>
  <c r="Y135" i="6" s="1"/>
  <c r="AA135" i="6" s="1"/>
  <c r="K135" i="6"/>
  <c r="M135" i="6" s="1"/>
  <c r="N135" i="6" s="1"/>
  <c r="U134" i="6"/>
  <c r="K134" i="6"/>
  <c r="S1452" i="60"/>
  <c r="I1452" i="60"/>
  <c r="S1451" i="60"/>
  <c r="K1451" i="60"/>
  <c r="I1451" i="60"/>
  <c r="S1450" i="60"/>
  <c r="U1450" i="60" s="1"/>
  <c r="V1450" i="60" s="1"/>
  <c r="W1450" i="60" s="1"/>
  <c r="Y1450" i="60" s="1"/>
  <c r="I1450" i="60"/>
  <c r="K1450" i="60" s="1"/>
  <c r="L1450" i="60" s="1"/>
  <c r="U1449" i="60"/>
  <c r="S1449" i="60"/>
  <c r="I1449" i="60"/>
  <c r="K1449" i="60" s="1"/>
  <c r="L1449" i="60" s="1"/>
  <c r="S1448" i="60"/>
  <c r="I1448" i="60"/>
  <c r="S1447" i="60"/>
  <c r="I1447" i="60"/>
  <c r="K1447" i="60" s="1"/>
  <c r="S1446" i="60"/>
  <c r="I1446" i="60"/>
  <c r="S1442" i="60"/>
  <c r="I1442" i="60"/>
  <c r="S1441" i="60"/>
  <c r="I1441" i="60"/>
  <c r="S1440" i="60"/>
  <c r="I1440" i="60"/>
  <c r="K1440" i="60" s="1"/>
  <c r="S1439" i="60"/>
  <c r="U1439" i="60" s="1"/>
  <c r="V1439" i="60" s="1"/>
  <c r="W1439" i="60" s="1"/>
  <c r="Y1439" i="60" s="1"/>
  <c r="I1439" i="60"/>
  <c r="K1439" i="60" s="1"/>
  <c r="L1439" i="60" s="1"/>
  <c r="S1438" i="60"/>
  <c r="U1438" i="60" s="1"/>
  <c r="V1438" i="60" s="1"/>
  <c r="W1438" i="60" s="1"/>
  <c r="Y1438" i="60" s="1"/>
  <c r="I1438" i="60"/>
  <c r="K1438" i="60" s="1"/>
  <c r="L1438" i="60" s="1"/>
  <c r="S1437" i="60"/>
  <c r="I1437" i="60"/>
  <c r="S1436" i="60"/>
  <c r="I1436" i="60"/>
  <c r="S1435" i="60"/>
  <c r="I1435" i="60"/>
  <c r="S1434" i="60"/>
  <c r="U1434" i="60" s="1"/>
  <c r="V1434" i="60" s="1"/>
  <c r="W1434" i="60" s="1"/>
  <c r="Y1434" i="60" s="1"/>
  <c r="I1434" i="60"/>
  <c r="K1434" i="60" s="1"/>
  <c r="L1434" i="60" s="1"/>
  <c r="S1433" i="60"/>
  <c r="U1433" i="60" s="1"/>
  <c r="I1433" i="60"/>
  <c r="K1433" i="60" s="1"/>
  <c r="S1432" i="60"/>
  <c r="I1432" i="60"/>
  <c r="S1431" i="60"/>
  <c r="U1431" i="60" s="1"/>
  <c r="I1431" i="60"/>
  <c r="S1430" i="60"/>
  <c r="I1430" i="60"/>
  <c r="K1430" i="60" s="1"/>
  <c r="S1445" i="60"/>
  <c r="I1445" i="60"/>
  <c r="S1444" i="60"/>
  <c r="I1444" i="60"/>
  <c r="K1444" i="60" s="1"/>
  <c r="L1444" i="60" s="1"/>
  <c r="S1443" i="60"/>
  <c r="U1443" i="60" s="1"/>
  <c r="I1443" i="60"/>
  <c r="S1429" i="60"/>
  <c r="U1429" i="60" s="1"/>
  <c r="I1429" i="60"/>
  <c r="K1429" i="60" s="1"/>
  <c r="S1428" i="60"/>
  <c r="I1428" i="60"/>
  <c r="K1428" i="60" s="1"/>
  <c r="L1428" i="60" s="1"/>
  <c r="S1427" i="60"/>
  <c r="U1427" i="60" s="1"/>
  <c r="V1427" i="60" s="1"/>
  <c r="W1427" i="60" s="1"/>
  <c r="Y1427" i="60" s="1"/>
  <c r="I1427" i="60"/>
  <c r="K1427" i="60" s="1"/>
  <c r="L1427" i="60" s="1"/>
  <c r="S1426" i="60"/>
  <c r="I1426" i="60"/>
  <c r="S1425" i="60"/>
  <c r="I1425" i="60"/>
  <c r="K1425" i="60" s="1"/>
  <c r="S1424" i="60"/>
  <c r="I1424" i="60"/>
  <c r="K1424" i="60" s="1"/>
  <c r="L1424" i="60" s="1"/>
  <c r="S1423" i="60"/>
  <c r="U1423" i="60" s="1"/>
  <c r="V1423" i="60" s="1"/>
  <c r="W1423" i="60" s="1"/>
  <c r="Y1423" i="60" s="1"/>
  <c r="I1423" i="60"/>
  <c r="K1423" i="60" s="1"/>
  <c r="L1423" i="60" s="1"/>
  <c r="S1422" i="60"/>
  <c r="I1422" i="60"/>
  <c r="S1421" i="60"/>
  <c r="I1421" i="60"/>
  <c r="K1421" i="60" s="1"/>
  <c r="S1420" i="60"/>
  <c r="I1420" i="60"/>
  <c r="K1420" i="60" s="1"/>
  <c r="L1420" i="60" s="1"/>
  <c r="S1419" i="60"/>
  <c r="U1419" i="60" s="1"/>
  <c r="V1419" i="60" s="1"/>
  <c r="W1419" i="60" s="1"/>
  <c r="Y1419" i="60" s="1"/>
  <c r="I1419" i="60"/>
  <c r="K1419" i="60" s="1"/>
  <c r="L1419" i="60" s="1"/>
  <c r="S1418" i="60"/>
  <c r="I1418" i="60"/>
  <c r="S1417" i="60"/>
  <c r="I1417" i="60"/>
  <c r="K1417" i="60" s="1"/>
  <c r="S1416" i="60"/>
  <c r="I1416" i="60"/>
  <c r="K1416" i="60" s="1"/>
  <c r="L1416" i="60" s="1"/>
  <c r="S1415" i="60"/>
  <c r="U1415" i="60" s="1"/>
  <c r="V1415" i="60" s="1"/>
  <c r="W1415" i="60" s="1"/>
  <c r="Y1415" i="60" s="1"/>
  <c r="I1415" i="60"/>
  <c r="K1415" i="60" s="1"/>
  <c r="L1415" i="60" s="1"/>
  <c r="S1414" i="60"/>
  <c r="I1414" i="60"/>
  <c r="S1413" i="60"/>
  <c r="I1413" i="60"/>
  <c r="K1413" i="60" s="1"/>
  <c r="S1412" i="60"/>
  <c r="I1412" i="60"/>
  <c r="K1412" i="60" s="1"/>
  <c r="L1412" i="60" s="1"/>
  <c r="S1411" i="60"/>
  <c r="U1411" i="60" s="1"/>
  <c r="V1411" i="60" s="1"/>
  <c r="W1411" i="60" s="1"/>
  <c r="Y1411" i="60" s="1"/>
  <c r="I1411" i="60"/>
  <c r="K1411" i="60" s="1"/>
  <c r="L1411" i="60" s="1"/>
  <c r="S1410" i="60"/>
  <c r="I1410" i="60"/>
  <c r="S1409" i="60"/>
  <c r="I1409" i="60"/>
  <c r="K1409" i="60" s="1"/>
  <c r="S1408" i="60"/>
  <c r="I1408" i="60"/>
  <c r="K1408" i="60" s="1"/>
  <c r="L1408" i="60" s="1"/>
  <c r="S1407" i="60"/>
  <c r="U1407" i="60" s="1"/>
  <c r="V1407" i="60" s="1"/>
  <c r="W1407" i="60" s="1"/>
  <c r="Y1407" i="60" s="1"/>
  <c r="I1407" i="60"/>
  <c r="K1407" i="60" s="1"/>
  <c r="L1407" i="60" s="1"/>
  <c r="S1406" i="60"/>
  <c r="I1406" i="60"/>
  <c r="S1405" i="60"/>
  <c r="I1405" i="60"/>
  <c r="K1405" i="60" s="1"/>
  <c r="S1404" i="60"/>
  <c r="I1404" i="60"/>
  <c r="K1404" i="60" s="1"/>
  <c r="L1404" i="60" s="1"/>
  <c r="S1403" i="60"/>
  <c r="U1403" i="60" s="1"/>
  <c r="V1403" i="60" s="1"/>
  <c r="W1403" i="60" s="1"/>
  <c r="Y1403" i="60" s="1"/>
  <c r="I1403" i="60"/>
  <c r="K1403" i="60" s="1"/>
  <c r="L1403" i="60" s="1"/>
  <c r="S1402" i="60"/>
  <c r="I1402" i="60"/>
  <c r="S1401" i="60"/>
  <c r="I1401" i="60"/>
  <c r="K1401" i="60" s="1"/>
  <c r="S1400" i="60"/>
  <c r="I1400" i="60"/>
  <c r="K1400" i="60" s="1"/>
  <c r="L1400" i="60" s="1"/>
  <c r="S1399" i="60"/>
  <c r="U1399" i="60" s="1"/>
  <c r="V1399" i="60" s="1"/>
  <c r="W1399" i="60" s="1"/>
  <c r="Y1399" i="60" s="1"/>
  <c r="I1399" i="60"/>
  <c r="K1399" i="60" s="1"/>
  <c r="L1399" i="60" s="1"/>
  <c r="S1398" i="60"/>
  <c r="I1398" i="60"/>
  <c r="S1397" i="60"/>
  <c r="I1397" i="60"/>
  <c r="K1397" i="60" s="1"/>
  <c r="S1396" i="60"/>
  <c r="I1396" i="60"/>
  <c r="K1396" i="60" s="1"/>
  <c r="L1396" i="60" s="1"/>
  <c r="S1395" i="60"/>
  <c r="U1395" i="60" s="1"/>
  <c r="V1395" i="60" s="1"/>
  <c r="W1395" i="60" s="1"/>
  <c r="Y1395" i="60" s="1"/>
  <c r="I1395" i="60"/>
  <c r="K1395" i="60" s="1"/>
  <c r="L1395" i="60" s="1"/>
  <c r="S1394" i="60"/>
  <c r="I1394" i="60"/>
  <c r="S1393" i="60"/>
  <c r="I1393" i="60"/>
  <c r="K1393" i="60" s="1"/>
  <c r="S1392" i="60"/>
  <c r="I1392" i="60"/>
  <c r="K1392" i="60" s="1"/>
  <c r="L1392" i="60" s="1"/>
  <c r="S1391" i="60"/>
  <c r="U1391" i="60" s="1"/>
  <c r="V1391" i="60" s="1"/>
  <c r="W1391" i="60" s="1"/>
  <c r="Y1391" i="60" s="1"/>
  <c r="I1391" i="60"/>
  <c r="K1391" i="60" s="1"/>
  <c r="L1391" i="60" s="1"/>
  <c r="S1390" i="60"/>
  <c r="I1390" i="60"/>
  <c r="S1389" i="60"/>
  <c r="I1389" i="60"/>
  <c r="K1389" i="60" s="1"/>
  <c r="S1388" i="60"/>
  <c r="I1388" i="60"/>
  <c r="K1388" i="60" s="1"/>
  <c r="L1388" i="60" s="1"/>
  <c r="S1387" i="60"/>
  <c r="U1387" i="60" s="1"/>
  <c r="V1387" i="60" s="1"/>
  <c r="W1387" i="60" s="1"/>
  <c r="Y1387" i="60" s="1"/>
  <c r="I1387" i="60"/>
  <c r="K1387" i="60" s="1"/>
  <c r="L1387" i="60" s="1"/>
  <c r="S1386" i="60"/>
  <c r="I1386" i="60"/>
  <c r="K1386" i="60" s="1"/>
  <c r="S1385" i="60"/>
  <c r="U1385" i="60" s="1"/>
  <c r="V1385" i="60" s="1"/>
  <c r="W1385" i="60" s="1"/>
  <c r="Y1385" i="60" s="1"/>
  <c r="I1385" i="60"/>
  <c r="K1385" i="60" s="1"/>
  <c r="L1385" i="60" s="1"/>
  <c r="S1384" i="60"/>
  <c r="I1384" i="60"/>
  <c r="V1449" i="60" l="1"/>
  <c r="W1449" i="60" s="1"/>
  <c r="Y1449" i="60" s="1"/>
  <c r="V777" i="2"/>
  <c r="W777" i="2" s="1"/>
  <c r="Y777" i="2" s="1"/>
  <c r="K805" i="2"/>
  <c r="L805" i="2" s="1"/>
  <c r="K774" i="2"/>
  <c r="L774" i="2" s="1"/>
  <c r="U808" i="2"/>
  <c r="V808" i="2" s="1"/>
  <c r="W808" i="2" s="1"/>
  <c r="Y808" i="2" s="1"/>
  <c r="U769" i="2"/>
  <c r="V769" i="2" s="1"/>
  <c r="W769" i="2" s="1"/>
  <c r="Y769" i="2" s="1"/>
  <c r="K814" i="2"/>
  <c r="L814" i="2" s="1"/>
  <c r="K759" i="2"/>
  <c r="L759" i="2" s="1"/>
  <c r="U761" i="2"/>
  <c r="V761" i="2" s="1"/>
  <c r="W761" i="2" s="1"/>
  <c r="Y761" i="2" s="1"/>
  <c r="U785" i="2"/>
  <c r="V785" i="2" s="1"/>
  <c r="W785" i="2" s="1"/>
  <c r="Y785" i="2" s="1"/>
  <c r="K765" i="2"/>
  <c r="L765" i="2" s="1"/>
  <c r="K773" i="2"/>
  <c r="L773" i="2" s="1"/>
  <c r="K781" i="2"/>
  <c r="L781" i="2" s="1"/>
  <c r="L791" i="2"/>
  <c r="U803" i="2"/>
  <c r="V803" i="2" s="1"/>
  <c r="W803" i="2" s="1"/>
  <c r="Y803" i="2" s="1"/>
  <c r="U788" i="2"/>
  <c r="V788" i="2" s="1"/>
  <c r="W788" i="2" s="1"/>
  <c r="Y788" i="2" s="1"/>
  <c r="U791" i="2"/>
  <c r="V791" i="2" s="1"/>
  <c r="W791" i="2" s="1"/>
  <c r="Y791" i="2" s="1"/>
  <c r="K793" i="2"/>
  <c r="L793" i="2" s="1"/>
  <c r="L799" i="2"/>
  <c r="U810" i="2"/>
  <c r="V810" i="2" s="1"/>
  <c r="W810" i="2" s="1"/>
  <c r="Y810" i="2" s="1"/>
  <c r="K763" i="2"/>
  <c r="L763" i="2" s="1"/>
  <c r="K783" i="2"/>
  <c r="L783" i="2" s="1"/>
  <c r="K787" i="2"/>
  <c r="L787" i="2"/>
  <c r="U760" i="2"/>
  <c r="V760" i="2" s="1"/>
  <c r="W760" i="2" s="1"/>
  <c r="Y760" i="2" s="1"/>
  <c r="U765" i="2"/>
  <c r="V765" i="2" s="1"/>
  <c r="W765" i="2" s="1"/>
  <c r="Y765" i="2" s="1"/>
  <c r="K771" i="2"/>
  <c r="L771" i="2" s="1"/>
  <c r="U775" i="2"/>
  <c r="V775" i="2" s="1"/>
  <c r="W775" i="2" s="1"/>
  <c r="Y775" i="2" s="1"/>
  <c r="U789" i="2"/>
  <c r="V789" i="2" s="1"/>
  <c r="W789" i="2" s="1"/>
  <c r="Y789" i="2" s="1"/>
  <c r="K803" i="2"/>
  <c r="L803" i="2"/>
  <c r="K810" i="2"/>
  <c r="L810" i="2" s="1"/>
  <c r="L770" i="2"/>
  <c r="K777" i="2"/>
  <c r="L777" i="2" s="1"/>
  <c r="U797" i="2"/>
  <c r="V797" i="2" s="1"/>
  <c r="W797" i="2" s="1"/>
  <c r="Y797" i="2" s="1"/>
  <c r="U764" i="2"/>
  <c r="V764" i="2" s="1"/>
  <c r="W764" i="2" s="1"/>
  <c r="Y764" i="2" s="1"/>
  <c r="L769" i="2"/>
  <c r="U771" i="2"/>
  <c r="V771" i="2" s="1"/>
  <c r="W771" i="2" s="1"/>
  <c r="Y771" i="2" s="1"/>
  <c r="K802" i="2"/>
  <c r="L802" i="2" s="1"/>
  <c r="L806" i="2"/>
  <c r="K817" i="2"/>
  <c r="L817" i="2" s="1"/>
  <c r="U767" i="2"/>
  <c r="V767" i="2" s="1"/>
  <c r="W767" i="2" s="1"/>
  <c r="Y767" i="2" s="1"/>
  <c r="K776" i="2"/>
  <c r="L776" i="2" s="1"/>
  <c r="U781" i="2"/>
  <c r="V781" i="2" s="1"/>
  <c r="W781" i="2" s="1"/>
  <c r="Y781" i="2" s="1"/>
  <c r="K761" i="2"/>
  <c r="L761" i="2" s="1"/>
  <c r="K762" i="2"/>
  <c r="L762" i="2" s="1"/>
  <c r="K779" i="2"/>
  <c r="L779" i="2" s="1"/>
  <c r="U780" i="2"/>
  <c r="V780" i="2" s="1"/>
  <c r="W780" i="2" s="1"/>
  <c r="Y780" i="2" s="1"/>
  <c r="K795" i="2"/>
  <c r="L795" i="2" s="1"/>
  <c r="U796" i="2"/>
  <c r="V796" i="2" s="1"/>
  <c r="W796" i="2" s="1"/>
  <c r="Y796" i="2" s="1"/>
  <c r="U799" i="2"/>
  <c r="V799" i="2" s="1"/>
  <c r="W799" i="2" s="1"/>
  <c r="Y799" i="2" s="1"/>
  <c r="U806" i="2"/>
  <c r="V806" i="2" s="1"/>
  <c r="W806" i="2" s="1"/>
  <c r="Y806" i="2" s="1"/>
  <c r="K809" i="2"/>
  <c r="L809" i="2" s="1"/>
  <c r="K768" i="2"/>
  <c r="L768" i="2" s="1"/>
  <c r="U774" i="2"/>
  <c r="V774" i="2" s="1"/>
  <c r="W774" i="2" s="1"/>
  <c r="Y774" i="2" s="1"/>
  <c r="K792" i="2"/>
  <c r="L792" i="2" s="1"/>
  <c r="K808" i="2"/>
  <c r="L808" i="2" s="1"/>
  <c r="K818" i="2"/>
  <c r="L818" i="2" s="1"/>
  <c r="U766" i="2"/>
  <c r="V766" i="2" s="1"/>
  <c r="W766" i="2" s="1"/>
  <c r="Y766" i="2" s="1"/>
  <c r="U773" i="2"/>
  <c r="V773" i="2" s="1"/>
  <c r="W773" i="2" s="1"/>
  <c r="Y773" i="2" s="1"/>
  <c r="U779" i="2"/>
  <c r="V779" i="2" s="1"/>
  <c r="W779" i="2" s="1"/>
  <c r="Y779" i="2" s="1"/>
  <c r="U783" i="2"/>
  <c r="V783" i="2"/>
  <c r="W783" i="2" s="1"/>
  <c r="Y783" i="2" s="1"/>
  <c r="U790" i="2"/>
  <c r="V790" i="2" s="1"/>
  <c r="W790" i="2" s="1"/>
  <c r="Y790" i="2" s="1"/>
  <c r="U795" i="2"/>
  <c r="V795" i="2" s="1"/>
  <c r="W795" i="2" s="1"/>
  <c r="Y795" i="2" s="1"/>
  <c r="K760" i="2"/>
  <c r="L760" i="2" s="1"/>
  <c r="K775" i="2"/>
  <c r="L775" i="2" s="1"/>
  <c r="L778" i="2"/>
  <c r="L794" i="2"/>
  <c r="U804" i="2"/>
  <c r="V804" i="2" s="1"/>
  <c r="W804" i="2" s="1"/>
  <c r="Y804" i="2" s="1"/>
  <c r="U815" i="2"/>
  <c r="V815" i="2" s="1"/>
  <c r="W815" i="2" s="1"/>
  <c r="Y815" i="2" s="1"/>
  <c r="U816" i="2"/>
  <c r="V816" i="2" s="1"/>
  <c r="W816" i="2" s="1"/>
  <c r="Y816" i="2" s="1"/>
  <c r="U814" i="2"/>
  <c r="V814" i="2" s="1"/>
  <c r="W814" i="2" s="1"/>
  <c r="Y814" i="2" s="1"/>
  <c r="K816" i="2"/>
  <c r="L816" i="2" s="1"/>
  <c r="V782" i="2"/>
  <c r="W782" i="2" s="1"/>
  <c r="Y782" i="2" s="1"/>
  <c r="K786" i="2"/>
  <c r="L786" i="2" s="1"/>
  <c r="V798" i="2"/>
  <c r="W798" i="2" s="1"/>
  <c r="Y798" i="2" s="1"/>
  <c r="U820" i="2"/>
  <c r="V820" i="2" s="1"/>
  <c r="W820" i="2" s="1"/>
  <c r="Y820" i="2" s="1"/>
  <c r="K764" i="2"/>
  <c r="L764" i="2" s="1"/>
  <c r="U768" i="2"/>
  <c r="V768" i="2" s="1"/>
  <c r="W768" i="2" s="1"/>
  <c r="Y768" i="2" s="1"/>
  <c r="K772" i="2"/>
  <c r="L772" i="2" s="1"/>
  <c r="U776" i="2"/>
  <c r="V776" i="2" s="1"/>
  <c r="W776" i="2" s="1"/>
  <c r="Y776" i="2" s="1"/>
  <c r="K780" i="2"/>
  <c r="L780" i="2" s="1"/>
  <c r="U784" i="2"/>
  <c r="V784" i="2" s="1"/>
  <c r="W784" i="2" s="1"/>
  <c r="Y784" i="2" s="1"/>
  <c r="K788" i="2"/>
  <c r="L788" i="2" s="1"/>
  <c r="U792" i="2"/>
  <c r="V792" i="2" s="1"/>
  <c r="W792" i="2" s="1"/>
  <c r="Y792" i="2" s="1"/>
  <c r="K796" i="2"/>
  <c r="L796" i="2" s="1"/>
  <c r="U800" i="2"/>
  <c r="V800" i="2" s="1"/>
  <c r="W800" i="2" s="1"/>
  <c r="Y800" i="2" s="1"/>
  <c r="K804" i="2"/>
  <c r="L804" i="2" s="1"/>
  <c r="U807" i="2"/>
  <c r="V807" i="2" s="1"/>
  <c r="W807" i="2" s="1"/>
  <c r="Y807" i="2" s="1"/>
  <c r="K811" i="2"/>
  <c r="L811" i="2" s="1"/>
  <c r="K812" i="2"/>
  <c r="L812" i="2" s="1"/>
  <c r="X137" i="6"/>
  <c r="Y137" i="6" s="1"/>
  <c r="AA137" i="6" s="1"/>
  <c r="K1446" i="60"/>
  <c r="L1446" i="60" s="1"/>
  <c r="U1447" i="60"/>
  <c r="V1447" i="60" s="1"/>
  <c r="W1447" i="60" s="1"/>
  <c r="Y1447" i="60" s="1"/>
  <c r="U1451" i="60"/>
  <c r="V1451" i="60" s="1"/>
  <c r="W1451" i="60" s="1"/>
  <c r="Y1451" i="60" s="1"/>
  <c r="U1452" i="60"/>
  <c r="V1452" i="60" s="1"/>
  <c r="W1452" i="60" s="1"/>
  <c r="Y1452" i="60" s="1"/>
  <c r="L1447" i="60"/>
  <c r="L1451" i="60"/>
  <c r="W134" i="6"/>
  <c r="X134" i="6" s="1"/>
  <c r="Y134" i="6" s="1"/>
  <c r="AA134" i="6" s="1"/>
  <c r="M136" i="6"/>
  <c r="N136" i="6" s="1"/>
  <c r="W136" i="6"/>
  <c r="X136" i="6" s="1"/>
  <c r="Y136" i="6" s="1"/>
  <c r="AA136" i="6" s="1"/>
  <c r="M140" i="6"/>
  <c r="N140" i="6" s="1"/>
  <c r="M134" i="6"/>
  <c r="N134" i="6" s="1"/>
  <c r="M137" i="6"/>
  <c r="N137" i="6" s="1"/>
  <c r="U1446" i="60"/>
  <c r="V1446" i="60" s="1"/>
  <c r="W1446" i="60" s="1"/>
  <c r="Y1446" i="60" s="1"/>
  <c r="K1448" i="60"/>
  <c r="L1448" i="60" s="1"/>
  <c r="U1448" i="60"/>
  <c r="V1448" i="60" s="1"/>
  <c r="W1448" i="60" s="1"/>
  <c r="Y1448" i="60" s="1"/>
  <c r="K1452" i="60"/>
  <c r="L1452" i="60" s="1"/>
  <c r="K1431" i="60"/>
  <c r="L1431" i="60" s="1"/>
  <c r="K1435" i="60"/>
  <c r="L1435" i="60" s="1"/>
  <c r="V1431" i="60"/>
  <c r="W1431" i="60" s="1"/>
  <c r="Y1431" i="60" s="1"/>
  <c r="L1433" i="60"/>
  <c r="U1436" i="60"/>
  <c r="V1436" i="60" s="1"/>
  <c r="W1436" i="60" s="1"/>
  <c r="Y1436" i="60" s="1"/>
  <c r="U1440" i="60"/>
  <c r="V1440" i="60" s="1"/>
  <c r="W1440" i="60" s="1"/>
  <c r="Y1440" i="60" s="1"/>
  <c r="V1433" i="60"/>
  <c r="W1433" i="60" s="1"/>
  <c r="Y1433" i="60" s="1"/>
  <c r="U1435" i="60"/>
  <c r="V1435" i="60" s="1"/>
  <c r="W1435" i="60" s="1"/>
  <c r="Y1435" i="60" s="1"/>
  <c r="L1440" i="60"/>
  <c r="L1430" i="60"/>
  <c r="K1442" i="60"/>
  <c r="L1442" i="60" s="1"/>
  <c r="U1442" i="60"/>
  <c r="V1442" i="60" s="1"/>
  <c r="W1442" i="60" s="1"/>
  <c r="Y1442" i="60" s="1"/>
  <c r="U1441" i="60"/>
  <c r="V1441" i="60" s="1"/>
  <c r="W1441" i="60" s="1"/>
  <c r="Y1441" i="60" s="1"/>
  <c r="U1430" i="60"/>
  <c r="V1430" i="60" s="1"/>
  <c r="W1430" i="60" s="1"/>
  <c r="Y1430" i="60" s="1"/>
  <c r="K1432" i="60"/>
  <c r="L1432" i="60" s="1"/>
  <c r="U1432" i="60"/>
  <c r="V1432" i="60" s="1"/>
  <c r="W1432" i="60" s="1"/>
  <c r="Y1432" i="60" s="1"/>
  <c r="K1436" i="60"/>
  <c r="L1436" i="60" s="1"/>
  <c r="K1437" i="60"/>
  <c r="L1437" i="60" s="1"/>
  <c r="U1437" i="60"/>
  <c r="V1437" i="60" s="1"/>
  <c r="W1437" i="60" s="1"/>
  <c r="Y1437" i="60" s="1"/>
  <c r="K1441" i="60"/>
  <c r="L1441" i="60" s="1"/>
  <c r="U1388" i="60"/>
  <c r="V1388" i="60" s="1"/>
  <c r="W1388" i="60" s="1"/>
  <c r="Y1388" i="60" s="1"/>
  <c r="U1392" i="60"/>
  <c r="V1392" i="60" s="1"/>
  <c r="W1392" i="60" s="1"/>
  <c r="Y1392" i="60" s="1"/>
  <c r="U1396" i="60"/>
  <c r="V1396" i="60" s="1"/>
  <c r="W1396" i="60" s="1"/>
  <c r="Y1396" i="60" s="1"/>
  <c r="U1400" i="60"/>
  <c r="V1400" i="60" s="1"/>
  <c r="W1400" i="60" s="1"/>
  <c r="Y1400" i="60" s="1"/>
  <c r="U1404" i="60"/>
  <c r="V1404" i="60" s="1"/>
  <c r="W1404" i="60" s="1"/>
  <c r="Y1404" i="60" s="1"/>
  <c r="U1408" i="60"/>
  <c r="V1408" i="60" s="1"/>
  <c r="W1408" i="60" s="1"/>
  <c r="Y1408" i="60" s="1"/>
  <c r="U1412" i="60"/>
  <c r="V1412" i="60" s="1"/>
  <c r="W1412" i="60" s="1"/>
  <c r="Y1412" i="60" s="1"/>
  <c r="U1416" i="60"/>
  <c r="V1416" i="60" s="1"/>
  <c r="W1416" i="60" s="1"/>
  <c r="Y1416" i="60" s="1"/>
  <c r="U1420" i="60"/>
  <c r="V1420" i="60" s="1"/>
  <c r="W1420" i="60" s="1"/>
  <c r="Y1420" i="60" s="1"/>
  <c r="U1424" i="60"/>
  <c r="V1424" i="60" s="1"/>
  <c r="W1424" i="60" s="1"/>
  <c r="Y1424" i="60" s="1"/>
  <c r="U1428" i="60"/>
  <c r="V1428" i="60" s="1"/>
  <c r="W1428" i="60" s="1"/>
  <c r="Y1428" i="60" s="1"/>
  <c r="V1429" i="60"/>
  <c r="W1429" i="60" s="1"/>
  <c r="Y1429" i="60" s="1"/>
  <c r="K1445" i="60"/>
  <c r="L1445" i="60" s="1"/>
  <c r="U1389" i="60"/>
  <c r="V1389" i="60" s="1"/>
  <c r="W1389" i="60" s="1"/>
  <c r="Y1389" i="60" s="1"/>
  <c r="U1393" i="60"/>
  <c r="V1393" i="60" s="1"/>
  <c r="W1393" i="60" s="1"/>
  <c r="Y1393" i="60" s="1"/>
  <c r="U1397" i="60"/>
  <c r="V1397" i="60" s="1"/>
  <c r="W1397" i="60" s="1"/>
  <c r="Y1397" i="60" s="1"/>
  <c r="U1401" i="60"/>
  <c r="V1401" i="60" s="1"/>
  <c r="W1401" i="60" s="1"/>
  <c r="Y1401" i="60" s="1"/>
  <c r="U1405" i="60"/>
  <c r="V1405" i="60" s="1"/>
  <c r="W1405" i="60" s="1"/>
  <c r="Y1405" i="60" s="1"/>
  <c r="U1409" i="60"/>
  <c r="V1409" i="60" s="1"/>
  <c r="W1409" i="60" s="1"/>
  <c r="Y1409" i="60" s="1"/>
  <c r="U1413" i="60"/>
  <c r="V1413" i="60" s="1"/>
  <c r="W1413" i="60" s="1"/>
  <c r="Y1413" i="60" s="1"/>
  <c r="U1417" i="60"/>
  <c r="V1417" i="60" s="1"/>
  <c r="W1417" i="60" s="1"/>
  <c r="Y1417" i="60" s="1"/>
  <c r="U1421" i="60"/>
  <c r="V1421" i="60" s="1"/>
  <c r="W1421" i="60" s="1"/>
  <c r="Y1421" i="60" s="1"/>
  <c r="U1425" i="60"/>
  <c r="V1425" i="60" s="1"/>
  <c r="W1425" i="60" s="1"/>
  <c r="Y1425" i="60" s="1"/>
  <c r="U1444" i="60"/>
  <c r="V1444" i="60" s="1"/>
  <c r="W1444" i="60" s="1"/>
  <c r="Y1444" i="60" s="1"/>
  <c r="V1443" i="60"/>
  <c r="W1443" i="60" s="1"/>
  <c r="Y1443" i="60" s="1"/>
  <c r="L1389" i="60"/>
  <c r="L1393" i="60"/>
  <c r="L1397" i="60"/>
  <c r="L1401" i="60"/>
  <c r="L1405" i="60"/>
  <c r="L1409" i="60"/>
  <c r="L1413" i="60"/>
  <c r="L1417" i="60"/>
  <c r="L1421" i="60"/>
  <c r="L1425" i="60"/>
  <c r="L1429" i="60"/>
  <c r="U1445" i="60"/>
  <c r="V1445" i="60" s="1"/>
  <c r="W1445" i="60" s="1"/>
  <c r="Y1445" i="60" s="1"/>
  <c r="L1386" i="60"/>
  <c r="U1386" i="60"/>
  <c r="V1386" i="60" s="1"/>
  <c r="W1386" i="60" s="1"/>
  <c r="Y1386" i="60" s="1"/>
  <c r="K1390" i="60"/>
  <c r="L1390" i="60" s="1"/>
  <c r="U1390" i="60"/>
  <c r="V1390" i="60" s="1"/>
  <c r="W1390" i="60" s="1"/>
  <c r="Y1390" i="60" s="1"/>
  <c r="K1394" i="60"/>
  <c r="L1394" i="60" s="1"/>
  <c r="U1394" i="60"/>
  <c r="V1394" i="60" s="1"/>
  <c r="W1394" i="60" s="1"/>
  <c r="Y1394" i="60" s="1"/>
  <c r="K1398" i="60"/>
  <c r="L1398" i="60" s="1"/>
  <c r="U1398" i="60"/>
  <c r="V1398" i="60" s="1"/>
  <c r="W1398" i="60" s="1"/>
  <c r="Y1398" i="60" s="1"/>
  <c r="K1402" i="60"/>
  <c r="L1402" i="60" s="1"/>
  <c r="U1402" i="60"/>
  <c r="V1402" i="60" s="1"/>
  <c r="W1402" i="60" s="1"/>
  <c r="Y1402" i="60" s="1"/>
  <c r="K1406" i="60"/>
  <c r="L1406" i="60" s="1"/>
  <c r="U1406" i="60"/>
  <c r="V1406" i="60" s="1"/>
  <c r="W1406" i="60" s="1"/>
  <c r="Y1406" i="60" s="1"/>
  <c r="K1410" i="60"/>
  <c r="L1410" i="60" s="1"/>
  <c r="U1410" i="60"/>
  <c r="V1410" i="60" s="1"/>
  <c r="W1410" i="60" s="1"/>
  <c r="Y1410" i="60" s="1"/>
  <c r="K1414" i="60"/>
  <c r="L1414" i="60" s="1"/>
  <c r="U1414" i="60"/>
  <c r="V1414" i="60" s="1"/>
  <c r="W1414" i="60" s="1"/>
  <c r="Y1414" i="60" s="1"/>
  <c r="K1418" i="60"/>
  <c r="L1418" i="60" s="1"/>
  <c r="U1418" i="60"/>
  <c r="V1418" i="60" s="1"/>
  <c r="W1418" i="60" s="1"/>
  <c r="Y1418" i="60" s="1"/>
  <c r="K1422" i="60"/>
  <c r="L1422" i="60" s="1"/>
  <c r="U1422" i="60"/>
  <c r="V1422" i="60" s="1"/>
  <c r="W1422" i="60" s="1"/>
  <c r="Y1422" i="60" s="1"/>
  <c r="K1426" i="60"/>
  <c r="L1426" i="60" s="1"/>
  <c r="U1426" i="60"/>
  <c r="V1426" i="60" s="1"/>
  <c r="W1426" i="60" s="1"/>
  <c r="Y1426" i="60" s="1"/>
  <c r="K1443" i="60"/>
  <c r="L1443" i="60" s="1"/>
  <c r="U1384" i="60"/>
  <c r="V1384" i="60" s="1"/>
  <c r="W1384" i="60" s="1"/>
  <c r="Y1384" i="60" s="1"/>
  <c r="K1384" i="60"/>
  <c r="L1384" i="60" s="1"/>
  <c r="M759" i="2" l="1"/>
  <c r="M818" i="2"/>
  <c r="M805" i="2"/>
  <c r="M816" i="2"/>
  <c r="O134" i="6"/>
  <c r="M1446" i="60"/>
  <c r="M1441" i="60"/>
  <c r="M1430" i="60"/>
  <c r="M1443" i="60"/>
  <c r="M1384" i="60"/>
  <c r="N816" i="2" l="1"/>
  <c r="P816" i="2" s="1"/>
  <c r="N805" i="2"/>
  <c r="P805" i="2" s="1"/>
  <c r="N818" i="2"/>
  <c r="P818" i="2" s="1"/>
  <c r="N759" i="2"/>
  <c r="P759" i="2" s="1"/>
  <c r="P134" i="6"/>
  <c r="R134" i="6" s="1"/>
  <c r="N1446" i="60"/>
  <c r="P1446" i="60" s="1"/>
  <c r="N1441" i="60"/>
  <c r="P1441" i="60" s="1"/>
  <c r="N1430" i="60"/>
  <c r="P1430" i="60" s="1"/>
  <c r="N1384" i="60"/>
  <c r="P1384" i="60" s="1"/>
  <c r="N1443" i="60"/>
  <c r="P1443" i="60" s="1"/>
  <c r="S1383" i="60" l="1"/>
  <c r="I1383" i="60"/>
  <c r="K1383" i="60" s="1"/>
  <c r="L1383" i="60" s="1"/>
  <c r="S1382" i="60"/>
  <c r="U1382" i="60" s="1"/>
  <c r="V1382" i="60" s="1"/>
  <c r="W1382" i="60" s="1"/>
  <c r="Y1382" i="60" s="1"/>
  <c r="I1382" i="60"/>
  <c r="S73" i="13"/>
  <c r="U73" i="13" s="1"/>
  <c r="V73" i="13" s="1"/>
  <c r="W73" i="13" s="1"/>
  <c r="Y73" i="13" s="1"/>
  <c r="I73" i="13"/>
  <c r="K73" i="13" s="1"/>
  <c r="L73" i="13" s="1"/>
  <c r="S74" i="13"/>
  <c r="U74" i="13" s="1"/>
  <c r="V74" i="13" s="1"/>
  <c r="W74" i="13" s="1"/>
  <c r="Y74" i="13" s="1"/>
  <c r="I74" i="13"/>
  <c r="S72" i="13"/>
  <c r="I72" i="13"/>
  <c r="K72" i="13" s="1"/>
  <c r="L72" i="13" s="1"/>
  <c r="S71" i="13"/>
  <c r="U71" i="13" s="1"/>
  <c r="V71" i="13" s="1"/>
  <c r="W71" i="13" s="1"/>
  <c r="Y71" i="13" s="1"/>
  <c r="I71" i="13"/>
  <c r="S1381" i="60"/>
  <c r="I1381" i="60"/>
  <c r="S136" i="37"/>
  <c r="I136" i="37"/>
  <c r="K136" i="37" s="1"/>
  <c r="L136" i="37" s="1"/>
  <c r="S1380" i="60"/>
  <c r="I1380" i="60"/>
  <c r="S31" i="66"/>
  <c r="I31" i="66"/>
  <c r="M1383" i="60" l="1"/>
  <c r="K1382" i="60"/>
  <c r="L1382" i="60" s="1"/>
  <c r="U1383" i="60"/>
  <c r="V1383" i="60" s="1"/>
  <c r="W1383" i="60" s="1"/>
  <c r="Y1383" i="60" s="1"/>
  <c r="M73" i="13"/>
  <c r="K74" i="13"/>
  <c r="L74" i="13" s="1"/>
  <c r="U72" i="13"/>
  <c r="V72" i="13" s="1"/>
  <c r="W72" i="13" s="1"/>
  <c r="Y72" i="13" s="1"/>
  <c r="K71" i="13"/>
  <c r="L71" i="13" s="1"/>
  <c r="K1381" i="60"/>
  <c r="L1381" i="60" s="1"/>
  <c r="U1381" i="60"/>
  <c r="V1381" i="60" s="1"/>
  <c r="W1381" i="60" s="1"/>
  <c r="Y1381" i="60" s="1"/>
  <c r="U136" i="37"/>
  <c r="V136" i="37" s="1"/>
  <c r="W136" i="37" s="1"/>
  <c r="Y136" i="37" s="1"/>
  <c r="U1380" i="60"/>
  <c r="V1380" i="60" s="1"/>
  <c r="W1380" i="60" s="1"/>
  <c r="Y1380" i="60" s="1"/>
  <c r="K1380" i="60"/>
  <c r="L1380" i="60" s="1"/>
  <c r="M1380" i="60" s="1"/>
  <c r="K31" i="66"/>
  <c r="L31" i="66" s="1"/>
  <c r="M31" i="66" s="1"/>
  <c r="U31" i="66"/>
  <c r="V31" i="66" s="1"/>
  <c r="W31" i="66" s="1"/>
  <c r="Y31" i="66" s="1"/>
  <c r="M1382" i="60" l="1"/>
  <c r="N1383" i="60"/>
  <c r="P1383" i="60" s="1"/>
  <c r="N73" i="13"/>
  <c r="P73" i="13" s="1"/>
  <c r="M74" i="13"/>
  <c r="M71" i="13"/>
  <c r="M1381" i="60"/>
  <c r="M136" i="37"/>
  <c r="O1380" i="60"/>
  <c r="N1380" i="60"/>
  <c r="P1380" i="60" s="1"/>
  <c r="N31" i="66"/>
  <c r="P31" i="66" s="1"/>
  <c r="O31" i="66"/>
  <c r="N1382" i="60" l="1"/>
  <c r="P1382" i="60" s="1"/>
  <c r="N74" i="13"/>
  <c r="P74" i="13" s="1"/>
  <c r="N71" i="13"/>
  <c r="P71" i="13" s="1"/>
  <c r="O1381" i="60"/>
  <c r="N1381" i="60"/>
  <c r="P1381" i="60" s="1"/>
  <c r="N136" i="37"/>
  <c r="P136" i="37" s="1"/>
  <c r="O136" i="37"/>
  <c r="S1379" i="60" l="1"/>
  <c r="U1379" i="60" s="1"/>
  <c r="V1379" i="60" s="1"/>
  <c r="W1379" i="60" s="1"/>
  <c r="Y1379" i="60" s="1"/>
  <c r="I1379" i="60"/>
  <c r="S1378" i="60"/>
  <c r="U1378" i="60" s="1"/>
  <c r="V1378" i="60" s="1"/>
  <c r="W1378" i="60" s="1"/>
  <c r="Y1378" i="60" s="1"/>
  <c r="I1378" i="60"/>
  <c r="S1377" i="60"/>
  <c r="U1377" i="60" s="1"/>
  <c r="V1377" i="60" s="1"/>
  <c r="W1377" i="60" s="1"/>
  <c r="Y1377" i="60" s="1"/>
  <c r="I1377" i="60"/>
  <c r="S1376" i="60"/>
  <c r="U1376" i="60" s="1"/>
  <c r="V1376" i="60" s="1"/>
  <c r="W1376" i="60" s="1"/>
  <c r="Y1376" i="60" s="1"/>
  <c r="I1376" i="60"/>
  <c r="S1375" i="60"/>
  <c r="U1375" i="60" s="1"/>
  <c r="V1375" i="60" s="1"/>
  <c r="W1375" i="60" s="1"/>
  <c r="Y1375" i="60" s="1"/>
  <c r="I1375" i="60"/>
  <c r="S1374" i="60"/>
  <c r="U1374" i="60" s="1"/>
  <c r="V1374" i="60" s="1"/>
  <c r="W1374" i="60" s="1"/>
  <c r="Y1374" i="60" s="1"/>
  <c r="I1374" i="60"/>
  <c r="S1373" i="60"/>
  <c r="U1373" i="60" s="1"/>
  <c r="V1373" i="60" s="1"/>
  <c r="W1373" i="60" s="1"/>
  <c r="Y1373" i="60" s="1"/>
  <c r="I1373" i="60"/>
  <c r="S1372" i="60"/>
  <c r="U1372" i="60" s="1"/>
  <c r="V1372" i="60" s="1"/>
  <c r="W1372" i="60" s="1"/>
  <c r="Y1372" i="60" s="1"/>
  <c r="I1372" i="60"/>
  <c r="S1371" i="60"/>
  <c r="U1371" i="60" s="1"/>
  <c r="V1371" i="60" s="1"/>
  <c r="W1371" i="60" s="1"/>
  <c r="Y1371" i="60" s="1"/>
  <c r="I1371" i="60"/>
  <c r="S1370" i="60"/>
  <c r="U1370" i="60" s="1"/>
  <c r="V1370" i="60" s="1"/>
  <c r="W1370" i="60" s="1"/>
  <c r="Y1370" i="60" s="1"/>
  <c r="I1370" i="60"/>
  <c r="S1369" i="60"/>
  <c r="I1369" i="60"/>
  <c r="S100" i="70"/>
  <c r="I100" i="70"/>
  <c r="K100" i="70" s="1"/>
  <c r="L100" i="70" s="1"/>
  <c r="S104" i="70"/>
  <c r="U104" i="70" s="1"/>
  <c r="V104" i="70" s="1"/>
  <c r="W104" i="70" s="1"/>
  <c r="Y104" i="70" s="1"/>
  <c r="I104" i="70"/>
  <c r="K104" i="70" s="1"/>
  <c r="S105" i="70"/>
  <c r="U105" i="70" s="1"/>
  <c r="I105" i="70"/>
  <c r="S106" i="70"/>
  <c r="I106" i="70"/>
  <c r="K106" i="70" s="1"/>
  <c r="L106" i="70" s="1"/>
  <c r="S103" i="70"/>
  <c r="I103" i="70"/>
  <c r="S102" i="70"/>
  <c r="U102" i="70" s="1"/>
  <c r="V102" i="70" s="1"/>
  <c r="W102" i="70" s="1"/>
  <c r="Y102" i="70" s="1"/>
  <c r="I102" i="70"/>
  <c r="K102" i="70" s="1"/>
  <c r="S99" i="70"/>
  <c r="U99" i="70" s="1"/>
  <c r="V99" i="70" s="1"/>
  <c r="W99" i="70" s="1"/>
  <c r="Y99" i="70" s="1"/>
  <c r="I99" i="70"/>
  <c r="K99" i="70" s="1"/>
  <c r="S98" i="70"/>
  <c r="U98" i="70" s="1"/>
  <c r="V98" i="70" s="1"/>
  <c r="W98" i="70" s="1"/>
  <c r="Y98" i="70" s="1"/>
  <c r="I98" i="70"/>
  <c r="K98" i="70" s="1"/>
  <c r="S97" i="70"/>
  <c r="U97" i="70" s="1"/>
  <c r="V97" i="70" s="1"/>
  <c r="W97" i="70" s="1"/>
  <c r="Y97" i="70" s="1"/>
  <c r="I97" i="70"/>
  <c r="K97" i="70" s="1"/>
  <c r="S96" i="70"/>
  <c r="U96" i="70" s="1"/>
  <c r="V96" i="70" s="1"/>
  <c r="W96" i="70" s="1"/>
  <c r="Y96" i="70" s="1"/>
  <c r="I96" i="70"/>
  <c r="K96" i="70" s="1"/>
  <c r="S101" i="70"/>
  <c r="I101" i="70"/>
  <c r="S1355" i="60"/>
  <c r="I1355" i="60"/>
  <c r="S122" i="37"/>
  <c r="I122" i="37"/>
  <c r="S1368" i="60"/>
  <c r="I1368" i="60"/>
  <c r="S1367" i="60"/>
  <c r="I1367" i="60"/>
  <c r="S1366" i="60"/>
  <c r="U1366" i="60" s="1"/>
  <c r="I1366" i="60"/>
  <c r="S1365" i="60"/>
  <c r="U1365" i="60" s="1"/>
  <c r="I1365" i="60"/>
  <c r="S1364" i="60"/>
  <c r="I1364" i="60"/>
  <c r="S1363" i="60"/>
  <c r="I1363" i="60"/>
  <c r="S1362" i="60"/>
  <c r="U1362" i="60" s="1"/>
  <c r="I1362" i="60"/>
  <c r="S1361" i="60"/>
  <c r="I1361" i="60"/>
  <c r="S1360" i="60"/>
  <c r="I1360" i="60"/>
  <c r="S1359" i="60"/>
  <c r="U1359" i="60" s="1"/>
  <c r="I1359" i="60"/>
  <c r="S1358" i="60"/>
  <c r="U1358" i="60" s="1"/>
  <c r="I1358" i="60"/>
  <c r="S1357" i="60"/>
  <c r="U1357" i="60" s="1"/>
  <c r="V1357" i="60" s="1"/>
  <c r="W1357" i="60" s="1"/>
  <c r="Y1357" i="60" s="1"/>
  <c r="I1357" i="60"/>
  <c r="K1357" i="60" s="1"/>
  <c r="L1357" i="60" s="1"/>
  <c r="S1356" i="60"/>
  <c r="I1356" i="60"/>
  <c r="K1356" i="60" s="1"/>
  <c r="L1356" i="60" s="1"/>
  <c r="S133" i="37"/>
  <c r="U133" i="37" s="1"/>
  <c r="V133" i="37" s="1"/>
  <c r="W133" i="37" s="1"/>
  <c r="I133" i="37"/>
  <c r="K133" i="37" s="1"/>
  <c r="L133" i="37" s="1"/>
  <c r="S131" i="37"/>
  <c r="I131" i="37"/>
  <c r="K131" i="37" s="1"/>
  <c r="L131" i="37" s="1"/>
  <c r="S135" i="37"/>
  <c r="U135" i="37" s="1"/>
  <c r="V135" i="37" s="1"/>
  <c r="W135" i="37" s="1"/>
  <c r="Y135" i="37" s="1"/>
  <c r="I135" i="37"/>
  <c r="K135" i="37" s="1"/>
  <c r="S130" i="37"/>
  <c r="U130" i="37" s="1"/>
  <c r="V130" i="37" s="1"/>
  <c r="W130" i="37" s="1"/>
  <c r="Y130" i="37" s="1"/>
  <c r="I130" i="37"/>
  <c r="K130" i="37" s="1"/>
  <c r="S129" i="37"/>
  <c r="I129" i="37"/>
  <c r="K129" i="37" s="1"/>
  <c r="L129" i="37" s="1"/>
  <c r="S128" i="37"/>
  <c r="U128" i="37" s="1"/>
  <c r="V128" i="37" s="1"/>
  <c r="W128" i="37" s="1"/>
  <c r="Y128" i="37" s="1"/>
  <c r="I128" i="37"/>
  <c r="S127" i="37"/>
  <c r="U127" i="37" s="1"/>
  <c r="V127" i="37" s="1"/>
  <c r="W127" i="37" s="1"/>
  <c r="Y127" i="37" s="1"/>
  <c r="I127" i="37"/>
  <c r="K127" i="37" s="1"/>
  <c r="S126" i="37"/>
  <c r="I126" i="37"/>
  <c r="K126" i="37" s="1"/>
  <c r="L126" i="37" s="1"/>
  <c r="S125" i="37"/>
  <c r="U125" i="37" s="1"/>
  <c r="I125" i="37"/>
  <c r="S134" i="37"/>
  <c r="I134" i="37"/>
  <c r="S132" i="37"/>
  <c r="I132" i="37"/>
  <c r="S124" i="37"/>
  <c r="U124" i="37" s="1"/>
  <c r="V124" i="37" s="1"/>
  <c r="W124" i="37" s="1"/>
  <c r="Y124" i="37" s="1"/>
  <c r="I124" i="37"/>
  <c r="K124" i="37" s="1"/>
  <c r="L124" i="37" s="1"/>
  <c r="S123" i="37"/>
  <c r="I123" i="37"/>
  <c r="S1354" i="60"/>
  <c r="I1354" i="60"/>
  <c r="K1354" i="60" s="1"/>
  <c r="L1354" i="60" s="1"/>
  <c r="S1353" i="60"/>
  <c r="U1353" i="60" s="1"/>
  <c r="V1353" i="60" s="1"/>
  <c r="W1353" i="60" s="1"/>
  <c r="Y1353" i="60" s="1"/>
  <c r="I1353" i="60"/>
  <c r="S70" i="13"/>
  <c r="I70" i="13"/>
  <c r="K70" i="13" s="1"/>
  <c r="L70" i="13" s="1"/>
  <c r="M70" i="13" s="1"/>
  <c r="S69" i="13"/>
  <c r="I69" i="13"/>
  <c r="K1370" i="60" l="1"/>
  <c r="L1370" i="60" s="1"/>
  <c r="K1371" i="60"/>
  <c r="L1371" i="60" s="1"/>
  <c r="K1372" i="60"/>
  <c r="L1372" i="60" s="1"/>
  <c r="K1373" i="60"/>
  <c r="L1373" i="60" s="1"/>
  <c r="K1374" i="60"/>
  <c r="L1374" i="60" s="1"/>
  <c r="K1375" i="60"/>
  <c r="L1375" i="60" s="1"/>
  <c r="K1376" i="60"/>
  <c r="L1376" i="60" s="1"/>
  <c r="K1377" i="60"/>
  <c r="L1377" i="60" s="1"/>
  <c r="K1378" i="60"/>
  <c r="L1378" i="60" s="1"/>
  <c r="K1379" i="60"/>
  <c r="L1379" i="60" s="1"/>
  <c r="K1369" i="60"/>
  <c r="L1369" i="60" s="1"/>
  <c r="U1369" i="60"/>
  <c r="V1369" i="60" s="1"/>
  <c r="W1369" i="60" s="1"/>
  <c r="Y1369" i="60" s="1"/>
  <c r="U100" i="70"/>
  <c r="V100" i="70" s="1"/>
  <c r="W100" i="70" s="1"/>
  <c r="Y100" i="70" s="1"/>
  <c r="U103" i="70"/>
  <c r="V103" i="70" s="1"/>
  <c r="W103" i="70" s="1"/>
  <c r="Y103" i="70" s="1"/>
  <c r="V105" i="70"/>
  <c r="W105" i="70" s="1"/>
  <c r="Y105" i="70" s="1"/>
  <c r="L104" i="70"/>
  <c r="K105" i="70"/>
  <c r="L105" i="70" s="1"/>
  <c r="U106" i="70"/>
  <c r="V106" i="70" s="1"/>
  <c r="W106" i="70" s="1"/>
  <c r="K103" i="70"/>
  <c r="L103" i="70" s="1"/>
  <c r="L102" i="70"/>
  <c r="U101" i="70"/>
  <c r="V101" i="70" s="1"/>
  <c r="W101" i="70" s="1"/>
  <c r="Y101" i="70" s="1"/>
  <c r="L99" i="70"/>
  <c r="L98" i="70"/>
  <c r="L97" i="70"/>
  <c r="L96" i="70"/>
  <c r="K101" i="70"/>
  <c r="L101" i="70" s="1"/>
  <c r="U1361" i="60"/>
  <c r="V1361" i="60" s="1"/>
  <c r="W1361" i="60" s="1"/>
  <c r="Y1361" i="60" s="1"/>
  <c r="V1365" i="60"/>
  <c r="W1365" i="60" s="1"/>
  <c r="Y1365" i="60" s="1"/>
  <c r="U1356" i="60"/>
  <c r="V1356" i="60" s="1"/>
  <c r="W1356" i="60" s="1"/>
  <c r="Y1356" i="60" s="1"/>
  <c r="V1359" i="60"/>
  <c r="W1359" i="60" s="1"/>
  <c r="Y1359" i="60" s="1"/>
  <c r="U1360" i="60"/>
  <c r="V1360" i="60" s="1"/>
  <c r="W1360" i="60" s="1"/>
  <c r="Y1360" i="60" s="1"/>
  <c r="U1364" i="60"/>
  <c r="V1364" i="60" s="1"/>
  <c r="W1364" i="60" s="1"/>
  <c r="Y1364" i="60" s="1"/>
  <c r="U1368" i="60"/>
  <c r="V1368" i="60" s="1"/>
  <c r="W1368" i="60" s="1"/>
  <c r="Y1368" i="60" s="1"/>
  <c r="K1355" i="60"/>
  <c r="L1355" i="60" s="1"/>
  <c r="M1355" i="60" s="1"/>
  <c r="U1355" i="60"/>
  <c r="V1355" i="60" s="1"/>
  <c r="W1355" i="60" s="1"/>
  <c r="Y1355" i="60" s="1"/>
  <c r="V1358" i="60"/>
  <c r="W1358" i="60" s="1"/>
  <c r="Y1358" i="60" s="1"/>
  <c r="V1362" i="60"/>
  <c r="W1362" i="60" s="1"/>
  <c r="Y1362" i="60" s="1"/>
  <c r="U1363" i="60"/>
  <c r="V1363" i="60" s="1"/>
  <c r="W1363" i="60" s="1"/>
  <c r="Y1363" i="60" s="1"/>
  <c r="V1366" i="60"/>
  <c r="W1366" i="60" s="1"/>
  <c r="Y1366" i="60" s="1"/>
  <c r="U1367" i="60"/>
  <c r="V1367" i="60" s="1"/>
  <c r="W1367" i="60" s="1"/>
  <c r="Y1367" i="60" s="1"/>
  <c r="K122" i="37"/>
  <c r="L122" i="37" s="1"/>
  <c r="M122" i="37" s="1"/>
  <c r="U122" i="37"/>
  <c r="V122" i="37" s="1"/>
  <c r="W122" i="37" s="1"/>
  <c r="Y122" i="37" s="1"/>
  <c r="M1356" i="60"/>
  <c r="K1358" i="60"/>
  <c r="L1358" i="60" s="1"/>
  <c r="K1359" i="60"/>
  <c r="L1359" i="60" s="1"/>
  <c r="K1360" i="60"/>
  <c r="L1360" i="60" s="1"/>
  <c r="K1361" i="60"/>
  <c r="L1361" i="60" s="1"/>
  <c r="K1362" i="60"/>
  <c r="L1362" i="60" s="1"/>
  <c r="K1363" i="60"/>
  <c r="L1363" i="60" s="1"/>
  <c r="K1364" i="60"/>
  <c r="L1364" i="60" s="1"/>
  <c r="K1365" i="60"/>
  <c r="L1365" i="60" s="1"/>
  <c r="K1366" i="60"/>
  <c r="L1366" i="60" s="1"/>
  <c r="K1367" i="60"/>
  <c r="L1367" i="60" s="1"/>
  <c r="K1368" i="60"/>
  <c r="L1368" i="60" s="1"/>
  <c r="Y133" i="37"/>
  <c r="U131" i="37"/>
  <c r="V131" i="37" s="1"/>
  <c r="W131" i="37" s="1"/>
  <c r="L135" i="37"/>
  <c r="L130" i="37"/>
  <c r="U129" i="37"/>
  <c r="V129" i="37" s="1"/>
  <c r="W129" i="37" s="1"/>
  <c r="Y129" i="37" s="1"/>
  <c r="K128" i="37"/>
  <c r="L128" i="37" s="1"/>
  <c r="L127" i="37"/>
  <c r="U126" i="37"/>
  <c r="V126" i="37" s="1"/>
  <c r="W126" i="37" s="1"/>
  <c r="V125" i="37"/>
  <c r="W125" i="37" s="1"/>
  <c r="Y125" i="37" s="1"/>
  <c r="K125" i="37"/>
  <c r="L125" i="37" s="1"/>
  <c r="U132" i="37"/>
  <c r="V132" i="37" s="1"/>
  <c r="W132" i="37" s="1"/>
  <c r="Y132" i="37" s="1"/>
  <c r="U134" i="37"/>
  <c r="V134" i="37" s="1"/>
  <c r="W134" i="37" s="1"/>
  <c r="Y134" i="37" s="1"/>
  <c r="K132" i="37"/>
  <c r="L132" i="37" s="1"/>
  <c r="K134" i="37"/>
  <c r="L134" i="37" s="1"/>
  <c r="K123" i="37"/>
  <c r="L123" i="37" s="1"/>
  <c r="U123" i="37"/>
  <c r="V123" i="37" s="1"/>
  <c r="W123" i="37" s="1"/>
  <c r="Y123" i="37" s="1"/>
  <c r="M1354" i="60"/>
  <c r="K1353" i="60"/>
  <c r="L1353" i="60" s="1"/>
  <c r="U1354" i="60"/>
  <c r="V1354" i="60" s="1"/>
  <c r="W1354" i="60" s="1"/>
  <c r="Y1354" i="60" s="1"/>
  <c r="U70" i="13"/>
  <c r="V70" i="13" s="1"/>
  <c r="W70" i="13" s="1"/>
  <c r="Y70" i="13" s="1"/>
  <c r="K69" i="13"/>
  <c r="L69" i="13" s="1"/>
  <c r="U69" i="13"/>
  <c r="V69" i="13" s="1"/>
  <c r="W69" i="13" s="1"/>
  <c r="Y69" i="13" s="1"/>
  <c r="M1369" i="60" l="1"/>
  <c r="Y106" i="70"/>
  <c r="M96" i="70"/>
  <c r="O1355" i="60"/>
  <c r="N1355" i="60"/>
  <c r="P1355" i="60" s="1"/>
  <c r="O122" i="37"/>
  <c r="N122" i="37"/>
  <c r="P122" i="37" s="1"/>
  <c r="M1357" i="60"/>
  <c r="O1356" i="60"/>
  <c r="N1356" i="60"/>
  <c r="P1356" i="60" s="1"/>
  <c r="Y131" i="37"/>
  <c r="Y126" i="37"/>
  <c r="M124" i="37"/>
  <c r="M123" i="37"/>
  <c r="N1354" i="60"/>
  <c r="P1354" i="60" s="1"/>
  <c r="M1353" i="60"/>
  <c r="N70" i="13"/>
  <c r="P70" i="13" s="1"/>
  <c r="M69" i="13"/>
  <c r="O1369" i="60" l="1"/>
  <c r="N1369" i="60"/>
  <c r="P1369" i="60" s="1"/>
  <c r="O96" i="70"/>
  <c r="N96" i="70"/>
  <c r="P96" i="70" s="1"/>
  <c r="O1357" i="60"/>
  <c r="N1357" i="60"/>
  <c r="P1357" i="60" s="1"/>
  <c r="O124" i="37"/>
  <c r="N124" i="37"/>
  <c r="P124" i="37" s="1"/>
  <c r="O123" i="37"/>
  <c r="N123" i="37"/>
  <c r="P123" i="37" s="1"/>
  <c r="N1353" i="60"/>
  <c r="P1353" i="60" s="1"/>
  <c r="N69" i="13"/>
  <c r="P69" i="13" s="1"/>
  <c r="S1332" i="60" l="1"/>
  <c r="U1332" i="60" s="1"/>
  <c r="V1332" i="60" s="1"/>
  <c r="W1332" i="60" s="1"/>
  <c r="Y1332" i="60" s="1"/>
  <c r="I1332" i="60"/>
  <c r="K1332" i="60" s="1"/>
  <c r="L1332" i="60" s="1"/>
  <c r="S1331" i="60"/>
  <c r="U1331" i="60" s="1"/>
  <c r="I1331" i="60"/>
  <c r="K1331" i="60" s="1"/>
  <c r="L1331" i="60" s="1"/>
  <c r="S1330" i="60"/>
  <c r="I1330" i="60"/>
  <c r="S1329" i="60"/>
  <c r="U1329" i="60" s="1"/>
  <c r="V1329" i="60" s="1"/>
  <c r="W1329" i="60" s="1"/>
  <c r="Y1329" i="60" s="1"/>
  <c r="I1329" i="60"/>
  <c r="S1328" i="60"/>
  <c r="I1328" i="60"/>
  <c r="S1327" i="60"/>
  <c r="U1327" i="60" s="1"/>
  <c r="V1327" i="60" s="1"/>
  <c r="W1327" i="60" s="1"/>
  <c r="Y1327" i="60" s="1"/>
  <c r="I1327" i="60"/>
  <c r="K1327" i="60" s="1"/>
  <c r="L1327" i="60" s="1"/>
  <c r="S1326" i="60"/>
  <c r="U1326" i="60" s="1"/>
  <c r="V1326" i="60" s="1"/>
  <c r="W1326" i="60" s="1"/>
  <c r="Y1326" i="60" s="1"/>
  <c r="I1326" i="60"/>
  <c r="K1326" i="60" s="1"/>
  <c r="L1326" i="60" s="1"/>
  <c r="S1325" i="60"/>
  <c r="U1325" i="60" s="1"/>
  <c r="V1325" i="60" s="1"/>
  <c r="W1325" i="60" s="1"/>
  <c r="Y1325" i="60" s="1"/>
  <c r="I1325" i="60"/>
  <c r="K1325" i="60" s="1"/>
  <c r="L1325" i="60" s="1"/>
  <c r="S1324" i="60"/>
  <c r="U1324" i="60" s="1"/>
  <c r="V1324" i="60" s="1"/>
  <c r="W1324" i="60" s="1"/>
  <c r="Y1324" i="60" s="1"/>
  <c r="I1324" i="60"/>
  <c r="K1324" i="60" s="1"/>
  <c r="L1324" i="60" s="1"/>
  <c r="S1323" i="60"/>
  <c r="U1323" i="60" s="1"/>
  <c r="I1323" i="60"/>
  <c r="K1323" i="60" s="1"/>
  <c r="L1323" i="60" s="1"/>
  <c r="S1322" i="60"/>
  <c r="U1322" i="60" s="1"/>
  <c r="V1322" i="60" s="1"/>
  <c r="W1322" i="60" s="1"/>
  <c r="Y1322" i="60" s="1"/>
  <c r="I1322" i="60"/>
  <c r="K1322" i="60" s="1"/>
  <c r="L1322" i="60" s="1"/>
  <c r="S1321" i="60"/>
  <c r="U1321" i="60" s="1"/>
  <c r="V1321" i="60" s="1"/>
  <c r="W1321" i="60" s="1"/>
  <c r="Y1321" i="60" s="1"/>
  <c r="I1321" i="60"/>
  <c r="K1321" i="60" s="1"/>
  <c r="L1321" i="60" s="1"/>
  <c r="S1320" i="60"/>
  <c r="U1320" i="60" s="1"/>
  <c r="V1320" i="60" s="1"/>
  <c r="W1320" i="60" s="1"/>
  <c r="Y1320" i="60" s="1"/>
  <c r="I1320" i="60"/>
  <c r="K1320" i="60" s="1"/>
  <c r="L1320" i="60" s="1"/>
  <c r="S1319" i="60"/>
  <c r="U1319" i="60" s="1"/>
  <c r="I1319" i="60"/>
  <c r="K1319" i="60" s="1"/>
  <c r="L1319" i="60" s="1"/>
  <c r="S1318" i="60"/>
  <c r="U1318" i="60" s="1"/>
  <c r="V1318" i="60" s="1"/>
  <c r="W1318" i="60" s="1"/>
  <c r="Y1318" i="60" s="1"/>
  <c r="I1318" i="60"/>
  <c r="K1318" i="60" s="1"/>
  <c r="L1318" i="60" s="1"/>
  <c r="S1317" i="60"/>
  <c r="U1317" i="60" s="1"/>
  <c r="I1317" i="60"/>
  <c r="K1317" i="60" s="1"/>
  <c r="S1316" i="60"/>
  <c r="I1316" i="60"/>
  <c r="K1316" i="60" s="1"/>
  <c r="L1316" i="60" s="1"/>
  <c r="M1316" i="60" s="1"/>
  <c r="S1315" i="60"/>
  <c r="U1315" i="60" s="1"/>
  <c r="V1315" i="60" s="1"/>
  <c r="W1315" i="60" s="1"/>
  <c r="Y1315" i="60" s="1"/>
  <c r="I1315" i="60"/>
  <c r="K1315" i="60" s="1"/>
  <c r="L1315" i="60" s="1"/>
  <c r="M1315" i="60" s="1"/>
  <c r="S1314" i="60"/>
  <c r="U1314" i="60" s="1"/>
  <c r="V1314" i="60" s="1"/>
  <c r="W1314" i="60" s="1"/>
  <c r="Y1314" i="60" s="1"/>
  <c r="I1314" i="60"/>
  <c r="K1314" i="60" s="1"/>
  <c r="L1314" i="60" s="1"/>
  <c r="S1313" i="60"/>
  <c r="V1313" i="60" s="1"/>
  <c r="W1313" i="60" s="1"/>
  <c r="Y1313" i="60" s="1"/>
  <c r="I1313" i="60"/>
  <c r="K1313" i="60" s="1"/>
  <c r="L1313" i="60" s="1"/>
  <c r="S1312" i="60"/>
  <c r="U1312" i="60" s="1"/>
  <c r="V1312" i="60" s="1"/>
  <c r="W1312" i="60" s="1"/>
  <c r="Y1312" i="60" s="1"/>
  <c r="I1312" i="60"/>
  <c r="S1311" i="60"/>
  <c r="U1311" i="60" s="1"/>
  <c r="V1311" i="60" s="1"/>
  <c r="W1311" i="60" s="1"/>
  <c r="Y1311" i="60" s="1"/>
  <c r="I1311" i="60"/>
  <c r="K1311" i="60" s="1"/>
  <c r="S1310" i="60"/>
  <c r="U1310" i="60" s="1"/>
  <c r="V1310" i="60" s="1"/>
  <c r="W1310" i="60" s="1"/>
  <c r="Y1310" i="60" s="1"/>
  <c r="I1310" i="60"/>
  <c r="S1309" i="60"/>
  <c r="I1309" i="60"/>
  <c r="K1309" i="60" s="1"/>
  <c r="L1309" i="60" s="1"/>
  <c r="S1308" i="60"/>
  <c r="U1308" i="60" s="1"/>
  <c r="V1308" i="60" s="1"/>
  <c r="W1308" i="60" s="1"/>
  <c r="Y1308" i="60" s="1"/>
  <c r="I1308" i="60"/>
  <c r="K1308" i="60" s="1"/>
  <c r="S1307" i="60"/>
  <c r="U1307" i="60" s="1"/>
  <c r="V1307" i="60" s="1"/>
  <c r="W1307" i="60" s="1"/>
  <c r="Y1307" i="60" s="1"/>
  <c r="I1307" i="60"/>
  <c r="K1307" i="60" s="1"/>
  <c r="L1307" i="60" s="1"/>
  <c r="S1306" i="60"/>
  <c r="I1306" i="60"/>
  <c r="S1305" i="60"/>
  <c r="I1305" i="60"/>
  <c r="S1304" i="60"/>
  <c r="U1304" i="60" s="1"/>
  <c r="V1304" i="60" s="1"/>
  <c r="W1304" i="60" s="1"/>
  <c r="Y1304" i="60" s="1"/>
  <c r="I1304" i="60"/>
  <c r="K1304" i="60" s="1"/>
  <c r="L1304" i="60" s="1"/>
  <c r="S1303" i="60"/>
  <c r="U1303" i="60" s="1"/>
  <c r="V1303" i="60" s="1"/>
  <c r="W1303" i="60" s="1"/>
  <c r="Y1303" i="60" s="1"/>
  <c r="I1303" i="60"/>
  <c r="K1303" i="60" s="1"/>
  <c r="S1302" i="60"/>
  <c r="I1302" i="60"/>
  <c r="S1301" i="60"/>
  <c r="U1301" i="60" s="1"/>
  <c r="V1301" i="60" s="1"/>
  <c r="W1301" i="60" s="1"/>
  <c r="Y1301" i="60" s="1"/>
  <c r="I1301" i="60"/>
  <c r="K1301" i="60" s="1"/>
  <c r="L1301" i="60" s="1"/>
  <c r="S1300" i="60"/>
  <c r="U1300" i="60" s="1"/>
  <c r="I1300" i="60"/>
  <c r="K1300" i="60" s="1"/>
  <c r="L1300" i="60" s="1"/>
  <c r="S1299" i="60"/>
  <c r="I1299" i="60"/>
  <c r="S1298" i="60"/>
  <c r="U1298" i="60" s="1"/>
  <c r="I1298" i="60"/>
  <c r="S1297" i="60"/>
  <c r="U1297" i="60" s="1"/>
  <c r="V1297" i="60" s="1"/>
  <c r="W1297" i="60" s="1"/>
  <c r="Y1297" i="60" s="1"/>
  <c r="I1297" i="60"/>
  <c r="K1297" i="60" s="1"/>
  <c r="L1297" i="60" s="1"/>
  <c r="S1296" i="60"/>
  <c r="U1296" i="60" s="1"/>
  <c r="V1296" i="60" s="1"/>
  <c r="W1296" i="60" s="1"/>
  <c r="Y1296" i="60" s="1"/>
  <c r="I1296" i="60"/>
  <c r="K1296" i="60" s="1"/>
  <c r="L1296" i="60" s="1"/>
  <c r="S1295" i="60"/>
  <c r="I1295" i="60"/>
  <c r="S1294" i="60"/>
  <c r="I1294" i="60"/>
  <c r="K1294" i="60" s="1"/>
  <c r="S1293" i="60"/>
  <c r="U1293" i="60" s="1"/>
  <c r="V1293" i="60" s="1"/>
  <c r="W1293" i="60" s="1"/>
  <c r="Y1293" i="60" s="1"/>
  <c r="I1293" i="60"/>
  <c r="K1293" i="60" s="1"/>
  <c r="L1293" i="60" s="1"/>
  <c r="S1292" i="60"/>
  <c r="U1292" i="60" s="1"/>
  <c r="I1292" i="60"/>
  <c r="K1292" i="60" s="1"/>
  <c r="S1291" i="60"/>
  <c r="I1291" i="60"/>
  <c r="S1290" i="60"/>
  <c r="I1290" i="60"/>
  <c r="S1289" i="60"/>
  <c r="U1289" i="60" s="1"/>
  <c r="V1289" i="60" s="1"/>
  <c r="W1289" i="60" s="1"/>
  <c r="Y1289" i="60" s="1"/>
  <c r="I1289" i="60"/>
  <c r="S1288" i="60"/>
  <c r="U1288" i="60" s="1"/>
  <c r="V1288" i="60" s="1"/>
  <c r="W1288" i="60" s="1"/>
  <c r="Y1288" i="60" s="1"/>
  <c r="I1288" i="60"/>
  <c r="K1288" i="60" s="1"/>
  <c r="L1288" i="60" s="1"/>
  <c r="S1287" i="60"/>
  <c r="I1287" i="60"/>
  <c r="S1286" i="60"/>
  <c r="U1286" i="60" s="1"/>
  <c r="V1286" i="60" s="1"/>
  <c r="W1286" i="60" s="1"/>
  <c r="Y1286" i="60" s="1"/>
  <c r="I1286" i="60"/>
  <c r="S1285" i="60"/>
  <c r="U1285" i="60" s="1"/>
  <c r="I1285" i="60"/>
  <c r="K1285" i="60" s="1"/>
  <c r="S1284" i="60"/>
  <c r="I1284" i="60"/>
  <c r="S1283" i="60"/>
  <c r="U1283" i="60" s="1"/>
  <c r="I1283" i="60"/>
  <c r="K1283" i="60" s="1"/>
  <c r="L1283" i="60" s="1"/>
  <c r="S1282" i="60"/>
  <c r="I1282" i="60"/>
  <c r="S1281" i="60"/>
  <c r="U1281" i="60" s="1"/>
  <c r="I1281" i="60"/>
  <c r="K1281" i="60" s="1"/>
  <c r="S1280" i="60"/>
  <c r="I1280" i="60"/>
  <c r="S1279" i="60"/>
  <c r="U1279" i="60" s="1"/>
  <c r="I1279" i="60"/>
  <c r="K1279" i="60" s="1"/>
  <c r="S1278" i="60"/>
  <c r="U1278" i="60" s="1"/>
  <c r="V1278" i="60" s="1"/>
  <c r="W1278" i="60" s="1"/>
  <c r="Y1278" i="60" s="1"/>
  <c r="I1278" i="60"/>
  <c r="K1278" i="60" s="1"/>
  <c r="L1278" i="60" s="1"/>
  <c r="S1277" i="60"/>
  <c r="I1277" i="60"/>
  <c r="S1276" i="60"/>
  <c r="U1276" i="60" s="1"/>
  <c r="V1276" i="60" s="1"/>
  <c r="W1276" i="60" s="1"/>
  <c r="Y1276" i="60" s="1"/>
  <c r="I1276" i="60"/>
  <c r="S1275" i="60"/>
  <c r="U1275" i="60" s="1"/>
  <c r="V1275" i="60" s="1"/>
  <c r="W1275" i="60" s="1"/>
  <c r="Y1275" i="60" s="1"/>
  <c r="I1275" i="60"/>
  <c r="K1275" i="60" s="1"/>
  <c r="L1275" i="60" s="1"/>
  <c r="S1274" i="60"/>
  <c r="U1274" i="60" s="1"/>
  <c r="I1274" i="60"/>
  <c r="S1273" i="60"/>
  <c r="I1273" i="60"/>
  <c r="K1273" i="60" s="1"/>
  <c r="S1272" i="60"/>
  <c r="U1272" i="60" s="1"/>
  <c r="V1272" i="60" s="1"/>
  <c r="W1272" i="60" s="1"/>
  <c r="Y1272" i="60" s="1"/>
  <c r="I1272" i="60"/>
  <c r="S1271" i="60"/>
  <c r="U1271" i="60" s="1"/>
  <c r="V1271" i="60" s="1"/>
  <c r="W1271" i="60" s="1"/>
  <c r="Y1271" i="60" s="1"/>
  <c r="I1271" i="60"/>
  <c r="K1271" i="60" s="1"/>
  <c r="L1271" i="60" s="1"/>
  <c r="S1270" i="60"/>
  <c r="U1270" i="60" s="1"/>
  <c r="I1270" i="60"/>
  <c r="K1270" i="60" s="1"/>
  <c r="S1269" i="60"/>
  <c r="U1269" i="60" s="1"/>
  <c r="I1269" i="60"/>
  <c r="S1268" i="60"/>
  <c r="U1268" i="60" s="1"/>
  <c r="I1268" i="60"/>
  <c r="K1268" i="60" s="1"/>
  <c r="L1268" i="60" s="1"/>
  <c r="S1267" i="60"/>
  <c r="U1267" i="60" s="1"/>
  <c r="V1267" i="60" s="1"/>
  <c r="W1267" i="60" s="1"/>
  <c r="Y1267" i="60" s="1"/>
  <c r="I1267" i="60"/>
  <c r="K1267" i="60" s="1"/>
  <c r="L1267" i="60" s="1"/>
  <c r="S1266" i="60"/>
  <c r="U1266" i="60" s="1"/>
  <c r="V1266" i="60" s="1"/>
  <c r="W1266" i="60" s="1"/>
  <c r="Y1266" i="60" s="1"/>
  <c r="I1266" i="60"/>
  <c r="K1266" i="60" s="1"/>
  <c r="L1266" i="60" s="1"/>
  <c r="S1265" i="60"/>
  <c r="U1265" i="60" s="1"/>
  <c r="I1265" i="60"/>
  <c r="K1265" i="60" s="1"/>
  <c r="S1264" i="60"/>
  <c r="I1264" i="60"/>
  <c r="S1263" i="60"/>
  <c r="I1263" i="60"/>
  <c r="K1263" i="60" s="1"/>
  <c r="L1263" i="60" s="1"/>
  <c r="S1262" i="60"/>
  <c r="U1262" i="60" s="1"/>
  <c r="I1262" i="60"/>
  <c r="K1262" i="60" s="1"/>
  <c r="L1262" i="60" s="1"/>
  <c r="S1261" i="60"/>
  <c r="U1261" i="60" s="1"/>
  <c r="I1261" i="60"/>
  <c r="K1261" i="60" s="1"/>
  <c r="S1260" i="60"/>
  <c r="U1260" i="60" s="1"/>
  <c r="I1260" i="60"/>
  <c r="S1259" i="60"/>
  <c r="I1259" i="60"/>
  <c r="S1258" i="60"/>
  <c r="U1258" i="60" s="1"/>
  <c r="V1258" i="60" s="1"/>
  <c r="W1258" i="60" s="1"/>
  <c r="Y1258" i="60" s="1"/>
  <c r="I1258" i="60"/>
  <c r="K1258" i="60" s="1"/>
  <c r="L1258" i="60" s="1"/>
  <c r="S1257" i="60"/>
  <c r="U1257" i="60" s="1"/>
  <c r="I1257" i="60"/>
  <c r="K1257" i="60" s="1"/>
  <c r="S1256" i="60"/>
  <c r="I1256" i="60"/>
  <c r="K1256" i="60" s="1"/>
  <c r="S1255" i="60"/>
  <c r="U1255" i="60" s="1"/>
  <c r="V1255" i="60" s="1"/>
  <c r="W1255" i="60" s="1"/>
  <c r="Y1255" i="60" s="1"/>
  <c r="I1255" i="60"/>
  <c r="S1254" i="60"/>
  <c r="U1254" i="60" s="1"/>
  <c r="V1254" i="60" s="1"/>
  <c r="W1254" i="60" s="1"/>
  <c r="Y1254" i="60" s="1"/>
  <c r="I1254" i="60"/>
  <c r="K1254" i="60" s="1"/>
  <c r="L1254" i="60" s="1"/>
  <c r="S1253" i="60"/>
  <c r="U1253" i="60" s="1"/>
  <c r="I1253" i="60"/>
  <c r="K1253" i="60" s="1"/>
  <c r="S1252" i="60"/>
  <c r="U1252" i="60" s="1"/>
  <c r="V1252" i="60" s="1"/>
  <c r="W1252" i="60" s="1"/>
  <c r="Y1252" i="60" s="1"/>
  <c r="I1252" i="60"/>
  <c r="K1252" i="60" s="1"/>
  <c r="L1252" i="60" s="1"/>
  <c r="S1251" i="60"/>
  <c r="I1251" i="60"/>
  <c r="K1251" i="60" s="1"/>
  <c r="S1250" i="60"/>
  <c r="U1250" i="60" s="1"/>
  <c r="V1250" i="60" s="1"/>
  <c r="W1250" i="60" s="1"/>
  <c r="Y1250" i="60" s="1"/>
  <c r="I1250" i="60"/>
  <c r="K1250" i="60" s="1"/>
  <c r="L1250" i="60" s="1"/>
  <c r="U1249" i="60"/>
  <c r="V1249" i="60" s="1"/>
  <c r="W1249" i="60" s="1"/>
  <c r="Y1249" i="60" s="1"/>
  <c r="I1249" i="60"/>
  <c r="U1248" i="60"/>
  <c r="V1248" i="60" s="1"/>
  <c r="W1248" i="60" s="1"/>
  <c r="Y1248" i="60" s="1"/>
  <c r="I1248" i="60"/>
  <c r="K1248" i="60" s="1"/>
  <c r="S1247" i="60"/>
  <c r="U1247" i="60" s="1"/>
  <c r="V1247" i="60" s="1"/>
  <c r="W1247" i="60" s="1"/>
  <c r="Y1247" i="60" s="1"/>
  <c r="I1247" i="60"/>
  <c r="K1247" i="60" s="1"/>
  <c r="L1247" i="60" s="1"/>
  <c r="S1246" i="60"/>
  <c r="I1246" i="60"/>
  <c r="S1245" i="60"/>
  <c r="V1245" i="60" s="1"/>
  <c r="W1245" i="60" s="1"/>
  <c r="Y1245" i="60" s="1"/>
  <c r="I1245" i="60"/>
  <c r="K1245" i="60" s="1"/>
  <c r="S1244" i="60"/>
  <c r="U1244" i="60" s="1"/>
  <c r="I1244" i="60"/>
  <c r="K1244" i="60" s="1"/>
  <c r="L1244" i="60" s="1"/>
  <c r="S1243" i="60"/>
  <c r="I1243" i="60"/>
  <c r="K1243" i="60" s="1"/>
  <c r="S1242" i="60"/>
  <c r="I1242" i="60"/>
  <c r="K1242" i="60" s="1"/>
  <c r="S1241" i="60"/>
  <c r="U1241" i="60" s="1"/>
  <c r="V1241" i="60" s="1"/>
  <c r="W1241" i="60" s="1"/>
  <c r="Y1241" i="60" s="1"/>
  <c r="I1241" i="60"/>
  <c r="K1241" i="60" s="1"/>
  <c r="L1241" i="60" s="1"/>
  <c r="S1240" i="60"/>
  <c r="U1240" i="60" s="1"/>
  <c r="V1240" i="60" s="1"/>
  <c r="W1240" i="60" s="1"/>
  <c r="Y1240" i="60" s="1"/>
  <c r="I1240" i="60"/>
  <c r="K1240" i="60" s="1"/>
  <c r="L1240" i="60" s="1"/>
  <c r="S1239" i="60"/>
  <c r="I1239" i="60"/>
  <c r="S1238" i="60"/>
  <c r="U1238" i="60" s="1"/>
  <c r="I1238" i="60"/>
  <c r="K1238" i="60" s="1"/>
  <c r="S1237" i="60"/>
  <c r="U1237" i="60" s="1"/>
  <c r="V1237" i="60" s="1"/>
  <c r="W1237" i="60" s="1"/>
  <c r="Y1237" i="60" s="1"/>
  <c r="I1237" i="60"/>
  <c r="K1237" i="60" s="1"/>
  <c r="L1237" i="60" s="1"/>
  <c r="M1237" i="60" s="1"/>
  <c r="L1238" i="60" l="1"/>
  <c r="M1238" i="60" s="1"/>
  <c r="V1262" i="60"/>
  <c r="W1262" i="60" s="1"/>
  <c r="Y1262" i="60" s="1"/>
  <c r="V1265" i="60"/>
  <c r="W1265" i="60" s="1"/>
  <c r="Y1265" i="60" s="1"/>
  <c r="V1285" i="60"/>
  <c r="W1285" i="60" s="1"/>
  <c r="Y1285" i="60" s="1"/>
  <c r="V1323" i="60"/>
  <c r="W1323" i="60" s="1"/>
  <c r="Y1323" i="60" s="1"/>
  <c r="L1282" i="60"/>
  <c r="L1261" i="60"/>
  <c r="L1281" i="60"/>
  <c r="U1282" i="60"/>
  <c r="V1282" i="60" s="1"/>
  <c r="W1282" i="60" s="1"/>
  <c r="Y1282" i="60" s="1"/>
  <c r="K1286" i="60"/>
  <c r="L1286" i="60" s="1"/>
  <c r="V1292" i="60"/>
  <c r="W1292" i="60" s="1"/>
  <c r="Y1292" i="60" s="1"/>
  <c r="L1303" i="60"/>
  <c r="K1310" i="60"/>
  <c r="L1310" i="60" s="1"/>
  <c r="V1319" i="60"/>
  <c r="W1319" i="60" s="1"/>
  <c r="Y1319" i="60" s="1"/>
  <c r="U1328" i="60"/>
  <c r="V1328" i="60" s="1"/>
  <c r="W1328" i="60" s="1"/>
  <c r="Y1328" i="60" s="1"/>
  <c r="K1329" i="60"/>
  <c r="L1329" i="60" s="1"/>
  <c r="L1248" i="60"/>
  <c r="K1282" i="60"/>
  <c r="K1289" i="60"/>
  <c r="L1289" i="60" s="1"/>
  <c r="V1300" i="60"/>
  <c r="W1300" i="60" s="1"/>
  <c r="Y1300" i="60" s="1"/>
  <c r="U1302" i="60"/>
  <c r="V1302" i="60" s="1"/>
  <c r="W1302" i="60" s="1"/>
  <c r="Y1302" i="60" s="1"/>
  <c r="K1306" i="60"/>
  <c r="L1306" i="60" s="1"/>
  <c r="U1306" i="60"/>
  <c r="V1306" i="60" s="1"/>
  <c r="W1306" i="60" s="1"/>
  <c r="Y1306" i="60" s="1"/>
  <c r="U1309" i="60"/>
  <c r="V1309" i="60" s="1"/>
  <c r="W1309" i="60" s="1"/>
  <c r="Y1309" i="60" s="1"/>
  <c r="K1328" i="60"/>
  <c r="L1328" i="60" s="1"/>
  <c r="V1331" i="60"/>
  <c r="W1331" i="60" s="1"/>
  <c r="Y1331" i="60" s="1"/>
  <c r="L1245" i="60"/>
  <c r="V1281" i="60"/>
  <c r="W1281" i="60" s="1"/>
  <c r="Y1281" i="60" s="1"/>
  <c r="L1292" i="60"/>
  <c r="N1237" i="60"/>
  <c r="P1237" i="60" s="1"/>
  <c r="O1237" i="60"/>
  <c r="O1238" i="60"/>
  <c r="N1238" i="60"/>
  <c r="P1238" i="60" s="1"/>
  <c r="N1315" i="60"/>
  <c r="P1315" i="60" s="1"/>
  <c r="O1315" i="60"/>
  <c r="M1250" i="60"/>
  <c r="M1247" i="60"/>
  <c r="K1284" i="60"/>
  <c r="L1284" i="60" s="1"/>
  <c r="U1299" i="60"/>
  <c r="V1299" i="60" s="1"/>
  <c r="W1299" i="60" s="1"/>
  <c r="Y1299" i="60" s="1"/>
  <c r="V1238" i="60"/>
  <c r="W1238" i="60" s="1"/>
  <c r="Y1238" i="60" s="1"/>
  <c r="K1246" i="60"/>
  <c r="L1246" i="60" s="1"/>
  <c r="M1246" i="60" s="1"/>
  <c r="K1249" i="60"/>
  <c r="L1249" i="60" s="1"/>
  <c r="V1253" i="60"/>
  <c r="W1253" i="60" s="1"/>
  <c r="Y1253" i="60" s="1"/>
  <c r="K1255" i="60"/>
  <c r="L1255" i="60" s="1"/>
  <c r="U1259" i="60"/>
  <c r="V1259" i="60" s="1"/>
  <c r="W1259" i="60" s="1"/>
  <c r="Y1259" i="60" s="1"/>
  <c r="K1260" i="60"/>
  <c r="L1260" i="60" s="1"/>
  <c r="U1264" i="60"/>
  <c r="V1264" i="60" s="1"/>
  <c r="W1264" i="60" s="1"/>
  <c r="Y1264" i="60" s="1"/>
  <c r="L1265" i="60"/>
  <c r="K1269" i="60"/>
  <c r="L1269" i="60" s="1"/>
  <c r="V1270" i="60"/>
  <c r="W1270" i="60" s="1"/>
  <c r="Y1270" i="60" s="1"/>
  <c r="V1274" i="60"/>
  <c r="W1274" i="60" s="1"/>
  <c r="Y1274" i="60" s="1"/>
  <c r="U1277" i="60"/>
  <c r="V1277" i="60" s="1"/>
  <c r="W1277" i="60" s="1"/>
  <c r="Y1277" i="60" s="1"/>
  <c r="U1280" i="60"/>
  <c r="V1280" i="60" s="1"/>
  <c r="W1280" i="60" s="1"/>
  <c r="Y1280" i="60" s="1"/>
  <c r="K1312" i="60"/>
  <c r="L1312" i="60" s="1"/>
  <c r="K1239" i="60"/>
  <c r="L1239" i="60" s="1"/>
  <c r="M1239" i="60" s="1"/>
  <c r="L1242" i="60"/>
  <c r="U1246" i="60"/>
  <c r="V1246" i="60" s="1"/>
  <c r="W1246" i="60" s="1"/>
  <c r="Y1246" i="60" s="1"/>
  <c r="L1251" i="60"/>
  <c r="U1251" i="60"/>
  <c r="V1251" i="60" s="1"/>
  <c r="W1251" i="60" s="1"/>
  <c r="Y1251" i="60" s="1"/>
  <c r="L1253" i="60"/>
  <c r="V1257" i="60"/>
  <c r="W1257" i="60" s="1"/>
  <c r="Y1257" i="60" s="1"/>
  <c r="K1259" i="60"/>
  <c r="L1259" i="60" s="1"/>
  <c r="U1263" i="60"/>
  <c r="V1263" i="60" s="1"/>
  <c r="W1263" i="60" s="1"/>
  <c r="Y1263" i="60" s="1"/>
  <c r="K1264" i="60"/>
  <c r="L1264" i="60" s="1"/>
  <c r="K1272" i="60"/>
  <c r="L1272" i="60" s="1"/>
  <c r="K1274" i="60"/>
  <c r="L1274" i="60" s="1"/>
  <c r="K1276" i="60"/>
  <c r="L1276" i="60" s="1"/>
  <c r="L1279" i="60"/>
  <c r="V1283" i="60"/>
  <c r="W1283" i="60" s="1"/>
  <c r="Y1283" i="60" s="1"/>
  <c r="L1285" i="60"/>
  <c r="U1287" i="60"/>
  <c r="V1287" i="60" s="1"/>
  <c r="W1287" i="60" s="1"/>
  <c r="Y1287" i="60" s="1"/>
  <c r="K1290" i="60"/>
  <c r="L1290" i="60" s="1"/>
  <c r="K1305" i="60"/>
  <c r="L1305" i="60" s="1"/>
  <c r="U1239" i="60"/>
  <c r="V1239" i="60" s="1"/>
  <c r="W1239" i="60" s="1"/>
  <c r="Y1239" i="60" s="1"/>
  <c r="U1242" i="60"/>
  <c r="V1242" i="60" s="1"/>
  <c r="W1242" i="60" s="1"/>
  <c r="Y1242" i="60" s="1"/>
  <c r="L1243" i="60"/>
  <c r="U1243" i="60"/>
  <c r="V1243" i="60" s="1"/>
  <c r="W1243" i="60" s="1"/>
  <c r="Y1243" i="60" s="1"/>
  <c r="V1244" i="60"/>
  <c r="W1244" i="60" s="1"/>
  <c r="Y1244" i="60" s="1"/>
  <c r="L1256" i="60"/>
  <c r="U1256" i="60"/>
  <c r="V1256" i="60" s="1"/>
  <c r="W1256" i="60" s="1"/>
  <c r="Y1256" i="60" s="1"/>
  <c r="L1257" i="60"/>
  <c r="V1260" i="60"/>
  <c r="W1260" i="60" s="1"/>
  <c r="Y1260" i="60" s="1"/>
  <c r="V1261" i="60"/>
  <c r="W1261" i="60" s="1"/>
  <c r="Y1261" i="60" s="1"/>
  <c r="V1268" i="60"/>
  <c r="W1268" i="60" s="1"/>
  <c r="Y1268" i="60" s="1"/>
  <c r="V1269" i="60"/>
  <c r="W1269" i="60" s="1"/>
  <c r="Y1269" i="60" s="1"/>
  <c r="L1270" i="60"/>
  <c r="U1273" i="60"/>
  <c r="V1273" i="60" s="1"/>
  <c r="W1273" i="60" s="1"/>
  <c r="Y1273" i="60" s="1"/>
  <c r="K1277" i="60"/>
  <c r="L1277" i="60" s="1"/>
  <c r="V1279" i="60"/>
  <c r="W1279" i="60" s="1"/>
  <c r="Y1279" i="60" s="1"/>
  <c r="K1280" i="60"/>
  <c r="L1280" i="60" s="1"/>
  <c r="U1284" i="60"/>
  <c r="V1284" i="60" s="1"/>
  <c r="W1284" i="60" s="1"/>
  <c r="Y1284" i="60" s="1"/>
  <c r="U1290" i="60"/>
  <c r="V1290" i="60" s="1"/>
  <c r="W1290" i="60" s="1"/>
  <c r="Y1290" i="60" s="1"/>
  <c r="U1294" i="60"/>
  <c r="V1294" i="60" s="1"/>
  <c r="W1294" i="60" s="1"/>
  <c r="Y1294" i="60" s="1"/>
  <c r="K1302" i="60"/>
  <c r="L1302" i="60" s="1"/>
  <c r="N1316" i="60"/>
  <c r="P1316" i="60" s="1"/>
  <c r="L1317" i="60"/>
  <c r="U1291" i="60"/>
  <c r="V1291" i="60" s="1"/>
  <c r="W1291" i="60" s="1"/>
  <c r="Y1291" i="60" s="1"/>
  <c r="K1298" i="60"/>
  <c r="L1298" i="60" s="1"/>
  <c r="U1305" i="60"/>
  <c r="V1305" i="60" s="1"/>
  <c r="W1305" i="60" s="1"/>
  <c r="Y1305" i="60" s="1"/>
  <c r="U1316" i="60"/>
  <c r="V1316" i="60" s="1"/>
  <c r="W1316" i="60" s="1"/>
  <c r="Y1316" i="60" s="1"/>
  <c r="L1273" i="60"/>
  <c r="L1294" i="60"/>
  <c r="K1295" i="60"/>
  <c r="L1295" i="60" s="1"/>
  <c r="V1298" i="60"/>
  <c r="W1298" i="60" s="1"/>
  <c r="Y1298" i="60" s="1"/>
  <c r="L1311" i="60"/>
  <c r="U1330" i="60"/>
  <c r="V1330" i="60" s="1"/>
  <c r="W1330" i="60" s="1"/>
  <c r="Y1330" i="60" s="1"/>
  <c r="K1287" i="60"/>
  <c r="L1287" i="60" s="1"/>
  <c r="K1291" i="60"/>
  <c r="L1291" i="60" s="1"/>
  <c r="U1295" i="60"/>
  <c r="V1295" i="60" s="1"/>
  <c r="W1295" i="60" s="1"/>
  <c r="Y1295" i="60" s="1"/>
  <c r="K1299" i="60"/>
  <c r="L1299" i="60" s="1"/>
  <c r="L1308" i="60"/>
  <c r="V1317" i="60"/>
  <c r="W1317" i="60" s="1"/>
  <c r="Y1317" i="60" s="1"/>
  <c r="K1330" i="60"/>
  <c r="L1330" i="60" s="1"/>
  <c r="M1245" i="60" l="1"/>
  <c r="O1245" i="60" s="1"/>
  <c r="M1317" i="60"/>
  <c r="O1317" i="60" s="1"/>
  <c r="M1248" i="60"/>
  <c r="O1248" i="60" s="1"/>
  <c r="M1312" i="60"/>
  <c r="M1304" i="60"/>
  <c r="M1302" i="60"/>
  <c r="N1246" i="60"/>
  <c r="P1246" i="60" s="1"/>
  <c r="O1246" i="60"/>
  <c r="M1329" i="60"/>
  <c r="O1239" i="60"/>
  <c r="N1239" i="60"/>
  <c r="P1239" i="60" s="1"/>
  <c r="M1277" i="60"/>
  <c r="M1251" i="60"/>
  <c r="M1308" i="60"/>
  <c r="M1252" i="60"/>
  <c r="N1250" i="60"/>
  <c r="P1250" i="60" s="1"/>
  <c r="M1241" i="60"/>
  <c r="M1243" i="60"/>
  <c r="N1247" i="60"/>
  <c r="P1247" i="60" s="1"/>
  <c r="O1247" i="60"/>
  <c r="N1317" i="60" l="1"/>
  <c r="P1317" i="60" s="1"/>
  <c r="N1245" i="60"/>
  <c r="P1245" i="60" s="1"/>
  <c r="N1248" i="60"/>
  <c r="P1248" i="60" s="1"/>
  <c r="N1252" i="60"/>
  <c r="P1252" i="60" s="1"/>
  <c r="N1277" i="60"/>
  <c r="P1277" i="60" s="1"/>
  <c r="N1304" i="60"/>
  <c r="P1304" i="60" s="1"/>
  <c r="N1243" i="60"/>
  <c r="P1243" i="60" s="1"/>
  <c r="N1329" i="60"/>
  <c r="P1329" i="60" s="1"/>
  <c r="N1312" i="60"/>
  <c r="P1312" i="60" s="1"/>
  <c r="N1241" i="60"/>
  <c r="P1241" i="60" s="1"/>
  <c r="N1308" i="60"/>
  <c r="P1308" i="60" s="1"/>
  <c r="N1251" i="60"/>
  <c r="P1251" i="60" s="1"/>
  <c r="N1302" i="60"/>
  <c r="P1302" i="60" s="1"/>
  <c r="S16" i="77" l="1"/>
  <c r="U16" i="77" s="1"/>
  <c r="V16" i="77" s="1"/>
  <c r="W16" i="77" s="1"/>
  <c r="Y16" i="77" s="1"/>
  <c r="I16" i="77"/>
  <c r="K16" i="77" s="1"/>
  <c r="S15" i="77"/>
  <c r="U15" i="77" s="1"/>
  <c r="V15" i="77" s="1"/>
  <c r="W15" i="77" s="1"/>
  <c r="Y15" i="77" s="1"/>
  <c r="I15" i="77"/>
  <c r="K15" i="77" s="1"/>
  <c r="L15" i="77" s="1"/>
  <c r="S14" i="77"/>
  <c r="U14" i="77" s="1"/>
  <c r="V14" i="77" s="1"/>
  <c r="W14" i="77" s="1"/>
  <c r="Y14" i="77" s="1"/>
  <c r="I14" i="77"/>
  <c r="K14" i="77" s="1"/>
  <c r="L14" i="77" s="1"/>
  <c r="S13" i="77"/>
  <c r="U13" i="77" s="1"/>
  <c r="V13" i="77" s="1"/>
  <c r="W13" i="77" s="1"/>
  <c r="Y13" i="77" s="1"/>
  <c r="I13" i="77"/>
  <c r="K13" i="77" s="1"/>
  <c r="L13" i="77" s="1"/>
  <c r="S1348" i="60"/>
  <c r="I1348" i="60"/>
  <c r="K1348" i="60" s="1"/>
  <c r="L1348" i="60" s="1"/>
  <c r="S1352" i="60"/>
  <c r="I1352" i="60"/>
  <c r="S1351" i="60"/>
  <c r="U1351" i="60" s="1"/>
  <c r="I1351" i="60"/>
  <c r="S1350" i="60"/>
  <c r="U1350" i="60" s="1"/>
  <c r="V1350" i="60" s="1"/>
  <c r="W1350" i="60" s="1"/>
  <c r="Y1350" i="60" s="1"/>
  <c r="I1350" i="60"/>
  <c r="K1350" i="60" s="1"/>
  <c r="L1350" i="60" s="1"/>
  <c r="S1349" i="60"/>
  <c r="U1349" i="60" s="1"/>
  <c r="I1349" i="60"/>
  <c r="K1349" i="60" s="1"/>
  <c r="S68" i="13"/>
  <c r="U68" i="13" s="1"/>
  <c r="V68" i="13" s="1"/>
  <c r="W68" i="13" s="1"/>
  <c r="Y68" i="13" s="1"/>
  <c r="I68" i="13"/>
  <c r="S23" i="66"/>
  <c r="U23" i="66" s="1"/>
  <c r="V23" i="66" s="1"/>
  <c r="W23" i="66" s="1"/>
  <c r="Y23" i="66" s="1"/>
  <c r="I23" i="66"/>
  <c r="S22" i="66"/>
  <c r="U22" i="66" s="1"/>
  <c r="V22" i="66" s="1"/>
  <c r="W22" i="66" s="1"/>
  <c r="Y22" i="66" s="1"/>
  <c r="I22" i="66"/>
  <c r="K22" i="66" s="1"/>
  <c r="S21" i="66"/>
  <c r="U21" i="66" s="1"/>
  <c r="V21" i="66" s="1"/>
  <c r="W21" i="66" s="1"/>
  <c r="Y21" i="66" s="1"/>
  <c r="I21" i="66"/>
  <c r="K21" i="66" s="1"/>
  <c r="S20" i="66"/>
  <c r="U20" i="66" s="1"/>
  <c r="V20" i="66" s="1"/>
  <c r="W20" i="66" s="1"/>
  <c r="Y20" i="66" s="1"/>
  <c r="I20" i="66"/>
  <c r="K20" i="66" s="1"/>
  <c r="S19" i="66"/>
  <c r="U19" i="66" s="1"/>
  <c r="V19" i="66" s="1"/>
  <c r="W19" i="66" s="1"/>
  <c r="Y19" i="66" s="1"/>
  <c r="I19" i="66"/>
  <c r="K19" i="66" s="1"/>
  <c r="S18" i="66"/>
  <c r="U18" i="66" s="1"/>
  <c r="V18" i="66" s="1"/>
  <c r="W18" i="66" s="1"/>
  <c r="Y18" i="66" s="1"/>
  <c r="I18" i="66"/>
  <c r="S17" i="66"/>
  <c r="U17" i="66" s="1"/>
  <c r="V17" i="66" s="1"/>
  <c r="W17" i="66" s="1"/>
  <c r="Y17" i="66" s="1"/>
  <c r="I17" i="66"/>
  <c r="S16" i="66"/>
  <c r="U16" i="66" s="1"/>
  <c r="V16" i="66" s="1"/>
  <c r="W16" i="66" s="1"/>
  <c r="Y16" i="66" s="1"/>
  <c r="I16" i="66"/>
  <c r="K16" i="66" s="1"/>
  <c r="S15" i="66"/>
  <c r="U15" i="66" s="1"/>
  <c r="V15" i="66" s="1"/>
  <c r="W15" i="66" s="1"/>
  <c r="Y15" i="66" s="1"/>
  <c r="I15" i="66"/>
  <c r="K15" i="66" s="1"/>
  <c r="S14" i="66"/>
  <c r="U14" i="66" s="1"/>
  <c r="V14" i="66" s="1"/>
  <c r="W14" i="66" s="1"/>
  <c r="Y14" i="66" s="1"/>
  <c r="I14" i="66"/>
  <c r="S13" i="66"/>
  <c r="U13" i="66" s="1"/>
  <c r="V13" i="66" s="1"/>
  <c r="W13" i="66" s="1"/>
  <c r="Y13" i="66" s="1"/>
  <c r="I13" i="66"/>
  <c r="S12" i="66"/>
  <c r="I12" i="66"/>
  <c r="L16" i="77" l="1"/>
  <c r="M13" i="77" s="1"/>
  <c r="M1348" i="60"/>
  <c r="U1352" i="60"/>
  <c r="V1352" i="60" s="1"/>
  <c r="W1352" i="60" s="1"/>
  <c r="Y1352" i="60" s="1"/>
  <c r="U1348" i="60"/>
  <c r="V1348" i="60" s="1"/>
  <c r="W1348" i="60" s="1"/>
  <c r="Y1348" i="60" s="1"/>
  <c r="V1349" i="60"/>
  <c r="W1349" i="60" s="1"/>
  <c r="Y1349" i="60" s="1"/>
  <c r="V1351" i="60"/>
  <c r="W1351" i="60" s="1"/>
  <c r="Y1351" i="60" s="1"/>
  <c r="L1349" i="60"/>
  <c r="K1351" i="60"/>
  <c r="L1351" i="60" s="1"/>
  <c r="K1352" i="60"/>
  <c r="L1352" i="60" s="1"/>
  <c r="K68" i="13"/>
  <c r="L68" i="13" s="1"/>
  <c r="K13" i="66"/>
  <c r="L13" i="66" s="1"/>
  <c r="K14" i="66"/>
  <c r="L14" i="66" s="1"/>
  <c r="K17" i="66"/>
  <c r="L17" i="66" s="1"/>
  <c r="K18" i="66"/>
  <c r="L18" i="66" s="1"/>
  <c r="K23" i="66"/>
  <c r="L23" i="66" s="1"/>
  <c r="K12" i="66"/>
  <c r="L12" i="66" s="1"/>
  <c r="U12" i="66"/>
  <c r="V12" i="66" s="1"/>
  <c r="W12" i="66" s="1"/>
  <c r="L15" i="66"/>
  <c r="L16" i="66"/>
  <c r="L19" i="66"/>
  <c r="L20" i="66"/>
  <c r="L21" i="66"/>
  <c r="L22" i="66"/>
  <c r="Y12" i="66" l="1"/>
  <c r="N13" i="77"/>
  <c r="P13" i="77" s="1"/>
  <c r="O13" i="77"/>
  <c r="N1348" i="60"/>
  <c r="P1348" i="60" s="1"/>
  <c r="M1349" i="60"/>
  <c r="M68" i="13"/>
  <c r="M12" i="66"/>
  <c r="N12" i="66" l="1"/>
  <c r="P12" i="66" s="1"/>
  <c r="O12" i="66"/>
  <c r="O1349" i="60"/>
  <c r="N1349" i="60"/>
  <c r="P1349" i="60" s="1"/>
  <c r="N68" i="13"/>
  <c r="P68" i="13" s="1"/>
  <c r="S1347" i="60" l="1"/>
  <c r="I1347" i="60"/>
  <c r="S1346" i="60"/>
  <c r="U1346" i="60" s="1"/>
  <c r="I1346" i="60"/>
  <c r="S1345" i="60"/>
  <c r="U1345" i="60" s="1"/>
  <c r="I1345" i="60"/>
  <c r="S1344" i="60"/>
  <c r="U1344" i="60" s="1"/>
  <c r="V1344" i="60" s="1"/>
  <c r="W1344" i="60" s="1"/>
  <c r="I1344" i="60"/>
  <c r="K1344" i="60" s="1"/>
  <c r="L1344" i="60" s="1"/>
  <c r="S58" i="39"/>
  <c r="I58" i="39"/>
  <c r="S57" i="39"/>
  <c r="U57" i="39" s="1"/>
  <c r="V57" i="39" s="1"/>
  <c r="W57" i="39" s="1"/>
  <c r="Y57" i="39" s="1"/>
  <c r="I57" i="39"/>
  <c r="K57" i="39" s="1"/>
  <c r="S59" i="39"/>
  <c r="U59" i="39" s="1"/>
  <c r="V59" i="39" s="1"/>
  <c r="W59" i="39" s="1"/>
  <c r="Y59" i="39" s="1"/>
  <c r="I59" i="39"/>
  <c r="K59" i="39" s="1"/>
  <c r="S56" i="39"/>
  <c r="I56" i="39"/>
  <c r="S753" i="2"/>
  <c r="I753" i="2"/>
  <c r="S752" i="2"/>
  <c r="I752" i="2"/>
  <c r="K752" i="2" s="1"/>
  <c r="L752" i="2" s="1"/>
  <c r="S751" i="2"/>
  <c r="U751" i="2" s="1"/>
  <c r="V751" i="2" s="1"/>
  <c r="W751" i="2" s="1"/>
  <c r="Y751" i="2" s="1"/>
  <c r="I751" i="2"/>
  <c r="K751" i="2" s="1"/>
  <c r="L751" i="2" s="1"/>
  <c r="S750" i="2"/>
  <c r="U750" i="2" s="1"/>
  <c r="V750" i="2" s="1"/>
  <c r="W750" i="2" s="1"/>
  <c r="Y750" i="2" s="1"/>
  <c r="I750" i="2"/>
  <c r="K750" i="2" s="1"/>
  <c r="S117" i="37"/>
  <c r="I117" i="37"/>
  <c r="S12" i="76"/>
  <c r="U12" i="76" s="1"/>
  <c r="V12" i="76" s="1"/>
  <c r="W12" i="76" s="1"/>
  <c r="Y12" i="76" s="1"/>
  <c r="I12" i="76"/>
  <c r="K12" i="76" s="1"/>
  <c r="L12" i="76" s="1"/>
  <c r="U126" i="6"/>
  <c r="X126" i="6" s="1"/>
  <c r="Y126" i="6" s="1"/>
  <c r="AA126" i="6" s="1"/>
  <c r="K126" i="6"/>
  <c r="U127" i="6"/>
  <c r="K127" i="6"/>
  <c r="M127" i="6" s="1"/>
  <c r="N127" i="6" s="1"/>
  <c r="U125" i="6"/>
  <c r="K125" i="6"/>
  <c r="Y1344" i="60" l="1"/>
  <c r="U752" i="2"/>
  <c r="V752" i="2" s="1"/>
  <c r="W752" i="2" s="1"/>
  <c r="Y752" i="2" s="1"/>
  <c r="L750" i="2"/>
  <c r="K753" i="2"/>
  <c r="L753" i="2" s="1"/>
  <c r="U753" i="2"/>
  <c r="V753" i="2" s="1"/>
  <c r="W753" i="2" s="1"/>
  <c r="Y753" i="2" s="1"/>
  <c r="V1345" i="60"/>
  <c r="W1345" i="60" s="1"/>
  <c r="Y1345" i="60" s="1"/>
  <c r="V1346" i="60"/>
  <c r="W1346" i="60" s="1"/>
  <c r="Y1346" i="60" s="1"/>
  <c r="U1347" i="60"/>
  <c r="V1347" i="60" s="1"/>
  <c r="W1347" i="60" s="1"/>
  <c r="Y1347" i="60" s="1"/>
  <c r="K1345" i="60"/>
  <c r="L1345" i="60" s="1"/>
  <c r="K1346" i="60"/>
  <c r="L1346" i="60" s="1"/>
  <c r="K1347" i="60"/>
  <c r="L1347" i="60" s="1"/>
  <c r="U58" i="39"/>
  <c r="V58" i="39" s="1"/>
  <c r="W58" i="39" s="1"/>
  <c r="Y58" i="39" s="1"/>
  <c r="K58" i="39"/>
  <c r="L58" i="39" s="1"/>
  <c r="L57" i="39"/>
  <c r="K56" i="39"/>
  <c r="L56" i="39" s="1"/>
  <c r="U56" i="39"/>
  <c r="V56" i="39" s="1"/>
  <c r="W56" i="39" s="1"/>
  <c r="Y56" i="39" s="1"/>
  <c r="L59" i="39"/>
  <c r="K117" i="37"/>
  <c r="L117" i="37" s="1"/>
  <c r="M117" i="37" s="1"/>
  <c r="U117" i="37"/>
  <c r="V117" i="37" s="1"/>
  <c r="W117" i="37" s="1"/>
  <c r="Y117" i="37" s="1"/>
  <c r="M12" i="76"/>
  <c r="M126" i="6"/>
  <c r="N126" i="6" s="1"/>
  <c r="W127" i="6"/>
  <c r="X127" i="6" s="1"/>
  <c r="Y127" i="6" s="1"/>
  <c r="AA127" i="6" s="1"/>
  <c r="M125" i="6"/>
  <c r="N125" i="6" s="1"/>
  <c r="W125" i="6"/>
  <c r="X125" i="6" s="1"/>
  <c r="Y125" i="6" s="1"/>
  <c r="AA125" i="6" s="1"/>
  <c r="S749" i="2"/>
  <c r="U749" i="2" s="1"/>
  <c r="I749" i="2"/>
  <c r="S748" i="2"/>
  <c r="U748" i="2" s="1"/>
  <c r="I748" i="2"/>
  <c r="K748" i="2" s="1"/>
  <c r="S747" i="2"/>
  <c r="I747" i="2"/>
  <c r="K747" i="2" s="1"/>
  <c r="L747" i="2" s="1"/>
  <c r="S746" i="2"/>
  <c r="I746" i="2"/>
  <c r="S745" i="2"/>
  <c r="U745" i="2" s="1"/>
  <c r="I745" i="2"/>
  <c r="S744" i="2"/>
  <c r="U744" i="2" s="1"/>
  <c r="I744" i="2"/>
  <c r="K744" i="2" s="1"/>
  <c r="S743" i="2"/>
  <c r="I743" i="2"/>
  <c r="K743" i="2" s="1"/>
  <c r="L743" i="2" s="1"/>
  <c r="S742" i="2"/>
  <c r="I742" i="2"/>
  <c r="S741" i="2"/>
  <c r="U741" i="2" s="1"/>
  <c r="I741" i="2"/>
  <c r="K741" i="2" s="1"/>
  <c r="S740" i="2"/>
  <c r="I740" i="2"/>
  <c r="K740" i="2" s="1"/>
  <c r="L740" i="2" s="1"/>
  <c r="S739" i="2"/>
  <c r="I739" i="2"/>
  <c r="S738" i="2"/>
  <c r="U738" i="2" s="1"/>
  <c r="I738" i="2"/>
  <c r="K738" i="2" s="1"/>
  <c r="S737" i="2"/>
  <c r="I737" i="2"/>
  <c r="S736" i="2"/>
  <c r="I736" i="2"/>
  <c r="S735" i="2"/>
  <c r="I735" i="2"/>
  <c r="S734" i="2"/>
  <c r="U734" i="2" s="1"/>
  <c r="I734" i="2"/>
  <c r="K734" i="2" s="1"/>
  <c r="S733" i="2"/>
  <c r="I733" i="2"/>
  <c r="S732" i="2"/>
  <c r="I732" i="2"/>
  <c r="S731" i="2"/>
  <c r="I731" i="2"/>
  <c r="S730" i="2"/>
  <c r="U730" i="2" s="1"/>
  <c r="I730" i="2"/>
  <c r="K730" i="2" s="1"/>
  <c r="S729" i="2"/>
  <c r="U729" i="2" s="1"/>
  <c r="V729" i="2" s="1"/>
  <c r="W729" i="2" s="1"/>
  <c r="Y729" i="2" s="1"/>
  <c r="I729" i="2"/>
  <c r="K729" i="2" s="1"/>
  <c r="S728" i="2"/>
  <c r="U728" i="2" s="1"/>
  <c r="V728" i="2" s="1"/>
  <c r="W728" i="2" s="1"/>
  <c r="Y728" i="2" s="1"/>
  <c r="I728" i="2"/>
  <c r="K728" i="2" s="1"/>
  <c r="L728" i="2" s="1"/>
  <c r="S727" i="2"/>
  <c r="I727" i="2"/>
  <c r="S726" i="2"/>
  <c r="I726" i="2"/>
  <c r="S725" i="2"/>
  <c r="U725" i="2" s="1"/>
  <c r="V725" i="2" s="1"/>
  <c r="W725" i="2" s="1"/>
  <c r="Y725" i="2" s="1"/>
  <c r="I725" i="2"/>
  <c r="K725" i="2" s="1"/>
  <c r="L725" i="2" s="1"/>
  <c r="S724" i="2"/>
  <c r="U724" i="2" s="1"/>
  <c r="V724" i="2" s="1"/>
  <c r="W724" i="2" s="1"/>
  <c r="Y724" i="2" s="1"/>
  <c r="I724" i="2"/>
  <c r="S723" i="2"/>
  <c r="I723" i="2"/>
  <c r="S722" i="2"/>
  <c r="U722" i="2" s="1"/>
  <c r="I722" i="2"/>
  <c r="K722" i="2" s="1"/>
  <c r="S721" i="2"/>
  <c r="U721" i="2" s="1"/>
  <c r="I721" i="2"/>
  <c r="K721" i="2" s="1"/>
  <c r="S720" i="2"/>
  <c r="U720" i="2" s="1"/>
  <c r="I720" i="2"/>
  <c r="S719" i="2"/>
  <c r="I719" i="2"/>
  <c r="S718" i="2"/>
  <c r="I718" i="2"/>
  <c r="S717" i="2"/>
  <c r="U717" i="2" s="1"/>
  <c r="V717" i="2" s="1"/>
  <c r="W717" i="2" s="1"/>
  <c r="Y717" i="2" s="1"/>
  <c r="I717" i="2"/>
  <c r="K717" i="2" s="1"/>
  <c r="L717" i="2" s="1"/>
  <c r="S716" i="2"/>
  <c r="I716" i="2"/>
  <c r="K716" i="2" s="1"/>
  <c r="S715" i="2"/>
  <c r="U715" i="2" s="1"/>
  <c r="I715" i="2"/>
  <c r="K715" i="2" s="1"/>
  <c r="S714" i="2"/>
  <c r="U714" i="2" s="1"/>
  <c r="I714" i="2"/>
  <c r="K714" i="2" s="1"/>
  <c r="S713" i="2"/>
  <c r="U713" i="2" s="1"/>
  <c r="I713" i="2"/>
  <c r="K713" i="2" s="1"/>
  <c r="S712" i="2"/>
  <c r="I712" i="2"/>
  <c r="S711" i="2"/>
  <c r="U711" i="2" s="1"/>
  <c r="I711" i="2"/>
  <c r="S710" i="2"/>
  <c r="U710" i="2" s="1"/>
  <c r="V710" i="2" s="1"/>
  <c r="W710" i="2" s="1"/>
  <c r="Y710" i="2" s="1"/>
  <c r="I710" i="2"/>
  <c r="K710" i="2" s="1"/>
  <c r="S709" i="2"/>
  <c r="U709" i="2" s="1"/>
  <c r="I709" i="2"/>
  <c r="K709" i="2" s="1"/>
  <c r="L709" i="2" s="1"/>
  <c r="S708" i="2"/>
  <c r="U708" i="2" s="1"/>
  <c r="V708" i="2" s="1"/>
  <c r="W708" i="2" s="1"/>
  <c r="Y708" i="2" s="1"/>
  <c r="I708" i="2"/>
  <c r="K708" i="2" s="1"/>
  <c r="L708" i="2" s="1"/>
  <c r="S707" i="2"/>
  <c r="U707" i="2" s="1"/>
  <c r="I707" i="2"/>
  <c r="S706" i="2"/>
  <c r="I706" i="2"/>
  <c r="S705" i="2"/>
  <c r="U705" i="2" s="1"/>
  <c r="V705" i="2" s="1"/>
  <c r="W705" i="2" s="1"/>
  <c r="Y705" i="2" s="1"/>
  <c r="I705" i="2"/>
  <c r="K705" i="2" s="1"/>
  <c r="L705" i="2" s="1"/>
  <c r="S704" i="2"/>
  <c r="U704" i="2" s="1"/>
  <c r="V704" i="2" s="1"/>
  <c r="W704" i="2" s="1"/>
  <c r="Y704" i="2" s="1"/>
  <c r="I704" i="2"/>
  <c r="K704" i="2" s="1"/>
  <c r="L704" i="2" s="1"/>
  <c r="S703" i="2"/>
  <c r="U703" i="2" s="1"/>
  <c r="I703" i="2"/>
  <c r="K703" i="2" s="1"/>
  <c r="S702" i="2"/>
  <c r="I702" i="2"/>
  <c r="S701" i="2"/>
  <c r="I701" i="2"/>
  <c r="K701" i="2" s="1"/>
  <c r="S700" i="2"/>
  <c r="U700" i="2" s="1"/>
  <c r="V700" i="2" s="1"/>
  <c r="W700" i="2" s="1"/>
  <c r="Y700" i="2" s="1"/>
  <c r="I700" i="2"/>
  <c r="K700" i="2" s="1"/>
  <c r="L700" i="2" s="1"/>
  <c r="S699" i="2"/>
  <c r="U699" i="2" s="1"/>
  <c r="I699" i="2"/>
  <c r="S698" i="2"/>
  <c r="I698" i="2"/>
  <c r="S697" i="2"/>
  <c r="I697" i="2"/>
  <c r="K697" i="2" s="1"/>
  <c r="S696" i="2"/>
  <c r="U696" i="2" s="1"/>
  <c r="V696" i="2" s="1"/>
  <c r="W696" i="2" s="1"/>
  <c r="Y696" i="2" s="1"/>
  <c r="I696" i="2"/>
  <c r="K696" i="2" s="1"/>
  <c r="L696" i="2" s="1"/>
  <c r="S695" i="2"/>
  <c r="U695" i="2" s="1"/>
  <c r="I695" i="2"/>
  <c r="S694" i="2"/>
  <c r="I694" i="2"/>
  <c r="S693" i="2"/>
  <c r="I693" i="2"/>
  <c r="S692" i="2"/>
  <c r="U692" i="2" s="1"/>
  <c r="V692" i="2" s="1"/>
  <c r="W692" i="2" s="1"/>
  <c r="Y692" i="2" s="1"/>
  <c r="I692" i="2"/>
  <c r="K692" i="2" s="1"/>
  <c r="L692" i="2" s="1"/>
  <c r="S691" i="2"/>
  <c r="I691" i="2"/>
  <c r="K691" i="2" s="1"/>
  <c r="S690" i="2"/>
  <c r="U690" i="2" s="1"/>
  <c r="V690" i="2" s="1"/>
  <c r="W690" i="2" s="1"/>
  <c r="Y690" i="2" s="1"/>
  <c r="I690" i="2"/>
  <c r="K690" i="2" s="1"/>
  <c r="S63" i="13"/>
  <c r="U63" i="13" s="1"/>
  <c r="V63" i="13" s="1"/>
  <c r="W63" i="13" s="1"/>
  <c r="Y63" i="13" s="1"/>
  <c r="I63" i="13"/>
  <c r="K63" i="13" s="1"/>
  <c r="L63" i="13" s="1"/>
  <c r="S62" i="13"/>
  <c r="I62" i="13"/>
  <c r="K62" i="13" s="1"/>
  <c r="L62" i="13" s="1"/>
  <c r="L1458" i="60" l="1"/>
  <c r="M63" i="13"/>
  <c r="W1460" i="60"/>
  <c r="W1458" i="60"/>
  <c r="M750" i="2"/>
  <c r="N750" i="2" s="1"/>
  <c r="P750" i="2" s="1"/>
  <c r="U62" i="13"/>
  <c r="V62" i="13" s="1"/>
  <c r="W62" i="13" s="1"/>
  <c r="Y62" i="13" s="1"/>
  <c r="M1344" i="60"/>
  <c r="M1458" i="60" s="1"/>
  <c r="M56" i="39"/>
  <c r="N56" i="39" s="1"/>
  <c r="P56" i="39" s="1"/>
  <c r="L714" i="2"/>
  <c r="L729" i="2"/>
  <c r="U733" i="2"/>
  <c r="V733" i="2" s="1"/>
  <c r="W733" i="2" s="1"/>
  <c r="Y733" i="2" s="1"/>
  <c r="U737" i="2"/>
  <c r="V737" i="2" s="1"/>
  <c r="W737" i="2" s="1"/>
  <c r="Y737" i="2" s="1"/>
  <c r="U742" i="2"/>
  <c r="V742" i="2" s="1"/>
  <c r="W742" i="2" s="1"/>
  <c r="Y742" i="2" s="1"/>
  <c r="U691" i="2"/>
  <c r="V691" i="2" s="1"/>
  <c r="W691" i="2" s="1"/>
  <c r="Y691" i="2" s="1"/>
  <c r="K695" i="2"/>
  <c r="L695" i="2" s="1"/>
  <c r="U697" i="2"/>
  <c r="V697" i="2" s="1"/>
  <c r="W697" i="2" s="1"/>
  <c r="Y697" i="2" s="1"/>
  <c r="K699" i="2"/>
  <c r="L699" i="2" s="1"/>
  <c r="U701" i="2"/>
  <c r="V701" i="2" s="1"/>
  <c r="W701" i="2" s="1"/>
  <c r="Y701" i="2" s="1"/>
  <c r="K707" i="2"/>
  <c r="L707" i="2" s="1"/>
  <c r="K711" i="2"/>
  <c r="L711" i="2" s="1"/>
  <c r="V714" i="2"/>
  <c r="W714" i="2" s="1"/>
  <c r="Y714" i="2" s="1"/>
  <c r="V715" i="2"/>
  <c r="W715" i="2" s="1"/>
  <c r="Y715" i="2" s="1"/>
  <c r="K732" i="2"/>
  <c r="L732" i="2" s="1"/>
  <c r="U732" i="2"/>
  <c r="V732" i="2" s="1"/>
  <c r="W732" i="2" s="1"/>
  <c r="Y732" i="2" s="1"/>
  <c r="K733" i="2"/>
  <c r="L733" i="2" s="1"/>
  <c r="K736" i="2"/>
  <c r="L736" i="2" s="1"/>
  <c r="U736" i="2"/>
  <c r="V736" i="2" s="1"/>
  <c r="W736" i="2" s="1"/>
  <c r="Y736" i="2" s="1"/>
  <c r="K737" i="2"/>
  <c r="L737" i="2" s="1"/>
  <c r="U743" i="2"/>
  <c r="V743" i="2" s="1"/>
  <c r="W743" i="2" s="1"/>
  <c r="Y743" i="2" s="1"/>
  <c r="U747" i="2"/>
  <c r="V747" i="2" s="1"/>
  <c r="W747" i="2" s="1"/>
  <c r="Y747" i="2" s="1"/>
  <c r="L690" i="2"/>
  <c r="L748" i="2"/>
  <c r="L703" i="2"/>
  <c r="V713" i="2"/>
  <c r="W713" i="2" s="1"/>
  <c r="Y713" i="2" s="1"/>
  <c r="U718" i="2"/>
  <c r="V718" i="2" s="1"/>
  <c r="W718" i="2" s="1"/>
  <c r="Y718" i="2" s="1"/>
  <c r="K720" i="2"/>
  <c r="L720" i="2" s="1"/>
  <c r="V721" i="2"/>
  <c r="W721" i="2" s="1"/>
  <c r="Y721" i="2" s="1"/>
  <c r="K724" i="2"/>
  <c r="L724" i="2" s="1"/>
  <c r="U726" i="2"/>
  <c r="V726" i="2" s="1"/>
  <c r="W726" i="2" s="1"/>
  <c r="Y726" i="2" s="1"/>
  <c r="V730" i="2"/>
  <c r="W730" i="2" s="1"/>
  <c r="Y730" i="2" s="1"/>
  <c r="V734" i="2"/>
  <c r="W734" i="2" s="1"/>
  <c r="Y734" i="2" s="1"/>
  <c r="U746" i="2"/>
  <c r="V746" i="2" s="1"/>
  <c r="W746" i="2" s="1"/>
  <c r="Y746" i="2" s="1"/>
  <c r="L691" i="2"/>
  <c r="V695" i="2"/>
  <c r="W695" i="2" s="1"/>
  <c r="Y695" i="2" s="1"/>
  <c r="L697" i="2"/>
  <c r="V699" i="2"/>
  <c r="W699" i="2" s="1"/>
  <c r="Y699" i="2" s="1"/>
  <c r="L701" i="2"/>
  <c r="V703" i="2"/>
  <c r="W703" i="2" s="1"/>
  <c r="Y703" i="2" s="1"/>
  <c r="V707" i="2"/>
  <c r="W707" i="2" s="1"/>
  <c r="Y707" i="2" s="1"/>
  <c r="V711" i="2"/>
  <c r="W711" i="2" s="1"/>
  <c r="Y711" i="2" s="1"/>
  <c r="L713" i="2"/>
  <c r="L716" i="2"/>
  <c r="U716" i="2"/>
  <c r="V716" i="2" s="1"/>
  <c r="W716" i="2" s="1"/>
  <c r="Y716" i="2" s="1"/>
  <c r="K718" i="2"/>
  <c r="L718" i="2" s="1"/>
  <c r="V720" i="2"/>
  <c r="W720" i="2" s="1"/>
  <c r="Y720" i="2" s="1"/>
  <c r="L721" i="2"/>
  <c r="K726" i="2"/>
  <c r="L726" i="2" s="1"/>
  <c r="L734" i="2"/>
  <c r="L738" i="2"/>
  <c r="L741" i="2"/>
  <c r="N117" i="37"/>
  <c r="P117" i="37" s="1"/>
  <c r="O117" i="37"/>
  <c r="O125" i="6"/>
  <c r="N12" i="76"/>
  <c r="P12" i="76" s="1"/>
  <c r="U693" i="2"/>
  <c r="V693" i="2" s="1"/>
  <c r="W693" i="2" s="1"/>
  <c r="Y693" i="2" s="1"/>
  <c r="K693" i="2"/>
  <c r="L693" i="2" s="1"/>
  <c r="K719" i="2"/>
  <c r="L719" i="2" s="1"/>
  <c r="K694" i="2"/>
  <c r="L694" i="2" s="1"/>
  <c r="U694" i="2"/>
  <c r="V694" i="2" s="1"/>
  <c r="W694" i="2" s="1"/>
  <c r="Y694" i="2" s="1"/>
  <c r="K698" i="2"/>
  <c r="L698" i="2" s="1"/>
  <c r="U698" i="2"/>
  <c r="V698" i="2" s="1"/>
  <c r="W698" i="2" s="1"/>
  <c r="Y698" i="2" s="1"/>
  <c r="K702" i="2"/>
  <c r="L702" i="2" s="1"/>
  <c r="U702" i="2"/>
  <c r="V702" i="2" s="1"/>
  <c r="W702" i="2" s="1"/>
  <c r="Y702" i="2" s="1"/>
  <c r="K706" i="2"/>
  <c r="L706" i="2" s="1"/>
  <c r="U706" i="2"/>
  <c r="V706" i="2" s="1"/>
  <c r="W706" i="2" s="1"/>
  <c r="Y706" i="2" s="1"/>
  <c r="U719" i="2"/>
  <c r="V719" i="2" s="1"/>
  <c r="W719" i="2" s="1"/>
  <c r="Y719" i="2" s="1"/>
  <c r="L722" i="2"/>
  <c r="K723" i="2"/>
  <c r="L723" i="2" s="1"/>
  <c r="U735" i="2"/>
  <c r="V735" i="2" s="1"/>
  <c r="W735" i="2" s="1"/>
  <c r="Y735" i="2" s="1"/>
  <c r="K739" i="2"/>
  <c r="L739" i="2" s="1"/>
  <c r="K742" i="2"/>
  <c r="L742" i="2" s="1"/>
  <c r="L744" i="2"/>
  <c r="K745" i="2"/>
  <c r="L745" i="2" s="1"/>
  <c r="K746" i="2"/>
  <c r="L746" i="2" s="1"/>
  <c r="K749" i="2"/>
  <c r="L749" i="2" s="1"/>
  <c r="U731" i="2"/>
  <c r="V731" i="2" s="1"/>
  <c r="W731" i="2" s="1"/>
  <c r="Y731" i="2" s="1"/>
  <c r="K712" i="2"/>
  <c r="L712" i="2" s="1"/>
  <c r="U723" i="2"/>
  <c r="V723" i="2" s="1"/>
  <c r="W723" i="2" s="1"/>
  <c r="Y723" i="2" s="1"/>
  <c r="K727" i="2"/>
  <c r="L727" i="2" s="1"/>
  <c r="U739" i="2"/>
  <c r="V739" i="2" s="1"/>
  <c r="W739" i="2" s="1"/>
  <c r="Y739" i="2" s="1"/>
  <c r="V749" i="2"/>
  <c r="W749" i="2" s="1"/>
  <c r="Y749" i="2" s="1"/>
  <c r="K735" i="2"/>
  <c r="L735" i="2" s="1"/>
  <c r="V709" i="2"/>
  <c r="W709" i="2" s="1"/>
  <c r="Y709" i="2" s="1"/>
  <c r="L710" i="2"/>
  <c r="U712" i="2"/>
  <c r="V712" i="2" s="1"/>
  <c r="W712" i="2" s="1"/>
  <c r="Y712" i="2" s="1"/>
  <c r="L715" i="2"/>
  <c r="V722" i="2"/>
  <c r="W722" i="2" s="1"/>
  <c r="Y722" i="2" s="1"/>
  <c r="U727" i="2"/>
  <c r="V727" i="2" s="1"/>
  <c r="W727" i="2" s="1"/>
  <c r="Y727" i="2" s="1"/>
  <c r="L730" i="2"/>
  <c r="K731" i="2"/>
  <c r="L731" i="2" s="1"/>
  <c r="V738" i="2"/>
  <c r="W738" i="2" s="1"/>
  <c r="Y738" i="2" s="1"/>
  <c r="U740" i="2"/>
  <c r="V740" i="2" s="1"/>
  <c r="W740" i="2" s="1"/>
  <c r="Y740" i="2" s="1"/>
  <c r="V741" i="2"/>
  <c r="W741" i="2" s="1"/>
  <c r="Y741" i="2" s="1"/>
  <c r="V744" i="2"/>
  <c r="W744" i="2" s="1"/>
  <c r="Y744" i="2" s="1"/>
  <c r="V745" i="2"/>
  <c r="W745" i="2" s="1"/>
  <c r="Y745" i="2" s="1"/>
  <c r="V748" i="2"/>
  <c r="W748" i="2" s="1"/>
  <c r="Y748" i="2" s="1"/>
  <c r="M62" i="13"/>
  <c r="N63" i="13" l="1"/>
  <c r="P63" i="13" s="1"/>
  <c r="C21" i="27"/>
  <c r="N1344" i="60"/>
  <c r="O1344" i="60"/>
  <c r="O56" i="39"/>
  <c r="M740" i="2"/>
  <c r="N740" i="2" s="1"/>
  <c r="P740" i="2" s="1"/>
  <c r="P125" i="6"/>
  <c r="R125" i="6" s="1"/>
  <c r="M746" i="2"/>
  <c r="M690" i="2"/>
  <c r="M742" i="2"/>
  <c r="M715" i="2"/>
  <c r="N62" i="13"/>
  <c r="P62" i="13" s="1"/>
  <c r="O1460" i="60" l="1"/>
  <c r="P1344" i="60"/>
  <c r="N1460" i="60"/>
  <c r="P1460" i="60" s="1"/>
  <c r="M1340" i="60"/>
  <c r="N690" i="2"/>
  <c r="P690" i="2" s="1"/>
  <c r="N715" i="2"/>
  <c r="P715" i="2" s="1"/>
  <c r="N742" i="2"/>
  <c r="P742" i="2" s="1"/>
  <c r="N746" i="2"/>
  <c r="P746" i="2" s="1"/>
  <c r="P1458" i="60" l="1"/>
  <c r="D21" i="27" s="1"/>
  <c r="S684" i="2" l="1"/>
  <c r="I684" i="2"/>
  <c r="K684" i="2" s="1"/>
  <c r="L684" i="2" s="1"/>
  <c r="S683" i="2"/>
  <c r="I683" i="2"/>
  <c r="S682" i="2"/>
  <c r="U682" i="2" s="1"/>
  <c r="I682" i="2"/>
  <c r="K682" i="2" s="1"/>
  <c r="L682" i="2" s="1"/>
  <c r="S681" i="2"/>
  <c r="U681" i="2" s="1"/>
  <c r="I681" i="2"/>
  <c r="K681" i="2" s="1"/>
  <c r="S680" i="2"/>
  <c r="I680" i="2"/>
  <c r="S679" i="2"/>
  <c r="I679" i="2"/>
  <c r="S678" i="2"/>
  <c r="U678" i="2" s="1"/>
  <c r="V678" i="2" s="1"/>
  <c r="W678" i="2" s="1"/>
  <c r="Y678" i="2" s="1"/>
  <c r="I678" i="2"/>
  <c r="K678" i="2" s="1"/>
  <c r="L678" i="2" s="1"/>
  <c r="S677" i="2"/>
  <c r="I677" i="2"/>
  <c r="S676" i="2"/>
  <c r="I676" i="2"/>
  <c r="S675" i="2"/>
  <c r="I675" i="2"/>
  <c r="K675" i="2" s="1"/>
  <c r="L675" i="2" s="1"/>
  <c r="S674" i="2"/>
  <c r="I674" i="2"/>
  <c r="S673" i="2"/>
  <c r="I673" i="2"/>
  <c r="S672" i="2"/>
  <c r="I672" i="2"/>
  <c r="K672" i="2" s="1"/>
  <c r="L672" i="2" s="1"/>
  <c r="S671" i="2"/>
  <c r="I671" i="2"/>
  <c r="S670" i="2"/>
  <c r="U670" i="2" s="1"/>
  <c r="V670" i="2" s="1"/>
  <c r="W670" i="2" s="1"/>
  <c r="Y670" i="2" s="1"/>
  <c r="I670" i="2"/>
  <c r="K670" i="2" s="1"/>
  <c r="L670" i="2" s="1"/>
  <c r="S669" i="2"/>
  <c r="U669" i="2" s="1"/>
  <c r="V669" i="2" s="1"/>
  <c r="W669" i="2" s="1"/>
  <c r="Y669" i="2" s="1"/>
  <c r="I669" i="2"/>
  <c r="K669" i="2" s="1"/>
  <c r="L669" i="2" s="1"/>
  <c r="S668" i="2"/>
  <c r="I668" i="2"/>
  <c r="S667" i="2"/>
  <c r="I667" i="2"/>
  <c r="S666" i="2"/>
  <c r="I666" i="2"/>
  <c r="K666" i="2" s="1"/>
  <c r="S665" i="2"/>
  <c r="I665" i="2"/>
  <c r="S664" i="2"/>
  <c r="U664" i="2" s="1"/>
  <c r="V664" i="2" s="1"/>
  <c r="W664" i="2" s="1"/>
  <c r="Y664" i="2" s="1"/>
  <c r="I664" i="2"/>
  <c r="K664" i="2" s="1"/>
  <c r="L664" i="2" s="1"/>
  <c r="S663" i="2"/>
  <c r="U663" i="2" s="1"/>
  <c r="V663" i="2" s="1"/>
  <c r="W663" i="2" s="1"/>
  <c r="Y663" i="2" s="1"/>
  <c r="I663" i="2"/>
  <c r="K663" i="2" s="1"/>
  <c r="S662" i="2"/>
  <c r="I662" i="2"/>
  <c r="S661" i="2"/>
  <c r="I661" i="2"/>
  <c r="K661" i="2" s="1"/>
  <c r="S660" i="2"/>
  <c r="U660" i="2" s="1"/>
  <c r="V660" i="2" s="1"/>
  <c r="W660" i="2" s="1"/>
  <c r="Y660" i="2" s="1"/>
  <c r="I660" i="2"/>
  <c r="K660" i="2" s="1"/>
  <c r="S659" i="2"/>
  <c r="I659" i="2"/>
  <c r="K659" i="2" s="1"/>
  <c r="S46" i="67"/>
  <c r="I46" i="67"/>
  <c r="I65" i="47"/>
  <c r="U64" i="47"/>
  <c r="V64" i="47" s="1"/>
  <c r="W64" i="47" s="1"/>
  <c r="Y64" i="47" s="1"/>
  <c r="I64" i="47"/>
  <c r="V681" i="2" l="1"/>
  <c r="W681" i="2" s="1"/>
  <c r="Y681" i="2" s="1"/>
  <c r="L661" i="2"/>
  <c r="U662" i="2"/>
  <c r="V662" i="2" s="1"/>
  <c r="W662" i="2" s="1"/>
  <c r="Y662" i="2" s="1"/>
  <c r="L659" i="2"/>
  <c r="L681" i="2"/>
  <c r="L663" i="2"/>
  <c r="L666" i="2"/>
  <c r="V682" i="2"/>
  <c r="W682" i="2" s="1"/>
  <c r="Y682" i="2" s="1"/>
  <c r="M684" i="2"/>
  <c r="K679" i="2"/>
  <c r="L679" i="2" s="1"/>
  <c r="U659" i="2"/>
  <c r="V659" i="2" s="1"/>
  <c r="W659" i="2" s="1"/>
  <c r="Y659" i="2" s="1"/>
  <c r="U661" i="2"/>
  <c r="V661" i="2" s="1"/>
  <c r="W661" i="2" s="1"/>
  <c r="Y661" i="2" s="1"/>
  <c r="K662" i="2"/>
  <c r="L662" i="2" s="1"/>
  <c r="U676" i="2"/>
  <c r="V676" i="2" s="1"/>
  <c r="W676" i="2" s="1"/>
  <c r="Y676" i="2" s="1"/>
  <c r="U679" i="2"/>
  <c r="V679" i="2" s="1"/>
  <c r="W679" i="2" s="1"/>
  <c r="Y679" i="2" s="1"/>
  <c r="L660" i="2"/>
  <c r="U673" i="2"/>
  <c r="V673" i="2" s="1"/>
  <c r="W673" i="2" s="1"/>
  <c r="Y673" i="2" s="1"/>
  <c r="K676" i="2"/>
  <c r="L676" i="2" s="1"/>
  <c r="U665" i="2"/>
  <c r="V665" i="2" s="1"/>
  <c r="W665" i="2" s="1"/>
  <c r="Y665" i="2" s="1"/>
  <c r="K667" i="2"/>
  <c r="L667" i="2" s="1"/>
  <c r="U677" i="2"/>
  <c r="V677" i="2" s="1"/>
  <c r="W677" i="2" s="1"/>
  <c r="Y677" i="2" s="1"/>
  <c r="K665" i="2"/>
  <c r="L665" i="2" s="1"/>
  <c r="U666" i="2"/>
  <c r="V666" i="2" s="1"/>
  <c r="W666" i="2" s="1"/>
  <c r="Y666" i="2" s="1"/>
  <c r="U667" i="2"/>
  <c r="V667" i="2" s="1"/>
  <c r="W667" i="2" s="1"/>
  <c r="Y667" i="2" s="1"/>
  <c r="K673" i="2"/>
  <c r="L673" i="2" s="1"/>
  <c r="K668" i="2"/>
  <c r="L668" i="2" s="1"/>
  <c r="U668" i="2"/>
  <c r="V668" i="2" s="1"/>
  <c r="W668" i="2" s="1"/>
  <c r="Y668" i="2" s="1"/>
  <c r="K671" i="2"/>
  <c r="L671" i="2" s="1"/>
  <c r="U671" i="2"/>
  <c r="V671" i="2" s="1"/>
  <c r="W671" i="2" s="1"/>
  <c r="Y671" i="2" s="1"/>
  <c r="U672" i="2"/>
  <c r="V672" i="2" s="1"/>
  <c r="W672" i="2" s="1"/>
  <c r="Y672" i="2" s="1"/>
  <c r="K674" i="2"/>
  <c r="L674" i="2" s="1"/>
  <c r="U674" i="2"/>
  <c r="V674" i="2" s="1"/>
  <c r="W674" i="2" s="1"/>
  <c r="Y674" i="2" s="1"/>
  <c r="U675" i="2"/>
  <c r="V675" i="2" s="1"/>
  <c r="W675" i="2" s="1"/>
  <c r="Y675" i="2" s="1"/>
  <c r="K677" i="2"/>
  <c r="L677" i="2" s="1"/>
  <c r="K680" i="2"/>
  <c r="L680" i="2" s="1"/>
  <c r="U680" i="2"/>
  <c r="V680" i="2" s="1"/>
  <c r="W680" i="2" s="1"/>
  <c r="Y680" i="2" s="1"/>
  <c r="K683" i="2"/>
  <c r="L683" i="2" s="1"/>
  <c r="U683" i="2"/>
  <c r="V683" i="2" s="1"/>
  <c r="W683" i="2" s="1"/>
  <c r="Y683" i="2" s="1"/>
  <c r="U684" i="2"/>
  <c r="V684" i="2" s="1"/>
  <c r="W684" i="2" s="1"/>
  <c r="Y684" i="2" s="1"/>
  <c r="K46" i="67"/>
  <c r="L46" i="67" s="1"/>
  <c r="U46" i="67"/>
  <c r="V46" i="67" s="1"/>
  <c r="W46" i="67" s="1"/>
  <c r="Y46" i="67" s="1"/>
  <c r="U65" i="47"/>
  <c r="V65" i="47" s="1"/>
  <c r="W65" i="47" s="1"/>
  <c r="Y65" i="47" s="1"/>
  <c r="K65" i="47"/>
  <c r="L65" i="47" s="1"/>
  <c r="K64" i="47"/>
  <c r="L64" i="47" s="1"/>
  <c r="M64" i="47" s="1"/>
  <c r="M661" i="2" l="1"/>
  <c r="N661" i="2" s="1"/>
  <c r="P661" i="2" s="1"/>
  <c r="M659" i="2"/>
  <c r="N659" i="2" s="1"/>
  <c r="P659" i="2" s="1"/>
  <c r="M677" i="2"/>
  <c r="M682" i="2"/>
  <c r="M670" i="2"/>
  <c r="M660" i="2"/>
  <c r="M675" i="2"/>
  <c r="M664" i="2"/>
  <c r="M662" i="2"/>
  <c r="M672" i="2"/>
  <c r="N684" i="2"/>
  <c r="P684" i="2" s="1"/>
  <c r="M666" i="2"/>
  <c r="M46" i="67"/>
  <c r="O64" i="47"/>
  <c r="N64" i="47"/>
  <c r="P64" i="47" s="1"/>
  <c r="N664" i="2" l="1"/>
  <c r="P664" i="2" s="1"/>
  <c r="N670" i="2"/>
  <c r="P670" i="2" s="1"/>
  <c r="N682" i="2"/>
  <c r="P682" i="2" s="1"/>
  <c r="N666" i="2"/>
  <c r="P666" i="2" s="1"/>
  <c r="N672" i="2"/>
  <c r="P672" i="2" s="1"/>
  <c r="N662" i="2"/>
  <c r="P662" i="2" s="1"/>
  <c r="N675" i="2"/>
  <c r="P675" i="2" s="1"/>
  <c r="N660" i="2"/>
  <c r="P660" i="2" s="1"/>
  <c r="N677" i="2"/>
  <c r="P677" i="2" s="1"/>
  <c r="O46" i="67"/>
  <c r="N46" i="67"/>
  <c r="P46" i="67" s="1"/>
  <c r="S58" i="48"/>
  <c r="I58" i="48"/>
  <c r="S57" i="48"/>
  <c r="U57" i="48" s="1"/>
  <c r="V57" i="48" s="1"/>
  <c r="W57" i="48" s="1"/>
  <c r="Y57" i="48" s="1"/>
  <c r="I57" i="48"/>
  <c r="U58" i="48" l="1"/>
  <c r="V58" i="48" s="1"/>
  <c r="W58" i="48" s="1"/>
  <c r="Y58" i="48" s="1"/>
  <c r="K58" i="48"/>
  <c r="L58" i="48" s="1"/>
  <c r="K57" i="48"/>
  <c r="L57" i="48" s="1"/>
  <c r="M57" i="48" s="1"/>
  <c r="O57" i="48" l="1"/>
  <c r="N57" i="48"/>
  <c r="P57" i="48" s="1"/>
  <c r="S88" i="70" l="1"/>
  <c r="V88" i="70" s="1"/>
  <c r="W88" i="70" s="1"/>
  <c r="Y88" i="70" s="1"/>
  <c r="I88" i="70"/>
  <c r="K88" i="70" s="1"/>
  <c r="L88" i="70" s="1"/>
  <c r="M88" i="70" l="1"/>
  <c r="L1334" i="60" l="1"/>
  <c r="W1336" i="60"/>
  <c r="W1334" i="60"/>
  <c r="O88" i="70"/>
  <c r="N88" i="70"/>
  <c r="P88" i="70" s="1"/>
  <c r="M1334" i="60" l="1"/>
  <c r="O1336" i="60"/>
  <c r="C20" i="27"/>
  <c r="P1334" i="60" l="1"/>
  <c r="N1336" i="60"/>
  <c r="P1336" i="60" s="1"/>
  <c r="D20" i="27" l="1"/>
  <c r="S116" i="37" l="1"/>
  <c r="I116" i="37"/>
  <c r="U124" i="6"/>
  <c r="W124" i="6" s="1"/>
  <c r="X124" i="6" s="1"/>
  <c r="Y124" i="6" s="1"/>
  <c r="AA124" i="6" s="1"/>
  <c r="K124" i="6"/>
  <c r="M124" i="6" s="1"/>
  <c r="N124" i="6" s="1"/>
  <c r="U123" i="6"/>
  <c r="K123" i="6"/>
  <c r="S61" i="13"/>
  <c r="I61" i="13"/>
  <c r="S60" i="13"/>
  <c r="U60" i="13" s="1"/>
  <c r="V60" i="13" s="1"/>
  <c r="W60" i="13" s="1"/>
  <c r="Y60" i="13" s="1"/>
  <c r="I60" i="13"/>
  <c r="K60" i="13" s="1"/>
  <c r="L60" i="13" s="1"/>
  <c r="S63" i="47"/>
  <c r="I63" i="47"/>
  <c r="S62" i="47"/>
  <c r="I62" i="47"/>
  <c r="S40" i="67"/>
  <c r="I40" i="67"/>
  <c r="S1223" i="60"/>
  <c r="U1223" i="60" s="1"/>
  <c r="I1223" i="60"/>
  <c r="S1222" i="60"/>
  <c r="I1222" i="60"/>
  <c r="S1221" i="60"/>
  <c r="U1221" i="60" s="1"/>
  <c r="V1221" i="60" s="1"/>
  <c r="W1221" i="60" s="1"/>
  <c r="Y1221" i="60" s="1"/>
  <c r="I1221" i="60"/>
  <c r="S1220" i="60"/>
  <c r="I1220" i="60"/>
  <c r="S1219" i="60"/>
  <c r="I1219" i="60"/>
  <c r="S1218" i="60"/>
  <c r="U1218" i="60" s="1"/>
  <c r="V1218" i="60" s="1"/>
  <c r="W1218" i="60" s="1"/>
  <c r="Y1218" i="60" s="1"/>
  <c r="I1218" i="60"/>
  <c r="S1217" i="60"/>
  <c r="I1217" i="60"/>
  <c r="K1217" i="60" s="1"/>
  <c r="L1217" i="60" s="1"/>
  <c r="K116" i="37" l="1"/>
  <c r="L116" i="37" s="1"/>
  <c r="M116" i="37" s="1"/>
  <c r="U116" i="37"/>
  <c r="V116" i="37" s="1"/>
  <c r="W116" i="37" s="1"/>
  <c r="Y116" i="37" s="1"/>
  <c r="W123" i="6"/>
  <c r="X123" i="6" s="1"/>
  <c r="Y123" i="6" s="1"/>
  <c r="AA123" i="6" s="1"/>
  <c r="M123" i="6"/>
  <c r="N123" i="6" s="1"/>
  <c r="U61" i="13"/>
  <c r="V61" i="13" s="1"/>
  <c r="W61" i="13" s="1"/>
  <c r="Y61" i="13" s="1"/>
  <c r="K61" i="13"/>
  <c r="L61" i="13" s="1"/>
  <c r="K63" i="47"/>
  <c r="L63" i="47" s="1"/>
  <c r="M63" i="47" s="1"/>
  <c r="U63" i="47"/>
  <c r="V63" i="47" s="1"/>
  <c r="W63" i="47" s="1"/>
  <c r="Y63" i="47" s="1"/>
  <c r="K62" i="47"/>
  <c r="L62" i="47" s="1"/>
  <c r="M62" i="47" s="1"/>
  <c r="U62" i="47"/>
  <c r="V62" i="47" s="1"/>
  <c r="W62" i="47" s="1"/>
  <c r="Y62" i="47" s="1"/>
  <c r="K40" i="67"/>
  <c r="L40" i="67" s="1"/>
  <c r="U40" i="67"/>
  <c r="V40" i="67" s="1"/>
  <c r="W40" i="67" s="1"/>
  <c r="Y40" i="67" s="1"/>
  <c r="U1217" i="60"/>
  <c r="V1217" i="60" s="1"/>
  <c r="W1217" i="60" s="1"/>
  <c r="Y1217" i="60" s="1"/>
  <c r="K1218" i="60"/>
  <c r="L1218" i="60" s="1"/>
  <c r="U1222" i="60"/>
  <c r="V1222" i="60" s="1"/>
  <c r="W1222" i="60" s="1"/>
  <c r="Y1222" i="60" s="1"/>
  <c r="V1223" i="60"/>
  <c r="W1223" i="60" s="1"/>
  <c r="Y1223" i="60" s="1"/>
  <c r="U1219" i="60"/>
  <c r="V1219" i="60" s="1"/>
  <c r="W1219" i="60" s="1"/>
  <c r="Y1219" i="60" s="1"/>
  <c r="U1220" i="60"/>
  <c r="V1220" i="60" s="1"/>
  <c r="W1220" i="60" s="1"/>
  <c r="Y1220" i="60" s="1"/>
  <c r="K1222" i="60"/>
  <c r="L1222" i="60" s="1"/>
  <c r="K1223" i="60"/>
  <c r="L1223" i="60" s="1"/>
  <c r="K1219" i="60"/>
  <c r="L1219" i="60" s="1"/>
  <c r="K1220" i="60"/>
  <c r="L1220" i="60" s="1"/>
  <c r="K1221" i="60"/>
  <c r="L1221" i="60" s="1"/>
  <c r="M1221" i="60" l="1"/>
  <c r="O1221" i="60" s="1"/>
  <c r="O116" i="37"/>
  <c r="N116" i="37"/>
  <c r="P116" i="37" s="1"/>
  <c r="O123" i="6"/>
  <c r="M60" i="13"/>
  <c r="O63" i="47"/>
  <c r="N63" i="47"/>
  <c r="P63" i="47" s="1"/>
  <c r="O62" i="47"/>
  <c r="N62" i="47"/>
  <c r="P62" i="47" s="1"/>
  <c r="M40" i="67"/>
  <c r="M1217" i="60"/>
  <c r="N1221" i="60" l="1"/>
  <c r="P1221" i="60" s="1"/>
  <c r="P123" i="6"/>
  <c r="R123" i="6" s="1"/>
  <c r="N60" i="13"/>
  <c r="P60" i="13" s="1"/>
  <c r="O40" i="67"/>
  <c r="N40" i="67"/>
  <c r="P40" i="67" s="1"/>
  <c r="O1217" i="60"/>
  <c r="N1217" i="60"/>
  <c r="P1217" i="60" s="1"/>
  <c r="S1216" i="60" l="1"/>
  <c r="I1216" i="60"/>
  <c r="K1216" i="60" s="1"/>
  <c r="L1216" i="60" s="1"/>
  <c r="S1215" i="60"/>
  <c r="I1215" i="60"/>
  <c r="S1214" i="60"/>
  <c r="U1214" i="60" s="1"/>
  <c r="V1214" i="60" s="1"/>
  <c r="W1214" i="60" s="1"/>
  <c r="Y1214" i="60" s="1"/>
  <c r="I1214" i="60"/>
  <c r="K1214" i="60" s="1"/>
  <c r="L1214" i="60" s="1"/>
  <c r="S1213" i="60"/>
  <c r="U1213" i="60" s="1"/>
  <c r="V1213" i="60" s="1"/>
  <c r="W1213" i="60" s="1"/>
  <c r="Y1213" i="60" s="1"/>
  <c r="I1213" i="60"/>
  <c r="K1213" i="60" s="1"/>
  <c r="L1213" i="60" s="1"/>
  <c r="S1212" i="60"/>
  <c r="I1212" i="60"/>
  <c r="S1211" i="60"/>
  <c r="I1211" i="60"/>
  <c r="S1210" i="60"/>
  <c r="I1210" i="60"/>
  <c r="K1210" i="60" s="1"/>
  <c r="S1209" i="60"/>
  <c r="I1209" i="60"/>
  <c r="S1208" i="60"/>
  <c r="I1208" i="60"/>
  <c r="S1207" i="60"/>
  <c r="I1207" i="60"/>
  <c r="K1207" i="60" s="1"/>
  <c r="L1207" i="60" s="1"/>
  <c r="S1206" i="60"/>
  <c r="I1206" i="60"/>
  <c r="S1205" i="60"/>
  <c r="I1205" i="60"/>
  <c r="S1204" i="60"/>
  <c r="I1204" i="60"/>
  <c r="K1204" i="60" s="1"/>
  <c r="L1204" i="60" s="1"/>
  <c r="S1203" i="60"/>
  <c r="I1203" i="60"/>
  <c r="S1202" i="60"/>
  <c r="U1202" i="60" s="1"/>
  <c r="V1202" i="60" s="1"/>
  <c r="W1202" i="60" s="1"/>
  <c r="Y1202" i="60" s="1"/>
  <c r="I1202" i="60"/>
  <c r="S1201" i="60"/>
  <c r="U1201" i="60" s="1"/>
  <c r="V1201" i="60" s="1"/>
  <c r="W1201" i="60" s="1"/>
  <c r="Y1201" i="60" s="1"/>
  <c r="I1201" i="60"/>
  <c r="S1200" i="60"/>
  <c r="U1200" i="60" s="1"/>
  <c r="V1200" i="60" s="1"/>
  <c r="W1200" i="60" s="1"/>
  <c r="Y1200" i="60" s="1"/>
  <c r="I1200" i="60"/>
  <c r="K1200" i="60" s="1"/>
  <c r="L1200" i="60" s="1"/>
  <c r="S1199" i="60"/>
  <c r="I1199" i="60"/>
  <c r="S1198" i="60"/>
  <c r="U1198" i="60" s="1"/>
  <c r="V1198" i="60" s="1"/>
  <c r="W1198" i="60" s="1"/>
  <c r="Y1198" i="60" s="1"/>
  <c r="I1198" i="60"/>
  <c r="K1198" i="60" s="1"/>
  <c r="S1197" i="60"/>
  <c r="U1197" i="60" s="1"/>
  <c r="V1197" i="60" s="1"/>
  <c r="W1197" i="60" s="1"/>
  <c r="Y1197" i="60" s="1"/>
  <c r="I1197" i="60"/>
  <c r="K1197" i="60" s="1"/>
  <c r="L1197" i="60" s="1"/>
  <c r="S1196" i="60"/>
  <c r="U1196" i="60" s="1"/>
  <c r="V1196" i="60" s="1"/>
  <c r="W1196" i="60" s="1"/>
  <c r="Y1196" i="60" s="1"/>
  <c r="I1196" i="60"/>
  <c r="S1195" i="60"/>
  <c r="I1195" i="60"/>
  <c r="K1195" i="60" s="1"/>
  <c r="L1195" i="60" s="1"/>
  <c r="S1194" i="60"/>
  <c r="I1194" i="60"/>
  <c r="S1193" i="60"/>
  <c r="U1193" i="60" s="1"/>
  <c r="V1193" i="60" s="1"/>
  <c r="W1193" i="60" s="1"/>
  <c r="Y1193" i="60" s="1"/>
  <c r="I1193" i="60"/>
  <c r="K1193" i="60" s="1"/>
  <c r="S1192" i="60"/>
  <c r="U1192" i="60" s="1"/>
  <c r="I1192" i="60"/>
  <c r="S1191" i="60"/>
  <c r="U1191" i="60" s="1"/>
  <c r="V1191" i="60" s="1"/>
  <c r="W1191" i="60" s="1"/>
  <c r="Y1191" i="60" s="1"/>
  <c r="I1191" i="60"/>
  <c r="S1190" i="60"/>
  <c r="I1190" i="60"/>
  <c r="K1190" i="60" s="1"/>
  <c r="S1189" i="60"/>
  <c r="I1189" i="60"/>
  <c r="S1188" i="60"/>
  <c r="I1188" i="60"/>
  <c r="S1187" i="60"/>
  <c r="U1187" i="60" s="1"/>
  <c r="V1187" i="60" s="1"/>
  <c r="W1187" i="60" s="1"/>
  <c r="Y1187" i="60" s="1"/>
  <c r="I1187" i="60"/>
  <c r="K1187" i="60" s="1"/>
  <c r="S58" i="54"/>
  <c r="U58" i="54" s="1"/>
  <c r="V58" i="54" s="1"/>
  <c r="W58" i="54" s="1"/>
  <c r="Y58" i="54" s="1"/>
  <c r="I58" i="54"/>
  <c r="K58" i="54" s="1"/>
  <c r="L58" i="54" s="1"/>
  <c r="S57" i="54"/>
  <c r="U57" i="54" s="1"/>
  <c r="V57" i="54" s="1"/>
  <c r="W57" i="54" s="1"/>
  <c r="Y57" i="54" s="1"/>
  <c r="I57" i="54"/>
  <c r="K57" i="54" s="1"/>
  <c r="L57" i="54" s="1"/>
  <c r="S56" i="54"/>
  <c r="I56" i="54"/>
  <c r="S55" i="54"/>
  <c r="U55" i="54" s="1"/>
  <c r="V55" i="54" s="1"/>
  <c r="W55" i="54" s="1"/>
  <c r="Y55" i="54" s="1"/>
  <c r="I55" i="54"/>
  <c r="K55" i="54" s="1"/>
  <c r="L55" i="54" s="1"/>
  <c r="S1186" i="60"/>
  <c r="I1186" i="60"/>
  <c r="S1185" i="60"/>
  <c r="I1185" i="60"/>
  <c r="S1184" i="60"/>
  <c r="U1184" i="60" s="1"/>
  <c r="I1184" i="60"/>
  <c r="S1183" i="60"/>
  <c r="U1183" i="60" s="1"/>
  <c r="V1183" i="60" s="1"/>
  <c r="W1183" i="60" s="1"/>
  <c r="Y1183" i="60" s="1"/>
  <c r="I1183" i="60"/>
  <c r="K1183" i="60" s="1"/>
  <c r="L1183" i="60" s="1"/>
  <c r="S1182" i="60"/>
  <c r="I1182" i="60"/>
  <c r="S1181" i="60"/>
  <c r="U1181" i="60" s="1"/>
  <c r="I1181" i="60"/>
  <c r="S1180" i="60"/>
  <c r="I1180" i="60"/>
  <c r="S1179" i="60"/>
  <c r="U1179" i="60" s="1"/>
  <c r="I1179" i="60"/>
  <c r="S1178" i="60"/>
  <c r="U1178" i="60" s="1"/>
  <c r="I1178" i="60"/>
  <c r="S1177" i="60"/>
  <c r="I1177" i="60"/>
  <c r="S1176" i="60"/>
  <c r="I1176" i="60"/>
  <c r="S1175" i="60"/>
  <c r="U1175" i="60" s="1"/>
  <c r="I1175" i="60"/>
  <c r="S1174" i="60"/>
  <c r="U1174" i="60" s="1"/>
  <c r="I1174" i="60"/>
  <c r="S1173" i="60"/>
  <c r="I1173" i="60"/>
  <c r="S1172" i="60"/>
  <c r="I1172" i="60"/>
  <c r="S1171" i="60"/>
  <c r="U1171" i="60" s="1"/>
  <c r="I1171" i="60"/>
  <c r="S1170" i="60"/>
  <c r="U1170" i="60" s="1"/>
  <c r="I1170" i="60"/>
  <c r="S1169" i="60"/>
  <c r="U1169" i="60" s="1"/>
  <c r="V1169" i="60" s="1"/>
  <c r="W1169" i="60" s="1"/>
  <c r="Y1169" i="60" s="1"/>
  <c r="I1169" i="60"/>
  <c r="K1169" i="60" s="1"/>
  <c r="L1169" i="60" s="1"/>
  <c r="S111" i="37"/>
  <c r="I111" i="37"/>
  <c r="I98" i="37"/>
  <c r="K98" i="37" s="1"/>
  <c r="L98" i="37" s="1"/>
  <c r="S98" i="37"/>
  <c r="U98" i="37" s="1"/>
  <c r="V98" i="37" s="1"/>
  <c r="W98" i="37" s="1"/>
  <c r="Y98" i="37" s="1"/>
  <c r="I99" i="37"/>
  <c r="K99" i="37" s="1"/>
  <c r="S99" i="37"/>
  <c r="U99" i="37" s="1"/>
  <c r="I100" i="37"/>
  <c r="K100" i="37" s="1"/>
  <c r="S100" i="37"/>
  <c r="U100" i="37" s="1"/>
  <c r="I101" i="37"/>
  <c r="K101" i="37" s="1"/>
  <c r="S101" i="37"/>
  <c r="U101" i="37" s="1"/>
  <c r="I102" i="37"/>
  <c r="K102" i="37" s="1"/>
  <c r="S102" i="37"/>
  <c r="I103" i="37"/>
  <c r="K103" i="37" s="1"/>
  <c r="S103" i="37"/>
  <c r="U103" i="37" s="1"/>
  <c r="I104" i="37"/>
  <c r="K104" i="37" s="1"/>
  <c r="S104" i="37"/>
  <c r="U104" i="37" s="1"/>
  <c r="I105" i="37"/>
  <c r="K105" i="37" s="1"/>
  <c r="S105" i="37"/>
  <c r="U105" i="37" s="1"/>
  <c r="I106" i="37"/>
  <c r="K106" i="37" s="1"/>
  <c r="S106" i="37"/>
  <c r="I107" i="37"/>
  <c r="K107" i="37" s="1"/>
  <c r="S107" i="37"/>
  <c r="U107" i="37" s="1"/>
  <c r="I108" i="37"/>
  <c r="K108" i="37" s="1"/>
  <c r="S108" i="37"/>
  <c r="U108" i="37" s="1"/>
  <c r="I109" i="37"/>
  <c r="K109" i="37" s="1"/>
  <c r="S109" i="37"/>
  <c r="U109" i="37" s="1"/>
  <c r="I110" i="37"/>
  <c r="K110" i="37" s="1"/>
  <c r="S110" i="37"/>
  <c r="V107" i="37" l="1"/>
  <c r="W107" i="37" s="1"/>
  <c r="Y107" i="37" s="1"/>
  <c r="V104" i="37"/>
  <c r="W104" i="37" s="1"/>
  <c r="Y104" i="37" s="1"/>
  <c r="V100" i="37"/>
  <c r="W100" i="37" s="1"/>
  <c r="Y100" i="37" s="1"/>
  <c r="V103" i="37"/>
  <c r="W103" i="37" s="1"/>
  <c r="Y103" i="37" s="1"/>
  <c r="V99" i="37"/>
  <c r="W99" i="37" s="1"/>
  <c r="Y99" i="37" s="1"/>
  <c r="V108" i="37"/>
  <c r="W108" i="37" s="1"/>
  <c r="Y108" i="37" s="1"/>
  <c r="U110" i="37"/>
  <c r="V110" i="37" s="1"/>
  <c r="W110" i="37" s="1"/>
  <c r="Y110" i="37" s="1"/>
  <c r="V109" i="37"/>
  <c r="W109" i="37" s="1"/>
  <c r="Y109" i="37" s="1"/>
  <c r="U106" i="37"/>
  <c r="V106" i="37" s="1"/>
  <c r="W106" i="37" s="1"/>
  <c r="Y106" i="37" s="1"/>
  <c r="V105" i="37"/>
  <c r="W105" i="37" s="1"/>
  <c r="Y105" i="37" s="1"/>
  <c r="U102" i="37"/>
  <c r="V102" i="37" s="1"/>
  <c r="W102" i="37" s="1"/>
  <c r="Y102" i="37" s="1"/>
  <c r="V101" i="37"/>
  <c r="W101" i="37" s="1"/>
  <c r="Y101" i="37" s="1"/>
  <c r="U1195" i="60"/>
  <c r="V1195" i="60" s="1"/>
  <c r="W1195" i="60" s="1"/>
  <c r="Y1195" i="60" s="1"/>
  <c r="K1201" i="60"/>
  <c r="L1201" i="60" s="1"/>
  <c r="K1191" i="60"/>
  <c r="L1191" i="60" s="1"/>
  <c r="V1192" i="60"/>
  <c r="W1192" i="60" s="1"/>
  <c r="Y1192" i="60" s="1"/>
  <c r="L1193" i="60"/>
  <c r="U1194" i="60"/>
  <c r="V1194" i="60" s="1"/>
  <c r="W1194" i="60" s="1"/>
  <c r="Y1194" i="60" s="1"/>
  <c r="K1196" i="60"/>
  <c r="L1196" i="60" s="1"/>
  <c r="M1196" i="60" s="1"/>
  <c r="L1198" i="60"/>
  <c r="U1210" i="60"/>
  <c r="V1210" i="60" s="1"/>
  <c r="W1210" i="60" s="1"/>
  <c r="Y1210" i="60" s="1"/>
  <c r="U1189" i="60"/>
  <c r="V1189" i="60" s="1"/>
  <c r="W1189" i="60" s="1"/>
  <c r="Y1189" i="60" s="1"/>
  <c r="K1202" i="60"/>
  <c r="L1202" i="60" s="1"/>
  <c r="L1210" i="60"/>
  <c r="U1205" i="60"/>
  <c r="V1205" i="60" s="1"/>
  <c r="W1205" i="60" s="1"/>
  <c r="Y1205" i="60" s="1"/>
  <c r="M1216" i="60"/>
  <c r="K1188" i="60"/>
  <c r="L1188" i="60" s="1"/>
  <c r="U1188" i="60"/>
  <c r="V1188" i="60" s="1"/>
  <c r="W1188" i="60" s="1"/>
  <c r="Y1188" i="60" s="1"/>
  <c r="K1189" i="60"/>
  <c r="L1189" i="60" s="1"/>
  <c r="U1190" i="60"/>
  <c r="V1190" i="60" s="1"/>
  <c r="W1190" i="60" s="1"/>
  <c r="Y1190" i="60" s="1"/>
  <c r="K1192" i="60"/>
  <c r="L1192" i="60" s="1"/>
  <c r="K1194" i="60"/>
  <c r="L1194" i="60" s="1"/>
  <c r="K1199" i="60"/>
  <c r="L1199" i="60" s="1"/>
  <c r="U1199" i="60"/>
  <c r="V1199" i="60" s="1"/>
  <c r="W1199" i="60" s="1"/>
  <c r="Y1199" i="60" s="1"/>
  <c r="K1205" i="60"/>
  <c r="L1205" i="60" s="1"/>
  <c r="K1208" i="60"/>
  <c r="L1208" i="60" s="1"/>
  <c r="U1208" i="60"/>
  <c r="V1208" i="60" s="1"/>
  <c r="W1208" i="60" s="1"/>
  <c r="Y1208" i="60" s="1"/>
  <c r="U1209" i="60"/>
  <c r="V1209" i="60" s="1"/>
  <c r="W1209" i="60" s="1"/>
  <c r="Y1209" i="60" s="1"/>
  <c r="K1211" i="60"/>
  <c r="L1211" i="60" s="1"/>
  <c r="U1211" i="60"/>
  <c r="V1211" i="60" s="1"/>
  <c r="W1211" i="60" s="1"/>
  <c r="Y1211" i="60" s="1"/>
  <c r="L1190" i="60"/>
  <c r="K1203" i="60"/>
  <c r="L1203" i="60" s="1"/>
  <c r="U1203" i="60"/>
  <c r="V1203" i="60" s="1"/>
  <c r="W1203" i="60" s="1"/>
  <c r="Y1203" i="60" s="1"/>
  <c r="U1204" i="60"/>
  <c r="V1204" i="60" s="1"/>
  <c r="W1204" i="60" s="1"/>
  <c r="Y1204" i="60" s="1"/>
  <c r="K1206" i="60"/>
  <c r="L1206" i="60" s="1"/>
  <c r="U1206" i="60"/>
  <c r="V1206" i="60" s="1"/>
  <c r="W1206" i="60" s="1"/>
  <c r="Y1206" i="60" s="1"/>
  <c r="U1207" i="60"/>
  <c r="V1207" i="60" s="1"/>
  <c r="W1207" i="60" s="1"/>
  <c r="Y1207" i="60" s="1"/>
  <c r="K1209" i="60"/>
  <c r="L1209" i="60" s="1"/>
  <c r="K1212" i="60"/>
  <c r="L1212" i="60" s="1"/>
  <c r="U1212" i="60"/>
  <c r="V1212" i="60" s="1"/>
  <c r="W1212" i="60" s="1"/>
  <c r="Y1212" i="60" s="1"/>
  <c r="K1215" i="60"/>
  <c r="L1215" i="60" s="1"/>
  <c r="U1215" i="60"/>
  <c r="V1215" i="60" s="1"/>
  <c r="W1215" i="60" s="1"/>
  <c r="Y1215" i="60" s="1"/>
  <c r="U1216" i="60"/>
  <c r="V1216" i="60" s="1"/>
  <c r="W1216" i="60" s="1"/>
  <c r="Y1216" i="60" s="1"/>
  <c r="L1187" i="60"/>
  <c r="U1186" i="60"/>
  <c r="V1186" i="60" s="1"/>
  <c r="W1186" i="60" s="1"/>
  <c r="Y1186" i="60" s="1"/>
  <c r="V1184" i="60"/>
  <c r="W1184" i="60" s="1"/>
  <c r="Y1184" i="60" s="1"/>
  <c r="U1185" i="60"/>
  <c r="V1185" i="60" s="1"/>
  <c r="W1185" i="60" s="1"/>
  <c r="Y1185" i="60" s="1"/>
  <c r="K56" i="54"/>
  <c r="L56" i="54" s="1"/>
  <c r="U56" i="54"/>
  <c r="V56" i="54" s="1"/>
  <c r="W56" i="54" s="1"/>
  <c r="Y56" i="54" s="1"/>
  <c r="K1184" i="60"/>
  <c r="L1184" i="60" s="1"/>
  <c r="K1185" i="60"/>
  <c r="L1185" i="60" s="1"/>
  <c r="K1186" i="60"/>
  <c r="L1186" i="60" s="1"/>
  <c r="U1172" i="60"/>
  <c r="V1172" i="60" s="1"/>
  <c r="W1172" i="60" s="1"/>
  <c r="Y1172" i="60" s="1"/>
  <c r="U1173" i="60"/>
  <c r="V1173" i="60" s="1"/>
  <c r="W1173" i="60" s="1"/>
  <c r="Y1173" i="60" s="1"/>
  <c r="U1176" i="60"/>
  <c r="V1176" i="60" s="1"/>
  <c r="W1176" i="60" s="1"/>
  <c r="Y1176" i="60" s="1"/>
  <c r="U1177" i="60"/>
  <c r="V1177" i="60" s="1"/>
  <c r="W1177" i="60" s="1"/>
  <c r="Y1177" i="60" s="1"/>
  <c r="U1180" i="60"/>
  <c r="V1180" i="60" s="1"/>
  <c r="W1180" i="60" s="1"/>
  <c r="Y1180" i="60" s="1"/>
  <c r="K1170" i="60"/>
  <c r="L1170" i="60" s="1"/>
  <c r="V1170" i="60"/>
  <c r="W1170" i="60" s="1"/>
  <c r="Y1170" i="60" s="1"/>
  <c r="K1171" i="60"/>
  <c r="L1171" i="60" s="1"/>
  <c r="V1171" i="60"/>
  <c r="W1171" i="60" s="1"/>
  <c r="Y1171" i="60" s="1"/>
  <c r="K1172" i="60"/>
  <c r="L1172" i="60" s="1"/>
  <c r="K1173" i="60"/>
  <c r="L1173" i="60" s="1"/>
  <c r="K1174" i="60"/>
  <c r="L1174" i="60" s="1"/>
  <c r="V1174" i="60"/>
  <c r="W1174" i="60" s="1"/>
  <c r="Y1174" i="60" s="1"/>
  <c r="K1175" i="60"/>
  <c r="L1175" i="60" s="1"/>
  <c r="V1175" i="60"/>
  <c r="W1175" i="60" s="1"/>
  <c r="Y1175" i="60" s="1"/>
  <c r="K1176" i="60"/>
  <c r="L1176" i="60" s="1"/>
  <c r="K1177" i="60"/>
  <c r="L1177" i="60" s="1"/>
  <c r="K1178" i="60"/>
  <c r="L1178" i="60" s="1"/>
  <c r="V1178" i="60"/>
  <c r="W1178" i="60" s="1"/>
  <c r="Y1178" i="60" s="1"/>
  <c r="K1179" i="60"/>
  <c r="L1179" i="60" s="1"/>
  <c r="V1179" i="60"/>
  <c r="W1179" i="60" s="1"/>
  <c r="Y1179" i="60" s="1"/>
  <c r="K1180" i="60"/>
  <c r="L1180" i="60" s="1"/>
  <c r="K1181" i="60"/>
  <c r="L1181" i="60" s="1"/>
  <c r="V1181" i="60"/>
  <c r="W1181" i="60" s="1"/>
  <c r="Y1181" i="60" s="1"/>
  <c r="K1182" i="60"/>
  <c r="L1182" i="60" s="1"/>
  <c r="M1182" i="60" s="1"/>
  <c r="U1182" i="60"/>
  <c r="V1182" i="60" s="1"/>
  <c r="W1182" i="60" s="1"/>
  <c r="Y1182" i="60" s="1"/>
  <c r="K111" i="37"/>
  <c r="L111" i="37" s="1"/>
  <c r="M111" i="37" s="1"/>
  <c r="U111" i="37"/>
  <c r="V111" i="37" s="1"/>
  <c r="W111" i="37" s="1"/>
  <c r="Y111" i="37" s="1"/>
  <c r="L110" i="37"/>
  <c r="L109" i="37"/>
  <c r="L108" i="37"/>
  <c r="L107" i="37"/>
  <c r="L106" i="37"/>
  <c r="L105" i="37"/>
  <c r="L104" i="37"/>
  <c r="L103" i="37"/>
  <c r="L102" i="37"/>
  <c r="L101" i="37"/>
  <c r="L100" i="37"/>
  <c r="L99" i="37"/>
  <c r="M98" i="37" l="1"/>
  <c r="N98" i="37" s="1"/>
  <c r="P98" i="37" s="1"/>
  <c r="M1183" i="60"/>
  <c r="M1193" i="60"/>
  <c r="M1191" i="60"/>
  <c r="N1191" i="60" s="1"/>
  <c r="P1191" i="60" s="1"/>
  <c r="M1209" i="60"/>
  <c r="M1207" i="60"/>
  <c r="M1194" i="60"/>
  <c r="M1214" i="60"/>
  <c r="M1204" i="60"/>
  <c r="M1202" i="60"/>
  <c r="M1192" i="60"/>
  <c r="N1216" i="60"/>
  <c r="P1216" i="60" s="1"/>
  <c r="M1187" i="60"/>
  <c r="M1198" i="60"/>
  <c r="N1196" i="60"/>
  <c r="P1196" i="60" s="1"/>
  <c r="M55" i="54"/>
  <c r="O1182" i="60"/>
  <c r="N1182" i="60"/>
  <c r="P1182" i="60" s="1"/>
  <c r="M1169" i="60"/>
  <c r="O111" i="37"/>
  <c r="N111" i="37"/>
  <c r="P111" i="37" s="1"/>
  <c r="O98" i="37"/>
  <c r="N1193" i="60" l="1"/>
  <c r="P1193" i="60" s="1"/>
  <c r="N1187" i="60"/>
  <c r="P1187" i="60" s="1"/>
  <c r="N1207" i="60"/>
  <c r="P1207" i="60" s="1"/>
  <c r="N1198" i="60"/>
  <c r="P1198" i="60" s="1"/>
  <c r="N1202" i="60"/>
  <c r="P1202" i="60" s="1"/>
  <c r="N1204" i="60"/>
  <c r="P1204" i="60" s="1"/>
  <c r="N1192" i="60"/>
  <c r="P1192" i="60" s="1"/>
  <c r="N1194" i="60"/>
  <c r="P1194" i="60" s="1"/>
  <c r="N1214" i="60"/>
  <c r="P1214" i="60" s="1"/>
  <c r="N1209" i="60"/>
  <c r="P1209" i="60" s="1"/>
  <c r="N55" i="54"/>
  <c r="P55" i="54" s="1"/>
  <c r="O1169" i="60"/>
  <c r="N1169" i="60"/>
  <c r="P1169" i="60" s="1"/>
  <c r="S658" i="2" l="1"/>
  <c r="U658" i="2" s="1"/>
  <c r="I658" i="2"/>
  <c r="K658" i="2" s="1"/>
  <c r="S657" i="2"/>
  <c r="I657" i="2"/>
  <c r="S656" i="2"/>
  <c r="U656" i="2" s="1"/>
  <c r="V656" i="2" s="1"/>
  <c r="W656" i="2" s="1"/>
  <c r="Y656" i="2" s="1"/>
  <c r="I656" i="2"/>
  <c r="K656" i="2" s="1"/>
  <c r="S655" i="2"/>
  <c r="U655" i="2" s="1"/>
  <c r="V655" i="2" s="1"/>
  <c r="W655" i="2" s="1"/>
  <c r="Y655" i="2" s="1"/>
  <c r="I655" i="2"/>
  <c r="S654" i="2"/>
  <c r="I654" i="2"/>
  <c r="S653" i="2"/>
  <c r="I653" i="2"/>
  <c r="S652" i="2"/>
  <c r="I652" i="2"/>
  <c r="K652" i="2" s="1"/>
  <c r="S651" i="2"/>
  <c r="I651" i="2"/>
  <c r="S650" i="2"/>
  <c r="I650" i="2"/>
  <c r="S649" i="2"/>
  <c r="I649" i="2"/>
  <c r="S648" i="2"/>
  <c r="I648" i="2"/>
  <c r="K648" i="2" s="1"/>
  <c r="L648" i="2" s="1"/>
  <c r="S647" i="2"/>
  <c r="U647" i="2" s="1"/>
  <c r="V647" i="2" s="1"/>
  <c r="W647" i="2" s="1"/>
  <c r="Y647" i="2" s="1"/>
  <c r="I647" i="2"/>
  <c r="S646" i="2"/>
  <c r="I646" i="2"/>
  <c r="S645" i="2"/>
  <c r="U645" i="2" s="1"/>
  <c r="I645" i="2"/>
  <c r="K645" i="2" s="1"/>
  <c r="S644" i="2"/>
  <c r="U644" i="2" s="1"/>
  <c r="V644" i="2" s="1"/>
  <c r="W644" i="2" s="1"/>
  <c r="Y644" i="2" s="1"/>
  <c r="I644" i="2"/>
  <c r="K644" i="2" s="1"/>
  <c r="S643" i="2"/>
  <c r="U643" i="2" s="1"/>
  <c r="V643" i="2" s="1"/>
  <c r="W643" i="2" s="1"/>
  <c r="Y643" i="2" s="1"/>
  <c r="I643" i="2"/>
  <c r="K643" i="2" s="1"/>
  <c r="L643" i="2" s="1"/>
  <c r="S642" i="2"/>
  <c r="I642" i="2"/>
  <c r="S641" i="2"/>
  <c r="I641" i="2"/>
  <c r="S640" i="2"/>
  <c r="U640" i="2" s="1"/>
  <c r="V640" i="2" s="1"/>
  <c r="W640" i="2" s="1"/>
  <c r="Y640" i="2" s="1"/>
  <c r="I640" i="2"/>
  <c r="K640" i="2" s="1"/>
  <c r="S639" i="2"/>
  <c r="U639" i="2" s="1"/>
  <c r="V639" i="2" s="1"/>
  <c r="W639" i="2" s="1"/>
  <c r="Y639" i="2" s="1"/>
  <c r="I639" i="2"/>
  <c r="K639" i="2" s="1"/>
  <c r="L639" i="2" s="1"/>
  <c r="S638" i="2"/>
  <c r="I638" i="2"/>
  <c r="S637" i="2"/>
  <c r="U637" i="2" s="1"/>
  <c r="I637" i="2"/>
  <c r="K637" i="2" s="1"/>
  <c r="S636" i="2"/>
  <c r="I636" i="2"/>
  <c r="S635" i="2"/>
  <c r="U635" i="2" s="1"/>
  <c r="V635" i="2" s="1"/>
  <c r="W635" i="2" s="1"/>
  <c r="Y635" i="2" s="1"/>
  <c r="I635" i="2"/>
  <c r="K635" i="2" s="1"/>
  <c r="L635" i="2" s="1"/>
  <c r="S634" i="2"/>
  <c r="I634" i="2"/>
  <c r="S633" i="2"/>
  <c r="I633" i="2"/>
  <c r="S632" i="2"/>
  <c r="I632" i="2"/>
  <c r="K632" i="2" s="1"/>
  <c r="L632" i="2" s="1"/>
  <c r="S631" i="2"/>
  <c r="U631" i="2" s="1"/>
  <c r="V631" i="2" s="1"/>
  <c r="W631" i="2" s="1"/>
  <c r="Y631" i="2" s="1"/>
  <c r="I631" i="2"/>
  <c r="S630" i="2"/>
  <c r="I630" i="2"/>
  <c r="S629" i="2"/>
  <c r="U629" i="2" s="1"/>
  <c r="I629" i="2"/>
  <c r="K629" i="2" s="1"/>
  <c r="S628" i="2"/>
  <c r="U628" i="2" s="1"/>
  <c r="I628" i="2"/>
  <c r="K628" i="2" s="1"/>
  <c r="S627" i="2"/>
  <c r="U627" i="2" s="1"/>
  <c r="I627" i="2"/>
  <c r="S626" i="2"/>
  <c r="I626" i="2"/>
  <c r="S625" i="2"/>
  <c r="I625" i="2"/>
  <c r="S624" i="2"/>
  <c r="U624" i="2" s="1"/>
  <c r="V624" i="2" s="1"/>
  <c r="W624" i="2" s="1"/>
  <c r="Y624" i="2" s="1"/>
  <c r="I624" i="2"/>
  <c r="K624" i="2" s="1"/>
  <c r="L624" i="2" s="1"/>
  <c r="S623" i="2"/>
  <c r="U623" i="2" s="1"/>
  <c r="I623" i="2"/>
  <c r="K623" i="2" s="1"/>
  <c r="S622" i="2"/>
  <c r="I622" i="2"/>
  <c r="S621" i="2"/>
  <c r="U621" i="2" s="1"/>
  <c r="I621" i="2"/>
  <c r="K621" i="2" s="1"/>
  <c r="S620" i="2"/>
  <c r="U620" i="2" s="1"/>
  <c r="I620" i="2"/>
  <c r="K620" i="2" s="1"/>
  <c r="S619" i="2"/>
  <c r="I619" i="2"/>
  <c r="S618" i="2"/>
  <c r="I618" i="2"/>
  <c r="S617" i="2"/>
  <c r="U617" i="2" s="1"/>
  <c r="I617" i="2"/>
  <c r="K617" i="2" s="1"/>
  <c r="S616" i="2"/>
  <c r="U616" i="2" s="1"/>
  <c r="V616" i="2" s="1"/>
  <c r="W616" i="2" s="1"/>
  <c r="Y616" i="2" s="1"/>
  <c r="I616" i="2"/>
  <c r="K616" i="2" s="1"/>
  <c r="L616" i="2" s="1"/>
  <c r="S615" i="2"/>
  <c r="I615" i="2"/>
  <c r="S614" i="2"/>
  <c r="U614" i="2" s="1"/>
  <c r="I614" i="2"/>
  <c r="K614" i="2" s="1"/>
  <c r="S613" i="2"/>
  <c r="U613" i="2" s="1"/>
  <c r="I613" i="2"/>
  <c r="K613" i="2" s="1"/>
  <c r="L613" i="2" s="1"/>
  <c r="S612" i="2"/>
  <c r="U612" i="2" s="1"/>
  <c r="V612" i="2" s="1"/>
  <c r="W612" i="2" s="1"/>
  <c r="Y612" i="2" s="1"/>
  <c r="I612" i="2"/>
  <c r="K636" i="2" l="1"/>
  <c r="L636" i="2" s="1"/>
  <c r="L620" i="2"/>
  <c r="V628" i="2"/>
  <c r="W628" i="2" s="1"/>
  <c r="Y628" i="2" s="1"/>
  <c r="V613" i="2"/>
  <c r="W613" i="2" s="1"/>
  <c r="Y613" i="2" s="1"/>
  <c r="K619" i="2"/>
  <c r="L619" i="2" s="1"/>
  <c r="V620" i="2"/>
  <c r="W620" i="2" s="1"/>
  <c r="Y620" i="2" s="1"/>
  <c r="U632" i="2"/>
  <c r="V632" i="2" s="1"/>
  <c r="W632" i="2" s="1"/>
  <c r="Y632" i="2" s="1"/>
  <c r="U636" i="2"/>
  <c r="V636" i="2" s="1"/>
  <c r="W636" i="2" s="1"/>
  <c r="Y636" i="2" s="1"/>
  <c r="L640" i="2"/>
  <c r="L644" i="2"/>
  <c r="U648" i="2"/>
  <c r="V648" i="2" s="1"/>
  <c r="W648" i="2" s="1"/>
  <c r="Y648" i="2" s="1"/>
  <c r="L652" i="2"/>
  <c r="V627" i="2"/>
  <c r="W627" i="2" s="1"/>
  <c r="Y627" i="2" s="1"/>
  <c r="L658" i="2"/>
  <c r="V617" i="2"/>
  <c r="W617" i="2" s="1"/>
  <c r="Y617" i="2" s="1"/>
  <c r="U619" i="2"/>
  <c r="V619" i="2" s="1"/>
  <c r="W619" i="2" s="1"/>
  <c r="Y619" i="2" s="1"/>
  <c r="L623" i="2"/>
  <c r="K625" i="2"/>
  <c r="L625" i="2" s="1"/>
  <c r="K633" i="2"/>
  <c r="L633" i="2" s="1"/>
  <c r="U641" i="2"/>
  <c r="V641" i="2" s="1"/>
  <c r="W641" i="2" s="1"/>
  <c r="Y641" i="2" s="1"/>
  <c r="K649" i="2"/>
  <c r="L649" i="2" s="1"/>
  <c r="K655" i="2"/>
  <c r="L655" i="2" s="1"/>
  <c r="L617" i="2"/>
  <c r="V623" i="2"/>
  <c r="W623" i="2" s="1"/>
  <c r="Y623" i="2" s="1"/>
  <c r="U625" i="2"/>
  <c r="V625" i="2" s="1"/>
  <c r="W625" i="2" s="1"/>
  <c r="Y625" i="2" s="1"/>
  <c r="K627" i="2"/>
  <c r="L627" i="2" s="1"/>
  <c r="L628" i="2"/>
  <c r="U633" i="2"/>
  <c r="V633" i="2" s="1"/>
  <c r="W633" i="2" s="1"/>
  <c r="Y633" i="2" s="1"/>
  <c r="K641" i="2"/>
  <c r="L641" i="2" s="1"/>
  <c r="U649" i="2"/>
  <c r="V649" i="2" s="1"/>
  <c r="W649" i="2" s="1"/>
  <c r="Y649" i="2" s="1"/>
  <c r="K618" i="2"/>
  <c r="L618" i="2" s="1"/>
  <c r="U646" i="2"/>
  <c r="V646" i="2" s="1"/>
  <c r="W646" i="2" s="1"/>
  <c r="Y646" i="2" s="1"/>
  <c r="U654" i="2"/>
  <c r="V654" i="2" s="1"/>
  <c r="W654" i="2" s="1"/>
  <c r="Y654" i="2" s="1"/>
  <c r="K612" i="2"/>
  <c r="L612" i="2" s="1"/>
  <c r="V614" i="2"/>
  <c r="W614" i="2" s="1"/>
  <c r="Y614" i="2" s="1"/>
  <c r="U618" i="2"/>
  <c r="V618" i="2" s="1"/>
  <c r="W618" i="2" s="1"/>
  <c r="Y618" i="2" s="1"/>
  <c r="L621" i="2"/>
  <c r="K622" i="2"/>
  <c r="L622" i="2" s="1"/>
  <c r="V629" i="2"/>
  <c r="W629" i="2" s="1"/>
  <c r="Y629" i="2" s="1"/>
  <c r="U634" i="2"/>
  <c r="V634" i="2" s="1"/>
  <c r="W634" i="2" s="1"/>
  <c r="Y634" i="2" s="1"/>
  <c r="L637" i="2"/>
  <c r="K638" i="2"/>
  <c r="L638" i="2" s="1"/>
  <c r="V645" i="2"/>
  <c r="W645" i="2" s="1"/>
  <c r="Y645" i="2" s="1"/>
  <c r="U650" i="2"/>
  <c r="V650" i="2" s="1"/>
  <c r="W650" i="2" s="1"/>
  <c r="Y650" i="2" s="1"/>
  <c r="K615" i="2"/>
  <c r="L615" i="2" s="1"/>
  <c r="K634" i="2"/>
  <c r="L634" i="2" s="1"/>
  <c r="U615" i="2"/>
  <c r="V615" i="2" s="1"/>
  <c r="W615" i="2" s="1"/>
  <c r="Y615" i="2" s="1"/>
  <c r="U622" i="2"/>
  <c r="V622" i="2" s="1"/>
  <c r="W622" i="2" s="1"/>
  <c r="Y622" i="2" s="1"/>
  <c r="K626" i="2"/>
  <c r="L626" i="2" s="1"/>
  <c r="U638" i="2"/>
  <c r="V638" i="2" s="1"/>
  <c r="W638" i="2" s="1"/>
  <c r="Y638" i="2" s="1"/>
  <c r="K642" i="2"/>
  <c r="L642" i="2" s="1"/>
  <c r="K653" i="2"/>
  <c r="L653" i="2" s="1"/>
  <c r="U657" i="2"/>
  <c r="V657" i="2" s="1"/>
  <c r="W657" i="2" s="1"/>
  <c r="Y657" i="2" s="1"/>
  <c r="V658" i="2"/>
  <c r="W658" i="2" s="1"/>
  <c r="Y658" i="2" s="1"/>
  <c r="U630" i="2"/>
  <c r="V630" i="2" s="1"/>
  <c r="W630" i="2" s="1"/>
  <c r="Y630" i="2" s="1"/>
  <c r="K650" i="2"/>
  <c r="L650" i="2" s="1"/>
  <c r="L614" i="2"/>
  <c r="V621" i="2"/>
  <c r="W621" i="2" s="1"/>
  <c r="Y621" i="2" s="1"/>
  <c r="U626" i="2"/>
  <c r="V626" i="2" s="1"/>
  <c r="W626" i="2" s="1"/>
  <c r="Y626" i="2" s="1"/>
  <c r="L629" i="2"/>
  <c r="K630" i="2"/>
  <c r="L630" i="2" s="1"/>
  <c r="V637" i="2"/>
  <c r="W637" i="2" s="1"/>
  <c r="Y637" i="2" s="1"/>
  <c r="U642" i="2"/>
  <c r="V642" i="2" s="1"/>
  <c r="W642" i="2" s="1"/>
  <c r="Y642" i="2" s="1"/>
  <c r="L645" i="2"/>
  <c r="K646" i="2"/>
  <c r="L646" i="2" s="1"/>
  <c r="U653" i="2"/>
  <c r="V653" i="2" s="1"/>
  <c r="W653" i="2" s="1"/>
  <c r="Y653" i="2" s="1"/>
  <c r="L656" i="2"/>
  <c r="K631" i="2"/>
  <c r="L631" i="2" s="1"/>
  <c r="K647" i="2"/>
  <c r="L647" i="2" s="1"/>
  <c r="K651" i="2"/>
  <c r="L651" i="2" s="1"/>
  <c r="U651" i="2"/>
  <c r="V651" i="2" s="1"/>
  <c r="W651" i="2" s="1"/>
  <c r="Y651" i="2" s="1"/>
  <c r="U652" i="2"/>
  <c r="V652" i="2" s="1"/>
  <c r="W652" i="2" s="1"/>
  <c r="Y652" i="2" s="1"/>
  <c r="K654" i="2"/>
  <c r="L654" i="2" s="1"/>
  <c r="K657" i="2"/>
  <c r="L657" i="2" s="1"/>
  <c r="M654" i="2" l="1"/>
  <c r="M652" i="2"/>
  <c r="M612" i="2"/>
  <c r="M657" i="2"/>
  <c r="M656" i="2"/>
  <c r="N612" i="2" l="1"/>
  <c r="P612" i="2" s="1"/>
  <c r="N654" i="2"/>
  <c r="P654" i="2" s="1"/>
  <c r="N656" i="2"/>
  <c r="P656" i="2" s="1"/>
  <c r="N657" i="2"/>
  <c r="P657" i="2" s="1"/>
  <c r="N652" i="2"/>
  <c r="P652" i="2" s="1"/>
  <c r="S82" i="70" l="1"/>
  <c r="U82" i="70" s="1"/>
  <c r="V82" i="70" s="1"/>
  <c r="W82" i="70" s="1"/>
  <c r="Y82" i="70" s="1"/>
  <c r="I82" i="70"/>
  <c r="S81" i="70"/>
  <c r="I81" i="70"/>
  <c r="K81" i="70" s="1"/>
  <c r="S80" i="70"/>
  <c r="I80" i="70"/>
  <c r="S79" i="70"/>
  <c r="I79" i="70"/>
  <c r="K79" i="70" s="1"/>
  <c r="S1166" i="60"/>
  <c r="I1166" i="60"/>
  <c r="K1166" i="60" s="1"/>
  <c r="L1166" i="60" s="1"/>
  <c r="K82" i="70" l="1"/>
  <c r="L82" i="70" s="1"/>
  <c r="L81" i="70"/>
  <c r="U81" i="70"/>
  <c r="V81" i="70" s="1"/>
  <c r="W81" i="70" s="1"/>
  <c r="U80" i="70"/>
  <c r="V80" i="70" s="1"/>
  <c r="W80" i="70" s="1"/>
  <c r="Y80" i="70" s="1"/>
  <c r="K80" i="70"/>
  <c r="L80" i="70" s="1"/>
  <c r="U79" i="70"/>
  <c r="V79" i="70" s="1"/>
  <c r="W79" i="70" s="1"/>
  <c r="Y79" i="70" s="1"/>
  <c r="L79" i="70"/>
  <c r="M1166" i="60"/>
  <c r="U1166" i="60"/>
  <c r="V1166" i="60" s="1"/>
  <c r="W1166" i="60" s="1"/>
  <c r="Y1166" i="60" s="1"/>
  <c r="M79" i="70" l="1"/>
  <c r="N79" i="70" s="1"/>
  <c r="P79" i="70" s="1"/>
  <c r="Y81" i="70"/>
  <c r="N1166" i="60"/>
  <c r="P1166" i="60" s="1"/>
  <c r="O79" i="70" l="1"/>
  <c r="S1121" i="60"/>
  <c r="U1121" i="60" s="1"/>
  <c r="V1121" i="60" s="1"/>
  <c r="W1121" i="60" s="1"/>
  <c r="Y1121" i="60" s="1"/>
  <c r="I1121" i="60"/>
  <c r="K1121" i="60" s="1"/>
  <c r="L1121" i="60" s="1"/>
  <c r="S1120" i="60"/>
  <c r="U1120" i="60" s="1"/>
  <c r="V1120" i="60" s="1"/>
  <c r="W1120" i="60" s="1"/>
  <c r="Y1120" i="60" s="1"/>
  <c r="I1120" i="60"/>
  <c r="K1120" i="60" s="1"/>
  <c r="L1120" i="60" s="1"/>
  <c r="S1119" i="60"/>
  <c r="I1119" i="60"/>
  <c r="S1118" i="60"/>
  <c r="I1118" i="60"/>
  <c r="K1118" i="60" s="1"/>
  <c r="S1117" i="60"/>
  <c r="U1117" i="60" s="1"/>
  <c r="V1117" i="60" s="1"/>
  <c r="W1117" i="60" s="1"/>
  <c r="Y1117" i="60" s="1"/>
  <c r="I1117" i="60"/>
  <c r="K1117" i="60" s="1"/>
  <c r="L1117" i="60" s="1"/>
  <c r="S1116" i="60"/>
  <c r="U1116" i="60" s="1"/>
  <c r="I1116" i="60"/>
  <c r="K1116" i="60" s="1"/>
  <c r="L1116" i="60" s="1"/>
  <c r="S1115" i="60"/>
  <c r="U1115" i="60" s="1"/>
  <c r="V1115" i="60" s="1"/>
  <c r="W1115" i="60" s="1"/>
  <c r="Y1115" i="60" s="1"/>
  <c r="I1115" i="60"/>
  <c r="K1115" i="60" s="1"/>
  <c r="S1114" i="60"/>
  <c r="I1114" i="60"/>
  <c r="S1113" i="60"/>
  <c r="I1113" i="60"/>
  <c r="S1112" i="60"/>
  <c r="I1112" i="60"/>
  <c r="K1112" i="60" s="1"/>
  <c r="L1112" i="60" s="1"/>
  <c r="S1111" i="60"/>
  <c r="I1111" i="60"/>
  <c r="K1111" i="60" s="1"/>
  <c r="L1111" i="60" s="1"/>
  <c r="S1110" i="60"/>
  <c r="U1110" i="60" s="1"/>
  <c r="V1110" i="60" s="1"/>
  <c r="W1110" i="60" s="1"/>
  <c r="Y1110" i="60" s="1"/>
  <c r="I1110" i="60"/>
  <c r="K1110" i="60" s="1"/>
  <c r="L1110" i="60" s="1"/>
  <c r="S1109" i="60"/>
  <c r="I1109" i="60"/>
  <c r="S1108" i="60"/>
  <c r="U1108" i="60" s="1"/>
  <c r="I1108" i="60"/>
  <c r="S1107" i="60"/>
  <c r="U1107" i="60" s="1"/>
  <c r="V1107" i="60" s="1"/>
  <c r="W1107" i="60" s="1"/>
  <c r="Y1107" i="60" s="1"/>
  <c r="I1107" i="60"/>
  <c r="K1107" i="60" s="1"/>
  <c r="L1107" i="60" s="1"/>
  <c r="S1106" i="60"/>
  <c r="I1106" i="60"/>
  <c r="S1105" i="60"/>
  <c r="U1105" i="60" s="1"/>
  <c r="I1105" i="60"/>
  <c r="U1104" i="60"/>
  <c r="S1104" i="60"/>
  <c r="I1104" i="60"/>
  <c r="K1104" i="60" s="1"/>
  <c r="L1104" i="60" s="1"/>
  <c r="S1103" i="60"/>
  <c r="U1103" i="60" s="1"/>
  <c r="V1103" i="60" s="1"/>
  <c r="W1103" i="60" s="1"/>
  <c r="Y1103" i="60" s="1"/>
  <c r="I1103" i="60"/>
  <c r="K1103" i="60" s="1"/>
  <c r="L1103" i="60" s="1"/>
  <c r="S1102" i="60"/>
  <c r="U1102" i="60" s="1"/>
  <c r="V1102" i="60" s="1"/>
  <c r="W1102" i="60" s="1"/>
  <c r="Y1102" i="60" s="1"/>
  <c r="I1102" i="60"/>
  <c r="V1104" i="60" l="1"/>
  <c r="W1104" i="60" s="1"/>
  <c r="Y1104" i="60" s="1"/>
  <c r="L1115" i="60"/>
  <c r="V1116" i="60"/>
  <c r="W1116" i="60" s="1"/>
  <c r="Y1116" i="60" s="1"/>
  <c r="K1113" i="60"/>
  <c r="L1113" i="60" s="1"/>
  <c r="U1113" i="60"/>
  <c r="V1113" i="60" s="1"/>
  <c r="W1113" i="60" s="1"/>
  <c r="Y1113" i="60" s="1"/>
  <c r="U1118" i="60"/>
  <c r="V1118" i="60" s="1"/>
  <c r="W1118" i="60" s="1"/>
  <c r="Y1118" i="60" s="1"/>
  <c r="K1102" i="60"/>
  <c r="L1102" i="60" s="1"/>
  <c r="V1105" i="60"/>
  <c r="W1105" i="60" s="1"/>
  <c r="Y1105" i="60" s="1"/>
  <c r="K1108" i="60"/>
  <c r="L1108" i="60" s="1"/>
  <c r="U1112" i="60"/>
  <c r="V1112" i="60" s="1"/>
  <c r="W1112" i="60" s="1"/>
  <c r="Y1112" i="60" s="1"/>
  <c r="K1114" i="60"/>
  <c r="L1114" i="60" s="1"/>
  <c r="U1114" i="60"/>
  <c r="V1114" i="60" s="1"/>
  <c r="W1114" i="60" s="1"/>
  <c r="Y1114" i="60" s="1"/>
  <c r="L1118" i="60"/>
  <c r="K1119" i="60"/>
  <c r="L1119" i="60" s="1"/>
  <c r="U1119" i="60"/>
  <c r="V1119" i="60" s="1"/>
  <c r="W1119" i="60" s="1"/>
  <c r="Y1119" i="60" s="1"/>
  <c r="K1105" i="60"/>
  <c r="L1105" i="60" s="1"/>
  <c r="U1111" i="60"/>
  <c r="V1111" i="60" s="1"/>
  <c r="W1111" i="60" s="1"/>
  <c r="Y1111" i="60" s="1"/>
  <c r="V1108" i="60"/>
  <c r="W1108" i="60" s="1"/>
  <c r="Y1108" i="60" s="1"/>
  <c r="K1106" i="60"/>
  <c r="L1106" i="60" s="1"/>
  <c r="U1106" i="60"/>
  <c r="V1106" i="60" s="1"/>
  <c r="W1106" i="60" s="1"/>
  <c r="Y1106" i="60" s="1"/>
  <c r="K1109" i="60"/>
  <c r="L1109" i="60" s="1"/>
  <c r="U1109" i="60"/>
  <c r="V1109" i="60" s="1"/>
  <c r="W1109" i="60" s="1"/>
  <c r="Y1109" i="60" s="1"/>
  <c r="M1112" i="60" l="1"/>
  <c r="M1102" i="60"/>
  <c r="N1112" i="60" l="1"/>
  <c r="P1112" i="60" s="1"/>
  <c r="N1102" i="60"/>
  <c r="P1102" i="60" s="1"/>
  <c r="S1168" i="60" l="1"/>
  <c r="U1168" i="60" s="1"/>
  <c r="V1168" i="60" s="1"/>
  <c r="W1168" i="60" s="1"/>
  <c r="Y1168" i="60" s="1"/>
  <c r="I1168" i="60"/>
  <c r="K1168" i="60" s="1"/>
  <c r="L1168" i="60" s="1"/>
  <c r="S1167" i="60"/>
  <c r="U1167" i="60" s="1"/>
  <c r="I1167" i="60"/>
  <c r="S1165" i="60"/>
  <c r="U1165" i="60" s="1"/>
  <c r="I1165" i="60"/>
  <c r="K1165" i="60" s="1"/>
  <c r="L1165" i="60" s="1"/>
  <c r="S1164" i="60"/>
  <c r="I1164" i="60"/>
  <c r="K1164" i="60" s="1"/>
  <c r="S1163" i="60"/>
  <c r="I1163" i="60"/>
  <c r="K1163" i="60" s="1"/>
  <c r="S1162" i="60"/>
  <c r="U1162" i="60" s="1"/>
  <c r="I1162" i="60"/>
  <c r="K1162" i="60" s="1"/>
  <c r="S1161" i="60"/>
  <c r="U1161" i="60" s="1"/>
  <c r="I1161" i="60"/>
  <c r="K1161" i="60" s="1"/>
  <c r="S1160" i="60"/>
  <c r="U1160" i="60" s="1"/>
  <c r="I1160" i="60"/>
  <c r="K1160" i="60" s="1"/>
  <c r="L1160" i="60" s="1"/>
  <c r="S1159" i="60"/>
  <c r="U1159" i="60" s="1"/>
  <c r="V1159" i="60" s="1"/>
  <c r="W1159" i="60" s="1"/>
  <c r="Y1159" i="60" s="1"/>
  <c r="I1159" i="60"/>
  <c r="K1159" i="60" s="1"/>
  <c r="L1159" i="60" s="1"/>
  <c r="S1158" i="60"/>
  <c r="U1158" i="60" s="1"/>
  <c r="I1158" i="60"/>
  <c r="S1157" i="60"/>
  <c r="I1157" i="60"/>
  <c r="K1157" i="60" s="1"/>
  <c r="S1156" i="60"/>
  <c r="I1156" i="60"/>
  <c r="K1156" i="60" s="1"/>
  <c r="L1156" i="60" s="1"/>
  <c r="S1155" i="60"/>
  <c r="I1155" i="60"/>
  <c r="K1155" i="60" s="1"/>
  <c r="L1155" i="60" s="1"/>
  <c r="S1154" i="60"/>
  <c r="U1154" i="60" s="1"/>
  <c r="I1154" i="60"/>
  <c r="K1154" i="60" s="1"/>
  <c r="S1153" i="60"/>
  <c r="U1153" i="60" s="1"/>
  <c r="I1153" i="60"/>
  <c r="S1152" i="60"/>
  <c r="I1152" i="60"/>
  <c r="S1151" i="60"/>
  <c r="U1151" i="60" s="1"/>
  <c r="V1151" i="60" s="1"/>
  <c r="W1151" i="60" s="1"/>
  <c r="Y1151" i="60" s="1"/>
  <c r="I1151" i="60"/>
  <c r="K1151" i="60" s="1"/>
  <c r="L1151" i="60" s="1"/>
  <c r="S1150" i="60"/>
  <c r="U1150" i="60" s="1"/>
  <c r="I1150" i="60"/>
  <c r="K1150" i="60" s="1"/>
  <c r="S1149" i="60"/>
  <c r="I1149" i="60"/>
  <c r="K1149" i="60" s="1"/>
  <c r="S1148" i="60"/>
  <c r="U1148" i="60" s="1"/>
  <c r="V1148" i="60" s="1"/>
  <c r="W1148" i="60" s="1"/>
  <c r="Y1148" i="60" s="1"/>
  <c r="I1148" i="60"/>
  <c r="K1148" i="60" s="1"/>
  <c r="S1147" i="60"/>
  <c r="U1147" i="60" s="1"/>
  <c r="V1147" i="60" s="1"/>
  <c r="W1147" i="60" s="1"/>
  <c r="Y1147" i="60" s="1"/>
  <c r="I1147" i="60"/>
  <c r="K1147" i="60" s="1"/>
  <c r="L1147" i="60" s="1"/>
  <c r="S1146" i="60"/>
  <c r="U1146" i="60" s="1"/>
  <c r="I1146" i="60"/>
  <c r="S1145" i="60"/>
  <c r="I1145" i="60"/>
  <c r="S1144" i="60"/>
  <c r="U1144" i="60" s="1"/>
  <c r="V1144" i="60" s="1"/>
  <c r="W1144" i="60" s="1"/>
  <c r="Y1144" i="60" s="1"/>
  <c r="I1144" i="60"/>
  <c r="S1143" i="60"/>
  <c r="I1143" i="60"/>
  <c r="K1143" i="60" s="1"/>
  <c r="L1143" i="60" s="1"/>
  <c r="S1142" i="60"/>
  <c r="U1142" i="60" s="1"/>
  <c r="I1142" i="60"/>
  <c r="K1142" i="60" s="1"/>
  <c r="S1141" i="60"/>
  <c r="U1141" i="60" s="1"/>
  <c r="I1141" i="60"/>
  <c r="S1140" i="60"/>
  <c r="I1140" i="60"/>
  <c r="K1140" i="60" s="1"/>
  <c r="S1139" i="60"/>
  <c r="U1139" i="60" s="1"/>
  <c r="I1139" i="60"/>
  <c r="S1138" i="60"/>
  <c r="U1138" i="60" s="1"/>
  <c r="I1138" i="60"/>
  <c r="K1138" i="60" s="1"/>
  <c r="S1137" i="60"/>
  <c r="U1137" i="60" s="1"/>
  <c r="I1137" i="60"/>
  <c r="K1137" i="60" s="1"/>
  <c r="S1136" i="60"/>
  <c r="U1136" i="60" s="1"/>
  <c r="I1136" i="60"/>
  <c r="S1135" i="60"/>
  <c r="U1135" i="60" s="1"/>
  <c r="V1135" i="60" s="1"/>
  <c r="W1135" i="60" s="1"/>
  <c r="Y1135" i="60" s="1"/>
  <c r="I1135" i="60"/>
  <c r="K1135" i="60" s="1"/>
  <c r="L1135" i="60" s="1"/>
  <c r="S1134" i="60"/>
  <c r="I1134" i="60"/>
  <c r="K1134" i="60" s="1"/>
  <c r="S1133" i="60"/>
  <c r="I1133" i="60"/>
  <c r="K1133" i="60" s="1"/>
  <c r="S1132" i="60"/>
  <c r="U1132" i="60" s="1"/>
  <c r="V1132" i="60" s="1"/>
  <c r="W1132" i="60" s="1"/>
  <c r="Y1132" i="60" s="1"/>
  <c r="I1132" i="60"/>
  <c r="K1132" i="60" s="1"/>
  <c r="S1131" i="60"/>
  <c r="U1131" i="60" s="1"/>
  <c r="V1131" i="60" s="1"/>
  <c r="W1131" i="60" s="1"/>
  <c r="Y1131" i="60" s="1"/>
  <c r="I1131" i="60"/>
  <c r="K1131" i="60" s="1"/>
  <c r="L1131" i="60" s="1"/>
  <c r="S1130" i="60"/>
  <c r="U1130" i="60" s="1"/>
  <c r="I1130" i="60"/>
  <c r="S1129" i="60"/>
  <c r="I1129" i="60"/>
  <c r="S1128" i="60"/>
  <c r="U1128" i="60" s="1"/>
  <c r="I1128" i="60"/>
  <c r="K1128" i="60" s="1"/>
  <c r="L1128" i="60" s="1"/>
  <c r="S1127" i="60"/>
  <c r="U1127" i="60" s="1"/>
  <c r="V1127" i="60" s="1"/>
  <c r="W1127" i="60" s="1"/>
  <c r="Y1127" i="60" s="1"/>
  <c r="I1127" i="60"/>
  <c r="K1127" i="60" s="1"/>
  <c r="L1127" i="60" s="1"/>
  <c r="S1126" i="60"/>
  <c r="U1126" i="60" s="1"/>
  <c r="I1126" i="60"/>
  <c r="K1126" i="60" s="1"/>
  <c r="S1125" i="60"/>
  <c r="U1125" i="60" s="1"/>
  <c r="I1125" i="60"/>
  <c r="S1124" i="60"/>
  <c r="U1124" i="60" s="1"/>
  <c r="I1124" i="60"/>
  <c r="S1123" i="60"/>
  <c r="U1123" i="60" s="1"/>
  <c r="I1123" i="60"/>
  <c r="K1123" i="60" s="1"/>
  <c r="L1123" i="60" s="1"/>
  <c r="S1122" i="60"/>
  <c r="U1122" i="60" s="1"/>
  <c r="V1122" i="60" s="1"/>
  <c r="W1122" i="60" s="1"/>
  <c r="Y1122" i="60" s="1"/>
  <c r="I1122" i="60"/>
  <c r="K1122" i="60" s="1"/>
  <c r="L1154" i="60" l="1"/>
  <c r="V1123" i="60"/>
  <c r="W1123" i="60" s="1"/>
  <c r="Y1123" i="60" s="1"/>
  <c r="V1126" i="60"/>
  <c r="W1126" i="60" s="1"/>
  <c r="Y1126" i="60" s="1"/>
  <c r="L1140" i="60"/>
  <c r="V1130" i="60"/>
  <c r="W1130" i="60" s="1"/>
  <c r="Y1130" i="60" s="1"/>
  <c r="V1124" i="60"/>
  <c r="W1124" i="60" s="1"/>
  <c r="Y1124" i="60" s="1"/>
  <c r="V1139" i="60"/>
  <c r="W1139" i="60" s="1"/>
  <c r="Y1139" i="60" s="1"/>
  <c r="L1142" i="60"/>
  <c r="K1124" i="60"/>
  <c r="L1124" i="60" s="1"/>
  <c r="V1128" i="60"/>
  <c r="W1128" i="60" s="1"/>
  <c r="Y1128" i="60" s="1"/>
  <c r="L1138" i="60"/>
  <c r="K1139" i="60"/>
  <c r="L1139" i="60" s="1"/>
  <c r="K1144" i="60"/>
  <c r="L1144" i="60" s="1"/>
  <c r="L1163" i="60"/>
  <c r="V1142" i="60"/>
  <c r="W1142" i="60" s="1"/>
  <c r="Y1142" i="60" s="1"/>
  <c r="U1143" i="60"/>
  <c r="V1143" i="60" s="1"/>
  <c r="W1143" i="60" s="1"/>
  <c r="Y1143" i="60" s="1"/>
  <c r="U1155" i="60"/>
  <c r="V1155" i="60" s="1"/>
  <c r="W1155" i="60" s="1"/>
  <c r="Y1155" i="60" s="1"/>
  <c r="V1158" i="60"/>
  <c r="W1158" i="60" s="1"/>
  <c r="Y1158" i="60" s="1"/>
  <c r="V1160" i="60"/>
  <c r="W1160" i="60" s="1"/>
  <c r="Y1160" i="60" s="1"/>
  <c r="K1125" i="60"/>
  <c r="L1125" i="60" s="1"/>
  <c r="U1134" i="60"/>
  <c r="V1134" i="60" s="1"/>
  <c r="W1134" i="60" s="1"/>
  <c r="Y1134" i="60" s="1"/>
  <c r="U1140" i="60"/>
  <c r="V1140" i="60" s="1"/>
  <c r="W1140" i="60" s="1"/>
  <c r="Y1140" i="60" s="1"/>
  <c r="U1145" i="60"/>
  <c r="V1145" i="60" s="1"/>
  <c r="W1145" i="60" s="1"/>
  <c r="Y1145" i="60" s="1"/>
  <c r="V1146" i="60"/>
  <c r="W1146" i="60" s="1"/>
  <c r="Y1146" i="60" s="1"/>
  <c r="U1157" i="60"/>
  <c r="V1157" i="60" s="1"/>
  <c r="W1157" i="60" s="1"/>
  <c r="Y1157" i="60" s="1"/>
  <c r="V1125" i="60"/>
  <c r="W1125" i="60" s="1"/>
  <c r="Y1125" i="60" s="1"/>
  <c r="V1136" i="60"/>
  <c r="W1136" i="60" s="1"/>
  <c r="Y1136" i="60" s="1"/>
  <c r="L1148" i="60"/>
  <c r="U1152" i="60"/>
  <c r="V1152" i="60" s="1"/>
  <c r="W1152" i="60" s="1"/>
  <c r="Y1152" i="60" s="1"/>
  <c r="K1158" i="60"/>
  <c r="L1158" i="60" s="1"/>
  <c r="L1132" i="60"/>
  <c r="L1137" i="60"/>
  <c r="V1141" i="60"/>
  <c r="W1141" i="60" s="1"/>
  <c r="Y1141" i="60" s="1"/>
  <c r="L1122" i="60"/>
  <c r="L1126" i="60"/>
  <c r="K1130" i="60"/>
  <c r="L1130" i="60" s="1"/>
  <c r="K1136" i="60"/>
  <c r="L1136" i="60" s="1"/>
  <c r="U1129" i="60"/>
  <c r="V1129" i="60" s="1"/>
  <c r="W1129" i="60" s="1"/>
  <c r="Y1129" i="60" s="1"/>
  <c r="K1141" i="60"/>
  <c r="L1141" i="60" s="1"/>
  <c r="K1146" i="60"/>
  <c r="L1146" i="60" s="1"/>
  <c r="K1153" i="60"/>
  <c r="L1153" i="60" s="1"/>
  <c r="K1167" i="60"/>
  <c r="L1167" i="60" s="1"/>
  <c r="V1150" i="60"/>
  <c r="W1150" i="60" s="1"/>
  <c r="Y1150" i="60" s="1"/>
  <c r="K1152" i="60"/>
  <c r="L1152" i="60" s="1"/>
  <c r="U1156" i="60"/>
  <c r="V1156" i="60" s="1"/>
  <c r="W1156" i="60" s="1"/>
  <c r="Y1156" i="60" s="1"/>
  <c r="L1161" i="60"/>
  <c r="L1162" i="60"/>
  <c r="U1163" i="60"/>
  <c r="V1163" i="60" s="1"/>
  <c r="W1163" i="60" s="1"/>
  <c r="Y1163" i="60" s="1"/>
  <c r="U1164" i="60"/>
  <c r="V1164" i="60" s="1"/>
  <c r="W1164" i="60" s="1"/>
  <c r="Y1164" i="60" s="1"/>
  <c r="V1167" i="60"/>
  <c r="W1167" i="60" s="1"/>
  <c r="Y1167" i="60" s="1"/>
  <c r="L1157" i="60"/>
  <c r="V1161" i="60"/>
  <c r="W1161" i="60" s="1"/>
  <c r="Y1161" i="60" s="1"/>
  <c r="V1162" i="60"/>
  <c r="W1162" i="60" s="1"/>
  <c r="Y1162" i="60" s="1"/>
  <c r="L1164" i="60"/>
  <c r="K1129" i="60"/>
  <c r="L1129" i="60" s="1"/>
  <c r="L1133" i="60"/>
  <c r="U1133" i="60"/>
  <c r="V1133" i="60" s="1"/>
  <c r="W1133" i="60" s="1"/>
  <c r="Y1133" i="60" s="1"/>
  <c r="L1134" i="60"/>
  <c r="V1137" i="60"/>
  <c r="W1137" i="60" s="1"/>
  <c r="Y1137" i="60" s="1"/>
  <c r="V1138" i="60"/>
  <c r="W1138" i="60" s="1"/>
  <c r="Y1138" i="60" s="1"/>
  <c r="K1145" i="60"/>
  <c r="L1145" i="60" s="1"/>
  <c r="L1149" i="60"/>
  <c r="U1149" i="60"/>
  <c r="V1149" i="60" s="1"/>
  <c r="W1149" i="60" s="1"/>
  <c r="Y1149" i="60" s="1"/>
  <c r="L1150" i="60"/>
  <c r="V1153" i="60"/>
  <c r="W1153" i="60" s="1"/>
  <c r="Y1153" i="60" s="1"/>
  <c r="V1154" i="60"/>
  <c r="W1154" i="60" s="1"/>
  <c r="Y1154" i="60" s="1"/>
  <c r="V1165" i="60"/>
  <c r="W1165" i="60" s="1"/>
  <c r="Y1165" i="60" s="1"/>
  <c r="M1167" i="60" l="1"/>
  <c r="M1164" i="60"/>
  <c r="M1162" i="60"/>
  <c r="M1122" i="60"/>
  <c r="N1162" i="60" l="1"/>
  <c r="P1162" i="60" s="1"/>
  <c r="N1122" i="60"/>
  <c r="P1122" i="60" s="1"/>
  <c r="N1167" i="60"/>
  <c r="P1167" i="60" s="1"/>
  <c r="N1164" i="60"/>
  <c r="P1164" i="60" s="1"/>
  <c r="S56" i="19" l="1"/>
  <c r="I56" i="19"/>
  <c r="S55" i="19"/>
  <c r="U55" i="19" s="1"/>
  <c r="V55" i="19" s="1"/>
  <c r="W55" i="19" s="1"/>
  <c r="Y55" i="19" s="1"/>
  <c r="I55" i="19"/>
  <c r="K55" i="19" s="1"/>
  <c r="L55" i="19" s="1"/>
  <c r="S54" i="19"/>
  <c r="I54" i="19"/>
  <c r="K54" i="19" s="1"/>
  <c r="S53" i="19"/>
  <c r="U53" i="19" s="1"/>
  <c r="V53" i="19" s="1"/>
  <c r="W53" i="19" s="1"/>
  <c r="Y53" i="19" s="1"/>
  <c r="I53" i="19"/>
  <c r="K53" i="19" s="1"/>
  <c r="L53" i="19" s="1"/>
  <c r="S52" i="19"/>
  <c r="U52" i="19" s="1"/>
  <c r="V52" i="19" s="1"/>
  <c r="W52" i="19" s="1"/>
  <c r="Y52" i="19" s="1"/>
  <c r="I52" i="19"/>
  <c r="K52" i="19" s="1"/>
  <c r="L52" i="19" s="1"/>
  <c r="S51" i="19"/>
  <c r="I51" i="19"/>
  <c r="K51" i="19" s="1"/>
  <c r="L51" i="19" s="1"/>
  <c r="S50" i="19"/>
  <c r="I50" i="19"/>
  <c r="S49" i="19"/>
  <c r="U49" i="19" s="1"/>
  <c r="V49" i="19" s="1"/>
  <c r="W49" i="19" s="1"/>
  <c r="Y49" i="19" s="1"/>
  <c r="I49" i="19"/>
  <c r="K49" i="19" s="1"/>
  <c r="L49" i="19" s="1"/>
  <c r="S48" i="19"/>
  <c r="U48" i="19" s="1"/>
  <c r="V48" i="19" s="1"/>
  <c r="W48" i="19" s="1"/>
  <c r="Y48" i="19" s="1"/>
  <c r="I48" i="19"/>
  <c r="S47" i="19"/>
  <c r="I47" i="19"/>
  <c r="K48" i="19" l="1"/>
  <c r="L48" i="19" s="1"/>
  <c r="K56" i="19"/>
  <c r="L56" i="19" s="1"/>
  <c r="U56" i="19"/>
  <c r="V56" i="19" s="1"/>
  <c r="W56" i="19" s="1"/>
  <c r="Y56" i="19" s="1"/>
  <c r="U54" i="19"/>
  <c r="V54" i="19" s="1"/>
  <c r="W54" i="19" s="1"/>
  <c r="Y54" i="19" s="1"/>
  <c r="L54" i="19"/>
  <c r="U51" i="19"/>
  <c r="V51" i="19" s="1"/>
  <c r="W51" i="19" s="1"/>
  <c r="Y51" i="19" s="1"/>
  <c r="K50" i="19"/>
  <c r="L50" i="19" s="1"/>
  <c r="U50" i="19"/>
  <c r="V50" i="19" s="1"/>
  <c r="W50" i="19" s="1"/>
  <c r="Y50" i="19" s="1"/>
  <c r="K47" i="19"/>
  <c r="L47" i="19" s="1"/>
  <c r="U47" i="19"/>
  <c r="V47" i="19" s="1"/>
  <c r="W47" i="19" s="1"/>
  <c r="Y47" i="19" s="1"/>
  <c r="M47" i="19" l="1"/>
  <c r="N47" i="19" l="1"/>
  <c r="P47" i="19" s="1"/>
  <c r="U118" i="6" l="1"/>
  <c r="K118" i="6"/>
  <c r="M118" i="6" s="1"/>
  <c r="N118" i="6" s="1"/>
  <c r="U117" i="6"/>
  <c r="K117" i="6"/>
  <c r="M117" i="6" s="1"/>
  <c r="N117" i="6" s="1"/>
  <c r="U116" i="6"/>
  <c r="K116" i="6"/>
  <c r="U115" i="6"/>
  <c r="K115" i="6"/>
  <c r="M115" i="6" s="1"/>
  <c r="N115" i="6" s="1"/>
  <c r="U114" i="6"/>
  <c r="W114" i="6" s="1"/>
  <c r="X114" i="6" s="1"/>
  <c r="Y114" i="6" s="1"/>
  <c r="AA114" i="6" s="1"/>
  <c r="K114" i="6"/>
  <c r="M114" i="6" s="1"/>
  <c r="N114" i="6" s="1"/>
  <c r="U113" i="6"/>
  <c r="K113" i="6"/>
  <c r="M113" i="6" s="1"/>
  <c r="N113" i="6" s="1"/>
  <c r="U112" i="6"/>
  <c r="W112" i="6" s="1"/>
  <c r="X112" i="6" s="1"/>
  <c r="Y112" i="6" s="1"/>
  <c r="AA112" i="6" s="1"/>
  <c r="K112" i="6"/>
  <c r="W111" i="6"/>
  <c r="U111" i="6"/>
  <c r="K111" i="6"/>
  <c r="U110" i="6"/>
  <c r="K110" i="6"/>
  <c r="M110" i="6" s="1"/>
  <c r="U109" i="6"/>
  <c r="K109" i="6"/>
  <c r="S1101" i="60"/>
  <c r="U1101" i="60" s="1"/>
  <c r="I1101" i="60"/>
  <c r="S1100" i="60"/>
  <c r="U1100" i="60" s="1"/>
  <c r="V1100" i="60" s="1"/>
  <c r="W1100" i="60" s="1"/>
  <c r="Y1100" i="60" s="1"/>
  <c r="I1100" i="60"/>
  <c r="K1100" i="60" s="1"/>
  <c r="L1100" i="60" s="1"/>
  <c r="S55" i="13"/>
  <c r="I55" i="13"/>
  <c r="S54" i="13"/>
  <c r="U54" i="13" s="1"/>
  <c r="V54" i="13" s="1"/>
  <c r="W54" i="13" s="1"/>
  <c r="Y54" i="13" s="1"/>
  <c r="I54" i="13"/>
  <c r="K54" i="13" s="1"/>
  <c r="L54" i="13" s="1"/>
  <c r="W116" i="6" l="1"/>
  <c r="X116" i="6" s="1"/>
  <c r="Y116" i="6" s="1"/>
  <c r="AA116" i="6" s="1"/>
  <c r="V1101" i="60"/>
  <c r="W1101" i="60" s="1"/>
  <c r="Y1101" i="60" s="1"/>
  <c r="W118" i="6"/>
  <c r="X118" i="6" s="1"/>
  <c r="Y118" i="6" s="1"/>
  <c r="AA118" i="6" s="1"/>
  <c r="W117" i="6"/>
  <c r="X117" i="6" s="1"/>
  <c r="Y117" i="6" s="1"/>
  <c r="AA117" i="6" s="1"/>
  <c r="M116" i="6"/>
  <c r="N116" i="6" s="1"/>
  <c r="W115" i="6"/>
  <c r="X115" i="6" s="1"/>
  <c r="Y115" i="6" s="1"/>
  <c r="AA115" i="6" s="1"/>
  <c r="M112" i="6"/>
  <c r="N112" i="6" s="1"/>
  <c r="X111" i="6"/>
  <c r="Y111" i="6" s="1"/>
  <c r="AA111" i="6" s="1"/>
  <c r="W113" i="6"/>
  <c r="X113" i="6" s="1"/>
  <c r="Y113" i="6" s="1"/>
  <c r="AA113" i="6" s="1"/>
  <c r="M111" i="6"/>
  <c r="N111" i="6" s="1"/>
  <c r="W110" i="6"/>
  <c r="X110" i="6" s="1"/>
  <c r="Y110" i="6" s="1"/>
  <c r="AA110" i="6" s="1"/>
  <c r="N110" i="6"/>
  <c r="M109" i="6"/>
  <c r="N109" i="6" s="1"/>
  <c r="W109" i="6"/>
  <c r="X109" i="6" s="1"/>
  <c r="Y109" i="6" s="1"/>
  <c r="AA109" i="6" s="1"/>
  <c r="K1101" i="60"/>
  <c r="L1101" i="60" s="1"/>
  <c r="U55" i="13"/>
  <c r="V55" i="13" s="1"/>
  <c r="W55" i="13" s="1"/>
  <c r="Y55" i="13" s="1"/>
  <c r="K55" i="13"/>
  <c r="L55" i="13" s="1"/>
  <c r="O109" i="6" l="1"/>
  <c r="M1100" i="60"/>
  <c r="M54" i="13"/>
  <c r="P109" i="6" l="1"/>
  <c r="R109" i="6" s="1"/>
  <c r="N1100" i="60"/>
  <c r="P1100" i="60" s="1"/>
  <c r="N54" i="13"/>
  <c r="P54" i="13" s="1"/>
  <c r="S397" i="2" l="1"/>
  <c r="U397" i="2" s="1"/>
  <c r="I397" i="2"/>
  <c r="S396" i="2"/>
  <c r="U396" i="2" s="1"/>
  <c r="V396" i="2" s="1"/>
  <c r="W396" i="2" s="1"/>
  <c r="Y396" i="2" s="1"/>
  <c r="I396" i="2"/>
  <c r="K396" i="2" s="1"/>
  <c r="L396" i="2" s="1"/>
  <c r="S395" i="2"/>
  <c r="U395" i="2" s="1"/>
  <c r="V395" i="2" s="1"/>
  <c r="W395" i="2" s="1"/>
  <c r="Y395" i="2" s="1"/>
  <c r="I395" i="2"/>
  <c r="K395" i="2" s="1"/>
  <c r="L395" i="2" s="1"/>
  <c r="S394" i="2"/>
  <c r="I394" i="2"/>
  <c r="S393" i="2"/>
  <c r="U393" i="2" s="1"/>
  <c r="I393" i="2"/>
  <c r="K393" i="2" s="1"/>
  <c r="S392" i="2"/>
  <c r="U392" i="2" s="1"/>
  <c r="V392" i="2" s="1"/>
  <c r="W392" i="2" s="1"/>
  <c r="Y392" i="2" s="1"/>
  <c r="I392" i="2"/>
  <c r="K392" i="2" s="1"/>
  <c r="L392" i="2" s="1"/>
  <c r="S391" i="2"/>
  <c r="U391" i="2" s="1"/>
  <c r="V391" i="2" s="1"/>
  <c r="W391" i="2" s="1"/>
  <c r="Y391" i="2" s="1"/>
  <c r="I391" i="2"/>
  <c r="K391" i="2" s="1"/>
  <c r="L391" i="2" s="1"/>
  <c r="S390" i="2"/>
  <c r="I390" i="2"/>
  <c r="S389" i="2"/>
  <c r="U389" i="2" s="1"/>
  <c r="I389" i="2"/>
  <c r="S388" i="2"/>
  <c r="I388" i="2"/>
  <c r="K388" i="2" s="1"/>
  <c r="L388" i="2" l="1"/>
  <c r="K389" i="2"/>
  <c r="L389" i="2" s="1"/>
  <c r="K397" i="2"/>
  <c r="L397" i="2" s="1"/>
  <c r="L393" i="2"/>
  <c r="V389" i="2"/>
  <c r="W389" i="2" s="1"/>
  <c r="Y389" i="2" s="1"/>
  <c r="V393" i="2"/>
  <c r="W393" i="2" s="1"/>
  <c r="Y393" i="2" s="1"/>
  <c r="V397" i="2"/>
  <c r="W397" i="2" s="1"/>
  <c r="Y397" i="2" s="1"/>
  <c r="U388" i="2"/>
  <c r="V388" i="2" s="1"/>
  <c r="W388" i="2" s="1"/>
  <c r="Y388" i="2" s="1"/>
  <c r="K390" i="2"/>
  <c r="L390" i="2" s="1"/>
  <c r="U390" i="2"/>
  <c r="V390" i="2" s="1"/>
  <c r="W390" i="2" s="1"/>
  <c r="Y390" i="2" s="1"/>
  <c r="K394" i="2"/>
  <c r="L394" i="2" s="1"/>
  <c r="U394" i="2"/>
  <c r="V394" i="2" s="1"/>
  <c r="W394" i="2" s="1"/>
  <c r="Y394" i="2" s="1"/>
  <c r="M388" i="2" l="1"/>
  <c r="N388" i="2" l="1"/>
  <c r="P388" i="2" s="1"/>
  <c r="S605" i="2" l="1"/>
  <c r="I605" i="2"/>
  <c r="S604" i="2"/>
  <c r="I604" i="2"/>
  <c r="K604" i="2" s="1"/>
  <c r="L604" i="2" s="1"/>
  <c r="S603" i="2"/>
  <c r="U603" i="2" s="1"/>
  <c r="V603" i="2" s="1"/>
  <c r="W603" i="2" s="1"/>
  <c r="Y603" i="2" s="1"/>
  <c r="I603" i="2"/>
  <c r="K603" i="2" s="1"/>
  <c r="L603" i="2" s="1"/>
  <c r="S602" i="2"/>
  <c r="I602" i="2"/>
  <c r="S601" i="2"/>
  <c r="I601" i="2"/>
  <c r="S600" i="2"/>
  <c r="I600" i="2"/>
  <c r="S599" i="2"/>
  <c r="I599" i="2"/>
  <c r="S598" i="2"/>
  <c r="K598" i="2"/>
  <c r="I598" i="2"/>
  <c r="S597" i="2"/>
  <c r="I597" i="2"/>
  <c r="S596" i="2"/>
  <c r="I596" i="2"/>
  <c r="S595" i="2"/>
  <c r="I595" i="2"/>
  <c r="S594" i="2"/>
  <c r="I594" i="2"/>
  <c r="K594" i="2" s="1"/>
  <c r="S593" i="2"/>
  <c r="I593" i="2"/>
  <c r="K593" i="2" s="1"/>
  <c r="L593" i="2" s="1"/>
  <c r="S1081" i="60"/>
  <c r="U1081" i="60" s="1"/>
  <c r="I1081" i="60"/>
  <c r="K1081" i="60" s="1"/>
  <c r="S1080" i="60"/>
  <c r="U1080" i="60" s="1"/>
  <c r="I1080" i="60"/>
  <c r="S1079" i="60"/>
  <c r="U1079" i="60" s="1"/>
  <c r="V1079" i="60" s="1"/>
  <c r="W1079" i="60" s="1"/>
  <c r="Y1079" i="60" s="1"/>
  <c r="I1079" i="60"/>
  <c r="K1079" i="60" s="1"/>
  <c r="L1079" i="60" s="1"/>
  <c r="S1078" i="60"/>
  <c r="I1078" i="60"/>
  <c r="S1077" i="60"/>
  <c r="U1077" i="60" s="1"/>
  <c r="V1077" i="60" s="1"/>
  <c r="W1077" i="60" s="1"/>
  <c r="Y1077" i="60" s="1"/>
  <c r="I1077" i="60"/>
  <c r="K1077" i="60" s="1"/>
  <c r="L1077" i="60" s="1"/>
  <c r="S1076" i="60"/>
  <c r="U1076" i="60" s="1"/>
  <c r="I1076" i="60"/>
  <c r="K1076" i="60" s="1"/>
  <c r="S1075" i="60"/>
  <c r="I1075" i="60"/>
  <c r="S1074" i="60"/>
  <c r="U1074" i="60" s="1"/>
  <c r="I1074" i="60"/>
  <c r="K1074" i="60" s="1"/>
  <c r="S1073" i="60"/>
  <c r="U1073" i="60" s="1"/>
  <c r="V1073" i="60" s="1"/>
  <c r="W1073" i="60" s="1"/>
  <c r="Y1073" i="60" s="1"/>
  <c r="I1073" i="60"/>
  <c r="K1073" i="60" s="1"/>
  <c r="L1073" i="60" s="1"/>
  <c r="S1072" i="60"/>
  <c r="U1072" i="60" s="1"/>
  <c r="I1072" i="60"/>
  <c r="K1072" i="60" s="1"/>
  <c r="S1071" i="60"/>
  <c r="I1071" i="60"/>
  <c r="S1070" i="60"/>
  <c r="U1070" i="60" s="1"/>
  <c r="I1070" i="60"/>
  <c r="K1070" i="60" s="1"/>
  <c r="S1069" i="60"/>
  <c r="I1069" i="60"/>
  <c r="S1068" i="60"/>
  <c r="U1068" i="60" s="1"/>
  <c r="V1068" i="60" s="1"/>
  <c r="W1068" i="60" s="1"/>
  <c r="Y1068" i="60" s="1"/>
  <c r="I1068" i="60"/>
  <c r="K1068" i="60" s="1"/>
  <c r="L1068" i="60" s="1"/>
  <c r="S1067" i="60"/>
  <c r="U1067" i="60" s="1"/>
  <c r="I1067" i="60"/>
  <c r="S592" i="2"/>
  <c r="U592" i="2" s="1"/>
  <c r="V592" i="2" s="1"/>
  <c r="W592" i="2" s="1"/>
  <c r="Y592" i="2" s="1"/>
  <c r="I592" i="2"/>
  <c r="K592" i="2" s="1"/>
  <c r="L592" i="2" s="1"/>
  <c r="S591" i="2"/>
  <c r="U591" i="2" s="1"/>
  <c r="I591" i="2"/>
  <c r="S1099" i="60"/>
  <c r="I1099" i="60"/>
  <c r="S1066" i="60"/>
  <c r="U1066" i="60" s="1"/>
  <c r="V1066" i="60" s="1"/>
  <c r="W1066" i="60" s="1"/>
  <c r="Y1066" i="60" s="1"/>
  <c r="I1066" i="60"/>
  <c r="K1066" i="60" s="1"/>
  <c r="L1066" i="60" s="1"/>
  <c r="S1065" i="60"/>
  <c r="I1065" i="60"/>
  <c r="K1065" i="60" s="1"/>
  <c r="S1064" i="60"/>
  <c r="I1064" i="60"/>
  <c r="S1063" i="60"/>
  <c r="U1063" i="60" s="1"/>
  <c r="I1063" i="60"/>
  <c r="K1063" i="60" s="1"/>
  <c r="S1062" i="60"/>
  <c r="U1062" i="60" s="1"/>
  <c r="I1062" i="60"/>
  <c r="K1062" i="60" s="1"/>
  <c r="S1061" i="60"/>
  <c r="U1061" i="60" s="1"/>
  <c r="I1061" i="60"/>
  <c r="S1060" i="60"/>
  <c r="I1060" i="60"/>
  <c r="S1059" i="60"/>
  <c r="I1059" i="60"/>
  <c r="S1058" i="60"/>
  <c r="U1058" i="60" s="1"/>
  <c r="V1058" i="60" s="1"/>
  <c r="W1058" i="60" s="1"/>
  <c r="Y1058" i="60" s="1"/>
  <c r="I1058" i="60"/>
  <c r="K1058" i="60" s="1"/>
  <c r="L1058" i="60" s="1"/>
  <c r="S1057" i="60"/>
  <c r="U1057" i="60" s="1"/>
  <c r="I1057" i="60"/>
  <c r="K1057" i="60" s="1"/>
  <c r="S1056" i="60"/>
  <c r="I1056" i="60"/>
  <c r="S1055" i="60"/>
  <c r="U1055" i="60" s="1"/>
  <c r="I1055" i="60"/>
  <c r="K1055" i="60" s="1"/>
  <c r="S1054" i="60"/>
  <c r="U1054" i="60" s="1"/>
  <c r="I1054" i="60"/>
  <c r="K1054" i="60" s="1"/>
  <c r="S1053" i="60"/>
  <c r="I1053" i="60"/>
  <c r="K1053" i="60" s="1"/>
  <c r="S1052" i="60"/>
  <c r="I1052" i="60"/>
  <c r="S1051" i="60"/>
  <c r="U1051" i="60" s="1"/>
  <c r="I1051" i="60"/>
  <c r="K1051" i="60" s="1"/>
  <c r="S1050" i="60"/>
  <c r="U1050" i="60" s="1"/>
  <c r="V1050" i="60" s="1"/>
  <c r="W1050" i="60" s="1"/>
  <c r="Y1050" i="60" s="1"/>
  <c r="I1050" i="60"/>
  <c r="K1050" i="60" s="1"/>
  <c r="L1050" i="60" s="1"/>
  <c r="S1049" i="60"/>
  <c r="I1049" i="60"/>
  <c r="S1048" i="60"/>
  <c r="I1048" i="60"/>
  <c r="S1047" i="60"/>
  <c r="U1047" i="60" s="1"/>
  <c r="I1047" i="60"/>
  <c r="K1047" i="60" s="1"/>
  <c r="S1046" i="60"/>
  <c r="U1046" i="60" s="1"/>
  <c r="I1046" i="60"/>
  <c r="K1046" i="60" s="1"/>
  <c r="S1045" i="60"/>
  <c r="I1045" i="60"/>
  <c r="S1044" i="60"/>
  <c r="I1044" i="60"/>
  <c r="S1043" i="60"/>
  <c r="I1043" i="60"/>
  <c r="S1042" i="60"/>
  <c r="U1042" i="60" s="1"/>
  <c r="V1042" i="60" s="1"/>
  <c r="W1042" i="60" s="1"/>
  <c r="Y1042" i="60" s="1"/>
  <c r="I1042" i="60"/>
  <c r="K1042" i="60" s="1"/>
  <c r="L1042" i="60" s="1"/>
  <c r="S1041" i="60"/>
  <c r="U1041" i="60" s="1"/>
  <c r="I1041" i="60"/>
  <c r="K1041" i="60" s="1"/>
  <c r="S1040" i="60"/>
  <c r="I1040" i="60"/>
  <c r="S1039" i="60"/>
  <c r="U1039" i="60" s="1"/>
  <c r="I1039" i="60"/>
  <c r="K1039" i="60" s="1"/>
  <c r="S1038" i="60"/>
  <c r="U1038" i="60" s="1"/>
  <c r="I1038" i="60"/>
  <c r="K1038" i="60" s="1"/>
  <c r="S1037" i="60"/>
  <c r="I1037" i="60"/>
  <c r="K1037" i="60" s="1"/>
  <c r="S1036" i="60"/>
  <c r="U1036" i="60" s="1"/>
  <c r="I1036" i="60"/>
  <c r="K1036" i="60" s="1"/>
  <c r="S1035" i="60"/>
  <c r="U1035" i="60" s="1"/>
  <c r="I1035" i="60"/>
  <c r="K1035" i="60" s="1"/>
  <c r="L1035" i="60" s="1"/>
  <c r="S1034" i="60"/>
  <c r="U1034" i="60" s="1"/>
  <c r="V1034" i="60" s="1"/>
  <c r="W1034" i="60" s="1"/>
  <c r="Y1034" i="60" s="1"/>
  <c r="I1034" i="60"/>
  <c r="K1034" i="60" s="1"/>
  <c r="L1034" i="60" s="1"/>
  <c r="S1033" i="60"/>
  <c r="U1033" i="60" s="1"/>
  <c r="I1033" i="60"/>
  <c r="K1033" i="60" s="1"/>
  <c r="S1032" i="60"/>
  <c r="I1032" i="60"/>
  <c r="S1031" i="60"/>
  <c r="U1031" i="60" s="1"/>
  <c r="V1031" i="60" s="1"/>
  <c r="W1031" i="60" s="1"/>
  <c r="Y1031" i="60" s="1"/>
  <c r="I1031" i="60"/>
  <c r="K1031" i="60" s="1"/>
  <c r="L1031" i="60" s="1"/>
  <c r="S1030" i="60"/>
  <c r="U1030" i="60" s="1"/>
  <c r="V1030" i="60" s="1"/>
  <c r="W1030" i="60" s="1"/>
  <c r="Y1030" i="60" s="1"/>
  <c r="I1030" i="60"/>
  <c r="K1030" i="60" s="1"/>
  <c r="L1030" i="60" s="1"/>
  <c r="S1029" i="60"/>
  <c r="U1029" i="60" s="1"/>
  <c r="I1029" i="60"/>
  <c r="K1029" i="60" s="1"/>
  <c r="S1028" i="60"/>
  <c r="I1028" i="60"/>
  <c r="S1027" i="60"/>
  <c r="U1027" i="60" s="1"/>
  <c r="V1027" i="60" s="1"/>
  <c r="W1027" i="60" s="1"/>
  <c r="Y1027" i="60" s="1"/>
  <c r="I1027" i="60"/>
  <c r="K1027" i="60" s="1"/>
  <c r="L1027" i="60" s="1"/>
  <c r="S1026" i="60"/>
  <c r="U1026" i="60" s="1"/>
  <c r="V1026" i="60" s="1"/>
  <c r="W1026" i="60" s="1"/>
  <c r="Y1026" i="60" s="1"/>
  <c r="I1026" i="60"/>
  <c r="K1026" i="60" s="1"/>
  <c r="L1026" i="60" s="1"/>
  <c r="S1025" i="60"/>
  <c r="I1025" i="60"/>
  <c r="K1025" i="60" s="1"/>
  <c r="S1024" i="60"/>
  <c r="I1024" i="60"/>
  <c r="S1023" i="60"/>
  <c r="U1023" i="60" s="1"/>
  <c r="I1023" i="60"/>
  <c r="K1023" i="60" s="1"/>
  <c r="L1023" i="60" s="1"/>
  <c r="S570" i="2"/>
  <c r="I570" i="2"/>
  <c r="K570" i="2" s="1"/>
  <c r="S568" i="2"/>
  <c r="I568" i="2"/>
  <c r="S567" i="2"/>
  <c r="I567" i="2"/>
  <c r="K567" i="2" s="1"/>
  <c r="L567" i="2" s="1"/>
  <c r="S566" i="2"/>
  <c r="I566" i="2"/>
  <c r="S565" i="2"/>
  <c r="U565" i="2" s="1"/>
  <c r="V565" i="2" s="1"/>
  <c r="W565" i="2" s="1"/>
  <c r="Y565" i="2" s="1"/>
  <c r="I565" i="2"/>
  <c r="K565" i="2" s="1"/>
  <c r="L565" i="2" s="1"/>
  <c r="S564" i="2"/>
  <c r="U564" i="2" s="1"/>
  <c r="V564" i="2" s="1"/>
  <c r="W564" i="2" s="1"/>
  <c r="Y564" i="2" s="1"/>
  <c r="I564" i="2"/>
  <c r="K564" i="2" s="1"/>
  <c r="L564" i="2" s="1"/>
  <c r="S563" i="2"/>
  <c r="I563" i="2"/>
  <c r="K563" i="2" s="1"/>
  <c r="S562" i="2"/>
  <c r="I562" i="2"/>
  <c r="K562" i="2" s="1"/>
  <c r="S561" i="2"/>
  <c r="I561" i="2"/>
  <c r="S560" i="2"/>
  <c r="U560" i="2" s="1"/>
  <c r="V560" i="2" s="1"/>
  <c r="W560" i="2" s="1"/>
  <c r="Y560" i="2" s="1"/>
  <c r="I560" i="2"/>
  <c r="K560" i="2" s="1"/>
  <c r="L560" i="2" s="1"/>
  <c r="S559" i="2"/>
  <c r="U559" i="2" s="1"/>
  <c r="V559" i="2" s="1"/>
  <c r="W559" i="2" s="1"/>
  <c r="Y559" i="2" s="1"/>
  <c r="I559" i="2"/>
  <c r="K559" i="2" s="1"/>
  <c r="L559" i="2" s="1"/>
  <c r="S558" i="2"/>
  <c r="I558" i="2"/>
  <c r="K558" i="2" s="1"/>
  <c r="S557" i="2"/>
  <c r="U557" i="2" s="1"/>
  <c r="V557" i="2" s="1"/>
  <c r="W557" i="2" s="1"/>
  <c r="Y557" i="2" s="1"/>
  <c r="I557" i="2"/>
  <c r="K557" i="2" s="1"/>
  <c r="L557" i="2" s="1"/>
  <c r="S556" i="2"/>
  <c r="I556" i="2"/>
  <c r="K556" i="2" s="1"/>
  <c r="S555" i="2"/>
  <c r="U555" i="2" s="1"/>
  <c r="V555" i="2" s="1"/>
  <c r="W555" i="2" s="1"/>
  <c r="Y555" i="2" s="1"/>
  <c r="I555" i="2"/>
  <c r="K555" i="2" s="1"/>
  <c r="L555" i="2" s="1"/>
  <c r="S554" i="2"/>
  <c r="U554" i="2" s="1"/>
  <c r="V554" i="2" s="1"/>
  <c r="W554" i="2" s="1"/>
  <c r="Y554" i="2" s="1"/>
  <c r="I554" i="2"/>
  <c r="K554" i="2" s="1"/>
  <c r="L554" i="2" s="1"/>
  <c r="S553" i="2"/>
  <c r="I553" i="2"/>
  <c r="K553" i="2" s="1"/>
  <c r="S552" i="2"/>
  <c r="U552" i="2" s="1"/>
  <c r="V552" i="2" s="1"/>
  <c r="W552" i="2" s="1"/>
  <c r="Y552" i="2" s="1"/>
  <c r="I552" i="2"/>
  <c r="K552" i="2" s="1"/>
  <c r="L552" i="2" s="1"/>
  <c r="S551" i="2"/>
  <c r="U551" i="2" s="1"/>
  <c r="V551" i="2" s="1"/>
  <c r="W551" i="2" s="1"/>
  <c r="Y551" i="2" s="1"/>
  <c r="I551" i="2"/>
  <c r="K551" i="2" s="1"/>
  <c r="L551" i="2" s="1"/>
  <c r="S550" i="2"/>
  <c r="I550" i="2"/>
  <c r="S549" i="2"/>
  <c r="I549" i="2"/>
  <c r="K549" i="2" s="1"/>
  <c r="S548" i="2"/>
  <c r="I548" i="2"/>
  <c r="K548" i="2" s="1"/>
  <c r="L548" i="2" s="1"/>
  <c r="S547" i="2"/>
  <c r="I547" i="2"/>
  <c r="K547" i="2" s="1"/>
  <c r="L547" i="2" s="1"/>
  <c r="S590" i="2"/>
  <c r="U590" i="2" s="1"/>
  <c r="V590" i="2" s="1"/>
  <c r="W590" i="2" s="1"/>
  <c r="Y590" i="2" s="1"/>
  <c r="I590" i="2"/>
  <c r="K590" i="2" s="1"/>
  <c r="L590" i="2" s="1"/>
  <c r="S589" i="2"/>
  <c r="I589" i="2"/>
  <c r="S588" i="2"/>
  <c r="U588" i="2" s="1"/>
  <c r="V588" i="2" s="1"/>
  <c r="W588" i="2" s="1"/>
  <c r="Y588" i="2" s="1"/>
  <c r="I588" i="2"/>
  <c r="K588" i="2" s="1"/>
  <c r="L588" i="2" s="1"/>
  <c r="S587" i="2"/>
  <c r="U587" i="2" s="1"/>
  <c r="I587" i="2"/>
  <c r="S586" i="2"/>
  <c r="U586" i="2" s="1"/>
  <c r="V586" i="2" s="1"/>
  <c r="W586" i="2" s="1"/>
  <c r="Y586" i="2" s="1"/>
  <c r="I586" i="2"/>
  <c r="S585" i="2"/>
  <c r="U585" i="2" s="1"/>
  <c r="I585" i="2"/>
  <c r="K585" i="2" s="1"/>
  <c r="S584" i="2"/>
  <c r="I584" i="2"/>
  <c r="S583" i="2"/>
  <c r="U583" i="2" s="1"/>
  <c r="I583" i="2"/>
  <c r="K583" i="2" s="1"/>
  <c r="S581" i="2"/>
  <c r="U581" i="2" s="1"/>
  <c r="I581" i="2"/>
  <c r="S582" i="2"/>
  <c r="U582" i="2" s="1"/>
  <c r="V582" i="2" s="1"/>
  <c r="W582" i="2" s="1"/>
  <c r="Y582" i="2" s="1"/>
  <c r="I582" i="2"/>
  <c r="K582" i="2" s="1"/>
  <c r="L582" i="2" s="1"/>
  <c r="S580" i="2"/>
  <c r="I580" i="2"/>
  <c r="K580" i="2" s="1"/>
  <c r="L580" i="2" s="1"/>
  <c r="S579" i="2"/>
  <c r="I579" i="2"/>
  <c r="K579" i="2" s="1"/>
  <c r="S578" i="2"/>
  <c r="I578" i="2"/>
  <c r="S577" i="2"/>
  <c r="U577" i="2" s="1"/>
  <c r="V577" i="2" s="1"/>
  <c r="W577" i="2" s="1"/>
  <c r="Y577" i="2" s="1"/>
  <c r="I577" i="2"/>
  <c r="K577" i="2" s="1"/>
  <c r="L577" i="2" s="1"/>
  <c r="S576" i="2"/>
  <c r="U576" i="2" s="1"/>
  <c r="I576" i="2"/>
  <c r="K576" i="2" s="1"/>
  <c r="S575" i="2"/>
  <c r="I575" i="2"/>
  <c r="K575" i="2" s="1"/>
  <c r="S574" i="2"/>
  <c r="U574" i="2" s="1"/>
  <c r="I574" i="2"/>
  <c r="K574" i="2" s="1"/>
  <c r="S573" i="2"/>
  <c r="I573" i="2"/>
  <c r="K573" i="2" s="1"/>
  <c r="S572" i="2"/>
  <c r="U572" i="2" s="1"/>
  <c r="V572" i="2" s="1"/>
  <c r="W572" i="2" s="1"/>
  <c r="Y572" i="2" s="1"/>
  <c r="I572" i="2"/>
  <c r="S571" i="2"/>
  <c r="U571" i="2" s="1"/>
  <c r="V571" i="2" s="1"/>
  <c r="W571" i="2" s="1"/>
  <c r="Y571" i="2" s="1"/>
  <c r="I571" i="2"/>
  <c r="K571" i="2" s="1"/>
  <c r="L571" i="2" s="1"/>
  <c r="S569" i="2"/>
  <c r="I569" i="2"/>
  <c r="S63" i="53"/>
  <c r="U63" i="53" s="1"/>
  <c r="V63" i="53" s="1"/>
  <c r="W63" i="53" s="1"/>
  <c r="Y63" i="53" s="1"/>
  <c r="I63" i="53"/>
  <c r="S1098" i="60"/>
  <c r="U1098" i="60" s="1"/>
  <c r="V1098" i="60" s="1"/>
  <c r="W1098" i="60" s="1"/>
  <c r="Y1098" i="60" s="1"/>
  <c r="I1098" i="60"/>
  <c r="K1098" i="60" s="1"/>
  <c r="S1097" i="60"/>
  <c r="I1097" i="60"/>
  <c r="S97" i="37"/>
  <c r="U97" i="37" s="1"/>
  <c r="V97" i="37" s="1"/>
  <c r="W97" i="37" s="1"/>
  <c r="Y97" i="37" s="1"/>
  <c r="I97" i="37"/>
  <c r="K97" i="37" s="1"/>
  <c r="S96" i="37"/>
  <c r="I96" i="37"/>
  <c r="V1080" i="60" l="1"/>
  <c r="W1080" i="60" s="1"/>
  <c r="Y1080" i="60" s="1"/>
  <c r="V1070" i="60"/>
  <c r="W1070" i="60" s="1"/>
  <c r="Y1070" i="60" s="1"/>
  <c r="L1072" i="60"/>
  <c r="V1074" i="60"/>
  <c r="W1074" i="60" s="1"/>
  <c r="Y1074" i="60" s="1"/>
  <c r="L1076" i="60"/>
  <c r="K1080" i="60"/>
  <c r="L1080" i="60" s="1"/>
  <c r="L1070" i="60"/>
  <c r="V1072" i="60"/>
  <c r="W1072" i="60" s="1"/>
  <c r="Y1072" i="60" s="1"/>
  <c r="L1074" i="60"/>
  <c r="V1076" i="60"/>
  <c r="W1076" i="60" s="1"/>
  <c r="Y1076" i="60" s="1"/>
  <c r="V1081" i="60"/>
  <c r="W1081" i="60" s="1"/>
  <c r="Y1081" i="60" s="1"/>
  <c r="U597" i="2"/>
  <c r="V597" i="2" s="1"/>
  <c r="W597" i="2" s="1"/>
  <c r="Y597" i="2" s="1"/>
  <c r="U601" i="2"/>
  <c r="V601" i="2" s="1"/>
  <c r="W601" i="2" s="1"/>
  <c r="Y601" i="2" s="1"/>
  <c r="U594" i="2"/>
  <c r="V594" i="2" s="1"/>
  <c r="W594" i="2" s="1"/>
  <c r="Y594" i="2" s="1"/>
  <c r="K596" i="2"/>
  <c r="L596" i="2" s="1"/>
  <c r="U596" i="2"/>
  <c r="V596" i="2" s="1"/>
  <c r="W596" i="2" s="1"/>
  <c r="Y596" i="2" s="1"/>
  <c r="K597" i="2"/>
  <c r="L597" i="2" s="1"/>
  <c r="K600" i="2"/>
  <c r="L600" i="2" s="1"/>
  <c r="U600" i="2"/>
  <c r="V600" i="2" s="1"/>
  <c r="W600" i="2" s="1"/>
  <c r="Y600" i="2" s="1"/>
  <c r="K601" i="2"/>
  <c r="L601" i="2" s="1"/>
  <c r="U604" i="2"/>
  <c r="V604" i="2" s="1"/>
  <c r="W604" i="2" s="1"/>
  <c r="Y604" i="2" s="1"/>
  <c r="K605" i="2"/>
  <c r="L605" i="2" s="1"/>
  <c r="U598" i="2"/>
  <c r="V598" i="2" s="1"/>
  <c r="W598" i="2" s="1"/>
  <c r="Y598" i="2" s="1"/>
  <c r="L594" i="2"/>
  <c r="L598" i="2"/>
  <c r="U605" i="2"/>
  <c r="V605" i="2" s="1"/>
  <c r="W605" i="2" s="1"/>
  <c r="Y605" i="2" s="1"/>
  <c r="U593" i="2"/>
  <c r="V593" i="2" s="1"/>
  <c r="W593" i="2" s="1"/>
  <c r="Y593" i="2" s="1"/>
  <c r="K595" i="2"/>
  <c r="L595" i="2" s="1"/>
  <c r="U595" i="2"/>
  <c r="V595" i="2" s="1"/>
  <c r="W595" i="2" s="1"/>
  <c r="Y595" i="2" s="1"/>
  <c r="K599" i="2"/>
  <c r="L599" i="2" s="1"/>
  <c r="U599" i="2"/>
  <c r="V599" i="2" s="1"/>
  <c r="W599" i="2" s="1"/>
  <c r="Y599" i="2" s="1"/>
  <c r="K602" i="2"/>
  <c r="L602" i="2" s="1"/>
  <c r="U602" i="2"/>
  <c r="V602" i="2" s="1"/>
  <c r="W602" i="2" s="1"/>
  <c r="Y602" i="2" s="1"/>
  <c r="L1081" i="60"/>
  <c r="U1069" i="60"/>
  <c r="V1069" i="60" s="1"/>
  <c r="W1069" i="60" s="1"/>
  <c r="Y1069" i="60" s="1"/>
  <c r="K1071" i="60"/>
  <c r="L1071" i="60" s="1"/>
  <c r="U1071" i="60"/>
  <c r="V1071" i="60" s="1"/>
  <c r="W1071" i="60" s="1"/>
  <c r="Y1071" i="60" s="1"/>
  <c r="K1075" i="60"/>
  <c r="L1075" i="60" s="1"/>
  <c r="U1075" i="60"/>
  <c r="V1075" i="60" s="1"/>
  <c r="W1075" i="60" s="1"/>
  <c r="Y1075" i="60" s="1"/>
  <c r="K1078" i="60"/>
  <c r="L1078" i="60" s="1"/>
  <c r="U1078" i="60"/>
  <c r="V1078" i="60" s="1"/>
  <c r="W1078" i="60" s="1"/>
  <c r="Y1078" i="60" s="1"/>
  <c r="K1069" i="60"/>
  <c r="L1069" i="60" s="1"/>
  <c r="V1054" i="60"/>
  <c r="W1054" i="60" s="1"/>
  <c r="Y1054" i="60" s="1"/>
  <c r="K1067" i="60"/>
  <c r="L1067" i="60" s="1"/>
  <c r="V1067" i="60"/>
  <c r="W1067" i="60" s="1"/>
  <c r="Y1067" i="60" s="1"/>
  <c r="K591" i="2"/>
  <c r="L591" i="2" s="1"/>
  <c r="M591" i="2" s="1"/>
  <c r="V591" i="2"/>
  <c r="W591" i="2" s="1"/>
  <c r="Y591" i="2" s="1"/>
  <c r="V1062" i="60"/>
  <c r="W1062" i="60" s="1"/>
  <c r="Y1062" i="60" s="1"/>
  <c r="V1038" i="60"/>
  <c r="W1038" i="60" s="1"/>
  <c r="Y1038" i="60" s="1"/>
  <c r="U1025" i="60"/>
  <c r="V1025" i="60" s="1"/>
  <c r="W1025" i="60" s="1"/>
  <c r="Y1025" i="60" s="1"/>
  <c r="L1038" i="60"/>
  <c r="U1049" i="60"/>
  <c r="V1049" i="60" s="1"/>
  <c r="W1049" i="60" s="1"/>
  <c r="Y1049" i="60" s="1"/>
  <c r="L1054" i="60"/>
  <c r="V1061" i="60"/>
  <c r="W1061" i="60" s="1"/>
  <c r="Y1061" i="60" s="1"/>
  <c r="L1065" i="60"/>
  <c r="U1065" i="60"/>
  <c r="V1065" i="60" s="1"/>
  <c r="W1065" i="60" s="1"/>
  <c r="Y1065" i="60" s="1"/>
  <c r="K1099" i="60"/>
  <c r="L1099" i="60" s="1"/>
  <c r="M1099" i="60" s="1"/>
  <c r="U1099" i="60"/>
  <c r="V1099" i="60" s="1"/>
  <c r="W1099" i="60" s="1"/>
  <c r="Y1099" i="60" s="1"/>
  <c r="V1029" i="60"/>
  <c r="W1029" i="60" s="1"/>
  <c r="Y1029" i="60" s="1"/>
  <c r="V1033" i="60"/>
  <c r="W1033" i="60" s="1"/>
  <c r="Y1033" i="60" s="1"/>
  <c r="V1041" i="60"/>
  <c r="W1041" i="60" s="1"/>
  <c r="Y1041" i="60" s="1"/>
  <c r="U1043" i="60"/>
  <c r="V1043" i="60" s="1"/>
  <c r="W1043" i="60" s="1"/>
  <c r="Y1043" i="60" s="1"/>
  <c r="K1045" i="60"/>
  <c r="L1045" i="60" s="1"/>
  <c r="L1046" i="60"/>
  <c r="L1051" i="60"/>
  <c r="V1057" i="60"/>
  <c r="W1057" i="60" s="1"/>
  <c r="Y1057" i="60" s="1"/>
  <c r="U1059" i="60"/>
  <c r="V1059" i="60" s="1"/>
  <c r="W1059" i="60" s="1"/>
  <c r="Y1059" i="60" s="1"/>
  <c r="K1061" i="60"/>
  <c r="L1061" i="60" s="1"/>
  <c r="L1062" i="60"/>
  <c r="V1023" i="60"/>
  <c r="W1023" i="60" s="1"/>
  <c r="Y1023" i="60" s="1"/>
  <c r="L1025" i="60"/>
  <c r="L1029" i="60"/>
  <c r="L1033" i="60"/>
  <c r="L1037" i="60"/>
  <c r="U1037" i="60"/>
  <c r="V1037" i="60" s="1"/>
  <c r="W1037" i="60" s="1"/>
  <c r="Y1037" i="60" s="1"/>
  <c r="L1041" i="60"/>
  <c r="K1043" i="60"/>
  <c r="L1043" i="60" s="1"/>
  <c r="U1045" i="60"/>
  <c r="V1045" i="60" s="1"/>
  <c r="W1045" i="60" s="1"/>
  <c r="Y1045" i="60" s="1"/>
  <c r="V1046" i="60"/>
  <c r="W1046" i="60" s="1"/>
  <c r="Y1046" i="60" s="1"/>
  <c r="K1049" i="60"/>
  <c r="L1049" i="60" s="1"/>
  <c r="V1051" i="60"/>
  <c r="W1051" i="60" s="1"/>
  <c r="Y1051" i="60" s="1"/>
  <c r="L1053" i="60"/>
  <c r="U1053" i="60"/>
  <c r="V1053" i="60" s="1"/>
  <c r="W1053" i="60" s="1"/>
  <c r="Y1053" i="60" s="1"/>
  <c r="L1057" i="60"/>
  <c r="K1059" i="60"/>
  <c r="L1059" i="60" s="1"/>
  <c r="U1048" i="60"/>
  <c r="V1048" i="60" s="1"/>
  <c r="W1048" i="60" s="1"/>
  <c r="Y1048" i="60" s="1"/>
  <c r="K1052" i="60"/>
  <c r="L1052" i="60" s="1"/>
  <c r="K1024" i="60"/>
  <c r="L1024" i="60" s="1"/>
  <c r="U1024" i="60"/>
  <c r="V1024" i="60" s="1"/>
  <c r="W1024" i="60" s="1"/>
  <c r="Y1024" i="60" s="1"/>
  <c r="K1028" i="60"/>
  <c r="L1028" i="60" s="1"/>
  <c r="U1028" i="60"/>
  <c r="V1028" i="60" s="1"/>
  <c r="W1028" i="60" s="1"/>
  <c r="Y1028" i="60" s="1"/>
  <c r="K1032" i="60"/>
  <c r="L1032" i="60" s="1"/>
  <c r="U1032" i="60"/>
  <c r="V1032" i="60" s="1"/>
  <c r="W1032" i="60" s="1"/>
  <c r="Y1032" i="60" s="1"/>
  <c r="V1036" i="60"/>
  <c r="W1036" i="60" s="1"/>
  <c r="Y1036" i="60" s="1"/>
  <c r="L1039" i="60"/>
  <c r="K1040" i="60"/>
  <c r="L1040" i="60" s="1"/>
  <c r="V1047" i="60"/>
  <c r="W1047" i="60" s="1"/>
  <c r="Y1047" i="60" s="1"/>
  <c r="U1052" i="60"/>
  <c r="V1052" i="60" s="1"/>
  <c r="W1052" i="60" s="1"/>
  <c r="Y1052" i="60" s="1"/>
  <c r="L1055" i="60"/>
  <c r="K1056" i="60"/>
  <c r="L1056" i="60" s="1"/>
  <c r="V1063" i="60"/>
  <c r="W1063" i="60" s="1"/>
  <c r="Y1063" i="60" s="1"/>
  <c r="U1064" i="60"/>
  <c r="V1064" i="60" s="1"/>
  <c r="W1064" i="60" s="1"/>
  <c r="Y1064" i="60" s="1"/>
  <c r="U1040" i="60"/>
  <c r="V1040" i="60" s="1"/>
  <c r="W1040" i="60" s="1"/>
  <c r="Y1040" i="60" s="1"/>
  <c r="K1044" i="60"/>
  <c r="L1044" i="60" s="1"/>
  <c r="U1056" i="60"/>
  <c r="V1056" i="60" s="1"/>
  <c r="W1056" i="60" s="1"/>
  <c r="Y1056" i="60" s="1"/>
  <c r="K1060" i="60"/>
  <c r="L1060" i="60" s="1"/>
  <c r="V1035" i="60"/>
  <c r="W1035" i="60" s="1"/>
  <c r="Y1035" i="60" s="1"/>
  <c r="L1036" i="60"/>
  <c r="V1039" i="60"/>
  <c r="W1039" i="60" s="1"/>
  <c r="Y1039" i="60" s="1"/>
  <c r="U1044" i="60"/>
  <c r="V1044" i="60" s="1"/>
  <c r="W1044" i="60" s="1"/>
  <c r="Y1044" i="60" s="1"/>
  <c r="L1047" i="60"/>
  <c r="K1048" i="60"/>
  <c r="L1048" i="60" s="1"/>
  <c r="V1055" i="60"/>
  <c r="W1055" i="60" s="1"/>
  <c r="Y1055" i="60" s="1"/>
  <c r="U1060" i="60"/>
  <c r="V1060" i="60" s="1"/>
  <c r="W1060" i="60" s="1"/>
  <c r="Y1060" i="60" s="1"/>
  <c r="L1063" i="60"/>
  <c r="K1064" i="60"/>
  <c r="L1064" i="60" s="1"/>
  <c r="L570" i="2"/>
  <c r="U570" i="2"/>
  <c r="V570" i="2" s="1"/>
  <c r="W570" i="2" s="1"/>
  <c r="Y570" i="2" s="1"/>
  <c r="K568" i="2"/>
  <c r="L568" i="2" s="1"/>
  <c r="U567" i="2"/>
  <c r="V567" i="2" s="1"/>
  <c r="W567" i="2" s="1"/>
  <c r="Y567" i="2" s="1"/>
  <c r="U568" i="2"/>
  <c r="V568" i="2" s="1"/>
  <c r="W568" i="2" s="1"/>
  <c r="Y568" i="2" s="1"/>
  <c r="K566" i="2"/>
  <c r="L566" i="2" s="1"/>
  <c r="U566" i="2"/>
  <c r="V566" i="2" s="1"/>
  <c r="W566" i="2" s="1"/>
  <c r="Y566" i="2" s="1"/>
  <c r="U563" i="2"/>
  <c r="V563" i="2" s="1"/>
  <c r="W563" i="2" s="1"/>
  <c r="Y563" i="2" s="1"/>
  <c r="L563" i="2"/>
  <c r="U562" i="2"/>
  <c r="V562" i="2" s="1"/>
  <c r="W562" i="2" s="1"/>
  <c r="Y562" i="2" s="1"/>
  <c r="L562" i="2"/>
  <c r="K561" i="2"/>
  <c r="L561" i="2" s="1"/>
  <c r="U561" i="2"/>
  <c r="V561" i="2" s="1"/>
  <c r="W561" i="2" s="1"/>
  <c r="Y561" i="2" s="1"/>
  <c r="U558" i="2"/>
  <c r="V558" i="2" s="1"/>
  <c r="W558" i="2" s="1"/>
  <c r="Y558" i="2" s="1"/>
  <c r="L558" i="2"/>
  <c r="U556" i="2"/>
  <c r="V556" i="2" s="1"/>
  <c r="W556" i="2" s="1"/>
  <c r="Y556" i="2" s="1"/>
  <c r="L556" i="2"/>
  <c r="U553" i="2"/>
  <c r="V553" i="2" s="1"/>
  <c r="W553" i="2" s="1"/>
  <c r="Y553" i="2" s="1"/>
  <c r="L553" i="2"/>
  <c r="U550" i="2"/>
  <c r="V550" i="2" s="1"/>
  <c r="W550" i="2" s="1"/>
  <c r="Y550" i="2" s="1"/>
  <c r="K550" i="2"/>
  <c r="L550" i="2" s="1"/>
  <c r="U549" i="2"/>
  <c r="V549" i="2" s="1"/>
  <c r="W549" i="2" s="1"/>
  <c r="Y549" i="2" s="1"/>
  <c r="L549" i="2"/>
  <c r="U548" i="2"/>
  <c r="V548" i="2" s="1"/>
  <c r="W548" i="2" s="1"/>
  <c r="Y548" i="2" s="1"/>
  <c r="U589" i="2"/>
  <c r="V589" i="2" s="1"/>
  <c r="W589" i="2" s="1"/>
  <c r="Y589" i="2" s="1"/>
  <c r="U547" i="2"/>
  <c r="V547" i="2" s="1"/>
  <c r="W547" i="2" s="1"/>
  <c r="Y547" i="2" s="1"/>
  <c r="V587" i="2"/>
  <c r="W587" i="2" s="1"/>
  <c r="Y587" i="2" s="1"/>
  <c r="K581" i="2"/>
  <c r="L581" i="2" s="1"/>
  <c r="K587" i="2"/>
  <c r="L587" i="2" s="1"/>
  <c r="K589" i="2"/>
  <c r="L589" i="2" s="1"/>
  <c r="L583" i="2"/>
  <c r="V581" i="2"/>
  <c r="W581" i="2" s="1"/>
  <c r="Y581" i="2" s="1"/>
  <c r="V583" i="2"/>
  <c r="W583" i="2" s="1"/>
  <c r="Y583" i="2" s="1"/>
  <c r="L585" i="2"/>
  <c r="V585" i="2"/>
  <c r="W585" i="2" s="1"/>
  <c r="Y585" i="2" s="1"/>
  <c r="K586" i="2"/>
  <c r="L586" i="2" s="1"/>
  <c r="K584" i="2"/>
  <c r="L584" i="2" s="1"/>
  <c r="U584" i="2"/>
  <c r="V584" i="2" s="1"/>
  <c r="W584" i="2" s="1"/>
  <c r="Y584" i="2" s="1"/>
  <c r="U569" i="2"/>
  <c r="V569" i="2" s="1"/>
  <c r="W569" i="2" s="1"/>
  <c r="Y569" i="2" s="1"/>
  <c r="V574" i="2"/>
  <c r="W574" i="2" s="1"/>
  <c r="Y574" i="2" s="1"/>
  <c r="U575" i="2"/>
  <c r="V575" i="2" s="1"/>
  <c r="W575" i="2" s="1"/>
  <c r="Y575" i="2" s="1"/>
  <c r="U580" i="2"/>
  <c r="V580" i="2" s="1"/>
  <c r="W580" i="2" s="1"/>
  <c r="Y580" i="2" s="1"/>
  <c r="K572" i="2"/>
  <c r="L572" i="2" s="1"/>
  <c r="V576" i="2"/>
  <c r="W576" i="2" s="1"/>
  <c r="Y576" i="2" s="1"/>
  <c r="U579" i="2"/>
  <c r="V579" i="2" s="1"/>
  <c r="W579" i="2" s="1"/>
  <c r="Y579" i="2" s="1"/>
  <c r="L579" i="2"/>
  <c r="K578" i="2"/>
  <c r="L578" i="2" s="1"/>
  <c r="U578" i="2"/>
  <c r="V578" i="2" s="1"/>
  <c r="W578" i="2" s="1"/>
  <c r="Y578" i="2" s="1"/>
  <c r="L576" i="2"/>
  <c r="L575" i="2"/>
  <c r="L574" i="2"/>
  <c r="U573" i="2"/>
  <c r="V573" i="2" s="1"/>
  <c r="W573" i="2" s="1"/>
  <c r="Y573" i="2" s="1"/>
  <c r="L573" i="2"/>
  <c r="K569" i="2"/>
  <c r="L569" i="2" s="1"/>
  <c r="K63" i="53"/>
  <c r="L63" i="53" s="1"/>
  <c r="M63" i="53" s="1"/>
  <c r="K1097" i="60"/>
  <c r="L1097" i="60" s="1"/>
  <c r="U1097" i="60"/>
  <c r="V1097" i="60" s="1"/>
  <c r="W1097" i="60" s="1"/>
  <c r="L1098" i="60"/>
  <c r="K96" i="37"/>
  <c r="L96" i="37" s="1"/>
  <c r="U96" i="37"/>
  <c r="V96" i="37" s="1"/>
  <c r="W96" i="37" s="1"/>
  <c r="Y96" i="37" s="1"/>
  <c r="L97" i="37"/>
  <c r="O63" i="53" l="1"/>
  <c r="N63" i="53"/>
  <c r="P63" i="53" s="1"/>
  <c r="L1228" i="60"/>
  <c r="M593" i="2"/>
  <c r="M601" i="2"/>
  <c r="M547" i="2"/>
  <c r="M1077" i="60"/>
  <c r="M1069" i="60"/>
  <c r="M1067" i="60"/>
  <c r="Y1097" i="60"/>
  <c r="W1228" i="60"/>
  <c r="W1230" i="60"/>
  <c r="N1099" i="60"/>
  <c r="P1099" i="60" s="1"/>
  <c r="O1099" i="60"/>
  <c r="M1023" i="60"/>
  <c r="M1097" i="60"/>
  <c r="M1228" i="60" s="1"/>
  <c r="M96" i="37"/>
  <c r="N96" i="37" s="1"/>
  <c r="P96" i="37" s="1"/>
  <c r="C19" i="27" l="1"/>
  <c r="O1183" i="60"/>
  <c r="N1183" i="60"/>
  <c r="P1183" i="60" s="1"/>
  <c r="O96" i="37"/>
  <c r="M608" i="2"/>
  <c r="N601" i="2"/>
  <c r="P601" i="2" s="1"/>
  <c r="N593" i="2"/>
  <c r="P593" i="2" s="1"/>
  <c r="N1069" i="60"/>
  <c r="P1069" i="60" s="1"/>
  <c r="N1077" i="60"/>
  <c r="P1077" i="60" s="1"/>
  <c r="N1097" i="60"/>
  <c r="P1097" i="60" s="1"/>
  <c r="N1067" i="60"/>
  <c r="P1067" i="60" s="1"/>
  <c r="O1097" i="60"/>
  <c r="N591" i="2"/>
  <c r="P591" i="2" s="1"/>
  <c r="N1023" i="60"/>
  <c r="P1023" i="60" s="1"/>
  <c r="N547" i="2"/>
  <c r="P547" i="2" s="1"/>
  <c r="O1230" i="60" l="1"/>
  <c r="P1228" i="60"/>
  <c r="N1230" i="60"/>
  <c r="P1230" i="60" s="1"/>
  <c r="D19" i="27" l="1"/>
  <c r="S1022" i="60" l="1"/>
  <c r="I1022" i="60"/>
  <c r="W1021" i="60"/>
  <c r="Y1021" i="60" s="1"/>
  <c r="S1021" i="60"/>
  <c r="U1021" i="60" s="1"/>
  <c r="I1021" i="60"/>
  <c r="K1021" i="60" s="1"/>
  <c r="L1021" i="60" s="1"/>
  <c r="W1020" i="60"/>
  <c r="Y1020" i="60" s="1"/>
  <c r="S1020" i="60"/>
  <c r="U1020" i="60" s="1"/>
  <c r="I1020" i="60"/>
  <c r="K1020" i="60" s="1"/>
  <c r="L1020" i="60" s="1"/>
  <c r="S1019" i="60"/>
  <c r="I1019" i="60"/>
  <c r="U1022" i="60" l="1"/>
  <c r="V1022" i="60" s="1"/>
  <c r="W1022" i="60" s="1"/>
  <c r="Y1022" i="60" s="1"/>
  <c r="U1019" i="60"/>
  <c r="V1019" i="60" s="1"/>
  <c r="W1019" i="60" s="1"/>
  <c r="Y1019" i="60" s="1"/>
  <c r="K1019" i="60"/>
  <c r="L1019" i="60" s="1"/>
  <c r="K1022" i="60"/>
  <c r="L1022" i="60" s="1"/>
  <c r="M1019" i="60" l="1"/>
  <c r="N1019" i="60" l="1"/>
  <c r="P1019" i="60" s="1"/>
  <c r="S37" i="12" l="1"/>
  <c r="I37" i="12"/>
  <c r="K37" i="12" s="1"/>
  <c r="W36" i="12"/>
  <c r="Y36" i="12" s="1"/>
  <c r="S36" i="12"/>
  <c r="U36" i="12" s="1"/>
  <c r="I36" i="12"/>
  <c r="W35" i="12"/>
  <c r="Y35" i="12" s="1"/>
  <c r="S35" i="12"/>
  <c r="U35" i="12" s="1"/>
  <c r="I35" i="12"/>
  <c r="S34" i="12"/>
  <c r="I34" i="12"/>
  <c r="K34" i="12" s="1"/>
  <c r="L34" i="12" s="1"/>
  <c r="U37" i="12" l="1"/>
  <c r="V37" i="12" s="1"/>
  <c r="W37" i="12" s="1"/>
  <c r="Y37" i="12" s="1"/>
  <c r="L37" i="12"/>
  <c r="K36" i="12"/>
  <c r="L36" i="12" s="1"/>
  <c r="K35" i="12"/>
  <c r="L35" i="12" s="1"/>
  <c r="U34" i="12"/>
  <c r="V34" i="12" s="1"/>
  <c r="W34" i="12" s="1"/>
  <c r="Y34" i="12" s="1"/>
  <c r="S1018" i="60"/>
  <c r="U1018" i="60" s="1"/>
  <c r="I1018" i="60"/>
  <c r="S1017" i="60"/>
  <c r="I1017" i="60"/>
  <c r="S1016" i="60"/>
  <c r="U1016" i="60" s="1"/>
  <c r="V1016" i="60" s="1"/>
  <c r="W1016" i="60" s="1"/>
  <c r="Y1016" i="60" s="1"/>
  <c r="I1016" i="60"/>
  <c r="K1016" i="60" s="1"/>
  <c r="L1016" i="60" s="1"/>
  <c r="S74" i="28"/>
  <c r="I74" i="28"/>
  <c r="S72" i="28"/>
  <c r="I72" i="28"/>
  <c r="S73" i="28"/>
  <c r="U73" i="28" s="1"/>
  <c r="V73" i="28" s="1"/>
  <c r="W73" i="28" s="1"/>
  <c r="Y73" i="28" s="1"/>
  <c r="I73" i="28"/>
  <c r="S1015" i="60"/>
  <c r="I1015" i="60"/>
  <c r="S1014" i="60"/>
  <c r="U1014" i="60" s="1"/>
  <c r="V1014" i="60" s="1"/>
  <c r="W1014" i="60" s="1"/>
  <c r="Y1014" i="60" s="1"/>
  <c r="I1014" i="60"/>
  <c r="K1014" i="60" s="1"/>
  <c r="L1014" i="60" s="1"/>
  <c r="S1013" i="60"/>
  <c r="U1013" i="60" s="1"/>
  <c r="V1013" i="60" s="1"/>
  <c r="W1013" i="60" s="1"/>
  <c r="Y1013" i="60" s="1"/>
  <c r="I1013" i="60"/>
  <c r="K1013" i="60" s="1"/>
  <c r="S48" i="39"/>
  <c r="I48" i="39"/>
  <c r="K48" i="39" s="1"/>
  <c r="L48" i="39" s="1"/>
  <c r="S49" i="39"/>
  <c r="U49" i="39" s="1"/>
  <c r="I49" i="39"/>
  <c r="S47" i="39"/>
  <c r="U47" i="39" s="1"/>
  <c r="I47" i="39"/>
  <c r="S1012" i="60"/>
  <c r="I1012" i="60"/>
  <c r="K1012" i="60" s="1"/>
  <c r="L1012" i="60" s="1"/>
  <c r="S12" i="8"/>
  <c r="I12" i="8"/>
  <c r="K12" i="8" s="1"/>
  <c r="U1017" i="60" l="1"/>
  <c r="V1017" i="60" s="1"/>
  <c r="W1017" i="60" s="1"/>
  <c r="Y1017" i="60" s="1"/>
  <c r="V1018" i="60"/>
  <c r="W1018" i="60" s="1"/>
  <c r="Y1018" i="60" s="1"/>
  <c r="M34" i="12"/>
  <c r="N34" i="12" s="1"/>
  <c r="P34" i="12" s="1"/>
  <c r="K1017" i="60"/>
  <c r="L1017" i="60" s="1"/>
  <c r="K1018" i="60"/>
  <c r="L1018" i="60" s="1"/>
  <c r="L1013" i="60"/>
  <c r="U1015" i="60"/>
  <c r="V1015" i="60" s="1"/>
  <c r="W1015" i="60" s="1"/>
  <c r="Y1015" i="60" s="1"/>
  <c r="U74" i="28"/>
  <c r="V74" i="28" s="1"/>
  <c r="W74" i="28" s="1"/>
  <c r="Y74" i="28" s="1"/>
  <c r="K74" i="28"/>
  <c r="L74" i="28" s="1"/>
  <c r="U72" i="28"/>
  <c r="V72" i="28" s="1"/>
  <c r="W72" i="28" s="1"/>
  <c r="Y72" i="28" s="1"/>
  <c r="K72" i="28"/>
  <c r="L72" i="28" s="1"/>
  <c r="K73" i="28"/>
  <c r="L73" i="28" s="1"/>
  <c r="K1015" i="60"/>
  <c r="L1015" i="60" s="1"/>
  <c r="U48" i="39"/>
  <c r="V48" i="39" s="1"/>
  <c r="W48" i="39" s="1"/>
  <c r="Y48" i="39" s="1"/>
  <c r="V49" i="39"/>
  <c r="W49" i="39" s="1"/>
  <c r="Y49" i="39" s="1"/>
  <c r="V47" i="39"/>
  <c r="W47" i="39" s="1"/>
  <c r="Y47" i="39" s="1"/>
  <c r="K47" i="39"/>
  <c r="L47" i="39" s="1"/>
  <c r="K49" i="39"/>
  <c r="L49" i="39" s="1"/>
  <c r="M1012" i="60"/>
  <c r="U1012" i="60"/>
  <c r="V1012" i="60" s="1"/>
  <c r="W1012" i="60" s="1"/>
  <c r="Y1012" i="60" s="1"/>
  <c r="U12" i="8"/>
  <c r="V12" i="8" s="1"/>
  <c r="W12" i="8" s="1"/>
  <c r="Y12" i="8" s="1"/>
  <c r="L12" i="8"/>
  <c r="M12" i="8" l="1"/>
  <c r="N12" i="8" s="1"/>
  <c r="P12" i="8" s="1"/>
  <c r="M47" i="39"/>
  <c r="M1013" i="60"/>
  <c r="O1013" i="60" s="1"/>
  <c r="M1016" i="60"/>
  <c r="O1016" i="60" s="1"/>
  <c r="M72" i="28"/>
  <c r="N1012" i="60"/>
  <c r="P1012" i="60" s="1"/>
  <c r="O47" i="39" l="1"/>
  <c r="N47" i="39"/>
  <c r="P47" i="39" s="1"/>
  <c r="N1013" i="60"/>
  <c r="P1013" i="60" s="1"/>
  <c r="N1016" i="60"/>
  <c r="P1016" i="60" s="1"/>
  <c r="N72" i="28"/>
  <c r="P72" i="28" s="1"/>
  <c r="O72" i="28"/>
  <c r="S1011" i="60" l="1"/>
  <c r="I1011" i="60"/>
  <c r="S55" i="47"/>
  <c r="I55" i="47"/>
  <c r="U1011" i="60" l="1"/>
  <c r="V1011" i="60" s="1"/>
  <c r="W1011" i="60" s="1"/>
  <c r="Y1011" i="60" s="1"/>
  <c r="K1011" i="60"/>
  <c r="L1011" i="60" s="1"/>
  <c r="M1011" i="60" s="1"/>
  <c r="K55" i="47"/>
  <c r="L55" i="47" s="1"/>
  <c r="M55" i="47" s="1"/>
  <c r="U55" i="47"/>
  <c r="V55" i="47" s="1"/>
  <c r="W55" i="47" s="1"/>
  <c r="Y55" i="47" s="1"/>
  <c r="O1011" i="60" l="1"/>
  <c r="N1011" i="60"/>
  <c r="P1011" i="60" s="1"/>
  <c r="N55" i="47"/>
  <c r="P55" i="47" s="1"/>
  <c r="O55" i="47"/>
  <c r="I473" i="2" l="1"/>
  <c r="K473" i="2" s="1"/>
  <c r="L473" i="2" s="1"/>
  <c r="S473" i="2"/>
  <c r="U473" i="2" s="1"/>
  <c r="V473" i="2" s="1"/>
  <c r="W473" i="2" s="1"/>
  <c r="Y473" i="2" s="1"/>
  <c r="S1010" i="60" l="1"/>
  <c r="I1010" i="60"/>
  <c r="S1009" i="60"/>
  <c r="U1009" i="60" s="1"/>
  <c r="V1009" i="60" s="1"/>
  <c r="W1009" i="60" s="1"/>
  <c r="Y1009" i="60" s="1"/>
  <c r="I1009" i="60"/>
  <c r="K1009" i="60" s="1"/>
  <c r="L1009" i="60" s="1"/>
  <c r="S1008" i="60"/>
  <c r="U1008" i="60" s="1"/>
  <c r="V1008" i="60" s="1"/>
  <c r="W1008" i="60" s="1"/>
  <c r="Y1008" i="60" s="1"/>
  <c r="I1008" i="60"/>
  <c r="S49" i="13"/>
  <c r="I49" i="13"/>
  <c r="K49" i="13" s="1"/>
  <c r="L49" i="13" s="1"/>
  <c r="S48" i="13"/>
  <c r="I48" i="13"/>
  <c r="K48" i="13" s="1"/>
  <c r="L48" i="13" s="1"/>
  <c r="S58" i="53"/>
  <c r="U58" i="53" s="1"/>
  <c r="I58" i="53"/>
  <c r="S57" i="53"/>
  <c r="U57" i="53" s="1"/>
  <c r="V57" i="53" s="1"/>
  <c r="W57" i="53" s="1"/>
  <c r="Y57" i="53" s="1"/>
  <c r="I57" i="53"/>
  <c r="S1007" i="60"/>
  <c r="I1007" i="60"/>
  <c r="S1006" i="60"/>
  <c r="U1006" i="60" s="1"/>
  <c r="I1006" i="60"/>
  <c r="S1005" i="60"/>
  <c r="U1005" i="60" s="1"/>
  <c r="V1005" i="60" s="1"/>
  <c r="W1005" i="60" s="1"/>
  <c r="Y1005" i="60" s="1"/>
  <c r="I1005" i="60"/>
  <c r="K1005" i="60" s="1"/>
  <c r="L1005" i="60" s="1"/>
  <c r="S1004" i="60"/>
  <c r="I1004" i="60"/>
  <c r="S90" i="37"/>
  <c r="I90" i="37"/>
  <c r="S34" i="67"/>
  <c r="I34" i="67"/>
  <c r="M48" i="13" l="1"/>
  <c r="N48" i="13" s="1"/>
  <c r="P48" i="13" s="1"/>
  <c r="V58" i="53"/>
  <c r="W58" i="53" s="1"/>
  <c r="Y58" i="53" s="1"/>
  <c r="K1010" i="60"/>
  <c r="L1010" i="60" s="1"/>
  <c r="U1010" i="60"/>
  <c r="V1010" i="60" s="1"/>
  <c r="W1010" i="60" s="1"/>
  <c r="K1008" i="60"/>
  <c r="L1008" i="60" s="1"/>
  <c r="U49" i="13"/>
  <c r="V49" i="13" s="1"/>
  <c r="W49" i="13" s="1"/>
  <c r="Y49" i="13" s="1"/>
  <c r="U48" i="13"/>
  <c r="V48" i="13" s="1"/>
  <c r="W48" i="13" s="1"/>
  <c r="Y48" i="13" s="1"/>
  <c r="K58" i="53"/>
  <c r="L58" i="53" s="1"/>
  <c r="K57" i="53"/>
  <c r="L57" i="53" s="1"/>
  <c r="K1007" i="60"/>
  <c r="L1007" i="60" s="1"/>
  <c r="M1007" i="60" s="1"/>
  <c r="U1007" i="60"/>
  <c r="V1007" i="60" s="1"/>
  <c r="W1007" i="60" s="1"/>
  <c r="Y1007" i="60" s="1"/>
  <c r="V1006" i="60"/>
  <c r="W1006" i="60" s="1"/>
  <c r="Y1006" i="60" s="1"/>
  <c r="K1006" i="60"/>
  <c r="L1006" i="60" s="1"/>
  <c r="M1005" i="60" s="1"/>
  <c r="K1004" i="60"/>
  <c r="L1004" i="60" s="1"/>
  <c r="U1004" i="60"/>
  <c r="V1004" i="60" s="1"/>
  <c r="W1004" i="60" s="1"/>
  <c r="Y1004" i="60" s="1"/>
  <c r="K90" i="37"/>
  <c r="L90" i="37" s="1"/>
  <c r="M90" i="37" s="1"/>
  <c r="U90" i="37"/>
  <c r="V90" i="37" s="1"/>
  <c r="W90" i="37" s="1"/>
  <c r="Y90" i="37" s="1"/>
  <c r="K34" i="67"/>
  <c r="L34" i="67" s="1"/>
  <c r="U34" i="67"/>
  <c r="V34" i="67" s="1"/>
  <c r="W34" i="67" s="1"/>
  <c r="Y34" i="67" s="1"/>
  <c r="M1010" i="60" l="1"/>
  <c r="N1010" i="60" s="1"/>
  <c r="Y1010" i="60"/>
  <c r="M57" i="53"/>
  <c r="N57" i="53" s="1"/>
  <c r="P57" i="53" s="1"/>
  <c r="M1008" i="60"/>
  <c r="O1007" i="60"/>
  <c r="N1007" i="60"/>
  <c r="P1007" i="60" s="1"/>
  <c r="O1005" i="60"/>
  <c r="N1005" i="60"/>
  <c r="P1005" i="60" s="1"/>
  <c r="M1004" i="60"/>
  <c r="O90" i="37"/>
  <c r="N90" i="37"/>
  <c r="P90" i="37" s="1"/>
  <c r="M34" i="67"/>
  <c r="O57" i="53" l="1"/>
  <c r="O1010" i="60"/>
  <c r="P1010" i="60"/>
  <c r="N1008" i="60"/>
  <c r="P1008" i="60" s="1"/>
  <c r="N1004" i="60"/>
  <c r="P1004" i="60" s="1"/>
  <c r="O1004" i="60"/>
  <c r="O34" i="67"/>
  <c r="N34" i="67"/>
  <c r="P34" i="67" s="1"/>
  <c r="S1003" i="60"/>
  <c r="I1003" i="60"/>
  <c r="S1002" i="60"/>
  <c r="U1002" i="60" s="1"/>
  <c r="V1002" i="60" s="1"/>
  <c r="W1002" i="60" s="1"/>
  <c r="Y1002" i="60" s="1"/>
  <c r="I1002" i="60"/>
  <c r="K1002" i="60" s="1"/>
  <c r="L1002" i="60" s="1"/>
  <c r="S1001" i="60"/>
  <c r="I1001" i="60"/>
  <c r="U1003" i="60" l="1"/>
  <c r="V1003" i="60" s="1"/>
  <c r="W1003" i="60" s="1"/>
  <c r="Y1003" i="60" s="1"/>
  <c r="U1001" i="60"/>
  <c r="V1001" i="60" s="1"/>
  <c r="W1001" i="60" s="1"/>
  <c r="Y1001" i="60" s="1"/>
  <c r="K1003" i="60"/>
  <c r="L1003" i="60" s="1"/>
  <c r="K1001" i="60"/>
  <c r="L1001" i="60" s="1"/>
  <c r="M1001" i="60" l="1"/>
  <c r="N1001" i="60" l="1"/>
  <c r="P1001" i="60" s="1"/>
  <c r="S47" i="54" l="1"/>
  <c r="I47" i="54"/>
  <c r="S46" i="54"/>
  <c r="U46" i="54" s="1"/>
  <c r="V46" i="54" s="1"/>
  <c r="W46" i="54" s="1"/>
  <c r="Y46" i="54" s="1"/>
  <c r="I46" i="54"/>
  <c r="K46" i="54" s="1"/>
  <c r="S45" i="54"/>
  <c r="U45" i="54" s="1"/>
  <c r="V45" i="54" s="1"/>
  <c r="W45" i="54" s="1"/>
  <c r="Y45" i="54" s="1"/>
  <c r="I45" i="54"/>
  <c r="K45" i="54" s="1"/>
  <c r="L45" i="54" s="1"/>
  <c r="L46" i="54" l="1"/>
  <c r="U47" i="54"/>
  <c r="V47" i="54" s="1"/>
  <c r="W47" i="54" s="1"/>
  <c r="Y47" i="54" s="1"/>
  <c r="K47" i="54"/>
  <c r="L47" i="54" s="1"/>
  <c r="M45" i="54" l="1"/>
  <c r="N45" i="54" s="1"/>
  <c r="P45" i="54" s="1"/>
  <c r="S1000" i="60" l="1"/>
  <c r="I1000" i="60"/>
  <c r="S999" i="60"/>
  <c r="I999" i="60"/>
  <c r="S998" i="60"/>
  <c r="I998" i="60"/>
  <c r="K998" i="60" s="1"/>
  <c r="L998" i="60" s="1"/>
  <c r="U997" i="60"/>
  <c r="V997" i="60" s="1"/>
  <c r="W997" i="60" s="1"/>
  <c r="Y997" i="60" s="1"/>
  <c r="I997" i="60"/>
  <c r="S996" i="60"/>
  <c r="U996" i="60" s="1"/>
  <c r="V996" i="60" s="1"/>
  <c r="W996" i="60" s="1"/>
  <c r="Y996" i="60" s="1"/>
  <c r="I996" i="60"/>
  <c r="K996" i="60" s="1"/>
  <c r="S995" i="60"/>
  <c r="I995" i="60"/>
  <c r="S994" i="60"/>
  <c r="I994" i="60"/>
  <c r="T103" i="16"/>
  <c r="J103" i="16"/>
  <c r="L103" i="16" s="1"/>
  <c r="M103" i="16" s="1"/>
  <c r="S89" i="37"/>
  <c r="I89" i="37"/>
  <c r="T108" i="16"/>
  <c r="J108" i="16"/>
  <c r="L108" i="16" s="1"/>
  <c r="T107" i="16"/>
  <c r="J107" i="16"/>
  <c r="V106" i="16"/>
  <c r="W106" i="16" s="1"/>
  <c r="X106" i="16" s="1"/>
  <c r="Z106" i="16" s="1"/>
  <c r="J106" i="16"/>
  <c r="T105" i="16"/>
  <c r="V105" i="16" s="1"/>
  <c r="W105" i="16" s="1"/>
  <c r="X105" i="16" s="1"/>
  <c r="Z105" i="16" s="1"/>
  <c r="J105" i="16"/>
  <c r="L105" i="16" s="1"/>
  <c r="M105" i="16" s="1"/>
  <c r="T104" i="16"/>
  <c r="J104" i="16"/>
  <c r="L104" i="16" s="1"/>
  <c r="M104" i="16" s="1"/>
  <c r="K1000" i="60" l="1"/>
  <c r="L1000" i="60" s="1"/>
  <c r="M1000" i="60" s="1"/>
  <c r="U1000" i="60"/>
  <c r="V1000" i="60" s="1"/>
  <c r="W1000" i="60" s="1"/>
  <c r="Y1000" i="60" s="1"/>
  <c r="L996" i="60"/>
  <c r="U998" i="60"/>
  <c r="V998" i="60" s="1"/>
  <c r="W998" i="60" s="1"/>
  <c r="Y998" i="60" s="1"/>
  <c r="U994" i="60"/>
  <c r="V994" i="60" s="1"/>
  <c r="W994" i="60" s="1"/>
  <c r="K999" i="60"/>
  <c r="L999" i="60" s="1"/>
  <c r="K994" i="60"/>
  <c r="L994" i="60" s="1"/>
  <c r="U995" i="60"/>
  <c r="V995" i="60" s="1"/>
  <c r="W995" i="60" s="1"/>
  <c r="Y995" i="60" s="1"/>
  <c r="K997" i="60"/>
  <c r="L997" i="60" s="1"/>
  <c r="U999" i="60"/>
  <c r="V999" i="60" s="1"/>
  <c r="W999" i="60" s="1"/>
  <c r="Y999" i="60" s="1"/>
  <c r="K995" i="60"/>
  <c r="L995" i="60" s="1"/>
  <c r="N103" i="16"/>
  <c r="V103" i="16"/>
  <c r="W103" i="16" s="1"/>
  <c r="X103" i="16" s="1"/>
  <c r="Z103" i="16" s="1"/>
  <c r="U89" i="37"/>
  <c r="V89" i="37" s="1"/>
  <c r="W89" i="37" s="1"/>
  <c r="Y89" i="37" s="1"/>
  <c r="K89" i="37"/>
  <c r="L89" i="37" s="1"/>
  <c r="V108" i="16"/>
  <c r="W108" i="16" s="1"/>
  <c r="X108" i="16" s="1"/>
  <c r="Z108" i="16" s="1"/>
  <c r="M108" i="16"/>
  <c r="L107" i="16"/>
  <c r="M107" i="16" s="1"/>
  <c r="V107" i="16"/>
  <c r="W107" i="16" s="1"/>
  <c r="X107" i="16" s="1"/>
  <c r="Z107" i="16" s="1"/>
  <c r="L106" i="16"/>
  <c r="M106" i="16" s="1"/>
  <c r="V104" i="16"/>
  <c r="W104" i="16" s="1"/>
  <c r="X104" i="16" s="1"/>
  <c r="Z104" i="16" s="1"/>
  <c r="L1086" i="60" l="1"/>
  <c r="Y994" i="60"/>
  <c r="W1088" i="60"/>
  <c r="W1086" i="60"/>
  <c r="O1000" i="60"/>
  <c r="O1088" i="60" s="1"/>
  <c r="N1000" i="60"/>
  <c r="P1000" i="60" s="1"/>
  <c r="M994" i="60"/>
  <c r="M995" i="60"/>
  <c r="N104" i="16"/>
  <c r="O104" i="16" s="1"/>
  <c r="Q104" i="16" s="1"/>
  <c r="O103" i="16"/>
  <c r="Q103" i="16" s="1"/>
  <c r="M1086" i="60" l="1"/>
  <c r="N994" i="60"/>
  <c r="N995" i="60"/>
  <c r="P995" i="60" s="1"/>
  <c r="C18" i="27" l="1"/>
  <c r="P994" i="60"/>
  <c r="N1088" i="60"/>
  <c r="S974" i="60"/>
  <c r="U974" i="60" s="1"/>
  <c r="V974" i="60" s="1"/>
  <c r="W974" i="60" s="1"/>
  <c r="Y974" i="60" s="1"/>
  <c r="I974" i="60"/>
  <c r="S973" i="60"/>
  <c r="U973" i="60" s="1"/>
  <c r="V973" i="60" s="1"/>
  <c r="W973" i="60" s="1"/>
  <c r="Y973" i="60" s="1"/>
  <c r="I973" i="60"/>
  <c r="S972" i="60"/>
  <c r="U972" i="60" s="1"/>
  <c r="V972" i="60" s="1"/>
  <c r="W972" i="60" s="1"/>
  <c r="Y972" i="60" s="1"/>
  <c r="I972" i="60"/>
  <c r="S971" i="60"/>
  <c r="U971" i="60" s="1"/>
  <c r="V971" i="60" s="1"/>
  <c r="W971" i="60" s="1"/>
  <c r="Y971" i="60" s="1"/>
  <c r="I971" i="60"/>
  <c r="S970" i="60"/>
  <c r="U970" i="60" s="1"/>
  <c r="V970" i="60" s="1"/>
  <c r="W970" i="60" s="1"/>
  <c r="Y970" i="60" s="1"/>
  <c r="I970" i="60"/>
  <c r="S969" i="60"/>
  <c r="I969" i="60"/>
  <c r="S968" i="60"/>
  <c r="U968" i="60" s="1"/>
  <c r="I968" i="60"/>
  <c r="K968" i="60" s="1"/>
  <c r="S967" i="60"/>
  <c r="U967" i="60" s="1"/>
  <c r="V967" i="60" s="1"/>
  <c r="W967" i="60" s="1"/>
  <c r="Y967" i="60" s="1"/>
  <c r="I967" i="60"/>
  <c r="K967" i="60" s="1"/>
  <c r="S966" i="60"/>
  <c r="U966" i="60" s="1"/>
  <c r="V966" i="60" s="1"/>
  <c r="W966" i="60" s="1"/>
  <c r="Y966" i="60" s="1"/>
  <c r="I966" i="60"/>
  <c r="S965" i="60"/>
  <c r="I965" i="60"/>
  <c r="S964" i="60"/>
  <c r="U964" i="60" s="1"/>
  <c r="I964" i="60"/>
  <c r="K964" i="60" s="1"/>
  <c r="S963" i="60"/>
  <c r="U963" i="60" s="1"/>
  <c r="V963" i="60" s="1"/>
  <c r="W963" i="60" s="1"/>
  <c r="Y963" i="60" s="1"/>
  <c r="I963" i="60"/>
  <c r="K963" i="60" s="1"/>
  <c r="S962" i="60"/>
  <c r="U962" i="60" s="1"/>
  <c r="V962" i="60" s="1"/>
  <c r="W962" i="60" s="1"/>
  <c r="Y962" i="60" s="1"/>
  <c r="I962" i="60"/>
  <c r="K962" i="60" s="1"/>
  <c r="S961" i="60"/>
  <c r="I961" i="60"/>
  <c r="K961" i="60" s="1"/>
  <c r="S960" i="60"/>
  <c r="U960" i="60" s="1"/>
  <c r="I960" i="60"/>
  <c r="K960" i="60" s="1"/>
  <c r="S959" i="60"/>
  <c r="U959" i="60" s="1"/>
  <c r="V959" i="60" s="1"/>
  <c r="W959" i="60" s="1"/>
  <c r="Y959" i="60" s="1"/>
  <c r="I959" i="60"/>
  <c r="K959" i="60" s="1"/>
  <c r="S958" i="60"/>
  <c r="U958" i="60" s="1"/>
  <c r="V958" i="60" s="1"/>
  <c r="W958" i="60" s="1"/>
  <c r="Y958" i="60" s="1"/>
  <c r="I958" i="60"/>
  <c r="K958" i="60" s="1"/>
  <c r="L958" i="60" s="1"/>
  <c r="S957" i="60"/>
  <c r="I957" i="60"/>
  <c r="S51" i="48"/>
  <c r="I51" i="48"/>
  <c r="S956" i="60"/>
  <c r="U956" i="60" s="1"/>
  <c r="V956" i="60" s="1"/>
  <c r="W956" i="60" s="1"/>
  <c r="Y956" i="60" s="1"/>
  <c r="I956" i="60"/>
  <c r="K956" i="60" s="1"/>
  <c r="L956" i="60" s="1"/>
  <c r="S955" i="60"/>
  <c r="U955" i="60" s="1"/>
  <c r="I955" i="60"/>
  <c r="K955" i="60" s="1"/>
  <c r="S954" i="60"/>
  <c r="I954" i="60"/>
  <c r="S953" i="60"/>
  <c r="I953" i="60"/>
  <c r="S952" i="60"/>
  <c r="U952" i="60" s="1"/>
  <c r="V952" i="60" s="1"/>
  <c r="W952" i="60" s="1"/>
  <c r="Y952" i="60" s="1"/>
  <c r="I952" i="60"/>
  <c r="K952" i="60" s="1"/>
  <c r="L952" i="60" s="1"/>
  <c r="S951" i="60"/>
  <c r="I951" i="60"/>
  <c r="S950" i="60"/>
  <c r="I950" i="60"/>
  <c r="S949" i="60"/>
  <c r="I949" i="60"/>
  <c r="S948" i="60"/>
  <c r="U948" i="60" s="1"/>
  <c r="V948" i="60" s="1"/>
  <c r="W948" i="60" s="1"/>
  <c r="Y948" i="60" s="1"/>
  <c r="I948" i="60"/>
  <c r="K948" i="60" s="1"/>
  <c r="L948" i="60" s="1"/>
  <c r="S947" i="60"/>
  <c r="U947" i="60" s="1"/>
  <c r="V947" i="60" s="1"/>
  <c r="W947" i="60" s="1"/>
  <c r="Y947" i="60" s="1"/>
  <c r="I947" i="60"/>
  <c r="S946" i="60"/>
  <c r="I946" i="60"/>
  <c r="S945" i="60"/>
  <c r="U945" i="60" s="1"/>
  <c r="I945" i="60"/>
  <c r="K945" i="60" s="1"/>
  <c r="S944" i="60"/>
  <c r="U944" i="60" s="1"/>
  <c r="V944" i="60" s="1"/>
  <c r="W944" i="60" s="1"/>
  <c r="Y944" i="60" s="1"/>
  <c r="I944" i="60"/>
  <c r="S943" i="60"/>
  <c r="I943" i="60"/>
  <c r="K943" i="60" s="1"/>
  <c r="S942" i="60"/>
  <c r="I942" i="60"/>
  <c r="S941" i="60"/>
  <c r="U941" i="60" s="1"/>
  <c r="I941" i="60"/>
  <c r="K941" i="60" s="1"/>
  <c r="S940" i="60"/>
  <c r="U940" i="60" s="1"/>
  <c r="I940" i="60"/>
  <c r="K940" i="60" s="1"/>
  <c r="L940" i="60" s="1"/>
  <c r="S939" i="60"/>
  <c r="U939" i="60" s="1"/>
  <c r="I939" i="60"/>
  <c r="S938" i="60"/>
  <c r="I938" i="60"/>
  <c r="S937" i="60"/>
  <c r="U937" i="60" s="1"/>
  <c r="I937" i="60"/>
  <c r="K937" i="60" s="1"/>
  <c r="S936" i="60"/>
  <c r="I936" i="60"/>
  <c r="S935" i="60"/>
  <c r="U935" i="60" s="1"/>
  <c r="V935" i="60" s="1"/>
  <c r="W935" i="60" s="1"/>
  <c r="Y935" i="60" s="1"/>
  <c r="O935" i="60"/>
  <c r="I935" i="60"/>
  <c r="S934" i="60"/>
  <c r="U934" i="60" s="1"/>
  <c r="I934" i="60"/>
  <c r="K934" i="60" s="1"/>
  <c r="S933" i="60"/>
  <c r="U933" i="60" s="1"/>
  <c r="V933" i="60" s="1"/>
  <c r="W933" i="60" s="1"/>
  <c r="Y933" i="60" s="1"/>
  <c r="I933" i="60"/>
  <c r="K933" i="60" s="1"/>
  <c r="L933" i="60" s="1"/>
  <c r="S932" i="60"/>
  <c r="I932" i="60"/>
  <c r="S931" i="60"/>
  <c r="I931" i="60"/>
  <c r="S930" i="60"/>
  <c r="U930" i="60" s="1"/>
  <c r="I930" i="60"/>
  <c r="K930" i="60" s="1"/>
  <c r="S929" i="60"/>
  <c r="U929" i="60" s="1"/>
  <c r="V929" i="60" s="1"/>
  <c r="W929" i="60" s="1"/>
  <c r="Y929" i="60" s="1"/>
  <c r="I929" i="60"/>
  <c r="K929" i="60" s="1"/>
  <c r="L929" i="60" s="1"/>
  <c r="S928" i="60"/>
  <c r="I928" i="60"/>
  <c r="S927" i="60"/>
  <c r="I927" i="60"/>
  <c r="S926" i="60"/>
  <c r="U926" i="60" s="1"/>
  <c r="I926" i="60"/>
  <c r="K926" i="60" s="1"/>
  <c r="S925" i="60"/>
  <c r="U925" i="60" s="1"/>
  <c r="V925" i="60" s="1"/>
  <c r="W925" i="60" s="1"/>
  <c r="Y925" i="60" s="1"/>
  <c r="I925" i="60"/>
  <c r="K925" i="60" s="1"/>
  <c r="L925" i="60" s="1"/>
  <c r="S924" i="60"/>
  <c r="U924" i="60" s="1"/>
  <c r="I924" i="60"/>
  <c r="K924" i="60" s="1"/>
  <c r="S923" i="60"/>
  <c r="I923" i="60"/>
  <c r="S922" i="60"/>
  <c r="U922" i="60" s="1"/>
  <c r="I922" i="60"/>
  <c r="K922" i="60" s="1"/>
  <c r="S921" i="60"/>
  <c r="U921" i="60" s="1"/>
  <c r="V921" i="60" s="1"/>
  <c r="W921" i="60" s="1"/>
  <c r="Y921" i="60" s="1"/>
  <c r="I921" i="60"/>
  <c r="K921" i="60" s="1"/>
  <c r="L921" i="60" s="1"/>
  <c r="S920" i="60"/>
  <c r="U920" i="60" s="1"/>
  <c r="V920" i="60" s="1"/>
  <c r="W920" i="60" s="1"/>
  <c r="Y920" i="60" s="1"/>
  <c r="I920" i="60"/>
  <c r="K920" i="60" s="1"/>
  <c r="L920" i="60" s="1"/>
  <c r="S919" i="60"/>
  <c r="U919" i="60" s="1"/>
  <c r="V919" i="60" s="1"/>
  <c r="W919" i="60" s="1"/>
  <c r="Y919" i="60" s="1"/>
  <c r="I919" i="60"/>
  <c r="S918" i="60"/>
  <c r="U918" i="60" s="1"/>
  <c r="V918" i="60" s="1"/>
  <c r="W918" i="60" s="1"/>
  <c r="Y918" i="60" s="1"/>
  <c r="I918" i="60"/>
  <c r="K918" i="60" s="1"/>
  <c r="L918" i="60" s="1"/>
  <c r="S917" i="60"/>
  <c r="I917" i="60"/>
  <c r="S916" i="60"/>
  <c r="I916" i="60"/>
  <c r="S27" i="69"/>
  <c r="I27" i="69"/>
  <c r="S915" i="60"/>
  <c r="U915" i="60" s="1"/>
  <c r="V915" i="60" s="1"/>
  <c r="W915" i="60" s="1"/>
  <c r="Y915" i="60" s="1"/>
  <c r="I915" i="60"/>
  <c r="K915" i="60" s="1"/>
  <c r="L915" i="60" s="1"/>
  <c r="M915" i="60" s="1"/>
  <c r="U103" i="6"/>
  <c r="W103" i="6" s="1"/>
  <c r="X103" i="6" s="1"/>
  <c r="Y103" i="6" s="1"/>
  <c r="AA103" i="6" s="1"/>
  <c r="K103" i="6"/>
  <c r="S914" i="60"/>
  <c r="I914" i="60"/>
  <c r="S84" i="37"/>
  <c r="U84" i="37" s="1"/>
  <c r="V84" i="37" s="1"/>
  <c r="W84" i="37" s="1"/>
  <c r="Y84" i="37" s="1"/>
  <c r="I84" i="37"/>
  <c r="K84" i="37" s="1"/>
  <c r="L84" i="37" s="1"/>
  <c r="M84" i="37" s="1"/>
  <c r="S913" i="60"/>
  <c r="I913" i="60"/>
  <c r="S83" i="37"/>
  <c r="I83" i="37"/>
  <c r="S912" i="60"/>
  <c r="I912" i="60"/>
  <c r="K912" i="60" s="1"/>
  <c r="L912" i="60" s="1"/>
  <c r="S43" i="13"/>
  <c r="U43" i="13" s="1"/>
  <c r="V43" i="13" s="1"/>
  <c r="W43" i="13" s="1"/>
  <c r="Y43" i="13" s="1"/>
  <c r="I43" i="13"/>
  <c r="P1088" i="60" l="1"/>
  <c r="P1086" i="60"/>
  <c r="U961" i="60"/>
  <c r="V961" i="60" s="1"/>
  <c r="W961" i="60" s="1"/>
  <c r="Y961" i="60" s="1"/>
  <c r="U965" i="60"/>
  <c r="V965" i="60" s="1"/>
  <c r="W965" i="60" s="1"/>
  <c r="Y965" i="60" s="1"/>
  <c r="U969" i="60"/>
  <c r="V969" i="60" s="1"/>
  <c r="W969" i="60" s="1"/>
  <c r="Y969" i="60" s="1"/>
  <c r="V960" i="60"/>
  <c r="W960" i="60" s="1"/>
  <c r="Y960" i="60" s="1"/>
  <c r="V964" i="60"/>
  <c r="W964" i="60" s="1"/>
  <c r="Y964" i="60" s="1"/>
  <c r="V968" i="60"/>
  <c r="W968" i="60" s="1"/>
  <c r="Y968" i="60" s="1"/>
  <c r="K969" i="60"/>
  <c r="L969" i="60" s="1"/>
  <c r="K970" i="60"/>
  <c r="L970" i="60" s="1"/>
  <c r="K974" i="60"/>
  <c r="L974" i="60" s="1"/>
  <c r="L959" i="60"/>
  <c r="L963" i="60"/>
  <c r="K966" i="60"/>
  <c r="L966" i="60" s="1"/>
  <c r="L967" i="60"/>
  <c r="K973" i="60"/>
  <c r="L973" i="60" s="1"/>
  <c r="L961" i="60"/>
  <c r="K971" i="60"/>
  <c r="L971" i="60" s="1"/>
  <c r="L962" i="60"/>
  <c r="K965" i="60"/>
  <c r="L965" i="60" s="1"/>
  <c r="L960" i="60"/>
  <c r="L964" i="60"/>
  <c r="L968" i="60"/>
  <c r="K972" i="60"/>
  <c r="L972" i="60" s="1"/>
  <c r="L943" i="60"/>
  <c r="K944" i="60"/>
  <c r="L944" i="60" s="1"/>
  <c r="L955" i="60"/>
  <c r="M955" i="60" s="1"/>
  <c r="L924" i="60"/>
  <c r="V940" i="60"/>
  <c r="W940" i="60" s="1"/>
  <c r="Y940" i="60" s="1"/>
  <c r="K947" i="60"/>
  <c r="L947" i="60" s="1"/>
  <c r="V924" i="60"/>
  <c r="W924" i="60" s="1"/>
  <c r="Y924" i="60" s="1"/>
  <c r="V939" i="60"/>
  <c r="W939" i="60" s="1"/>
  <c r="Y939" i="60" s="1"/>
  <c r="K928" i="60"/>
  <c r="L928" i="60" s="1"/>
  <c r="U928" i="60"/>
  <c r="V928" i="60" s="1"/>
  <c r="W928" i="60" s="1"/>
  <c r="Y928" i="60" s="1"/>
  <c r="U936" i="60"/>
  <c r="V936" i="60" s="1"/>
  <c r="W936" i="60" s="1"/>
  <c r="Y936" i="60" s="1"/>
  <c r="K939" i="60"/>
  <c r="L939" i="60" s="1"/>
  <c r="U943" i="60"/>
  <c r="V943" i="60" s="1"/>
  <c r="W943" i="60" s="1"/>
  <c r="Y943" i="60" s="1"/>
  <c r="U951" i="60"/>
  <c r="V951" i="60" s="1"/>
  <c r="W951" i="60" s="1"/>
  <c r="Y951" i="60" s="1"/>
  <c r="K932" i="60"/>
  <c r="L932" i="60" s="1"/>
  <c r="U932" i="60"/>
  <c r="V932" i="60" s="1"/>
  <c r="W932" i="60" s="1"/>
  <c r="Y932" i="60" s="1"/>
  <c r="K936" i="60"/>
  <c r="L936" i="60" s="1"/>
  <c r="K951" i="60"/>
  <c r="L951" i="60" s="1"/>
  <c r="V955" i="60"/>
  <c r="W955" i="60" s="1"/>
  <c r="Y955" i="60" s="1"/>
  <c r="K957" i="60"/>
  <c r="L957" i="60" s="1"/>
  <c r="U957" i="60"/>
  <c r="V957" i="60" s="1"/>
  <c r="W957" i="60" s="1"/>
  <c r="Y957" i="60" s="1"/>
  <c r="K51" i="48"/>
  <c r="L51" i="48" s="1"/>
  <c r="U51" i="48"/>
  <c r="V51" i="48" s="1"/>
  <c r="W51" i="48" s="1"/>
  <c r="Y51" i="48" s="1"/>
  <c r="K917" i="60"/>
  <c r="L917" i="60" s="1"/>
  <c r="U923" i="60"/>
  <c r="V923" i="60" s="1"/>
  <c r="W923" i="60" s="1"/>
  <c r="Y923" i="60" s="1"/>
  <c r="U927" i="60"/>
  <c r="V927" i="60" s="1"/>
  <c r="W927" i="60" s="1"/>
  <c r="Y927" i="60" s="1"/>
  <c r="U931" i="60"/>
  <c r="V931" i="60" s="1"/>
  <c r="W931" i="60" s="1"/>
  <c r="Y931" i="60" s="1"/>
  <c r="K938" i="60"/>
  <c r="L938" i="60" s="1"/>
  <c r="K942" i="60"/>
  <c r="L942" i="60" s="1"/>
  <c r="U949" i="60"/>
  <c r="V949" i="60" s="1"/>
  <c r="W949" i="60" s="1"/>
  <c r="Y949" i="60" s="1"/>
  <c r="K953" i="60"/>
  <c r="L953" i="60" s="1"/>
  <c r="U917" i="60"/>
  <c r="V917" i="60" s="1"/>
  <c r="W917" i="60" s="1"/>
  <c r="Y917" i="60" s="1"/>
  <c r="L922" i="60"/>
  <c r="L926" i="60"/>
  <c r="L930" i="60"/>
  <c r="L934" i="60"/>
  <c r="V937" i="60"/>
  <c r="W937" i="60" s="1"/>
  <c r="Y937" i="60" s="1"/>
  <c r="V941" i="60"/>
  <c r="W941" i="60" s="1"/>
  <c r="Y941" i="60" s="1"/>
  <c r="V945" i="60"/>
  <c r="W945" i="60" s="1"/>
  <c r="Y945" i="60" s="1"/>
  <c r="U953" i="60"/>
  <c r="V953" i="60" s="1"/>
  <c r="W953" i="60" s="1"/>
  <c r="Y953" i="60" s="1"/>
  <c r="K923" i="60"/>
  <c r="L923" i="60" s="1"/>
  <c r="K927" i="60"/>
  <c r="L927" i="60" s="1"/>
  <c r="K931" i="60"/>
  <c r="L931" i="60" s="1"/>
  <c r="K935" i="60"/>
  <c r="L935" i="60" s="1"/>
  <c r="U938" i="60"/>
  <c r="V938" i="60" s="1"/>
  <c r="W938" i="60" s="1"/>
  <c r="Y938" i="60" s="1"/>
  <c r="U942" i="60"/>
  <c r="V942" i="60" s="1"/>
  <c r="W942" i="60" s="1"/>
  <c r="Y942" i="60" s="1"/>
  <c r="K919" i="60"/>
  <c r="L919" i="60" s="1"/>
  <c r="V922" i="60"/>
  <c r="W922" i="60" s="1"/>
  <c r="Y922" i="60" s="1"/>
  <c r="V926" i="60"/>
  <c r="W926" i="60" s="1"/>
  <c r="Y926" i="60" s="1"/>
  <c r="V930" i="60"/>
  <c r="W930" i="60" s="1"/>
  <c r="Y930" i="60" s="1"/>
  <c r="V934" i="60"/>
  <c r="W934" i="60" s="1"/>
  <c r="Y934" i="60" s="1"/>
  <c r="L937" i="60"/>
  <c r="L941" i="60"/>
  <c r="L945" i="60"/>
  <c r="K949" i="60"/>
  <c r="L949" i="60" s="1"/>
  <c r="K946" i="60"/>
  <c r="L946" i="60" s="1"/>
  <c r="U946" i="60"/>
  <c r="V946" i="60" s="1"/>
  <c r="W946" i="60" s="1"/>
  <c r="Y946" i="60" s="1"/>
  <c r="K950" i="60"/>
  <c r="L950" i="60" s="1"/>
  <c r="U950" i="60"/>
  <c r="V950" i="60" s="1"/>
  <c r="W950" i="60" s="1"/>
  <c r="Y950" i="60" s="1"/>
  <c r="K954" i="60"/>
  <c r="L954" i="60" s="1"/>
  <c r="U954" i="60"/>
  <c r="V954" i="60" s="1"/>
  <c r="W954" i="60" s="1"/>
  <c r="Y954" i="60" s="1"/>
  <c r="K916" i="60"/>
  <c r="L916" i="60" s="1"/>
  <c r="U916" i="60"/>
  <c r="V916" i="60" s="1"/>
  <c r="W916" i="60" s="1"/>
  <c r="Y916" i="60" s="1"/>
  <c r="K27" i="69"/>
  <c r="L27" i="69" s="1"/>
  <c r="M27" i="69" s="1"/>
  <c r="U27" i="69"/>
  <c r="V27" i="69" s="1"/>
  <c r="W27" i="69" s="1"/>
  <c r="Y27" i="69" s="1"/>
  <c r="M103" i="6"/>
  <c r="N103" i="6" s="1"/>
  <c r="K914" i="60"/>
  <c r="L914" i="60" s="1"/>
  <c r="M914" i="60" s="1"/>
  <c r="U914" i="60"/>
  <c r="V914" i="60" s="1"/>
  <c r="W914" i="60" s="1"/>
  <c r="Y914" i="60" s="1"/>
  <c r="O84" i="37"/>
  <c r="N84" i="37"/>
  <c r="P84" i="37" s="1"/>
  <c r="K913" i="60"/>
  <c r="L913" i="60" s="1"/>
  <c r="M913" i="60" s="1"/>
  <c r="U913" i="60"/>
  <c r="V913" i="60" s="1"/>
  <c r="W913" i="60" s="1"/>
  <c r="Y913" i="60" s="1"/>
  <c r="U83" i="37"/>
  <c r="V83" i="37" s="1"/>
  <c r="W83" i="37" s="1"/>
  <c r="Y83" i="37" s="1"/>
  <c r="K83" i="37"/>
  <c r="L83" i="37" s="1"/>
  <c r="M83" i="37" s="1"/>
  <c r="M912" i="60"/>
  <c r="U912" i="60"/>
  <c r="V912" i="60" s="1"/>
  <c r="W912" i="60" s="1"/>
  <c r="Y912" i="60" s="1"/>
  <c r="K43" i="13"/>
  <c r="L43" i="13" s="1"/>
  <c r="D18" i="27" l="1"/>
  <c r="M958" i="60"/>
  <c r="O958" i="60" s="1"/>
  <c r="M917" i="60"/>
  <c r="M957" i="60"/>
  <c r="M51" i="48"/>
  <c r="N955" i="60"/>
  <c r="P955" i="60" s="1"/>
  <c r="M916" i="60"/>
  <c r="N27" i="69"/>
  <c r="P27" i="69" s="1"/>
  <c r="O27" i="69"/>
  <c r="O103" i="6"/>
  <c r="O914" i="60"/>
  <c r="N914" i="60"/>
  <c r="P914" i="60" s="1"/>
  <c r="O913" i="60"/>
  <c r="N913" i="60"/>
  <c r="P913" i="60" s="1"/>
  <c r="N83" i="37"/>
  <c r="P83" i="37" s="1"/>
  <c r="O83" i="37"/>
  <c r="N912" i="60"/>
  <c r="P912" i="60" s="1"/>
  <c r="M43" i="13"/>
  <c r="N958" i="60" l="1"/>
  <c r="P958" i="60" s="1"/>
  <c r="O957" i="60"/>
  <c r="N957" i="60"/>
  <c r="P957" i="60" s="1"/>
  <c r="O51" i="48"/>
  <c r="N51" i="48"/>
  <c r="P51" i="48" s="1"/>
  <c r="N917" i="60"/>
  <c r="P917" i="60" s="1"/>
  <c r="N915" i="60"/>
  <c r="P915" i="60" s="1"/>
  <c r="O916" i="60"/>
  <c r="N916" i="60"/>
  <c r="P916" i="60" s="1"/>
  <c r="P103" i="6"/>
  <c r="R103" i="6" s="1"/>
  <c r="N43" i="13"/>
  <c r="P43" i="13" s="1"/>
  <c r="S534" i="2" l="1"/>
  <c r="U534" i="2" s="1"/>
  <c r="V534" i="2" s="1"/>
  <c r="W534" i="2" s="1"/>
  <c r="Y534" i="2" s="1"/>
  <c r="I534" i="2"/>
  <c r="K534" i="2" s="1"/>
  <c r="L534" i="2" s="1"/>
  <c r="S527" i="2"/>
  <c r="I527" i="2"/>
  <c r="S539" i="2"/>
  <c r="U539" i="2" s="1"/>
  <c r="V539" i="2" s="1"/>
  <c r="W539" i="2" s="1"/>
  <c r="Y539" i="2" s="1"/>
  <c r="I539" i="2"/>
  <c r="K539" i="2" s="1"/>
  <c r="L539" i="2" s="1"/>
  <c r="S520" i="2"/>
  <c r="U520" i="2" s="1"/>
  <c r="V520" i="2" s="1"/>
  <c r="W520" i="2" s="1"/>
  <c r="Y520" i="2" s="1"/>
  <c r="I520" i="2"/>
  <c r="K520" i="2" s="1"/>
  <c r="L520" i="2" s="1"/>
  <c r="S538" i="2"/>
  <c r="I538" i="2"/>
  <c r="S536" i="2"/>
  <c r="I536" i="2"/>
  <c r="S535" i="2"/>
  <c r="U535" i="2" s="1"/>
  <c r="V535" i="2" s="1"/>
  <c r="W535" i="2" s="1"/>
  <c r="Y535" i="2" s="1"/>
  <c r="I535" i="2"/>
  <c r="K535" i="2" s="1"/>
  <c r="L535" i="2" s="1"/>
  <c r="K527" i="2" l="1"/>
  <c r="L527" i="2" s="1"/>
  <c r="U527" i="2"/>
  <c r="V527" i="2" s="1"/>
  <c r="W527" i="2" s="1"/>
  <c r="Y527" i="2" s="1"/>
  <c r="K538" i="2"/>
  <c r="L538" i="2" s="1"/>
  <c r="U538" i="2"/>
  <c r="V538" i="2" s="1"/>
  <c r="W538" i="2" s="1"/>
  <c r="Y538" i="2" s="1"/>
  <c r="K536" i="2"/>
  <c r="L536" i="2" s="1"/>
  <c r="U536" i="2"/>
  <c r="V536" i="2" s="1"/>
  <c r="W536" i="2" s="1"/>
  <c r="Y536" i="2" s="1"/>
  <c r="S533" i="2" l="1"/>
  <c r="I533" i="2"/>
  <c r="K533" i="2" s="1"/>
  <c r="L533" i="2" s="1"/>
  <c r="S532" i="2"/>
  <c r="U532" i="2" s="1"/>
  <c r="V532" i="2" s="1"/>
  <c r="W532" i="2" s="1"/>
  <c r="Y532" i="2" s="1"/>
  <c r="I532" i="2"/>
  <c r="K532" i="2" s="1"/>
  <c r="L532" i="2" s="1"/>
  <c r="S531" i="2"/>
  <c r="U531" i="2" s="1"/>
  <c r="I531" i="2"/>
  <c r="K531" i="2" s="1"/>
  <c r="S530" i="2"/>
  <c r="U530" i="2" s="1"/>
  <c r="V530" i="2" s="1"/>
  <c r="W530" i="2" s="1"/>
  <c r="Y530" i="2" s="1"/>
  <c r="I530" i="2"/>
  <c r="K530" i="2" s="1"/>
  <c r="L530" i="2" s="1"/>
  <c r="S529" i="2"/>
  <c r="U529" i="2" s="1"/>
  <c r="I529" i="2"/>
  <c r="K529" i="2" s="1"/>
  <c r="S528" i="2"/>
  <c r="I528" i="2"/>
  <c r="S526" i="2"/>
  <c r="I526" i="2"/>
  <c r="S525" i="2"/>
  <c r="I525" i="2"/>
  <c r="K525" i="2" s="1"/>
  <c r="S524" i="2"/>
  <c r="U524" i="2" s="1"/>
  <c r="I524" i="2"/>
  <c r="S523" i="2"/>
  <c r="U523" i="2" s="1"/>
  <c r="V523" i="2" s="1"/>
  <c r="W523" i="2" s="1"/>
  <c r="Y523" i="2" s="1"/>
  <c r="I523" i="2"/>
  <c r="K523" i="2" s="1"/>
  <c r="S522" i="2"/>
  <c r="U522" i="2" s="1"/>
  <c r="V522" i="2" s="1"/>
  <c r="W522" i="2" s="1"/>
  <c r="Y522" i="2" s="1"/>
  <c r="I522" i="2"/>
  <c r="K522" i="2" s="1"/>
  <c r="S521" i="2"/>
  <c r="I521" i="2"/>
  <c r="K521" i="2" s="1"/>
  <c r="U533" i="2" l="1"/>
  <c r="V533" i="2" s="1"/>
  <c r="W533" i="2" s="1"/>
  <c r="Y533" i="2" s="1"/>
  <c r="V531" i="2"/>
  <c r="W531" i="2" s="1"/>
  <c r="Y531" i="2" s="1"/>
  <c r="L531" i="2"/>
  <c r="U528" i="2"/>
  <c r="V528" i="2" s="1"/>
  <c r="W528" i="2" s="1"/>
  <c r="Y528" i="2" s="1"/>
  <c r="K528" i="2"/>
  <c r="L528" i="2" s="1"/>
  <c r="V524" i="2"/>
  <c r="W524" i="2" s="1"/>
  <c r="Y524" i="2" s="1"/>
  <c r="V529" i="2"/>
  <c r="W529" i="2" s="1"/>
  <c r="Y529" i="2" s="1"/>
  <c r="L529" i="2"/>
  <c r="K524" i="2"/>
  <c r="L524" i="2" s="1"/>
  <c r="U525" i="2"/>
  <c r="V525" i="2" s="1"/>
  <c r="W525" i="2" s="1"/>
  <c r="Y525" i="2" s="1"/>
  <c r="K526" i="2"/>
  <c r="L526" i="2" s="1"/>
  <c r="U526" i="2"/>
  <c r="V526" i="2" s="1"/>
  <c r="W526" i="2" s="1"/>
  <c r="Y526" i="2" s="1"/>
  <c r="L525" i="2"/>
  <c r="L523" i="2"/>
  <c r="L522" i="2"/>
  <c r="U521" i="2"/>
  <c r="V521" i="2" s="1"/>
  <c r="W521" i="2" s="1"/>
  <c r="Y521" i="2" s="1"/>
  <c r="L521" i="2"/>
  <c r="S519" i="2" l="1"/>
  <c r="O519" i="2"/>
  <c r="I519" i="2"/>
  <c r="S510" i="2"/>
  <c r="U510" i="2" s="1"/>
  <c r="I510" i="2"/>
  <c r="K510" i="2" s="1"/>
  <c r="S518" i="2"/>
  <c r="U518" i="2" s="1"/>
  <c r="V518" i="2" s="1"/>
  <c r="W518" i="2" s="1"/>
  <c r="Y518" i="2" s="1"/>
  <c r="I518" i="2"/>
  <c r="K518" i="2" s="1"/>
  <c r="L518" i="2" s="1"/>
  <c r="S517" i="2"/>
  <c r="U517" i="2" s="1"/>
  <c r="V517" i="2" s="1"/>
  <c r="W517" i="2" s="1"/>
  <c r="Y517" i="2" s="1"/>
  <c r="I517" i="2"/>
  <c r="K517" i="2" s="1"/>
  <c r="L517" i="2" s="1"/>
  <c r="S516" i="2"/>
  <c r="I516" i="2"/>
  <c r="S515" i="2"/>
  <c r="U515" i="2" s="1"/>
  <c r="V515" i="2" s="1"/>
  <c r="W515" i="2" s="1"/>
  <c r="Y515" i="2" s="1"/>
  <c r="I515" i="2"/>
  <c r="K515" i="2" s="1"/>
  <c r="L515" i="2" s="1"/>
  <c r="S514" i="2"/>
  <c r="U514" i="2" s="1"/>
  <c r="V514" i="2" s="1"/>
  <c r="W514" i="2" s="1"/>
  <c r="Y514" i="2" s="1"/>
  <c r="I514" i="2"/>
  <c r="I458" i="2"/>
  <c r="K458" i="2" s="1"/>
  <c r="S458" i="2"/>
  <c r="U458" i="2" s="1"/>
  <c r="I459" i="2"/>
  <c r="K459" i="2" s="1"/>
  <c r="S459" i="2"/>
  <c r="U459" i="2" s="1"/>
  <c r="S513" i="2"/>
  <c r="I513" i="2"/>
  <c r="S884" i="60"/>
  <c r="U884" i="60" s="1"/>
  <c r="I884" i="60"/>
  <c r="S883" i="60"/>
  <c r="I883" i="60"/>
  <c r="S882" i="60"/>
  <c r="U882" i="60" s="1"/>
  <c r="I882" i="60"/>
  <c r="S881" i="60"/>
  <c r="I881" i="60"/>
  <c r="S880" i="60"/>
  <c r="I880" i="60"/>
  <c r="K880" i="60" s="1"/>
  <c r="L880" i="60" s="1"/>
  <c r="S911" i="60"/>
  <c r="V911" i="60" s="1"/>
  <c r="W911" i="60" s="1"/>
  <c r="Y911" i="60" s="1"/>
  <c r="I911" i="60"/>
  <c r="K911" i="60" s="1"/>
  <c r="L911" i="60" s="1"/>
  <c r="S66" i="28"/>
  <c r="V66" i="28" s="1"/>
  <c r="W66" i="28" s="1"/>
  <c r="Y66" i="28" s="1"/>
  <c r="I66" i="28"/>
  <c r="K66" i="28" s="1"/>
  <c r="S910" i="60"/>
  <c r="I910" i="60"/>
  <c r="S909" i="60"/>
  <c r="I909" i="60"/>
  <c r="K909" i="60" s="1"/>
  <c r="L909" i="60" s="1"/>
  <c r="S908" i="60"/>
  <c r="U908" i="60" s="1"/>
  <c r="V908" i="60" s="1"/>
  <c r="W908" i="60" s="1"/>
  <c r="Y908" i="60" s="1"/>
  <c r="I908" i="60"/>
  <c r="K908" i="60" s="1"/>
  <c r="L908" i="60" s="1"/>
  <c r="S907" i="60"/>
  <c r="I907" i="60"/>
  <c r="S906" i="60"/>
  <c r="I906" i="60"/>
  <c r="K906" i="60" s="1"/>
  <c r="S905" i="60"/>
  <c r="I905" i="60"/>
  <c r="K905" i="60" s="1"/>
  <c r="L905" i="60" s="1"/>
  <c r="S904" i="60"/>
  <c r="I904" i="60"/>
  <c r="S903" i="60"/>
  <c r="I903" i="60"/>
  <c r="K903" i="60" s="1"/>
  <c r="L903" i="60" s="1"/>
  <c r="S37" i="54"/>
  <c r="U37" i="54" s="1"/>
  <c r="V37" i="54" s="1"/>
  <c r="W37" i="54" s="1"/>
  <c r="Y37" i="54" s="1"/>
  <c r="I37" i="54"/>
  <c r="S902" i="60"/>
  <c r="I902" i="60"/>
  <c r="K902" i="60" s="1"/>
  <c r="L902" i="60" s="1"/>
  <c r="S42" i="13"/>
  <c r="I42" i="13"/>
  <c r="K42" i="13" s="1"/>
  <c r="L42" i="13" s="1"/>
  <c r="M903" i="60" l="1"/>
  <c r="U880" i="60"/>
  <c r="V880" i="60" s="1"/>
  <c r="W880" i="60" s="1"/>
  <c r="Y880" i="60" s="1"/>
  <c r="V882" i="60"/>
  <c r="W882" i="60" s="1"/>
  <c r="Y882" i="60" s="1"/>
  <c r="U883" i="60"/>
  <c r="V883" i="60" s="1"/>
  <c r="W883" i="60" s="1"/>
  <c r="Y883" i="60" s="1"/>
  <c r="U881" i="60"/>
  <c r="V881" i="60" s="1"/>
  <c r="W881" i="60" s="1"/>
  <c r="Y881" i="60" s="1"/>
  <c r="V884" i="60"/>
  <c r="W884" i="60" s="1"/>
  <c r="Y884" i="60" s="1"/>
  <c r="K519" i="2"/>
  <c r="L519" i="2" s="1"/>
  <c r="U519" i="2"/>
  <c r="V519" i="2" s="1"/>
  <c r="W519" i="2" s="1"/>
  <c r="Y519" i="2" s="1"/>
  <c r="L510" i="2"/>
  <c r="V510" i="2"/>
  <c r="W510" i="2" s="1"/>
  <c r="Y510" i="2" s="1"/>
  <c r="K514" i="2"/>
  <c r="L514" i="2" s="1"/>
  <c r="U516" i="2"/>
  <c r="V516" i="2" s="1"/>
  <c r="W516" i="2" s="1"/>
  <c r="Y516" i="2" s="1"/>
  <c r="K516" i="2"/>
  <c r="L516" i="2" s="1"/>
  <c r="V459" i="2"/>
  <c r="W459" i="2" s="1"/>
  <c r="Y459" i="2" s="1"/>
  <c r="L459" i="2"/>
  <c r="V458" i="2"/>
  <c r="W458" i="2" s="1"/>
  <c r="Y458" i="2" s="1"/>
  <c r="L458" i="2"/>
  <c r="K513" i="2"/>
  <c r="L513" i="2" s="1"/>
  <c r="U513" i="2"/>
  <c r="V513" i="2" s="1"/>
  <c r="W513" i="2" s="1"/>
  <c r="Y513" i="2" s="1"/>
  <c r="K881" i="60"/>
  <c r="L881" i="60" s="1"/>
  <c r="K882" i="60"/>
  <c r="L882" i="60" s="1"/>
  <c r="K883" i="60"/>
  <c r="L883" i="60" s="1"/>
  <c r="K884" i="60"/>
  <c r="L884" i="60" s="1"/>
  <c r="M911" i="60"/>
  <c r="U904" i="60"/>
  <c r="V904" i="60" s="1"/>
  <c r="W904" i="60" s="1"/>
  <c r="Y904" i="60" s="1"/>
  <c r="U905" i="60"/>
  <c r="V905" i="60" s="1"/>
  <c r="W905" i="60" s="1"/>
  <c r="Y905" i="60" s="1"/>
  <c r="U909" i="60"/>
  <c r="V909" i="60" s="1"/>
  <c r="W909" i="60" s="1"/>
  <c r="Y909" i="60" s="1"/>
  <c r="L906" i="60"/>
  <c r="K910" i="60"/>
  <c r="L910" i="60" s="1"/>
  <c r="U906" i="60"/>
  <c r="V906" i="60" s="1"/>
  <c r="W906" i="60" s="1"/>
  <c r="Y906" i="60" s="1"/>
  <c r="U910" i="60"/>
  <c r="V910" i="60" s="1"/>
  <c r="W910" i="60" s="1"/>
  <c r="Y910" i="60" s="1"/>
  <c r="L66" i="28"/>
  <c r="K904" i="60"/>
  <c r="L904" i="60" s="1"/>
  <c r="K907" i="60"/>
  <c r="L907" i="60" s="1"/>
  <c r="U907" i="60"/>
  <c r="V907" i="60" s="1"/>
  <c r="W907" i="60" s="1"/>
  <c r="Y907" i="60" s="1"/>
  <c r="U903" i="60"/>
  <c r="V903" i="60" s="1"/>
  <c r="W903" i="60" s="1"/>
  <c r="K37" i="54"/>
  <c r="L37" i="54" s="1"/>
  <c r="M902" i="60"/>
  <c r="U902" i="60"/>
  <c r="V902" i="60" s="1"/>
  <c r="W902" i="60" s="1"/>
  <c r="Y902" i="60" s="1"/>
  <c r="M42" i="13"/>
  <c r="U42" i="13"/>
  <c r="V42" i="13" s="1"/>
  <c r="W42" i="13" s="1"/>
  <c r="Y42" i="13" s="1"/>
  <c r="Y903" i="60" l="1"/>
  <c r="M904" i="60"/>
  <c r="M880" i="60"/>
  <c r="O911" i="60"/>
  <c r="N911" i="60"/>
  <c r="P911" i="60" s="1"/>
  <c r="M66" i="28"/>
  <c r="N903" i="60"/>
  <c r="P903" i="60" s="1"/>
  <c r="M37" i="54"/>
  <c r="N902" i="60"/>
  <c r="P902" i="60" s="1"/>
  <c r="N42" i="13"/>
  <c r="P42" i="13" s="1"/>
  <c r="O880" i="60" l="1"/>
  <c r="N880" i="60"/>
  <c r="P880" i="60" s="1"/>
  <c r="O66" i="28"/>
  <c r="N66" i="28"/>
  <c r="P66" i="28" s="1"/>
  <c r="N904" i="60"/>
  <c r="P904" i="60" s="1"/>
  <c r="N37" i="54"/>
  <c r="P37" i="54" s="1"/>
  <c r="S41" i="19"/>
  <c r="I41" i="19"/>
  <c r="S39" i="19"/>
  <c r="I39" i="19"/>
  <c r="S40" i="19"/>
  <c r="I40" i="19"/>
  <c r="K40" i="19" s="1"/>
  <c r="L40" i="19" s="1"/>
  <c r="S38" i="19"/>
  <c r="U38" i="19" s="1"/>
  <c r="I38" i="19"/>
  <c r="K38" i="19" s="1"/>
  <c r="S37" i="19"/>
  <c r="U37" i="19" s="1"/>
  <c r="V37" i="19" s="1"/>
  <c r="W37" i="19" s="1"/>
  <c r="Y37" i="19" s="1"/>
  <c r="I37" i="19"/>
  <c r="K37" i="19" s="1"/>
  <c r="L37" i="19" s="1"/>
  <c r="S36" i="19"/>
  <c r="U36" i="19" s="1"/>
  <c r="V36" i="19" s="1"/>
  <c r="W36" i="19" s="1"/>
  <c r="Y36" i="19" s="1"/>
  <c r="I36" i="19"/>
  <c r="K36" i="19" s="1"/>
  <c r="L36" i="19" s="1"/>
  <c r="S35" i="19"/>
  <c r="I35" i="19"/>
  <c r="K35" i="19" s="1"/>
  <c r="K41" i="19" l="1"/>
  <c r="L41" i="19" s="1"/>
  <c r="U41" i="19"/>
  <c r="V41" i="19" s="1"/>
  <c r="W41" i="19" s="1"/>
  <c r="Y41" i="19" s="1"/>
  <c r="U40" i="19"/>
  <c r="V40" i="19" s="1"/>
  <c r="W40" i="19" s="1"/>
  <c r="Y40" i="19" s="1"/>
  <c r="K39" i="19"/>
  <c r="L39" i="19" s="1"/>
  <c r="U39" i="19"/>
  <c r="V39" i="19" s="1"/>
  <c r="W39" i="19" s="1"/>
  <c r="Y39" i="19" s="1"/>
  <c r="V38" i="19"/>
  <c r="W38" i="19" s="1"/>
  <c r="Y38" i="19" s="1"/>
  <c r="L38" i="19"/>
  <c r="U35" i="19"/>
  <c r="V35" i="19" s="1"/>
  <c r="W35" i="19" s="1"/>
  <c r="Y35" i="19" s="1"/>
  <c r="L35" i="19"/>
  <c r="M35" i="19" l="1"/>
  <c r="S91" i="37"/>
  <c r="I91" i="37"/>
  <c r="N35" i="19" l="1"/>
  <c r="P35" i="19" s="1"/>
  <c r="K91" i="37"/>
  <c r="L91" i="37" s="1"/>
  <c r="M91" i="37" s="1"/>
  <c r="U91" i="37"/>
  <c r="V91" i="37" s="1"/>
  <c r="W91" i="37" s="1"/>
  <c r="Y91" i="37" s="1"/>
  <c r="S901" i="60"/>
  <c r="I901" i="60"/>
  <c r="K901" i="60" s="1"/>
  <c r="L901" i="60" s="1"/>
  <c r="M901" i="60" s="1"/>
  <c r="U102" i="6"/>
  <c r="K102" i="6"/>
  <c r="M102" i="6" s="1"/>
  <c r="N102" i="6" s="1"/>
  <c r="O91" i="37" l="1"/>
  <c r="N91" i="37"/>
  <c r="P91" i="37" s="1"/>
  <c r="U901" i="60"/>
  <c r="V901" i="60" s="1"/>
  <c r="W901" i="60" s="1"/>
  <c r="Y901" i="60" s="1"/>
  <c r="O102" i="6"/>
  <c r="W102" i="6"/>
  <c r="X102" i="6" s="1"/>
  <c r="Y102" i="6" s="1"/>
  <c r="AA102" i="6" s="1"/>
  <c r="N901" i="60" l="1"/>
  <c r="P901" i="60" s="1"/>
  <c r="P102" i="6"/>
  <c r="R102" i="6" s="1"/>
  <c r="S865" i="60" l="1"/>
  <c r="I865" i="60"/>
  <c r="S864" i="60"/>
  <c r="I864" i="60"/>
  <c r="S863" i="60"/>
  <c r="I863" i="60"/>
  <c r="S862" i="60"/>
  <c r="U862" i="60" s="1"/>
  <c r="I862" i="60"/>
  <c r="S861" i="60"/>
  <c r="U861" i="60" s="1"/>
  <c r="I861" i="60"/>
  <c r="S860" i="60"/>
  <c r="I860" i="60"/>
  <c r="S859" i="60"/>
  <c r="I859" i="60"/>
  <c r="S858" i="60"/>
  <c r="U858" i="60" s="1"/>
  <c r="I858" i="60"/>
  <c r="S857" i="60"/>
  <c r="U857" i="60" s="1"/>
  <c r="I857" i="60"/>
  <c r="S856" i="60"/>
  <c r="I856" i="60"/>
  <c r="S855" i="60"/>
  <c r="I855" i="60"/>
  <c r="S854" i="60"/>
  <c r="U854" i="60" s="1"/>
  <c r="I854" i="60"/>
  <c r="S853" i="60"/>
  <c r="I853" i="60"/>
  <c r="S852" i="60"/>
  <c r="U852" i="60" s="1"/>
  <c r="V852" i="60" s="1"/>
  <c r="W852" i="60" s="1"/>
  <c r="Y852" i="60" s="1"/>
  <c r="I852" i="60"/>
  <c r="S900" i="60"/>
  <c r="U900" i="60" s="1"/>
  <c r="I900" i="60"/>
  <c r="S899" i="60"/>
  <c r="U899" i="60" s="1"/>
  <c r="V899" i="60" s="1"/>
  <c r="W899" i="60" s="1"/>
  <c r="Y899" i="60" s="1"/>
  <c r="I899" i="60"/>
  <c r="K899" i="60" s="1"/>
  <c r="L899" i="60" s="1"/>
  <c r="S898" i="60"/>
  <c r="U898" i="60" s="1"/>
  <c r="V898" i="60" s="1"/>
  <c r="W898" i="60" s="1"/>
  <c r="Y898" i="60" s="1"/>
  <c r="I898" i="60"/>
  <c r="K898" i="60" s="1"/>
  <c r="L898" i="60" s="1"/>
  <c r="S897" i="60"/>
  <c r="I897" i="60"/>
  <c r="S896" i="60"/>
  <c r="U896" i="60" s="1"/>
  <c r="I896" i="60"/>
  <c r="K896" i="60" s="1"/>
  <c r="S895" i="60"/>
  <c r="I895" i="60"/>
  <c r="K895" i="60" s="1"/>
  <c r="L895" i="60" s="1"/>
  <c r="S894" i="60"/>
  <c r="V894" i="60" s="1"/>
  <c r="W894" i="60" s="1"/>
  <c r="Y894" i="60" s="1"/>
  <c r="I894" i="60"/>
  <c r="K894" i="60" s="1"/>
  <c r="L894" i="60" s="1"/>
  <c r="S893" i="60"/>
  <c r="I893" i="60"/>
  <c r="K893" i="60" s="1"/>
  <c r="S892" i="60"/>
  <c r="I892" i="60"/>
  <c r="U101" i="6"/>
  <c r="K101" i="6"/>
  <c r="U100" i="6"/>
  <c r="K100" i="6"/>
  <c r="M100" i="6" s="1"/>
  <c r="N100" i="6" s="1"/>
  <c r="U99" i="6"/>
  <c r="W99" i="6" s="1"/>
  <c r="X99" i="6" s="1"/>
  <c r="Y99" i="6" s="1"/>
  <c r="AA99" i="6" s="1"/>
  <c r="K99" i="6"/>
  <c r="M99" i="6" s="1"/>
  <c r="N99" i="6" s="1"/>
  <c r="U98" i="6"/>
  <c r="K98" i="6"/>
  <c r="U97" i="6"/>
  <c r="K97" i="6"/>
  <c r="U96" i="6"/>
  <c r="K96" i="6"/>
  <c r="M96" i="6" s="1"/>
  <c r="N96" i="6" s="1"/>
  <c r="S65" i="28"/>
  <c r="V65" i="28" s="1"/>
  <c r="W65" i="28" s="1"/>
  <c r="Y65" i="28" s="1"/>
  <c r="I65" i="28"/>
  <c r="K65" i="28" s="1"/>
  <c r="S64" i="28"/>
  <c r="I64" i="28"/>
  <c r="S63" i="28"/>
  <c r="I63" i="28"/>
  <c r="U853" i="60" l="1"/>
  <c r="V853" i="60" s="1"/>
  <c r="W853" i="60" s="1"/>
  <c r="Y853" i="60" s="1"/>
  <c r="U865" i="60"/>
  <c r="V865" i="60" s="1"/>
  <c r="W865" i="60" s="1"/>
  <c r="Y865" i="60" s="1"/>
  <c r="V861" i="60"/>
  <c r="W861" i="60" s="1"/>
  <c r="Y861" i="60" s="1"/>
  <c r="U856" i="60"/>
  <c r="V856" i="60" s="1"/>
  <c r="W856" i="60" s="1"/>
  <c r="Y856" i="60" s="1"/>
  <c r="U860" i="60"/>
  <c r="V860" i="60" s="1"/>
  <c r="W860" i="60" s="1"/>
  <c r="Y860" i="60" s="1"/>
  <c r="U864" i="60"/>
  <c r="V864" i="60" s="1"/>
  <c r="W864" i="60" s="1"/>
  <c r="Y864" i="60" s="1"/>
  <c r="V857" i="60"/>
  <c r="W857" i="60" s="1"/>
  <c r="Y857" i="60" s="1"/>
  <c r="V854" i="60"/>
  <c r="W854" i="60" s="1"/>
  <c r="Y854" i="60" s="1"/>
  <c r="U855" i="60"/>
  <c r="V855" i="60" s="1"/>
  <c r="W855" i="60" s="1"/>
  <c r="Y855" i="60" s="1"/>
  <c r="V858" i="60"/>
  <c r="W858" i="60" s="1"/>
  <c r="Y858" i="60" s="1"/>
  <c r="U859" i="60"/>
  <c r="V859" i="60" s="1"/>
  <c r="W859" i="60" s="1"/>
  <c r="Y859" i="60" s="1"/>
  <c r="V862" i="60"/>
  <c r="W862" i="60" s="1"/>
  <c r="Y862" i="60" s="1"/>
  <c r="U863" i="60"/>
  <c r="V863" i="60" s="1"/>
  <c r="W863" i="60" s="1"/>
  <c r="Y863" i="60" s="1"/>
  <c r="K853" i="60"/>
  <c r="L853" i="60" s="1"/>
  <c r="K854" i="60"/>
  <c r="L854" i="60" s="1"/>
  <c r="K855" i="60"/>
  <c r="L855" i="60" s="1"/>
  <c r="K856" i="60"/>
  <c r="L856" i="60" s="1"/>
  <c r="K857" i="60"/>
  <c r="L857" i="60" s="1"/>
  <c r="K858" i="60"/>
  <c r="L858" i="60" s="1"/>
  <c r="K859" i="60"/>
  <c r="L859" i="60" s="1"/>
  <c r="K860" i="60"/>
  <c r="L860" i="60" s="1"/>
  <c r="K861" i="60"/>
  <c r="L861" i="60" s="1"/>
  <c r="K862" i="60"/>
  <c r="L862" i="60" s="1"/>
  <c r="K863" i="60"/>
  <c r="L863" i="60" s="1"/>
  <c r="K864" i="60"/>
  <c r="L864" i="60" s="1"/>
  <c r="K865" i="60"/>
  <c r="L865" i="60" s="1"/>
  <c r="K852" i="60"/>
  <c r="L852" i="60" s="1"/>
  <c r="K900" i="60"/>
  <c r="L900" i="60" s="1"/>
  <c r="L896" i="60"/>
  <c r="V896" i="60"/>
  <c r="W896" i="60" s="1"/>
  <c r="Y896" i="60" s="1"/>
  <c r="V900" i="60"/>
  <c r="W900" i="60" s="1"/>
  <c r="Y900" i="60" s="1"/>
  <c r="U895" i="60"/>
  <c r="V895" i="60" s="1"/>
  <c r="W895" i="60" s="1"/>
  <c r="Y895" i="60" s="1"/>
  <c r="K897" i="60"/>
  <c r="L897" i="60" s="1"/>
  <c r="U897" i="60"/>
  <c r="V897" i="60" s="1"/>
  <c r="W897" i="60" s="1"/>
  <c r="Y897" i="60" s="1"/>
  <c r="U893" i="60"/>
  <c r="V893" i="60" s="1"/>
  <c r="W893" i="60" s="1"/>
  <c r="Y893" i="60" s="1"/>
  <c r="L893" i="60"/>
  <c r="M893" i="60" s="1"/>
  <c r="M894" i="60"/>
  <c r="K892" i="60"/>
  <c r="L892" i="60" s="1"/>
  <c r="U892" i="60"/>
  <c r="V892" i="60" s="1"/>
  <c r="W892" i="60" s="1"/>
  <c r="Y892" i="60" s="1"/>
  <c r="M97" i="6"/>
  <c r="N97" i="6" s="1"/>
  <c r="M101" i="6"/>
  <c r="N101" i="6" s="1"/>
  <c r="W100" i="6"/>
  <c r="X100" i="6" s="1"/>
  <c r="Y100" i="6" s="1"/>
  <c r="AA100" i="6" s="1"/>
  <c r="W97" i="6"/>
  <c r="X97" i="6" s="1"/>
  <c r="Y97" i="6" s="1"/>
  <c r="AA97" i="6" s="1"/>
  <c r="W101" i="6"/>
  <c r="X101" i="6" s="1"/>
  <c r="Y101" i="6" s="1"/>
  <c r="AA101" i="6" s="1"/>
  <c r="W96" i="6"/>
  <c r="X96" i="6" s="1"/>
  <c r="Y96" i="6" s="1"/>
  <c r="AA96" i="6" s="1"/>
  <c r="M98" i="6"/>
  <c r="N98" i="6" s="1"/>
  <c r="W98" i="6"/>
  <c r="X98" i="6" s="1"/>
  <c r="Y98" i="6" s="1"/>
  <c r="AA98" i="6" s="1"/>
  <c r="L65" i="28"/>
  <c r="K64" i="28"/>
  <c r="L64" i="28" s="1"/>
  <c r="U64" i="28"/>
  <c r="V64" i="28" s="1"/>
  <c r="W64" i="28" s="1"/>
  <c r="Y64" i="28" s="1"/>
  <c r="K63" i="28"/>
  <c r="L63" i="28" s="1"/>
  <c r="U63" i="28"/>
  <c r="V63" i="28" s="1"/>
  <c r="W63" i="28" s="1"/>
  <c r="Y63" i="28" s="1"/>
  <c r="S25" i="71"/>
  <c r="U25" i="71" s="1"/>
  <c r="V25" i="71" s="1"/>
  <c r="W25" i="71" s="1"/>
  <c r="Y25" i="71" s="1"/>
  <c r="I25" i="71"/>
  <c r="K25" i="71" s="1"/>
  <c r="S24" i="71"/>
  <c r="U24" i="71" s="1"/>
  <c r="V24" i="71" s="1"/>
  <c r="W24" i="71" s="1"/>
  <c r="Y24" i="71" s="1"/>
  <c r="I24" i="71"/>
  <c r="S23" i="71"/>
  <c r="U23" i="71" s="1"/>
  <c r="V23" i="71" s="1"/>
  <c r="W23" i="71" s="1"/>
  <c r="Y23" i="71" s="1"/>
  <c r="I23" i="71"/>
  <c r="S22" i="71"/>
  <c r="I22" i="71"/>
  <c r="M852" i="60" l="1"/>
  <c r="N852" i="60" s="1"/>
  <c r="P852" i="60" s="1"/>
  <c r="M895" i="60"/>
  <c r="M892" i="60"/>
  <c r="N893" i="60"/>
  <c r="P893" i="60" s="1"/>
  <c r="O893" i="60"/>
  <c r="O894" i="60"/>
  <c r="N894" i="60"/>
  <c r="P894" i="60" s="1"/>
  <c r="O96" i="6"/>
  <c r="M65" i="28"/>
  <c r="M64" i="28"/>
  <c r="M63" i="28"/>
  <c r="K23" i="71"/>
  <c r="L23" i="71" s="1"/>
  <c r="K24" i="71"/>
  <c r="L24" i="71" s="1"/>
  <c r="K22" i="71"/>
  <c r="L22" i="71" s="1"/>
  <c r="U22" i="71"/>
  <c r="V22" i="71" s="1"/>
  <c r="W22" i="71" s="1"/>
  <c r="Y22" i="71" s="1"/>
  <c r="L25" i="71"/>
  <c r="M22" i="71" l="1"/>
  <c r="O22" i="71" s="1"/>
  <c r="O852" i="60"/>
  <c r="N895" i="60"/>
  <c r="P895" i="60" s="1"/>
  <c r="N892" i="60"/>
  <c r="P892" i="60" s="1"/>
  <c r="O892" i="60"/>
  <c r="P96" i="6"/>
  <c r="R96" i="6" s="1"/>
  <c r="O65" i="28"/>
  <c r="N65" i="28"/>
  <c r="P65" i="28" s="1"/>
  <c r="N64" i="28"/>
  <c r="P64" i="28" s="1"/>
  <c r="O64" i="28"/>
  <c r="N63" i="28"/>
  <c r="P63" i="28" s="1"/>
  <c r="O63" i="28"/>
  <c r="N22" i="71" l="1"/>
  <c r="P22" i="71" s="1"/>
  <c r="S891" i="60" l="1"/>
  <c r="I891" i="60"/>
  <c r="S27" i="67"/>
  <c r="I27" i="67"/>
  <c r="S890" i="60"/>
  <c r="I890" i="60"/>
  <c r="S889" i="60"/>
  <c r="I889" i="60"/>
  <c r="S888" i="60"/>
  <c r="U888" i="60" s="1"/>
  <c r="I888" i="60"/>
  <c r="S887" i="60"/>
  <c r="U887" i="60" s="1"/>
  <c r="V887" i="60" s="1"/>
  <c r="W887" i="60" s="1"/>
  <c r="Y887" i="60" s="1"/>
  <c r="I887" i="60"/>
  <c r="K887" i="60" s="1"/>
  <c r="L887" i="60" s="1"/>
  <c r="S886" i="60"/>
  <c r="U886" i="60" s="1"/>
  <c r="I886" i="60"/>
  <c r="S885" i="60"/>
  <c r="U885" i="60" s="1"/>
  <c r="V885" i="60" s="1"/>
  <c r="W885" i="60" s="1"/>
  <c r="Y885" i="60" s="1"/>
  <c r="I885" i="60"/>
  <c r="K885" i="60" s="1"/>
  <c r="L885" i="60" s="1"/>
  <c r="S41" i="13"/>
  <c r="U41" i="13" s="1"/>
  <c r="V41" i="13" s="1"/>
  <c r="W41" i="13" s="1"/>
  <c r="Y41" i="13" s="1"/>
  <c r="I41" i="13"/>
  <c r="S40" i="13"/>
  <c r="I40" i="13"/>
  <c r="K40" i="13" s="1"/>
  <c r="S512" i="2"/>
  <c r="I512" i="2"/>
  <c r="S511" i="2"/>
  <c r="U511" i="2" s="1"/>
  <c r="V511" i="2" s="1"/>
  <c r="W511" i="2" s="1"/>
  <c r="Y511" i="2" s="1"/>
  <c r="I511" i="2"/>
  <c r="K511" i="2" s="1"/>
  <c r="L511" i="2" s="1"/>
  <c r="S509" i="2"/>
  <c r="U509" i="2" s="1"/>
  <c r="V509" i="2" s="1"/>
  <c r="W509" i="2" s="1"/>
  <c r="Y509" i="2" s="1"/>
  <c r="I509" i="2"/>
  <c r="K509" i="2" s="1"/>
  <c r="L509" i="2" s="1"/>
  <c r="S508" i="2"/>
  <c r="I508" i="2"/>
  <c r="K508" i="2" s="1"/>
  <c r="S506" i="2"/>
  <c r="I506" i="2"/>
  <c r="K506" i="2" s="1"/>
  <c r="S504" i="2"/>
  <c r="I504" i="2"/>
  <c r="S503" i="2"/>
  <c r="I503" i="2"/>
  <c r="K503" i="2" s="1"/>
  <c r="U890" i="60" l="1"/>
  <c r="V890" i="60" s="1"/>
  <c r="W890" i="60" s="1"/>
  <c r="Y890" i="60" s="1"/>
  <c r="K891" i="60"/>
  <c r="L891" i="60" s="1"/>
  <c r="U891" i="60"/>
  <c r="V891" i="60" s="1"/>
  <c r="W891" i="60" s="1"/>
  <c r="Y891" i="60" s="1"/>
  <c r="V888" i="60"/>
  <c r="W888" i="60" s="1"/>
  <c r="Y888" i="60" s="1"/>
  <c r="U889" i="60"/>
  <c r="V889" i="60" s="1"/>
  <c r="W889" i="60" s="1"/>
  <c r="Y889" i="60" s="1"/>
  <c r="K27" i="67"/>
  <c r="L27" i="67" s="1"/>
  <c r="U27" i="67"/>
  <c r="V27" i="67" s="1"/>
  <c r="W27" i="67" s="1"/>
  <c r="Y27" i="67" s="1"/>
  <c r="K888" i="60"/>
  <c r="L888" i="60" s="1"/>
  <c r="K889" i="60"/>
  <c r="L889" i="60" s="1"/>
  <c r="K890" i="60"/>
  <c r="L890" i="60" s="1"/>
  <c r="V886" i="60"/>
  <c r="W886" i="60" s="1"/>
  <c r="Y886" i="60" s="1"/>
  <c r="K886" i="60"/>
  <c r="L886" i="60" s="1"/>
  <c r="K41" i="13"/>
  <c r="L41" i="13" s="1"/>
  <c r="U40" i="13"/>
  <c r="V40" i="13" s="1"/>
  <c r="W40" i="13" s="1"/>
  <c r="Y40" i="13" s="1"/>
  <c r="L40" i="13"/>
  <c r="K512" i="2"/>
  <c r="L512" i="2" s="1"/>
  <c r="U512" i="2"/>
  <c r="V512" i="2" s="1"/>
  <c r="W512" i="2" s="1"/>
  <c r="Y512" i="2" s="1"/>
  <c r="U508" i="2"/>
  <c r="V508" i="2" s="1"/>
  <c r="W508" i="2" s="1"/>
  <c r="Y508" i="2" s="1"/>
  <c r="L508" i="2"/>
  <c r="U506" i="2"/>
  <c r="V506" i="2" s="1"/>
  <c r="W506" i="2" s="1"/>
  <c r="Y506" i="2" s="1"/>
  <c r="L506" i="2"/>
  <c r="K504" i="2"/>
  <c r="L504" i="2" s="1"/>
  <c r="U504" i="2"/>
  <c r="V504" i="2" s="1"/>
  <c r="W504" i="2" s="1"/>
  <c r="Y504" i="2" s="1"/>
  <c r="U503" i="2"/>
  <c r="V503" i="2" s="1"/>
  <c r="W503" i="2" s="1"/>
  <c r="Y503" i="2" s="1"/>
  <c r="L503" i="2"/>
  <c r="M40" i="13" l="1"/>
  <c r="M891" i="60"/>
  <c r="M27" i="67"/>
  <c r="M887" i="60"/>
  <c r="M885" i="60"/>
  <c r="N40" i="13" l="1"/>
  <c r="P40" i="13" s="1"/>
  <c r="O891" i="60"/>
  <c r="N891" i="60"/>
  <c r="P891" i="60" s="1"/>
  <c r="O27" i="67"/>
  <c r="N27" i="67"/>
  <c r="P27" i="67" s="1"/>
  <c r="O887" i="60"/>
  <c r="N887" i="60"/>
  <c r="P887" i="60" s="1"/>
  <c r="N885" i="60"/>
  <c r="P885" i="60" s="1"/>
  <c r="S51" i="53" l="1"/>
  <c r="I51" i="53"/>
  <c r="S50" i="53"/>
  <c r="U50" i="53" s="1"/>
  <c r="I50" i="53"/>
  <c r="S49" i="53"/>
  <c r="U49" i="53" s="1"/>
  <c r="I49" i="53"/>
  <c r="S48" i="53"/>
  <c r="U48" i="53" s="1"/>
  <c r="I48" i="53"/>
  <c r="S47" i="53"/>
  <c r="U47" i="53" s="1"/>
  <c r="V47" i="53" s="1"/>
  <c r="W47" i="53" s="1"/>
  <c r="Y47" i="53" s="1"/>
  <c r="I47" i="53"/>
  <c r="K47" i="53" s="1"/>
  <c r="L47" i="53" s="1"/>
  <c r="S70" i="70"/>
  <c r="I70" i="70"/>
  <c r="S69" i="70"/>
  <c r="U69" i="70" s="1"/>
  <c r="V69" i="70" s="1"/>
  <c r="W69" i="70" s="1"/>
  <c r="Y69" i="70" s="1"/>
  <c r="I69" i="70"/>
  <c r="S68" i="70"/>
  <c r="U68" i="70" s="1"/>
  <c r="V68" i="70" s="1"/>
  <c r="W68" i="70" s="1"/>
  <c r="Y68" i="70" s="1"/>
  <c r="I68" i="70"/>
  <c r="K68" i="70" s="1"/>
  <c r="S66" i="70"/>
  <c r="I66" i="70"/>
  <c r="S65" i="70"/>
  <c r="I65" i="70"/>
  <c r="S64" i="70"/>
  <c r="I64" i="70"/>
  <c r="S63" i="70"/>
  <c r="I63" i="70"/>
  <c r="S62" i="70"/>
  <c r="U62" i="70" s="1"/>
  <c r="V62" i="70" s="1"/>
  <c r="W62" i="70" s="1"/>
  <c r="Y62" i="70" s="1"/>
  <c r="I62" i="70"/>
  <c r="S61" i="70"/>
  <c r="I61" i="70"/>
  <c r="K61" i="70" s="1"/>
  <c r="L61" i="70" s="1"/>
  <c r="S60" i="70"/>
  <c r="U60" i="70" s="1"/>
  <c r="V60" i="70" s="1"/>
  <c r="W60" i="70" s="1"/>
  <c r="Y60" i="70" s="1"/>
  <c r="I60" i="70"/>
  <c r="K60" i="70" s="1"/>
  <c r="S59" i="70"/>
  <c r="U59" i="70" s="1"/>
  <c r="I59" i="70"/>
  <c r="S58" i="70"/>
  <c r="U58" i="70" s="1"/>
  <c r="V58" i="70" s="1"/>
  <c r="W58" i="70" s="1"/>
  <c r="Y58" i="70" s="1"/>
  <c r="I58" i="70"/>
  <c r="K58" i="70" s="1"/>
  <c r="S57" i="70"/>
  <c r="U57" i="70" s="1"/>
  <c r="V57" i="70" s="1"/>
  <c r="W57" i="70" s="1"/>
  <c r="Y57" i="70" s="1"/>
  <c r="I57" i="70"/>
  <c r="K57" i="70" s="1"/>
  <c r="S67" i="70"/>
  <c r="U67" i="70" s="1"/>
  <c r="I67" i="70"/>
  <c r="V48" i="53" l="1"/>
  <c r="W48" i="53" s="1"/>
  <c r="Y48" i="53" s="1"/>
  <c r="V49" i="53"/>
  <c r="W49" i="53" s="1"/>
  <c r="Y49" i="53" s="1"/>
  <c r="V50" i="53"/>
  <c r="W50" i="53" s="1"/>
  <c r="Y50" i="53" s="1"/>
  <c r="U51" i="53"/>
  <c r="V51" i="53" s="1"/>
  <c r="W51" i="53" s="1"/>
  <c r="Y51" i="53" s="1"/>
  <c r="K48" i="53"/>
  <c r="L48" i="53" s="1"/>
  <c r="K49" i="53"/>
  <c r="L49" i="53" s="1"/>
  <c r="K50" i="53"/>
  <c r="L50" i="53" s="1"/>
  <c r="K51" i="53"/>
  <c r="L51" i="53" s="1"/>
  <c r="U70" i="70"/>
  <c r="V70" i="70" s="1"/>
  <c r="W70" i="70" s="1"/>
  <c r="Y70" i="70" s="1"/>
  <c r="K70" i="70"/>
  <c r="L70" i="70" s="1"/>
  <c r="K69" i="70"/>
  <c r="L69" i="70" s="1"/>
  <c r="L68" i="70"/>
  <c r="U65" i="70"/>
  <c r="V65" i="70" s="1"/>
  <c r="W65" i="70" s="1"/>
  <c r="Y65" i="70" s="1"/>
  <c r="V67" i="70"/>
  <c r="W67" i="70" s="1"/>
  <c r="Y67" i="70" s="1"/>
  <c r="U64" i="70"/>
  <c r="V64" i="70" s="1"/>
  <c r="W64" i="70" s="1"/>
  <c r="Y64" i="70" s="1"/>
  <c r="V59" i="70"/>
  <c r="W59" i="70" s="1"/>
  <c r="Y59" i="70" s="1"/>
  <c r="U63" i="70"/>
  <c r="V63" i="70" s="1"/>
  <c r="W63" i="70" s="1"/>
  <c r="Y63" i="70" s="1"/>
  <c r="U66" i="70"/>
  <c r="V66" i="70" s="1"/>
  <c r="W66" i="70" s="1"/>
  <c r="Y66" i="70" s="1"/>
  <c r="K66" i="70"/>
  <c r="L66" i="70" s="1"/>
  <c r="K64" i="70"/>
  <c r="L64" i="70" s="1"/>
  <c r="K65" i="70"/>
  <c r="L65" i="70" s="1"/>
  <c r="K63" i="70"/>
  <c r="L63" i="70" s="1"/>
  <c r="K62" i="70"/>
  <c r="L62" i="70" s="1"/>
  <c r="U61" i="70"/>
  <c r="V61" i="70" s="1"/>
  <c r="W61" i="70" s="1"/>
  <c r="Y61" i="70" s="1"/>
  <c r="L60" i="70"/>
  <c r="K59" i="70"/>
  <c r="L59" i="70" s="1"/>
  <c r="L58" i="70"/>
  <c r="L57" i="70"/>
  <c r="K67" i="70"/>
  <c r="L67" i="70" s="1"/>
  <c r="M47" i="53" l="1"/>
  <c r="M57" i="70"/>
  <c r="O47" i="53" l="1"/>
  <c r="N47" i="53"/>
  <c r="P47" i="53" s="1"/>
  <c r="O57" i="70"/>
  <c r="N57" i="70"/>
  <c r="P57" i="70" s="1"/>
  <c r="S879" i="60" l="1"/>
  <c r="U879" i="60" s="1"/>
  <c r="V879" i="60" s="1"/>
  <c r="W879" i="60" s="1"/>
  <c r="Y879" i="60" s="1"/>
  <c r="I879" i="60"/>
  <c r="S878" i="60"/>
  <c r="I878" i="60"/>
  <c r="S48" i="47"/>
  <c r="I48" i="47"/>
  <c r="S47" i="47"/>
  <c r="U47" i="47" s="1"/>
  <c r="V47" i="47" s="1"/>
  <c r="W47" i="47" s="1"/>
  <c r="Y47" i="47" s="1"/>
  <c r="I47" i="47"/>
  <c r="K47" i="47" s="1"/>
  <c r="L47" i="47" s="1"/>
  <c r="S851" i="60"/>
  <c r="U851" i="60" s="1"/>
  <c r="I851" i="60"/>
  <c r="S850" i="60"/>
  <c r="I850" i="60"/>
  <c r="K850" i="60" s="1"/>
  <c r="L850" i="60" s="1"/>
  <c r="S29" i="19"/>
  <c r="I29" i="19"/>
  <c r="K29" i="19" s="1"/>
  <c r="S28" i="19"/>
  <c r="U28" i="19" s="1"/>
  <c r="V28" i="19" s="1"/>
  <c r="W28" i="19" s="1"/>
  <c r="Y28" i="19" s="1"/>
  <c r="I28" i="19"/>
  <c r="K28" i="19" s="1"/>
  <c r="L28" i="19" s="1"/>
  <c r="S849" i="60"/>
  <c r="I849" i="60"/>
  <c r="S58" i="28"/>
  <c r="I58" i="28"/>
  <c r="K879" i="60" l="1"/>
  <c r="L879" i="60" s="1"/>
  <c r="K878" i="60"/>
  <c r="L878" i="60" s="1"/>
  <c r="U878" i="60"/>
  <c r="V878" i="60" s="1"/>
  <c r="W878" i="60" s="1"/>
  <c r="Y878" i="60" s="1"/>
  <c r="K851" i="60"/>
  <c r="L851" i="60" s="1"/>
  <c r="V851" i="60"/>
  <c r="W851" i="60" s="1"/>
  <c r="Y851" i="60" s="1"/>
  <c r="U48" i="47"/>
  <c r="V48" i="47" s="1"/>
  <c r="W48" i="47" s="1"/>
  <c r="Y48" i="47" s="1"/>
  <c r="K48" i="47"/>
  <c r="L48" i="47" s="1"/>
  <c r="M47" i="47" s="1"/>
  <c r="U850" i="60"/>
  <c r="V850" i="60" s="1"/>
  <c r="W850" i="60" s="1"/>
  <c r="Y850" i="60" s="1"/>
  <c r="U29" i="19"/>
  <c r="V29" i="19" s="1"/>
  <c r="W29" i="19" s="1"/>
  <c r="Y29" i="19" s="1"/>
  <c r="L29" i="19"/>
  <c r="K849" i="60"/>
  <c r="L849" i="60" s="1"/>
  <c r="U849" i="60"/>
  <c r="V849" i="60" s="1"/>
  <c r="W849" i="60" s="1"/>
  <c r="Y849" i="60" s="1"/>
  <c r="K58" i="28"/>
  <c r="L58" i="28" s="1"/>
  <c r="U58" i="28"/>
  <c r="V58" i="28" s="1"/>
  <c r="W58" i="28" s="1"/>
  <c r="Y58" i="28" s="1"/>
  <c r="L980" i="60" l="1"/>
  <c r="W982" i="60"/>
  <c r="W980" i="60"/>
  <c r="M850" i="60"/>
  <c r="M878" i="60"/>
  <c r="O47" i="47"/>
  <c r="N47" i="47"/>
  <c r="P47" i="47" s="1"/>
  <c r="M28" i="19"/>
  <c r="M849" i="60"/>
  <c r="M58" i="28"/>
  <c r="M980" i="60" l="1"/>
  <c r="N850" i="60"/>
  <c r="P850" i="60" s="1"/>
  <c r="N878" i="60"/>
  <c r="P878" i="60" s="1"/>
  <c r="O878" i="60"/>
  <c r="O982" i="60" s="1"/>
  <c r="N28" i="19"/>
  <c r="P28" i="19" s="1"/>
  <c r="N849" i="60"/>
  <c r="P849" i="60" s="1"/>
  <c r="O849" i="60"/>
  <c r="O58" i="28"/>
  <c r="N58" i="28"/>
  <c r="P58" i="28" s="1"/>
  <c r="P43" i="19" l="1"/>
  <c r="P58" i="19"/>
  <c r="P57" i="19"/>
  <c r="C17" i="27"/>
  <c r="N982" i="60"/>
  <c r="P982" i="60" s="1"/>
  <c r="S844" i="60"/>
  <c r="U844" i="60" s="1"/>
  <c r="V844" i="60" s="1"/>
  <c r="W844" i="60" s="1"/>
  <c r="Y844" i="60" s="1"/>
  <c r="I844" i="60"/>
  <c r="S843" i="60"/>
  <c r="U843" i="60" s="1"/>
  <c r="I843" i="60"/>
  <c r="K843" i="60" s="1"/>
  <c r="L843" i="60" s="1"/>
  <c r="S842" i="60"/>
  <c r="I842" i="60"/>
  <c r="S841" i="60"/>
  <c r="U841" i="60" s="1"/>
  <c r="V841" i="60" s="1"/>
  <c r="W841" i="60" s="1"/>
  <c r="Y841" i="60" s="1"/>
  <c r="I841" i="60"/>
  <c r="S840" i="60"/>
  <c r="U840" i="60" s="1"/>
  <c r="V840" i="60" s="1"/>
  <c r="W840" i="60" s="1"/>
  <c r="Y840" i="60" s="1"/>
  <c r="I840" i="60"/>
  <c r="K840" i="60" s="1"/>
  <c r="L840" i="60" s="1"/>
  <c r="S839" i="60"/>
  <c r="I839" i="60"/>
  <c r="K839" i="60" s="1"/>
  <c r="S838" i="60"/>
  <c r="I838" i="60"/>
  <c r="S837" i="60"/>
  <c r="U837" i="60" s="1"/>
  <c r="V837" i="60" s="1"/>
  <c r="W837" i="60" s="1"/>
  <c r="Y837" i="60" s="1"/>
  <c r="I837" i="60"/>
  <c r="K837" i="60" s="1"/>
  <c r="L837" i="60" s="1"/>
  <c r="S836" i="60"/>
  <c r="U836" i="60" s="1"/>
  <c r="V836" i="60" s="1"/>
  <c r="W836" i="60" s="1"/>
  <c r="Y836" i="60" s="1"/>
  <c r="I836" i="60"/>
  <c r="K836" i="60" s="1"/>
  <c r="L836" i="60" s="1"/>
  <c r="S835" i="60"/>
  <c r="U835" i="60" s="1"/>
  <c r="I835" i="60"/>
  <c r="S834" i="60"/>
  <c r="I834" i="60"/>
  <c r="S833" i="60"/>
  <c r="I833" i="60"/>
  <c r="K833" i="60" s="1"/>
  <c r="S832" i="60"/>
  <c r="I832" i="60"/>
  <c r="S831" i="60"/>
  <c r="U831" i="60" s="1"/>
  <c r="I831" i="60"/>
  <c r="K831" i="60" s="1"/>
  <c r="S830" i="60"/>
  <c r="U830" i="60" s="1"/>
  <c r="I830" i="60"/>
  <c r="S829" i="60"/>
  <c r="I829" i="60"/>
  <c r="S828" i="60"/>
  <c r="U828" i="60" s="1"/>
  <c r="V828" i="60" s="1"/>
  <c r="W828" i="60" s="1"/>
  <c r="Y828" i="60" s="1"/>
  <c r="I828" i="60"/>
  <c r="K828" i="60" s="1"/>
  <c r="L828" i="60" s="1"/>
  <c r="S827" i="60"/>
  <c r="U827" i="60" s="1"/>
  <c r="I827" i="60"/>
  <c r="K827" i="60" s="1"/>
  <c r="S826" i="60"/>
  <c r="I826" i="60"/>
  <c r="K826" i="60" s="1"/>
  <c r="S825" i="60"/>
  <c r="U825" i="60" s="1"/>
  <c r="V825" i="60" s="1"/>
  <c r="W825" i="60" s="1"/>
  <c r="Y825" i="60" s="1"/>
  <c r="I825" i="60"/>
  <c r="S824" i="60"/>
  <c r="U824" i="60" s="1"/>
  <c r="V824" i="60" s="1"/>
  <c r="W824" i="60" s="1"/>
  <c r="Y824" i="60" s="1"/>
  <c r="I824" i="60"/>
  <c r="K824" i="60" s="1"/>
  <c r="L824" i="60" s="1"/>
  <c r="S823" i="60"/>
  <c r="I823" i="60"/>
  <c r="K823" i="60" s="1"/>
  <c r="S822" i="60"/>
  <c r="I822" i="60"/>
  <c r="S821" i="60"/>
  <c r="U821" i="60" s="1"/>
  <c r="I821" i="60"/>
  <c r="K821" i="60" s="1"/>
  <c r="L821" i="60" s="1"/>
  <c r="S820" i="60"/>
  <c r="U820" i="60" s="1"/>
  <c r="V820" i="60" s="1"/>
  <c r="W820" i="60" s="1"/>
  <c r="Y820" i="60" s="1"/>
  <c r="I820" i="60"/>
  <c r="K820" i="60" s="1"/>
  <c r="L820" i="60" s="1"/>
  <c r="S819" i="60"/>
  <c r="U819" i="60" s="1"/>
  <c r="O819" i="60"/>
  <c r="I819" i="60"/>
  <c r="K819" i="60" s="1"/>
  <c r="S818" i="60"/>
  <c r="U818" i="60" s="1"/>
  <c r="V818" i="60" s="1"/>
  <c r="W818" i="60" s="1"/>
  <c r="Y818" i="60" s="1"/>
  <c r="I818" i="60"/>
  <c r="S817" i="60"/>
  <c r="U817" i="60" s="1"/>
  <c r="V817" i="60" s="1"/>
  <c r="W817" i="60" s="1"/>
  <c r="Y817" i="60" s="1"/>
  <c r="I817" i="60"/>
  <c r="K817" i="60" s="1"/>
  <c r="L817" i="60" s="1"/>
  <c r="S816" i="60"/>
  <c r="I816" i="60"/>
  <c r="K816" i="60" s="1"/>
  <c r="S815" i="60"/>
  <c r="I815" i="60"/>
  <c r="S814" i="60"/>
  <c r="U814" i="60" s="1"/>
  <c r="V814" i="60" s="1"/>
  <c r="W814" i="60" s="1"/>
  <c r="Y814" i="60" s="1"/>
  <c r="I814" i="60"/>
  <c r="K814" i="60" s="1"/>
  <c r="L814" i="60" s="1"/>
  <c r="S813" i="60"/>
  <c r="U813" i="60" s="1"/>
  <c r="V813" i="60" s="1"/>
  <c r="W813" i="60" s="1"/>
  <c r="Y813" i="60" s="1"/>
  <c r="I813" i="60"/>
  <c r="K813" i="60" s="1"/>
  <c r="L813" i="60" s="1"/>
  <c r="S812" i="60"/>
  <c r="U812" i="60" s="1"/>
  <c r="I812" i="60"/>
  <c r="S811" i="60"/>
  <c r="I811" i="60"/>
  <c r="S810" i="60"/>
  <c r="I810" i="60"/>
  <c r="K810" i="60" s="1"/>
  <c r="L810" i="60" s="1"/>
  <c r="S809" i="60"/>
  <c r="U809" i="60" s="1"/>
  <c r="V809" i="60" s="1"/>
  <c r="W809" i="60" s="1"/>
  <c r="Y809" i="60" s="1"/>
  <c r="I809" i="60"/>
  <c r="K809" i="60" s="1"/>
  <c r="L809" i="60" s="1"/>
  <c r="S808" i="60"/>
  <c r="U808" i="60" s="1"/>
  <c r="I808" i="60"/>
  <c r="K808" i="60" s="1"/>
  <c r="S807" i="60"/>
  <c r="U807" i="60" s="1"/>
  <c r="I807" i="60"/>
  <c r="S806" i="60"/>
  <c r="I806" i="60"/>
  <c r="S805" i="60"/>
  <c r="U805" i="60" s="1"/>
  <c r="V805" i="60" s="1"/>
  <c r="W805" i="60" s="1"/>
  <c r="Y805" i="60" s="1"/>
  <c r="I805" i="60"/>
  <c r="K805" i="60" s="1"/>
  <c r="L805" i="60" s="1"/>
  <c r="S804" i="60"/>
  <c r="I804" i="60"/>
  <c r="K804" i="60" s="1"/>
  <c r="S803" i="60"/>
  <c r="I803" i="60"/>
  <c r="K803" i="60" s="1"/>
  <c r="S802" i="60"/>
  <c r="U802" i="60" s="1"/>
  <c r="V802" i="60" s="1"/>
  <c r="W802" i="60" s="1"/>
  <c r="Y802" i="60" s="1"/>
  <c r="I802" i="60"/>
  <c r="S801" i="60"/>
  <c r="U801" i="60" s="1"/>
  <c r="V801" i="60" s="1"/>
  <c r="W801" i="60" s="1"/>
  <c r="Y801" i="60" s="1"/>
  <c r="I801" i="60"/>
  <c r="K801" i="60" s="1"/>
  <c r="L801" i="60" s="1"/>
  <c r="S800" i="60"/>
  <c r="U800" i="60" s="1"/>
  <c r="V800" i="60" s="1"/>
  <c r="W800" i="60" s="1"/>
  <c r="Y800" i="60" s="1"/>
  <c r="I800" i="60"/>
  <c r="S848" i="60"/>
  <c r="I848" i="60"/>
  <c r="S847" i="60"/>
  <c r="U847" i="60" s="1"/>
  <c r="I847" i="60"/>
  <c r="K847" i="60" s="1"/>
  <c r="S846" i="60"/>
  <c r="U846" i="60" s="1"/>
  <c r="I846" i="60"/>
  <c r="K846" i="60" s="1"/>
  <c r="L846" i="60" s="1"/>
  <c r="S845" i="60"/>
  <c r="U845" i="60" s="1"/>
  <c r="I845" i="60"/>
  <c r="S799" i="60"/>
  <c r="U799" i="60" s="1"/>
  <c r="V799" i="60" s="1"/>
  <c r="W799" i="60" s="1"/>
  <c r="Y799" i="60" s="1"/>
  <c r="I799" i="60"/>
  <c r="K799" i="60" s="1"/>
  <c r="S798" i="60"/>
  <c r="I798" i="60"/>
  <c r="S57" i="28"/>
  <c r="I57" i="28"/>
  <c r="K57" i="28" s="1"/>
  <c r="L57" i="28" s="1"/>
  <c r="S56" i="28"/>
  <c r="U56" i="28" s="1"/>
  <c r="V56" i="28" s="1"/>
  <c r="W56" i="28" s="1"/>
  <c r="Y56" i="28" s="1"/>
  <c r="I56" i="28"/>
  <c r="K56" i="28" s="1"/>
  <c r="S77" i="37"/>
  <c r="I77" i="37"/>
  <c r="S493" i="2"/>
  <c r="U493" i="2" s="1"/>
  <c r="V493" i="2" s="1"/>
  <c r="W493" i="2" s="1"/>
  <c r="Y493" i="2" s="1"/>
  <c r="I493" i="2"/>
  <c r="K493" i="2" s="1"/>
  <c r="L493" i="2" s="1"/>
  <c r="S492" i="2"/>
  <c r="U492" i="2" s="1"/>
  <c r="I492" i="2"/>
  <c r="K492" i="2" s="1"/>
  <c r="L492" i="2" s="1"/>
  <c r="S491" i="2"/>
  <c r="U491" i="2" s="1"/>
  <c r="V491" i="2" s="1"/>
  <c r="W491" i="2" s="1"/>
  <c r="Y491" i="2" s="1"/>
  <c r="I491" i="2"/>
  <c r="S490" i="2"/>
  <c r="U490" i="2" s="1"/>
  <c r="V490" i="2" s="1"/>
  <c r="W490" i="2" s="1"/>
  <c r="Y490" i="2" s="1"/>
  <c r="I490" i="2"/>
  <c r="K490" i="2" s="1"/>
  <c r="L490" i="2" s="1"/>
  <c r="S489" i="2"/>
  <c r="I489" i="2"/>
  <c r="K489" i="2" s="1"/>
  <c r="L489" i="2" s="1"/>
  <c r="S488" i="2"/>
  <c r="I488" i="2"/>
  <c r="S487" i="2"/>
  <c r="U487" i="2" s="1"/>
  <c r="I487" i="2"/>
  <c r="S486" i="2"/>
  <c r="U486" i="2" s="1"/>
  <c r="V486" i="2" s="1"/>
  <c r="W486" i="2" s="1"/>
  <c r="Y486" i="2" s="1"/>
  <c r="I486" i="2"/>
  <c r="K486" i="2" s="1"/>
  <c r="L486" i="2" s="1"/>
  <c r="S485" i="2"/>
  <c r="I485" i="2"/>
  <c r="K485" i="2" s="1"/>
  <c r="L485" i="2" s="1"/>
  <c r="S484" i="2"/>
  <c r="I484" i="2"/>
  <c r="S483" i="2"/>
  <c r="U483" i="2" s="1"/>
  <c r="I483" i="2"/>
  <c r="K483" i="2" s="1"/>
  <c r="S482" i="2"/>
  <c r="U482" i="2" s="1"/>
  <c r="V482" i="2" s="1"/>
  <c r="W482" i="2" s="1"/>
  <c r="Y482" i="2" s="1"/>
  <c r="I482" i="2"/>
  <c r="K482" i="2" s="1"/>
  <c r="L482" i="2" s="1"/>
  <c r="S481" i="2"/>
  <c r="I481" i="2"/>
  <c r="K481" i="2" s="1"/>
  <c r="L481" i="2" s="1"/>
  <c r="S480" i="2"/>
  <c r="I480" i="2"/>
  <c r="S479" i="2"/>
  <c r="U479" i="2" s="1"/>
  <c r="I479" i="2"/>
  <c r="S478" i="2"/>
  <c r="U478" i="2" s="1"/>
  <c r="V478" i="2" s="1"/>
  <c r="W478" i="2" s="1"/>
  <c r="Y478" i="2" s="1"/>
  <c r="I478" i="2"/>
  <c r="K478" i="2" s="1"/>
  <c r="L478" i="2" s="1"/>
  <c r="S477" i="2"/>
  <c r="I477" i="2"/>
  <c r="K477" i="2" s="1"/>
  <c r="L477" i="2" s="1"/>
  <c r="S476" i="2"/>
  <c r="I476" i="2"/>
  <c r="S475" i="2"/>
  <c r="U475" i="2" s="1"/>
  <c r="I475" i="2"/>
  <c r="S474" i="2"/>
  <c r="U474" i="2" s="1"/>
  <c r="V474" i="2" s="1"/>
  <c r="W474" i="2" s="1"/>
  <c r="Y474" i="2" s="1"/>
  <c r="I474" i="2"/>
  <c r="K474" i="2" s="1"/>
  <c r="L474" i="2" s="1"/>
  <c r="S472" i="2"/>
  <c r="I472" i="2"/>
  <c r="S471" i="2"/>
  <c r="U471" i="2" s="1"/>
  <c r="I471" i="2"/>
  <c r="K471" i="2" s="1"/>
  <c r="S470" i="2"/>
  <c r="U470" i="2" s="1"/>
  <c r="V470" i="2" s="1"/>
  <c r="W470" i="2" s="1"/>
  <c r="Y470" i="2" s="1"/>
  <c r="I470" i="2"/>
  <c r="K470" i="2" s="1"/>
  <c r="L470" i="2" s="1"/>
  <c r="S469" i="2"/>
  <c r="I469" i="2"/>
  <c r="K469" i="2" s="1"/>
  <c r="L469" i="2" s="1"/>
  <c r="S468" i="2"/>
  <c r="I468" i="2"/>
  <c r="S467" i="2"/>
  <c r="U467" i="2" s="1"/>
  <c r="I467" i="2"/>
  <c r="S466" i="2"/>
  <c r="U466" i="2" s="1"/>
  <c r="V466" i="2" s="1"/>
  <c r="W466" i="2" s="1"/>
  <c r="Y466" i="2" s="1"/>
  <c r="I466" i="2"/>
  <c r="K466" i="2" s="1"/>
  <c r="L466" i="2" s="1"/>
  <c r="S465" i="2"/>
  <c r="O465" i="2"/>
  <c r="I465" i="2"/>
  <c r="S464" i="2"/>
  <c r="U464" i="2" s="1"/>
  <c r="I464" i="2"/>
  <c r="K464" i="2" s="1"/>
  <c r="S463" i="2"/>
  <c r="U463" i="2" s="1"/>
  <c r="V463" i="2" s="1"/>
  <c r="W463" i="2" s="1"/>
  <c r="Y463" i="2" s="1"/>
  <c r="I463" i="2"/>
  <c r="K463" i="2" s="1"/>
  <c r="L463" i="2" s="1"/>
  <c r="S462" i="2"/>
  <c r="I462" i="2"/>
  <c r="K462" i="2" s="1"/>
  <c r="S461" i="2"/>
  <c r="I461" i="2"/>
  <c r="S460" i="2"/>
  <c r="I460" i="2"/>
  <c r="K460" i="2" s="1"/>
  <c r="S457" i="2"/>
  <c r="I457" i="2"/>
  <c r="S456" i="2"/>
  <c r="I456" i="2"/>
  <c r="K456" i="2" s="1"/>
  <c r="S455" i="2"/>
  <c r="U455" i="2" s="1"/>
  <c r="V455" i="2" s="1"/>
  <c r="W455" i="2" s="1"/>
  <c r="Y455" i="2" s="1"/>
  <c r="I455" i="2"/>
  <c r="S454" i="2"/>
  <c r="I454" i="2"/>
  <c r="S453" i="2"/>
  <c r="I453" i="2"/>
  <c r="S452" i="2"/>
  <c r="I452" i="2"/>
  <c r="K452" i="2" s="1"/>
  <c r="S451" i="2"/>
  <c r="U451" i="2" s="1"/>
  <c r="V451" i="2" s="1"/>
  <c r="W451" i="2" s="1"/>
  <c r="Y451" i="2" s="1"/>
  <c r="I451" i="2"/>
  <c r="K451" i="2" s="1"/>
  <c r="L451" i="2" s="1"/>
  <c r="S450" i="2"/>
  <c r="U450" i="2" s="1"/>
  <c r="V450" i="2" s="1"/>
  <c r="W450" i="2" s="1"/>
  <c r="Y450" i="2" s="1"/>
  <c r="I450" i="2"/>
  <c r="K450" i="2" s="1"/>
  <c r="L450" i="2" s="1"/>
  <c r="S449" i="2"/>
  <c r="I449" i="2"/>
  <c r="S448" i="2"/>
  <c r="U448" i="2" s="1"/>
  <c r="I448" i="2"/>
  <c r="K448" i="2" s="1"/>
  <c r="S447" i="2"/>
  <c r="U447" i="2" s="1"/>
  <c r="V447" i="2" s="1"/>
  <c r="W447" i="2" s="1"/>
  <c r="Y447" i="2" s="1"/>
  <c r="I447" i="2"/>
  <c r="S446" i="2"/>
  <c r="U446" i="2" s="1"/>
  <c r="I446" i="2"/>
  <c r="K446" i="2" s="1"/>
  <c r="L446" i="2" s="1"/>
  <c r="S507" i="2"/>
  <c r="U507" i="2" s="1"/>
  <c r="V507" i="2" s="1"/>
  <c r="W507" i="2" s="1"/>
  <c r="Y507" i="2" s="1"/>
  <c r="I507" i="2"/>
  <c r="K507" i="2" s="1"/>
  <c r="L507" i="2" s="1"/>
  <c r="P980" i="60" l="1"/>
  <c r="V819" i="60"/>
  <c r="W819" i="60" s="1"/>
  <c r="Y819" i="60" s="1"/>
  <c r="V821" i="60"/>
  <c r="W821" i="60" s="1"/>
  <c r="Y821" i="60" s="1"/>
  <c r="L831" i="60"/>
  <c r="U832" i="60"/>
  <c r="V832" i="60" s="1"/>
  <c r="W832" i="60" s="1"/>
  <c r="Y832" i="60" s="1"/>
  <c r="V843" i="60"/>
  <c r="W843" i="60" s="1"/>
  <c r="Y843" i="60" s="1"/>
  <c r="V846" i="60"/>
  <c r="W846" i="60" s="1"/>
  <c r="Y846" i="60" s="1"/>
  <c r="L808" i="60"/>
  <c r="K832" i="60"/>
  <c r="L832" i="60" s="1"/>
  <c r="V835" i="60"/>
  <c r="W835" i="60" s="1"/>
  <c r="Y835" i="60" s="1"/>
  <c r="K844" i="60"/>
  <c r="L844" i="60" s="1"/>
  <c r="V812" i="60"/>
  <c r="W812" i="60" s="1"/>
  <c r="Y812" i="60" s="1"/>
  <c r="L833" i="60"/>
  <c r="K812" i="60"/>
  <c r="L812" i="60" s="1"/>
  <c r="U816" i="60"/>
  <c r="V816" i="60" s="1"/>
  <c r="W816" i="60" s="1"/>
  <c r="Y816" i="60" s="1"/>
  <c r="U834" i="60"/>
  <c r="V834" i="60" s="1"/>
  <c r="W834" i="60" s="1"/>
  <c r="Y834" i="60" s="1"/>
  <c r="K802" i="60"/>
  <c r="L802" i="60" s="1"/>
  <c r="U804" i="60"/>
  <c r="V804" i="60" s="1"/>
  <c r="W804" i="60" s="1"/>
  <c r="Y804" i="60" s="1"/>
  <c r="K806" i="60"/>
  <c r="L806" i="60" s="1"/>
  <c r="K807" i="60"/>
  <c r="L807" i="60" s="1"/>
  <c r="K818" i="60"/>
  <c r="L818" i="60" s="1"/>
  <c r="U829" i="60"/>
  <c r="V829" i="60" s="1"/>
  <c r="W829" i="60" s="1"/>
  <c r="Y829" i="60" s="1"/>
  <c r="K835" i="60"/>
  <c r="L835" i="60" s="1"/>
  <c r="U839" i="60"/>
  <c r="V839" i="60" s="1"/>
  <c r="W839" i="60" s="1"/>
  <c r="Y839" i="60" s="1"/>
  <c r="U823" i="60"/>
  <c r="V823" i="60" s="1"/>
  <c r="W823" i="60" s="1"/>
  <c r="Y823" i="60" s="1"/>
  <c r="K830" i="60"/>
  <c r="L830" i="60" s="1"/>
  <c r="K841" i="60"/>
  <c r="L841" i="60" s="1"/>
  <c r="U806" i="60"/>
  <c r="V806" i="60" s="1"/>
  <c r="W806" i="60" s="1"/>
  <c r="Y806" i="60" s="1"/>
  <c r="U811" i="60"/>
  <c r="V811" i="60" s="1"/>
  <c r="W811" i="60" s="1"/>
  <c r="Y811" i="60" s="1"/>
  <c r="K825" i="60"/>
  <c r="L825" i="60" s="1"/>
  <c r="U842" i="60"/>
  <c r="V842" i="60" s="1"/>
  <c r="W842" i="60" s="1"/>
  <c r="Y842" i="60" s="1"/>
  <c r="U810" i="60"/>
  <c r="V810" i="60" s="1"/>
  <c r="W810" i="60" s="1"/>
  <c r="Y810" i="60" s="1"/>
  <c r="K811" i="60"/>
  <c r="L811" i="60" s="1"/>
  <c r="U815" i="60"/>
  <c r="V815" i="60" s="1"/>
  <c r="W815" i="60" s="1"/>
  <c r="Y815" i="60" s="1"/>
  <c r="L816" i="60"/>
  <c r="U822" i="60"/>
  <c r="V822" i="60" s="1"/>
  <c r="W822" i="60" s="1"/>
  <c r="Y822" i="60" s="1"/>
  <c r="L823" i="60"/>
  <c r="V827" i="60"/>
  <c r="W827" i="60" s="1"/>
  <c r="Y827" i="60" s="1"/>
  <c r="K829" i="60"/>
  <c r="L829" i="60" s="1"/>
  <c r="U833" i="60"/>
  <c r="V833" i="60" s="1"/>
  <c r="W833" i="60" s="1"/>
  <c r="Y833" i="60" s="1"/>
  <c r="K834" i="60"/>
  <c r="L834" i="60" s="1"/>
  <c r="U838" i="60"/>
  <c r="V838" i="60" s="1"/>
  <c r="W838" i="60" s="1"/>
  <c r="Y838" i="60" s="1"/>
  <c r="L839" i="60"/>
  <c r="K800" i="60"/>
  <c r="L800" i="60" s="1"/>
  <c r="L803" i="60"/>
  <c r="U803" i="60"/>
  <c r="V803" i="60" s="1"/>
  <c r="W803" i="60" s="1"/>
  <c r="Y803" i="60" s="1"/>
  <c r="L804" i="60"/>
  <c r="V807" i="60"/>
  <c r="W807" i="60" s="1"/>
  <c r="Y807" i="60" s="1"/>
  <c r="V808" i="60"/>
  <c r="W808" i="60" s="1"/>
  <c r="Y808" i="60" s="1"/>
  <c r="K815" i="60"/>
  <c r="L815" i="60" s="1"/>
  <c r="L819" i="60"/>
  <c r="K822" i="60"/>
  <c r="L822" i="60" s="1"/>
  <c r="L826" i="60"/>
  <c r="U826" i="60"/>
  <c r="V826" i="60" s="1"/>
  <c r="W826" i="60" s="1"/>
  <c r="Y826" i="60" s="1"/>
  <c r="L827" i="60"/>
  <c r="V830" i="60"/>
  <c r="W830" i="60" s="1"/>
  <c r="Y830" i="60" s="1"/>
  <c r="V831" i="60"/>
  <c r="W831" i="60" s="1"/>
  <c r="Y831" i="60" s="1"/>
  <c r="K838" i="60"/>
  <c r="L838" i="60" s="1"/>
  <c r="K842" i="60"/>
  <c r="L842" i="60" s="1"/>
  <c r="K848" i="60"/>
  <c r="L848" i="60" s="1"/>
  <c r="M848" i="60" s="1"/>
  <c r="U848" i="60"/>
  <c r="V848" i="60" s="1"/>
  <c r="W848" i="60" s="1"/>
  <c r="Y848" i="60" s="1"/>
  <c r="L847" i="60"/>
  <c r="V847" i="60"/>
  <c r="W847" i="60" s="1"/>
  <c r="Y847" i="60" s="1"/>
  <c r="K845" i="60"/>
  <c r="L845" i="60" s="1"/>
  <c r="V845" i="60"/>
  <c r="W845" i="60" s="1"/>
  <c r="Y845" i="60" s="1"/>
  <c r="K798" i="60"/>
  <c r="L798" i="60" s="1"/>
  <c r="U798" i="60"/>
  <c r="V798" i="60" s="1"/>
  <c r="W798" i="60" s="1"/>
  <c r="Y798" i="60" s="1"/>
  <c r="L799" i="60"/>
  <c r="U57" i="28"/>
  <c r="V57" i="28" s="1"/>
  <c r="W57" i="28" s="1"/>
  <c r="L56" i="28"/>
  <c r="M56" i="28" s="1"/>
  <c r="K77" i="37"/>
  <c r="L77" i="37" s="1"/>
  <c r="M77" i="37" s="1"/>
  <c r="U77" i="37"/>
  <c r="V77" i="37" s="1"/>
  <c r="W77" i="37" s="1"/>
  <c r="Y77" i="37" s="1"/>
  <c r="U462" i="2"/>
  <c r="V462" i="2" s="1"/>
  <c r="W462" i="2" s="1"/>
  <c r="Y462" i="2" s="1"/>
  <c r="V446" i="2"/>
  <c r="W446" i="2" s="1"/>
  <c r="Y446" i="2" s="1"/>
  <c r="K454" i="2"/>
  <c r="L454" i="2" s="1"/>
  <c r="U454" i="2"/>
  <c r="V454" i="2" s="1"/>
  <c r="W454" i="2" s="1"/>
  <c r="Y454" i="2" s="1"/>
  <c r="K455" i="2"/>
  <c r="L455" i="2" s="1"/>
  <c r="L462" i="2"/>
  <c r="U465" i="2"/>
  <c r="V465" i="2" s="1"/>
  <c r="W465" i="2" s="1"/>
  <c r="Y465" i="2" s="1"/>
  <c r="U469" i="2"/>
  <c r="V469" i="2" s="1"/>
  <c r="W469" i="2" s="1"/>
  <c r="Y469" i="2" s="1"/>
  <c r="U477" i="2"/>
  <c r="V477" i="2" s="1"/>
  <c r="W477" i="2" s="1"/>
  <c r="Y477" i="2" s="1"/>
  <c r="U481" i="2"/>
  <c r="V481" i="2" s="1"/>
  <c r="W481" i="2" s="1"/>
  <c r="Y481" i="2" s="1"/>
  <c r="U485" i="2"/>
  <c r="V485" i="2" s="1"/>
  <c r="W485" i="2" s="1"/>
  <c r="Y485" i="2" s="1"/>
  <c r="U489" i="2"/>
  <c r="V489" i="2" s="1"/>
  <c r="W489" i="2" s="1"/>
  <c r="Y489" i="2" s="1"/>
  <c r="V492" i="2"/>
  <c r="W492" i="2" s="1"/>
  <c r="Y492" i="2" s="1"/>
  <c r="K449" i="2"/>
  <c r="L449" i="2" s="1"/>
  <c r="K453" i="2"/>
  <c r="L453" i="2" s="1"/>
  <c r="K457" i="2"/>
  <c r="L457" i="2" s="1"/>
  <c r="K465" i="2"/>
  <c r="L465" i="2" s="1"/>
  <c r="U472" i="2"/>
  <c r="V472" i="2" s="1"/>
  <c r="W472" i="2" s="1"/>
  <c r="Y472" i="2" s="1"/>
  <c r="U480" i="2"/>
  <c r="V480" i="2" s="1"/>
  <c r="W480" i="2" s="1"/>
  <c r="Y480" i="2" s="1"/>
  <c r="U488" i="2"/>
  <c r="V488" i="2" s="1"/>
  <c r="W488" i="2" s="1"/>
  <c r="Y488" i="2" s="1"/>
  <c r="K447" i="2"/>
  <c r="L447" i="2" s="1"/>
  <c r="U449" i="2"/>
  <c r="V449" i="2" s="1"/>
  <c r="W449" i="2" s="1"/>
  <c r="Y449" i="2" s="1"/>
  <c r="U452" i="2"/>
  <c r="V452" i="2" s="1"/>
  <c r="W452" i="2" s="1"/>
  <c r="Y452" i="2" s="1"/>
  <c r="U453" i="2"/>
  <c r="V453" i="2" s="1"/>
  <c r="W453" i="2" s="1"/>
  <c r="Y453" i="2" s="1"/>
  <c r="U456" i="2"/>
  <c r="V456" i="2" s="1"/>
  <c r="W456" i="2" s="1"/>
  <c r="Y456" i="2" s="1"/>
  <c r="U457" i="2"/>
  <c r="V457" i="2" s="1"/>
  <c r="W457" i="2" s="1"/>
  <c r="Y457" i="2" s="1"/>
  <c r="U460" i="2"/>
  <c r="V460" i="2" s="1"/>
  <c r="W460" i="2" s="1"/>
  <c r="Y460" i="2" s="1"/>
  <c r="U461" i="2"/>
  <c r="V461" i="2" s="1"/>
  <c r="W461" i="2" s="1"/>
  <c r="Y461" i="2" s="1"/>
  <c r="K467" i="2"/>
  <c r="L467" i="2" s="1"/>
  <c r="K468" i="2"/>
  <c r="L468" i="2" s="1"/>
  <c r="K472" i="2"/>
  <c r="L472" i="2" s="1"/>
  <c r="K475" i="2"/>
  <c r="L475" i="2" s="1"/>
  <c r="K476" i="2"/>
  <c r="L476" i="2" s="1"/>
  <c r="K479" i="2"/>
  <c r="L479" i="2" s="1"/>
  <c r="K480" i="2"/>
  <c r="L480" i="2" s="1"/>
  <c r="K484" i="2"/>
  <c r="L484" i="2" s="1"/>
  <c r="K487" i="2"/>
  <c r="L487" i="2" s="1"/>
  <c r="K488" i="2"/>
  <c r="L488" i="2" s="1"/>
  <c r="K491" i="2"/>
  <c r="L491" i="2" s="1"/>
  <c r="K461" i="2"/>
  <c r="L461" i="2" s="1"/>
  <c r="U468" i="2"/>
  <c r="V468" i="2" s="1"/>
  <c r="W468" i="2" s="1"/>
  <c r="Y468" i="2" s="1"/>
  <c r="U476" i="2"/>
  <c r="V476" i="2" s="1"/>
  <c r="W476" i="2" s="1"/>
  <c r="Y476" i="2" s="1"/>
  <c r="U484" i="2"/>
  <c r="V484" i="2" s="1"/>
  <c r="W484" i="2" s="1"/>
  <c r="Y484" i="2" s="1"/>
  <c r="V448" i="2"/>
  <c r="W448" i="2" s="1"/>
  <c r="Y448" i="2" s="1"/>
  <c r="V464" i="2"/>
  <c r="W464" i="2" s="1"/>
  <c r="Y464" i="2" s="1"/>
  <c r="L471" i="2"/>
  <c r="L483" i="2"/>
  <c r="L448" i="2"/>
  <c r="L452" i="2"/>
  <c r="L456" i="2"/>
  <c r="L460" i="2"/>
  <c r="L464" i="2"/>
  <c r="V467" i="2"/>
  <c r="W467" i="2" s="1"/>
  <c r="Y467" i="2" s="1"/>
  <c r="V471" i="2"/>
  <c r="W471" i="2" s="1"/>
  <c r="Y471" i="2" s="1"/>
  <c r="V475" i="2"/>
  <c r="W475" i="2" s="1"/>
  <c r="Y475" i="2" s="1"/>
  <c r="V479" i="2"/>
  <c r="W479" i="2" s="1"/>
  <c r="Y479" i="2" s="1"/>
  <c r="V483" i="2"/>
  <c r="W483" i="2" s="1"/>
  <c r="Y483" i="2" s="1"/>
  <c r="V487" i="2"/>
  <c r="W487" i="2" s="1"/>
  <c r="Y487" i="2" s="1"/>
  <c r="D17" i="27" l="1"/>
  <c r="M800" i="60"/>
  <c r="N848" i="60"/>
  <c r="P848" i="60" s="1"/>
  <c r="O848" i="60"/>
  <c r="M845" i="60"/>
  <c r="M798" i="60"/>
  <c r="O798" i="60" s="1"/>
  <c r="Y57" i="28"/>
  <c r="N56" i="28"/>
  <c r="P56" i="28" s="1"/>
  <c r="O56" i="28"/>
  <c r="O77" i="37"/>
  <c r="N77" i="37"/>
  <c r="P77" i="37" s="1"/>
  <c r="M491" i="2"/>
  <c r="M446" i="2"/>
  <c r="N800" i="60" l="1"/>
  <c r="P800" i="60" s="1"/>
  <c r="N798" i="60"/>
  <c r="P798" i="60" s="1"/>
  <c r="N845" i="60"/>
  <c r="P845" i="60" s="1"/>
  <c r="N491" i="2"/>
  <c r="P491" i="2" s="1"/>
  <c r="N446" i="2"/>
  <c r="P446" i="2" s="1"/>
  <c r="S438" i="2" l="1"/>
  <c r="U438" i="2" s="1"/>
  <c r="V438" i="2" s="1"/>
  <c r="W438" i="2" s="1"/>
  <c r="Y438" i="2" s="1"/>
  <c r="I438" i="2"/>
  <c r="K438" i="2" s="1"/>
  <c r="L438" i="2" s="1"/>
  <c r="S437" i="2"/>
  <c r="I437" i="2"/>
  <c r="S436" i="2"/>
  <c r="I436" i="2"/>
  <c r="S435" i="2"/>
  <c r="U435" i="2" s="1"/>
  <c r="V435" i="2" s="1"/>
  <c r="W435" i="2" s="1"/>
  <c r="Y435" i="2" s="1"/>
  <c r="I435" i="2"/>
  <c r="K435" i="2" s="1"/>
  <c r="L435" i="2" s="1"/>
  <c r="S434" i="2"/>
  <c r="I434" i="2"/>
  <c r="K434" i="2" s="1"/>
  <c r="L434" i="2" s="1"/>
  <c r="S433" i="2"/>
  <c r="I433" i="2"/>
  <c r="S432" i="2"/>
  <c r="I432" i="2"/>
  <c r="S431" i="2"/>
  <c r="U431" i="2" s="1"/>
  <c r="V431" i="2" s="1"/>
  <c r="W431" i="2" s="1"/>
  <c r="Y431" i="2" s="1"/>
  <c r="I431" i="2"/>
  <c r="K431" i="2" s="1"/>
  <c r="L431" i="2" s="1"/>
  <c r="S430" i="2"/>
  <c r="U430" i="2" s="1"/>
  <c r="V430" i="2" s="1"/>
  <c r="W430" i="2" s="1"/>
  <c r="Y430" i="2" s="1"/>
  <c r="I430" i="2"/>
  <c r="S429" i="2"/>
  <c r="I429" i="2"/>
  <c r="S428" i="2"/>
  <c r="I428" i="2"/>
  <c r="S427" i="2"/>
  <c r="U427" i="2" s="1"/>
  <c r="V427" i="2" s="1"/>
  <c r="W427" i="2" s="1"/>
  <c r="Y427" i="2" s="1"/>
  <c r="I427" i="2"/>
  <c r="K427" i="2" s="1"/>
  <c r="L427" i="2" s="1"/>
  <c r="S426" i="2"/>
  <c r="I426" i="2"/>
  <c r="K426" i="2" s="1"/>
  <c r="L426" i="2" s="1"/>
  <c r="S425" i="2"/>
  <c r="I425" i="2"/>
  <c r="S424" i="2"/>
  <c r="I424" i="2"/>
  <c r="S423" i="2"/>
  <c r="U423" i="2" s="1"/>
  <c r="V423" i="2" s="1"/>
  <c r="W423" i="2" s="1"/>
  <c r="Y423" i="2" s="1"/>
  <c r="I423" i="2"/>
  <c r="K423" i="2" s="1"/>
  <c r="L423" i="2" s="1"/>
  <c r="S422" i="2"/>
  <c r="U422" i="2" s="1"/>
  <c r="V422" i="2" s="1"/>
  <c r="W422" i="2" s="1"/>
  <c r="Y422" i="2" s="1"/>
  <c r="I422" i="2"/>
  <c r="S421" i="2"/>
  <c r="I421" i="2"/>
  <c r="S420" i="2"/>
  <c r="U420" i="2" s="1"/>
  <c r="I420" i="2"/>
  <c r="S419" i="2"/>
  <c r="U419" i="2" s="1"/>
  <c r="I419" i="2"/>
  <c r="K419" i="2" s="1"/>
  <c r="L419" i="2" s="1"/>
  <c r="S418" i="2"/>
  <c r="U418" i="2" s="1"/>
  <c r="V418" i="2" s="1"/>
  <c r="W418" i="2" s="1"/>
  <c r="Y418" i="2" s="1"/>
  <c r="I418" i="2"/>
  <c r="K418" i="2" s="1"/>
  <c r="S417" i="2"/>
  <c r="I417" i="2"/>
  <c r="S416" i="2"/>
  <c r="I416" i="2"/>
  <c r="S415" i="2"/>
  <c r="I415" i="2"/>
  <c r="S414" i="2"/>
  <c r="U414" i="2" s="1"/>
  <c r="V414" i="2" s="1"/>
  <c r="W414" i="2" s="1"/>
  <c r="Y414" i="2" s="1"/>
  <c r="I414" i="2"/>
  <c r="S413" i="2"/>
  <c r="U413" i="2" s="1"/>
  <c r="V413" i="2" s="1"/>
  <c r="W413" i="2" s="1"/>
  <c r="Y413" i="2" s="1"/>
  <c r="I413" i="2"/>
  <c r="K413" i="2" s="1"/>
  <c r="L413" i="2" s="1"/>
  <c r="S412" i="2"/>
  <c r="I412" i="2"/>
  <c r="S411" i="2"/>
  <c r="I411" i="2"/>
  <c r="S410" i="2"/>
  <c r="U410" i="2" s="1"/>
  <c r="V410" i="2" s="1"/>
  <c r="W410" i="2" s="1"/>
  <c r="Y410" i="2" s="1"/>
  <c r="I410" i="2"/>
  <c r="S409" i="2"/>
  <c r="U409" i="2" s="1"/>
  <c r="V409" i="2" s="1"/>
  <c r="W409" i="2" s="1"/>
  <c r="Y409" i="2" s="1"/>
  <c r="I409" i="2"/>
  <c r="K409" i="2" s="1"/>
  <c r="S408" i="2"/>
  <c r="I408" i="2"/>
  <c r="S407" i="2"/>
  <c r="I407" i="2"/>
  <c r="S406" i="2"/>
  <c r="U406" i="2" s="1"/>
  <c r="V406" i="2" s="1"/>
  <c r="W406" i="2" s="1"/>
  <c r="Y406" i="2" s="1"/>
  <c r="I406" i="2"/>
  <c r="K406" i="2" s="1"/>
  <c r="L406" i="2" s="1"/>
  <c r="S405" i="2"/>
  <c r="I405" i="2"/>
  <c r="S404" i="2"/>
  <c r="I404" i="2"/>
  <c r="S403" i="2"/>
  <c r="I403" i="2"/>
  <c r="K403" i="2" s="1"/>
  <c r="L403" i="2" s="1"/>
  <c r="S791" i="60"/>
  <c r="U791" i="60" s="1"/>
  <c r="V791" i="60" s="1"/>
  <c r="W791" i="60" s="1"/>
  <c r="Y791" i="60" s="1"/>
  <c r="I791" i="60"/>
  <c r="K791" i="60" s="1"/>
  <c r="L791" i="60" s="1"/>
  <c r="S790" i="60"/>
  <c r="I790" i="60"/>
  <c r="S26" i="19"/>
  <c r="I26" i="19"/>
  <c r="S27" i="19"/>
  <c r="U27" i="19" s="1"/>
  <c r="V27" i="19" s="1"/>
  <c r="W27" i="19" s="1"/>
  <c r="Y27" i="19" s="1"/>
  <c r="I27" i="19"/>
  <c r="K27" i="19" s="1"/>
  <c r="L27" i="19" s="1"/>
  <c r="S797" i="60"/>
  <c r="I797" i="60"/>
  <c r="K797" i="60" s="1"/>
  <c r="S796" i="60"/>
  <c r="I796" i="60"/>
  <c r="S795" i="60"/>
  <c r="I795" i="60"/>
  <c r="S794" i="60"/>
  <c r="I794" i="60"/>
  <c r="S793" i="60"/>
  <c r="I793" i="60"/>
  <c r="K793" i="60" s="1"/>
  <c r="S792" i="60"/>
  <c r="I792" i="60"/>
  <c r="K792" i="60" s="1"/>
  <c r="L792" i="60" s="1"/>
  <c r="U89" i="6"/>
  <c r="W89" i="6" s="1"/>
  <c r="X89" i="6" s="1"/>
  <c r="Y89" i="6" s="1"/>
  <c r="AA89" i="6" s="1"/>
  <c r="U88" i="6"/>
  <c r="U87" i="6"/>
  <c r="K87" i="6"/>
  <c r="M87" i="6" s="1"/>
  <c r="N87" i="6" s="1"/>
  <c r="K88" i="6"/>
  <c r="M88" i="6" s="1"/>
  <c r="N88" i="6" s="1"/>
  <c r="K89" i="6"/>
  <c r="M89" i="6" s="1"/>
  <c r="N89" i="6" s="1"/>
  <c r="K90" i="6"/>
  <c r="M90" i="6" s="1"/>
  <c r="N90" i="6" s="1"/>
  <c r="U91" i="6"/>
  <c r="K91" i="6"/>
  <c r="M91" i="6" s="1"/>
  <c r="N91" i="6" s="1"/>
  <c r="U90" i="6"/>
  <c r="W90" i="6" s="1"/>
  <c r="X90" i="6" s="1"/>
  <c r="Y90" i="6" s="1"/>
  <c r="AA90" i="6" s="1"/>
  <c r="U86" i="6"/>
  <c r="W86" i="6" s="1"/>
  <c r="X86" i="6" s="1"/>
  <c r="Y86" i="6" s="1"/>
  <c r="AA86" i="6" s="1"/>
  <c r="K86" i="6"/>
  <c r="M86" i="6" s="1"/>
  <c r="K26" i="19" l="1"/>
  <c r="L26" i="19" s="1"/>
  <c r="U26" i="19"/>
  <c r="V26" i="19" s="1"/>
  <c r="W26" i="19" s="1"/>
  <c r="Y26" i="19" s="1"/>
  <c r="K417" i="2"/>
  <c r="L417" i="2" s="1"/>
  <c r="K410" i="2"/>
  <c r="L410" i="2" s="1"/>
  <c r="U403" i="2"/>
  <c r="V403" i="2" s="1"/>
  <c r="W403" i="2" s="1"/>
  <c r="Y403" i="2" s="1"/>
  <c r="U405" i="2"/>
  <c r="V405" i="2" s="1"/>
  <c r="W405" i="2" s="1"/>
  <c r="Y405" i="2" s="1"/>
  <c r="K422" i="2"/>
  <c r="L422" i="2" s="1"/>
  <c r="K430" i="2"/>
  <c r="L430" i="2" s="1"/>
  <c r="K405" i="2"/>
  <c r="L405" i="2" s="1"/>
  <c r="L409" i="2"/>
  <c r="K414" i="2"/>
  <c r="L414" i="2" s="1"/>
  <c r="U417" i="2"/>
  <c r="V417" i="2" s="1"/>
  <c r="W417" i="2" s="1"/>
  <c r="Y417" i="2" s="1"/>
  <c r="L418" i="2"/>
  <c r="V419" i="2"/>
  <c r="W419" i="2" s="1"/>
  <c r="Y419" i="2" s="1"/>
  <c r="U426" i="2"/>
  <c r="V426" i="2" s="1"/>
  <c r="W426" i="2" s="1"/>
  <c r="Y426" i="2" s="1"/>
  <c r="U434" i="2"/>
  <c r="V434" i="2" s="1"/>
  <c r="W434" i="2" s="1"/>
  <c r="Y434" i="2" s="1"/>
  <c r="U432" i="2"/>
  <c r="V432" i="2" s="1"/>
  <c r="W432" i="2" s="1"/>
  <c r="Y432" i="2" s="1"/>
  <c r="K436" i="2"/>
  <c r="L436" i="2" s="1"/>
  <c r="K404" i="2"/>
  <c r="L404" i="2" s="1"/>
  <c r="K407" i="2"/>
  <c r="L407" i="2" s="1"/>
  <c r="K408" i="2"/>
  <c r="L408" i="2" s="1"/>
  <c r="K411" i="2"/>
  <c r="L411" i="2" s="1"/>
  <c r="K412" i="2"/>
  <c r="L412" i="2" s="1"/>
  <c r="K415" i="2"/>
  <c r="L415" i="2" s="1"/>
  <c r="K416" i="2"/>
  <c r="L416" i="2" s="1"/>
  <c r="K424" i="2"/>
  <c r="L424" i="2" s="1"/>
  <c r="U436" i="2"/>
  <c r="V436" i="2" s="1"/>
  <c r="W436" i="2" s="1"/>
  <c r="Y436" i="2" s="1"/>
  <c r="K420" i="2"/>
  <c r="L420" i="2" s="1"/>
  <c r="K421" i="2"/>
  <c r="L421" i="2" s="1"/>
  <c r="U424" i="2"/>
  <c r="V424" i="2" s="1"/>
  <c r="W424" i="2" s="1"/>
  <c r="Y424" i="2" s="1"/>
  <c r="K428" i="2"/>
  <c r="L428" i="2" s="1"/>
  <c r="U437" i="2"/>
  <c r="V437" i="2" s="1"/>
  <c r="W437" i="2" s="1"/>
  <c r="Y437" i="2" s="1"/>
  <c r="U404" i="2"/>
  <c r="V404" i="2" s="1"/>
  <c r="W404" i="2" s="1"/>
  <c r="Y404" i="2" s="1"/>
  <c r="U407" i="2"/>
  <c r="V407" i="2" s="1"/>
  <c r="W407" i="2" s="1"/>
  <c r="Y407" i="2" s="1"/>
  <c r="U408" i="2"/>
  <c r="V408" i="2" s="1"/>
  <c r="W408" i="2" s="1"/>
  <c r="Y408" i="2" s="1"/>
  <c r="U411" i="2"/>
  <c r="V411" i="2" s="1"/>
  <c r="W411" i="2" s="1"/>
  <c r="Y411" i="2" s="1"/>
  <c r="U412" i="2"/>
  <c r="V412" i="2" s="1"/>
  <c r="W412" i="2" s="1"/>
  <c r="Y412" i="2" s="1"/>
  <c r="U415" i="2"/>
  <c r="V415" i="2" s="1"/>
  <c r="W415" i="2" s="1"/>
  <c r="Y415" i="2" s="1"/>
  <c r="U416" i="2"/>
  <c r="V416" i="2" s="1"/>
  <c r="W416" i="2" s="1"/>
  <c r="Y416" i="2" s="1"/>
  <c r="V420" i="2"/>
  <c r="W420" i="2" s="1"/>
  <c r="Y420" i="2" s="1"/>
  <c r="U428" i="2"/>
  <c r="V428" i="2" s="1"/>
  <c r="W428" i="2" s="1"/>
  <c r="Y428" i="2" s="1"/>
  <c r="K432" i="2"/>
  <c r="L432" i="2" s="1"/>
  <c r="U421" i="2"/>
  <c r="V421" i="2" s="1"/>
  <c r="W421" i="2" s="1"/>
  <c r="Y421" i="2" s="1"/>
  <c r="K425" i="2"/>
  <c r="L425" i="2" s="1"/>
  <c r="U425" i="2"/>
  <c r="V425" i="2" s="1"/>
  <c r="W425" i="2" s="1"/>
  <c r="Y425" i="2" s="1"/>
  <c r="K429" i="2"/>
  <c r="L429" i="2" s="1"/>
  <c r="U429" i="2"/>
  <c r="V429" i="2" s="1"/>
  <c r="W429" i="2" s="1"/>
  <c r="Y429" i="2" s="1"/>
  <c r="K433" i="2"/>
  <c r="L433" i="2" s="1"/>
  <c r="U433" i="2"/>
  <c r="V433" i="2" s="1"/>
  <c r="W433" i="2" s="1"/>
  <c r="Y433" i="2" s="1"/>
  <c r="K437" i="2"/>
  <c r="L437" i="2" s="1"/>
  <c r="U796" i="60"/>
  <c r="V796" i="60" s="1"/>
  <c r="W796" i="60" s="1"/>
  <c r="Y796" i="60" s="1"/>
  <c r="U790" i="60"/>
  <c r="V790" i="60" s="1"/>
  <c r="W790" i="60" s="1"/>
  <c r="Y790" i="60" s="1"/>
  <c r="U793" i="60"/>
  <c r="V793" i="60" s="1"/>
  <c r="W793" i="60" s="1"/>
  <c r="Y793" i="60" s="1"/>
  <c r="K795" i="60"/>
  <c r="L795" i="60" s="1"/>
  <c r="U795" i="60"/>
  <c r="V795" i="60" s="1"/>
  <c r="W795" i="60" s="1"/>
  <c r="Y795" i="60" s="1"/>
  <c r="K796" i="60"/>
  <c r="L796" i="60" s="1"/>
  <c r="U797" i="60"/>
  <c r="V797" i="60" s="1"/>
  <c r="W797" i="60" s="1"/>
  <c r="Y797" i="60" s="1"/>
  <c r="K790" i="60"/>
  <c r="L790" i="60" s="1"/>
  <c r="L793" i="60"/>
  <c r="L797" i="60"/>
  <c r="U792" i="60"/>
  <c r="V792" i="60" s="1"/>
  <c r="W792" i="60" s="1"/>
  <c r="Y792" i="60" s="1"/>
  <c r="K794" i="60"/>
  <c r="L794" i="60" s="1"/>
  <c r="U794" i="60"/>
  <c r="V794" i="60" s="1"/>
  <c r="W794" i="60" s="1"/>
  <c r="Y794" i="60" s="1"/>
  <c r="W88" i="6"/>
  <c r="X88" i="6" s="1"/>
  <c r="Y88" i="6" s="1"/>
  <c r="AA88" i="6" s="1"/>
  <c r="W87" i="6"/>
  <c r="X87" i="6" s="1"/>
  <c r="Y87" i="6" s="1"/>
  <c r="AA87" i="6" s="1"/>
  <c r="W91" i="6"/>
  <c r="X91" i="6" s="1"/>
  <c r="Y91" i="6" s="1"/>
  <c r="AA91" i="6" s="1"/>
  <c r="N86" i="6"/>
  <c r="M26" i="19" l="1"/>
  <c r="M43" i="19" s="1"/>
  <c r="M437" i="2"/>
  <c r="M403" i="2"/>
  <c r="M790" i="60"/>
  <c r="M792" i="60"/>
  <c r="O86" i="6"/>
  <c r="N26" i="19" l="1"/>
  <c r="P26" i="19" s="1"/>
  <c r="N403" i="2"/>
  <c r="P403" i="2" s="1"/>
  <c r="N437" i="2"/>
  <c r="P437" i="2" s="1"/>
  <c r="N790" i="60"/>
  <c r="P790" i="60" s="1"/>
  <c r="N792" i="60"/>
  <c r="P792" i="60" s="1"/>
  <c r="P86" i="6"/>
  <c r="R86" i="6" s="1"/>
  <c r="S789" i="60" l="1"/>
  <c r="I789" i="60"/>
  <c r="K789" i="60" s="1"/>
  <c r="L789" i="60" s="1"/>
  <c r="S34" i="13"/>
  <c r="I34" i="13"/>
  <c r="U34" i="13" l="1"/>
  <c r="V34" i="13" s="1"/>
  <c r="W34" i="13" s="1"/>
  <c r="Y34" i="13" s="1"/>
  <c r="M789" i="60"/>
  <c r="U789" i="60"/>
  <c r="V789" i="60" s="1"/>
  <c r="W789" i="60" s="1"/>
  <c r="Y789" i="60" s="1"/>
  <c r="K34" i="13"/>
  <c r="L34" i="13" s="1"/>
  <c r="M34" i="13" l="1"/>
  <c r="N789" i="60"/>
  <c r="P789" i="60" s="1"/>
  <c r="N34" i="13" l="1"/>
  <c r="P34" i="13" s="1"/>
  <c r="O873" i="60"/>
  <c r="S788" i="60"/>
  <c r="U788" i="60" s="1"/>
  <c r="V788" i="60" s="1"/>
  <c r="W788" i="60" s="1"/>
  <c r="Y788" i="60" s="1"/>
  <c r="I788" i="60"/>
  <c r="K788" i="60" s="1"/>
  <c r="L788" i="60" s="1"/>
  <c r="S787" i="60"/>
  <c r="U787" i="60" s="1"/>
  <c r="I787" i="60"/>
  <c r="K787" i="60" s="1"/>
  <c r="L787" i="60" s="1"/>
  <c r="S786" i="60"/>
  <c r="I786" i="60"/>
  <c r="S785" i="60"/>
  <c r="P785" i="60"/>
  <c r="I785" i="60"/>
  <c r="K785" i="60" s="1"/>
  <c r="S784" i="60"/>
  <c r="I784" i="60"/>
  <c r="S783" i="60"/>
  <c r="I783" i="60"/>
  <c r="S782" i="60"/>
  <c r="U782" i="60" s="1"/>
  <c r="V782" i="60" s="1"/>
  <c r="W782" i="60" s="1"/>
  <c r="Y782" i="60" s="1"/>
  <c r="I782" i="60"/>
  <c r="K782" i="60" s="1"/>
  <c r="L782" i="60" s="1"/>
  <c r="S781" i="60"/>
  <c r="U781" i="60" s="1"/>
  <c r="V781" i="60" s="1"/>
  <c r="W781" i="60" s="1"/>
  <c r="Y781" i="60" s="1"/>
  <c r="I781" i="60"/>
  <c r="K781" i="60" s="1"/>
  <c r="U780" i="60"/>
  <c r="V780" i="60" s="1"/>
  <c r="W780" i="60" s="1"/>
  <c r="Y780" i="60" s="1"/>
  <c r="I780" i="60"/>
  <c r="S779" i="60"/>
  <c r="I779" i="60"/>
  <c r="U778" i="60"/>
  <c r="V778" i="60" s="1"/>
  <c r="W778" i="60" s="1"/>
  <c r="Y778" i="60" s="1"/>
  <c r="I778" i="60"/>
  <c r="S777" i="60"/>
  <c r="U777" i="60" s="1"/>
  <c r="V777" i="60" s="1"/>
  <c r="W777" i="60" s="1"/>
  <c r="Y777" i="60" s="1"/>
  <c r="I777" i="60"/>
  <c r="K777" i="60" s="1"/>
  <c r="L777" i="60" s="1"/>
  <c r="S776" i="60"/>
  <c r="U776" i="60" s="1"/>
  <c r="I776" i="60"/>
  <c r="K776" i="60" s="1"/>
  <c r="L776" i="60" s="1"/>
  <c r="S775" i="60"/>
  <c r="I775" i="60"/>
  <c r="S774" i="60"/>
  <c r="U774" i="60" s="1"/>
  <c r="I774" i="60"/>
  <c r="K774" i="60" s="1"/>
  <c r="L774" i="60" s="1"/>
  <c r="T97" i="16"/>
  <c r="J97" i="16"/>
  <c r="T96" i="16"/>
  <c r="V96" i="16" s="1"/>
  <c r="W96" i="16" s="1"/>
  <c r="X96" i="16" s="1"/>
  <c r="Z96" i="16" s="1"/>
  <c r="J96" i="16"/>
  <c r="L96" i="16" s="1"/>
  <c r="M96" i="16" s="1"/>
  <c r="T95" i="16"/>
  <c r="V95" i="16" s="1"/>
  <c r="W95" i="16" s="1"/>
  <c r="X95" i="16" s="1"/>
  <c r="Z95" i="16" s="1"/>
  <c r="J95" i="16"/>
  <c r="L95" i="16" s="1"/>
  <c r="M95" i="16" s="1"/>
  <c r="T94" i="16"/>
  <c r="V94" i="16" s="1"/>
  <c r="W94" i="16" s="1"/>
  <c r="X94" i="16" s="1"/>
  <c r="Z94" i="16" s="1"/>
  <c r="Q94" i="16"/>
  <c r="J94" i="16"/>
  <c r="T93" i="16"/>
  <c r="V93" i="16" s="1"/>
  <c r="W93" i="16" s="1"/>
  <c r="X93" i="16" s="1"/>
  <c r="Z93" i="16" s="1"/>
  <c r="J93" i="16"/>
  <c r="L93" i="16" s="1"/>
  <c r="M93" i="16" s="1"/>
  <c r="T92" i="16"/>
  <c r="V92" i="16" s="1"/>
  <c r="W92" i="16" s="1"/>
  <c r="X92" i="16" s="1"/>
  <c r="Z92" i="16" s="1"/>
  <c r="J92" i="16"/>
  <c r="L92" i="16" s="1"/>
  <c r="M92" i="16" s="1"/>
  <c r="T91" i="16"/>
  <c r="J91" i="16"/>
  <c r="T90" i="16"/>
  <c r="V90" i="16" s="1"/>
  <c r="J90" i="16"/>
  <c r="L90" i="16" s="1"/>
  <c r="V89" i="16"/>
  <c r="W89" i="16" s="1"/>
  <c r="X89" i="16" s="1"/>
  <c r="Z89" i="16" s="1"/>
  <c r="J89" i="16"/>
  <c r="L89" i="16" s="1"/>
  <c r="T88" i="16"/>
  <c r="V88" i="16" s="1"/>
  <c r="W88" i="16" s="1"/>
  <c r="X88" i="16" s="1"/>
  <c r="Z88" i="16" s="1"/>
  <c r="J88" i="16"/>
  <c r="L88" i="16" s="1"/>
  <c r="M88" i="16" s="1"/>
  <c r="V87" i="16"/>
  <c r="W87" i="16" s="1"/>
  <c r="X87" i="16" s="1"/>
  <c r="Z87" i="16" s="1"/>
  <c r="J87" i="16"/>
  <c r="T86" i="16"/>
  <c r="V86" i="16" s="1"/>
  <c r="W86" i="16" s="1"/>
  <c r="X86" i="16" s="1"/>
  <c r="Z86" i="16" s="1"/>
  <c r="J86" i="16"/>
  <c r="L86" i="16" s="1"/>
  <c r="M86" i="16" s="1"/>
  <c r="T85" i="16"/>
  <c r="V85" i="16" s="1"/>
  <c r="W85" i="16" s="1"/>
  <c r="X85" i="16" s="1"/>
  <c r="Z85" i="16" s="1"/>
  <c r="J85" i="16"/>
  <c r="L85" i="16" s="1"/>
  <c r="M85" i="16" s="1"/>
  <c r="T84" i="16"/>
  <c r="V84" i="16" s="1"/>
  <c r="J84" i="16"/>
  <c r="T83" i="16"/>
  <c r="V83" i="16" s="1"/>
  <c r="J83" i="16"/>
  <c r="L83" i="16" s="1"/>
  <c r="S758" i="60"/>
  <c r="U758" i="60" s="1"/>
  <c r="V758" i="60" s="1"/>
  <c r="W758" i="60" s="1"/>
  <c r="Y758" i="60" s="1"/>
  <c r="I758" i="60"/>
  <c r="K758" i="60" s="1"/>
  <c r="S757" i="60"/>
  <c r="I757" i="60"/>
  <c r="S71" i="37"/>
  <c r="U71" i="37" s="1"/>
  <c r="V71" i="37" s="1"/>
  <c r="W71" i="37" s="1"/>
  <c r="Y71" i="37" s="1"/>
  <c r="I71" i="37"/>
  <c r="K71" i="37" s="1"/>
  <c r="S70" i="37"/>
  <c r="I70" i="37"/>
  <c r="U81" i="6"/>
  <c r="W81" i="6" s="1"/>
  <c r="X81" i="6" s="1"/>
  <c r="Y81" i="6" s="1"/>
  <c r="AA81" i="6" s="1"/>
  <c r="K81" i="6"/>
  <c r="M81" i="6" s="1"/>
  <c r="N81" i="6" s="1"/>
  <c r="U80" i="6"/>
  <c r="W80" i="6" s="1"/>
  <c r="K80" i="6"/>
  <c r="U79" i="6"/>
  <c r="W79" i="6" s="1"/>
  <c r="X79" i="6" s="1"/>
  <c r="Y79" i="6" s="1"/>
  <c r="AA79" i="6" s="1"/>
  <c r="K79" i="6"/>
  <c r="S40" i="47"/>
  <c r="I40" i="47"/>
  <c r="S756" i="60"/>
  <c r="I756" i="60"/>
  <c r="S39" i="53"/>
  <c r="I39" i="53"/>
  <c r="S755" i="60"/>
  <c r="I755" i="60"/>
  <c r="S754" i="60"/>
  <c r="I754" i="60"/>
  <c r="S753" i="60"/>
  <c r="U753" i="60" s="1"/>
  <c r="V753" i="60" s="1"/>
  <c r="W753" i="60" s="1"/>
  <c r="Y753" i="60" s="1"/>
  <c r="I753" i="60"/>
  <c r="K753" i="60" s="1"/>
  <c r="L753" i="60" s="1"/>
  <c r="S40" i="39"/>
  <c r="U40" i="39" s="1"/>
  <c r="V40" i="39" s="1"/>
  <c r="W40" i="39" s="1"/>
  <c r="Y40" i="39" s="1"/>
  <c r="I40" i="39"/>
  <c r="K40" i="39" s="1"/>
  <c r="S39" i="39"/>
  <c r="U39" i="39" s="1"/>
  <c r="V39" i="39" s="1"/>
  <c r="W39" i="39" s="1"/>
  <c r="Y39" i="39" s="1"/>
  <c r="I39" i="39"/>
  <c r="S38" i="39"/>
  <c r="I38" i="39"/>
  <c r="S752" i="60"/>
  <c r="I752" i="60"/>
  <c r="S50" i="28"/>
  <c r="I50" i="28"/>
  <c r="S43" i="48"/>
  <c r="I43" i="48"/>
  <c r="S42" i="48"/>
  <c r="U42" i="48" s="1"/>
  <c r="V42" i="48" s="1"/>
  <c r="W42" i="48" s="1"/>
  <c r="Y42" i="48" s="1"/>
  <c r="I42" i="48"/>
  <c r="K42" i="48" s="1"/>
  <c r="L42" i="48" s="1"/>
  <c r="S708" i="60"/>
  <c r="I708" i="60"/>
  <c r="S707" i="60"/>
  <c r="I707" i="60"/>
  <c r="K707" i="60" s="1"/>
  <c r="L707" i="60" s="1"/>
  <c r="T77" i="16"/>
  <c r="J77" i="16"/>
  <c r="L77" i="16" s="1"/>
  <c r="S706" i="60"/>
  <c r="I706" i="60"/>
  <c r="S705" i="60"/>
  <c r="I705" i="60"/>
  <c r="K705" i="60" s="1"/>
  <c r="L705" i="60" s="1"/>
  <c r="S704" i="60"/>
  <c r="I704" i="60"/>
  <c r="S703" i="60"/>
  <c r="I703" i="60"/>
  <c r="S702" i="60"/>
  <c r="U702" i="60" s="1"/>
  <c r="V702" i="60" s="1"/>
  <c r="W702" i="60" s="1"/>
  <c r="Y702" i="60" s="1"/>
  <c r="I702" i="60"/>
  <c r="K702" i="60" s="1"/>
  <c r="L702" i="60" s="1"/>
  <c r="S701" i="60"/>
  <c r="I701" i="60"/>
  <c r="S744" i="60"/>
  <c r="U744" i="60" s="1"/>
  <c r="V744" i="60" s="1"/>
  <c r="W744" i="60" s="1"/>
  <c r="Y744" i="60" s="1"/>
  <c r="I744" i="60"/>
  <c r="K744" i="60" s="1"/>
  <c r="L744" i="60" s="1"/>
  <c r="S743" i="60"/>
  <c r="I743" i="60"/>
  <c r="S742" i="60"/>
  <c r="I742" i="60"/>
  <c r="S741" i="60"/>
  <c r="U741" i="60" s="1"/>
  <c r="V741" i="60" s="1"/>
  <c r="W741" i="60" s="1"/>
  <c r="Y741" i="60" s="1"/>
  <c r="I741" i="60"/>
  <c r="K741" i="60" s="1"/>
  <c r="L741" i="60" s="1"/>
  <c r="S740" i="60"/>
  <c r="U740" i="60" s="1"/>
  <c r="V740" i="60" s="1"/>
  <c r="W740" i="60" s="1"/>
  <c r="Y740" i="60" s="1"/>
  <c r="I740" i="60"/>
  <c r="S739" i="60"/>
  <c r="I739" i="60"/>
  <c r="S738" i="60"/>
  <c r="I738" i="60"/>
  <c r="S737" i="60"/>
  <c r="U737" i="60" s="1"/>
  <c r="V737" i="60" s="1"/>
  <c r="W737" i="60" s="1"/>
  <c r="Y737" i="60" s="1"/>
  <c r="I737" i="60"/>
  <c r="K737" i="60" s="1"/>
  <c r="L737" i="60" s="1"/>
  <c r="S736" i="60"/>
  <c r="I736" i="60"/>
  <c r="K736" i="60" s="1"/>
  <c r="L736" i="60" s="1"/>
  <c r="S735" i="60"/>
  <c r="I735" i="60"/>
  <c r="S734" i="60"/>
  <c r="I734" i="60"/>
  <c r="S733" i="60"/>
  <c r="U733" i="60" s="1"/>
  <c r="V733" i="60" s="1"/>
  <c r="W733" i="60" s="1"/>
  <c r="Y733" i="60" s="1"/>
  <c r="I733" i="60"/>
  <c r="K733" i="60" s="1"/>
  <c r="L733" i="60" s="1"/>
  <c r="S732" i="60"/>
  <c r="U732" i="60" s="1"/>
  <c r="V732" i="60" s="1"/>
  <c r="W732" i="60" s="1"/>
  <c r="Y732" i="60" s="1"/>
  <c r="I732" i="60"/>
  <c r="K732" i="60" s="1"/>
  <c r="S731" i="60"/>
  <c r="I731" i="60"/>
  <c r="S730" i="60"/>
  <c r="I730" i="60"/>
  <c r="S729" i="60"/>
  <c r="U729" i="60" s="1"/>
  <c r="V729" i="60" s="1"/>
  <c r="W729" i="60" s="1"/>
  <c r="Y729" i="60" s="1"/>
  <c r="I729" i="60"/>
  <c r="K729" i="60" s="1"/>
  <c r="L729" i="60" s="1"/>
  <c r="S728" i="60"/>
  <c r="I728" i="60"/>
  <c r="S727" i="60"/>
  <c r="I727" i="60"/>
  <c r="S726" i="60"/>
  <c r="I726" i="60"/>
  <c r="K726" i="60" s="1"/>
  <c r="S725" i="60"/>
  <c r="U725" i="60" s="1"/>
  <c r="V725" i="60" s="1"/>
  <c r="W725" i="60" s="1"/>
  <c r="Y725" i="60" s="1"/>
  <c r="I725" i="60"/>
  <c r="K725" i="60" s="1"/>
  <c r="L725" i="60" s="1"/>
  <c r="S724" i="60"/>
  <c r="U724" i="60" s="1"/>
  <c r="I724" i="60"/>
  <c r="K724" i="60" s="1"/>
  <c r="L724" i="60" s="1"/>
  <c r="S723" i="60"/>
  <c r="U723" i="60" s="1"/>
  <c r="V723" i="60" s="1"/>
  <c r="W723" i="60" s="1"/>
  <c r="Y723" i="60" s="1"/>
  <c r="I723" i="60"/>
  <c r="K723" i="60" s="1"/>
  <c r="L723" i="60" s="1"/>
  <c r="S722" i="60"/>
  <c r="I722" i="60"/>
  <c r="S721" i="60"/>
  <c r="I721" i="60"/>
  <c r="K721" i="60" s="1"/>
  <c r="S720" i="60"/>
  <c r="U720" i="60" s="1"/>
  <c r="V720" i="60" s="1"/>
  <c r="W720" i="60" s="1"/>
  <c r="Y720" i="60" s="1"/>
  <c r="I720" i="60"/>
  <c r="S719" i="60"/>
  <c r="U719" i="60" s="1"/>
  <c r="I719" i="60"/>
  <c r="K719" i="60" s="1"/>
  <c r="S718" i="60"/>
  <c r="I718" i="60"/>
  <c r="S717" i="60"/>
  <c r="U717" i="60" s="1"/>
  <c r="I717" i="60"/>
  <c r="S716" i="60"/>
  <c r="U716" i="60" s="1"/>
  <c r="I716" i="60"/>
  <c r="K716" i="60" s="1"/>
  <c r="L716" i="60" s="1"/>
  <c r="S715" i="60"/>
  <c r="U715" i="60" s="1"/>
  <c r="V715" i="60" s="1"/>
  <c r="W715" i="60" s="1"/>
  <c r="Y715" i="60" s="1"/>
  <c r="I715" i="60"/>
  <c r="K715" i="60" s="1"/>
  <c r="L715" i="60" s="1"/>
  <c r="S714" i="60"/>
  <c r="I714" i="60"/>
  <c r="S713" i="60"/>
  <c r="I713" i="60"/>
  <c r="K713" i="60" s="1"/>
  <c r="S712" i="60"/>
  <c r="U712" i="60" s="1"/>
  <c r="V712" i="60" s="1"/>
  <c r="W712" i="60" s="1"/>
  <c r="Y712" i="60" s="1"/>
  <c r="I712" i="60"/>
  <c r="K712" i="60" s="1"/>
  <c r="L712" i="60" s="1"/>
  <c r="S711" i="60"/>
  <c r="U711" i="60" s="1"/>
  <c r="I711" i="60"/>
  <c r="K711" i="60" s="1"/>
  <c r="S710" i="60"/>
  <c r="I710" i="60"/>
  <c r="S709" i="60"/>
  <c r="U709" i="60" s="1"/>
  <c r="I709" i="60"/>
  <c r="K709" i="60" s="1"/>
  <c r="L709" i="60" s="1"/>
  <c r="S749" i="60"/>
  <c r="I749" i="60"/>
  <c r="S748" i="60"/>
  <c r="I748" i="60"/>
  <c r="S747" i="60"/>
  <c r="U747" i="60" s="1"/>
  <c r="I747" i="60"/>
  <c r="S746" i="60"/>
  <c r="U746" i="60" s="1"/>
  <c r="I746" i="60"/>
  <c r="S745" i="60"/>
  <c r="U745" i="60" s="1"/>
  <c r="V745" i="60" s="1"/>
  <c r="W745" i="60" s="1"/>
  <c r="Y745" i="60" s="1"/>
  <c r="I745" i="60"/>
  <c r="K745" i="60" s="1"/>
  <c r="L745" i="60" s="1"/>
  <c r="S49" i="70"/>
  <c r="I49" i="70"/>
  <c r="K49" i="70" s="1"/>
  <c r="L49" i="70" s="1"/>
  <c r="S48" i="70"/>
  <c r="I48" i="70"/>
  <c r="K48" i="70" s="1"/>
  <c r="L48" i="70" s="1"/>
  <c r="S47" i="70"/>
  <c r="I47" i="70"/>
  <c r="K47" i="70" s="1"/>
  <c r="L47" i="70" s="1"/>
  <c r="S46" i="70"/>
  <c r="I46" i="70"/>
  <c r="S45" i="70"/>
  <c r="U45" i="70" s="1"/>
  <c r="V45" i="70" s="1"/>
  <c r="W45" i="70" s="1"/>
  <c r="Y45" i="70" s="1"/>
  <c r="I45" i="70"/>
  <c r="K45" i="70" s="1"/>
  <c r="L45" i="70" s="1"/>
  <c r="V774" i="60" l="1"/>
  <c r="W774" i="60" s="1"/>
  <c r="Y774" i="60" s="1"/>
  <c r="L785" i="60"/>
  <c r="V787" i="60"/>
  <c r="W787" i="60" s="1"/>
  <c r="Y787" i="60" s="1"/>
  <c r="V776" i="60"/>
  <c r="W776" i="60" s="1"/>
  <c r="Y776" i="60" s="1"/>
  <c r="L781" i="60"/>
  <c r="X80" i="6"/>
  <c r="Y80" i="6" s="1"/>
  <c r="AA80" i="6" s="1"/>
  <c r="M80" i="6"/>
  <c r="N80" i="6" s="1"/>
  <c r="U779" i="60"/>
  <c r="V779" i="60" s="1"/>
  <c r="W779" i="60" s="1"/>
  <c r="Y779" i="60" s="1"/>
  <c r="U775" i="60"/>
  <c r="V775" i="60" s="1"/>
  <c r="W775" i="60" s="1"/>
  <c r="Y775" i="60" s="1"/>
  <c r="U785" i="60"/>
  <c r="V785" i="60" s="1"/>
  <c r="W785" i="60" s="1"/>
  <c r="Y785" i="60" s="1"/>
  <c r="U783" i="60"/>
  <c r="V783" i="60" s="1"/>
  <c r="W783" i="60" s="1"/>
  <c r="Y783" i="60" s="1"/>
  <c r="K778" i="60"/>
  <c r="L778" i="60" s="1"/>
  <c r="K775" i="60"/>
  <c r="L775" i="60" s="1"/>
  <c r="K779" i="60"/>
  <c r="L779" i="60" s="1"/>
  <c r="K783" i="60"/>
  <c r="L783" i="60" s="1"/>
  <c r="K780" i="60"/>
  <c r="L780" i="60" s="1"/>
  <c r="K784" i="60"/>
  <c r="L784" i="60" s="1"/>
  <c r="U784" i="60"/>
  <c r="V784" i="60" s="1"/>
  <c r="W784" i="60" s="1"/>
  <c r="Y784" i="60" s="1"/>
  <c r="K786" i="60"/>
  <c r="L786" i="60" s="1"/>
  <c r="U786" i="60"/>
  <c r="V786" i="60" s="1"/>
  <c r="W786" i="60" s="1"/>
  <c r="Y786" i="60" s="1"/>
  <c r="W90" i="16"/>
  <c r="X90" i="16" s="1"/>
  <c r="Z90" i="16" s="1"/>
  <c r="M90" i="16"/>
  <c r="L97" i="16"/>
  <c r="M97" i="16" s="1"/>
  <c r="V97" i="16"/>
  <c r="W97" i="16" s="1"/>
  <c r="X97" i="16" s="1"/>
  <c r="Z97" i="16" s="1"/>
  <c r="L94" i="16"/>
  <c r="M94" i="16" s="1"/>
  <c r="L91" i="16"/>
  <c r="M91" i="16" s="1"/>
  <c r="V91" i="16"/>
  <c r="W91" i="16" s="1"/>
  <c r="X91" i="16" s="1"/>
  <c r="Z91" i="16" s="1"/>
  <c r="M89" i="16"/>
  <c r="L87" i="16"/>
  <c r="M87" i="16" s="1"/>
  <c r="L84" i="16"/>
  <c r="M84" i="16" s="1"/>
  <c r="M83" i="16"/>
  <c r="W83" i="16"/>
  <c r="X83" i="16" s="1"/>
  <c r="Z83" i="16" s="1"/>
  <c r="W84" i="16"/>
  <c r="X84" i="16" s="1"/>
  <c r="Z84" i="16" s="1"/>
  <c r="K757" i="60"/>
  <c r="L757" i="60" s="1"/>
  <c r="U757" i="60"/>
  <c r="V757" i="60" s="1"/>
  <c r="W757" i="60" s="1"/>
  <c r="Y757" i="60" s="1"/>
  <c r="L758" i="60"/>
  <c r="L71" i="37"/>
  <c r="K70" i="37"/>
  <c r="L70" i="37" s="1"/>
  <c r="U70" i="37"/>
  <c r="V70" i="37" s="1"/>
  <c r="W70" i="37" s="1"/>
  <c r="Y70" i="37" s="1"/>
  <c r="M79" i="6"/>
  <c r="N79" i="6" s="1"/>
  <c r="K40" i="47"/>
  <c r="L40" i="47" s="1"/>
  <c r="M40" i="47" s="1"/>
  <c r="U40" i="47"/>
  <c r="V40" i="47" s="1"/>
  <c r="W40" i="47" s="1"/>
  <c r="Y40" i="47" s="1"/>
  <c r="U755" i="60"/>
  <c r="V755" i="60" s="1"/>
  <c r="W755" i="60" s="1"/>
  <c r="Y755" i="60" s="1"/>
  <c r="K756" i="60"/>
  <c r="L756" i="60" s="1"/>
  <c r="M756" i="60" s="1"/>
  <c r="U756" i="60"/>
  <c r="V756" i="60" s="1"/>
  <c r="W756" i="60" s="1"/>
  <c r="Y756" i="60" s="1"/>
  <c r="U754" i="60"/>
  <c r="V754" i="60" s="1"/>
  <c r="W754" i="60" s="1"/>
  <c r="Y754" i="60" s="1"/>
  <c r="K39" i="53"/>
  <c r="L39" i="53" s="1"/>
  <c r="M39" i="53" s="1"/>
  <c r="U39" i="53"/>
  <c r="V39" i="53" s="1"/>
  <c r="W39" i="53" s="1"/>
  <c r="Y39" i="53" s="1"/>
  <c r="K754" i="60"/>
  <c r="L754" i="60" s="1"/>
  <c r="K755" i="60"/>
  <c r="L755" i="60" s="1"/>
  <c r="K39" i="39"/>
  <c r="L39" i="39" s="1"/>
  <c r="K38" i="39"/>
  <c r="L38" i="39" s="1"/>
  <c r="U38" i="39"/>
  <c r="V38" i="39" s="1"/>
  <c r="W38" i="39" s="1"/>
  <c r="Y38" i="39" s="1"/>
  <c r="L40" i="39"/>
  <c r="K752" i="60"/>
  <c r="L752" i="60" s="1"/>
  <c r="U752" i="60"/>
  <c r="V752" i="60" s="1"/>
  <c r="W752" i="60" s="1"/>
  <c r="Y752" i="60" s="1"/>
  <c r="K50" i="28"/>
  <c r="L50" i="28" s="1"/>
  <c r="U50" i="28"/>
  <c r="V50" i="28" s="1"/>
  <c r="W50" i="28" s="1"/>
  <c r="Y50" i="28" s="1"/>
  <c r="U43" i="48"/>
  <c r="V43" i="48" s="1"/>
  <c r="W43" i="48" s="1"/>
  <c r="Y43" i="48" s="1"/>
  <c r="K43" i="48"/>
  <c r="L43" i="48" s="1"/>
  <c r="M42" i="48" s="1"/>
  <c r="K708" i="60"/>
  <c r="L708" i="60" s="1"/>
  <c r="M708" i="60" s="1"/>
  <c r="U708" i="60"/>
  <c r="V708" i="60" s="1"/>
  <c r="W708" i="60" s="1"/>
  <c r="Y708" i="60" s="1"/>
  <c r="M707" i="60"/>
  <c r="V709" i="60"/>
  <c r="W709" i="60" s="1"/>
  <c r="Y709" i="60" s="1"/>
  <c r="U705" i="60"/>
  <c r="V705" i="60" s="1"/>
  <c r="W705" i="60" s="1"/>
  <c r="Y705" i="60" s="1"/>
  <c r="U707" i="60"/>
  <c r="V707" i="60" s="1"/>
  <c r="W707" i="60" s="1"/>
  <c r="Y707" i="60" s="1"/>
  <c r="L719" i="60"/>
  <c r="K706" i="60"/>
  <c r="L706" i="60" s="1"/>
  <c r="U704" i="60"/>
  <c r="V704" i="60" s="1"/>
  <c r="W704" i="60" s="1"/>
  <c r="Y704" i="60" s="1"/>
  <c r="U706" i="60"/>
  <c r="V706" i="60" s="1"/>
  <c r="W706" i="60" s="1"/>
  <c r="Y706" i="60" s="1"/>
  <c r="M77" i="16"/>
  <c r="V77" i="16"/>
  <c r="W77" i="16" s="1"/>
  <c r="X77" i="16" s="1"/>
  <c r="Z77" i="16" s="1"/>
  <c r="V719" i="60"/>
  <c r="W719" i="60" s="1"/>
  <c r="Y719" i="60" s="1"/>
  <c r="U728" i="60"/>
  <c r="V728" i="60" s="1"/>
  <c r="W728" i="60" s="1"/>
  <c r="Y728" i="60" s="1"/>
  <c r="U701" i="60"/>
  <c r="V701" i="60" s="1"/>
  <c r="W701" i="60" s="1"/>
  <c r="Y701" i="60" s="1"/>
  <c r="K703" i="60"/>
  <c r="L703" i="60" s="1"/>
  <c r="K704" i="60"/>
  <c r="L704" i="60" s="1"/>
  <c r="V724" i="60"/>
  <c r="W724" i="60" s="1"/>
  <c r="Y724" i="60" s="1"/>
  <c r="K740" i="60"/>
  <c r="L740" i="60" s="1"/>
  <c r="V716" i="60"/>
  <c r="W716" i="60" s="1"/>
  <c r="Y716" i="60" s="1"/>
  <c r="U703" i="60"/>
  <c r="V703" i="60" s="1"/>
  <c r="W703" i="60" s="1"/>
  <c r="Y703" i="60" s="1"/>
  <c r="L711" i="60"/>
  <c r="K720" i="60"/>
  <c r="L720" i="60" s="1"/>
  <c r="K728" i="60"/>
  <c r="L728" i="60" s="1"/>
  <c r="U736" i="60"/>
  <c r="V736" i="60" s="1"/>
  <c r="W736" i="60" s="1"/>
  <c r="Y736" i="60" s="1"/>
  <c r="K701" i="60"/>
  <c r="L701" i="60" s="1"/>
  <c r="V711" i="60"/>
  <c r="W711" i="60" s="1"/>
  <c r="Y711" i="60" s="1"/>
  <c r="L732" i="60"/>
  <c r="U710" i="60"/>
  <c r="V710" i="60" s="1"/>
  <c r="W710" i="60" s="1"/>
  <c r="Y710" i="60" s="1"/>
  <c r="K722" i="60"/>
  <c r="L722" i="60" s="1"/>
  <c r="U738" i="60"/>
  <c r="V738" i="60" s="1"/>
  <c r="W738" i="60" s="1"/>
  <c r="Y738" i="60" s="1"/>
  <c r="K742" i="60"/>
  <c r="L742" i="60" s="1"/>
  <c r="U742" i="60"/>
  <c r="V742" i="60" s="1"/>
  <c r="W742" i="60" s="1"/>
  <c r="Y742" i="60" s="1"/>
  <c r="V746" i="60"/>
  <c r="W746" i="60" s="1"/>
  <c r="Y746" i="60" s="1"/>
  <c r="U749" i="60"/>
  <c r="V749" i="60" s="1"/>
  <c r="W749" i="60" s="1"/>
  <c r="Y749" i="60" s="1"/>
  <c r="K710" i="60"/>
  <c r="L710" i="60" s="1"/>
  <c r="U713" i="60"/>
  <c r="V713" i="60" s="1"/>
  <c r="W713" i="60" s="1"/>
  <c r="Y713" i="60" s="1"/>
  <c r="U714" i="60"/>
  <c r="V714" i="60" s="1"/>
  <c r="W714" i="60" s="1"/>
  <c r="Y714" i="60" s="1"/>
  <c r="K717" i="60"/>
  <c r="L717" i="60" s="1"/>
  <c r="K718" i="60"/>
  <c r="L718" i="60" s="1"/>
  <c r="U721" i="60"/>
  <c r="V721" i="60" s="1"/>
  <c r="W721" i="60" s="1"/>
  <c r="Y721" i="60" s="1"/>
  <c r="U722" i="60"/>
  <c r="V722" i="60" s="1"/>
  <c r="W722" i="60" s="1"/>
  <c r="Y722" i="60" s="1"/>
  <c r="U726" i="60"/>
  <c r="V726" i="60" s="1"/>
  <c r="W726" i="60" s="1"/>
  <c r="Y726" i="60" s="1"/>
  <c r="K734" i="60"/>
  <c r="L734" i="60" s="1"/>
  <c r="U743" i="60"/>
  <c r="V743" i="60" s="1"/>
  <c r="W743" i="60" s="1"/>
  <c r="Y743" i="60" s="1"/>
  <c r="K714" i="60"/>
  <c r="L714" i="60" s="1"/>
  <c r="U718" i="60"/>
  <c r="V718" i="60" s="1"/>
  <c r="W718" i="60" s="1"/>
  <c r="Y718" i="60" s="1"/>
  <c r="K727" i="60"/>
  <c r="L727" i="60" s="1"/>
  <c r="U730" i="60"/>
  <c r="V730" i="60" s="1"/>
  <c r="W730" i="60" s="1"/>
  <c r="Y730" i="60" s="1"/>
  <c r="L713" i="60"/>
  <c r="V717" i="60"/>
  <c r="W717" i="60" s="1"/>
  <c r="Y717" i="60" s="1"/>
  <c r="L721" i="60"/>
  <c r="L726" i="60"/>
  <c r="K730" i="60"/>
  <c r="L730" i="60" s="1"/>
  <c r="U734" i="60"/>
  <c r="V734" i="60" s="1"/>
  <c r="W734" i="60" s="1"/>
  <c r="Y734" i="60" s="1"/>
  <c r="K738" i="60"/>
  <c r="L738" i="60" s="1"/>
  <c r="U727" i="60"/>
  <c r="V727" i="60" s="1"/>
  <c r="W727" i="60" s="1"/>
  <c r="Y727" i="60" s="1"/>
  <c r="K731" i="60"/>
  <c r="L731" i="60" s="1"/>
  <c r="U731" i="60"/>
  <c r="V731" i="60" s="1"/>
  <c r="W731" i="60" s="1"/>
  <c r="Y731" i="60" s="1"/>
  <c r="K735" i="60"/>
  <c r="L735" i="60" s="1"/>
  <c r="U735" i="60"/>
  <c r="V735" i="60" s="1"/>
  <c r="W735" i="60" s="1"/>
  <c r="Y735" i="60" s="1"/>
  <c r="K739" i="60"/>
  <c r="L739" i="60" s="1"/>
  <c r="U739" i="60"/>
  <c r="V739" i="60" s="1"/>
  <c r="W739" i="60" s="1"/>
  <c r="Y739" i="60" s="1"/>
  <c r="K743" i="60"/>
  <c r="L743" i="60" s="1"/>
  <c r="V747" i="60"/>
  <c r="W747" i="60" s="1"/>
  <c r="Y747" i="60" s="1"/>
  <c r="U748" i="60"/>
  <c r="V748" i="60" s="1"/>
  <c r="W748" i="60" s="1"/>
  <c r="Y748" i="60" s="1"/>
  <c r="K746" i="60"/>
  <c r="L746" i="60" s="1"/>
  <c r="K747" i="60"/>
  <c r="L747" i="60" s="1"/>
  <c r="K748" i="60"/>
  <c r="L748" i="60" s="1"/>
  <c r="K749" i="60"/>
  <c r="L749" i="60" s="1"/>
  <c r="U49" i="70"/>
  <c r="V49" i="70" s="1"/>
  <c r="W49" i="70" s="1"/>
  <c r="U47" i="70"/>
  <c r="V47" i="70" s="1"/>
  <c r="W47" i="70" s="1"/>
  <c r="Y47" i="70" s="1"/>
  <c r="U48" i="70"/>
  <c r="V48" i="70" s="1"/>
  <c r="W48" i="70" s="1"/>
  <c r="Y48" i="70" s="1"/>
  <c r="U46" i="70"/>
  <c r="V46" i="70" s="1"/>
  <c r="W46" i="70" s="1"/>
  <c r="Y46" i="70" s="1"/>
  <c r="K46" i="70"/>
  <c r="L46" i="70" s="1"/>
  <c r="M70" i="37" l="1"/>
  <c r="N70" i="37" s="1"/>
  <c r="P70" i="37" s="1"/>
  <c r="L871" i="60"/>
  <c r="M757" i="60"/>
  <c r="N757" i="60" s="1"/>
  <c r="P757" i="60" s="1"/>
  <c r="W871" i="60"/>
  <c r="W873" i="60"/>
  <c r="M780" i="60"/>
  <c r="M774" i="60"/>
  <c r="N83" i="16"/>
  <c r="N89" i="16"/>
  <c r="O79" i="6"/>
  <c r="O40" i="47"/>
  <c r="N40" i="47"/>
  <c r="P40" i="47" s="1"/>
  <c r="O756" i="60"/>
  <c r="N756" i="60"/>
  <c r="P756" i="60" s="1"/>
  <c r="O39" i="53"/>
  <c r="N39" i="53"/>
  <c r="P39" i="53" s="1"/>
  <c r="M753" i="60"/>
  <c r="M38" i="39"/>
  <c r="N38" i="39" s="1"/>
  <c r="P38" i="39" s="1"/>
  <c r="M752" i="60"/>
  <c r="M50" i="28"/>
  <c r="O42" i="48"/>
  <c r="N42" i="48"/>
  <c r="P42" i="48" s="1"/>
  <c r="O708" i="60"/>
  <c r="N708" i="60"/>
  <c r="P708" i="60" s="1"/>
  <c r="N707" i="60"/>
  <c r="P707" i="60" s="1"/>
  <c r="N77" i="16"/>
  <c r="M704" i="60"/>
  <c r="M701" i="60"/>
  <c r="M743" i="60"/>
  <c r="M709" i="60"/>
  <c r="M745" i="60"/>
  <c r="O745" i="60" s="1"/>
  <c r="Y49" i="70"/>
  <c r="M45" i="70"/>
  <c r="O70" i="37" l="1"/>
  <c r="M871" i="60"/>
  <c r="O757" i="60"/>
  <c r="N774" i="60"/>
  <c r="P774" i="60" s="1"/>
  <c r="N780" i="60"/>
  <c r="P780" i="60" s="1"/>
  <c r="O83" i="16"/>
  <c r="Q83" i="16" s="1"/>
  <c r="O89" i="16"/>
  <c r="Q89" i="16" s="1"/>
  <c r="P79" i="6"/>
  <c r="R79" i="6" s="1"/>
  <c r="O753" i="60"/>
  <c r="N753" i="60"/>
  <c r="P753" i="60" s="1"/>
  <c r="O38" i="39"/>
  <c r="N752" i="60"/>
  <c r="P752" i="60" s="1"/>
  <c r="O752" i="60"/>
  <c r="O50" i="28"/>
  <c r="N50" i="28"/>
  <c r="P50" i="28" s="1"/>
  <c r="O77" i="16"/>
  <c r="Q77" i="16" s="1"/>
  <c r="N704" i="60"/>
  <c r="P704" i="60" s="1"/>
  <c r="N745" i="60"/>
  <c r="P745" i="60" s="1"/>
  <c r="N701" i="60"/>
  <c r="P701" i="60" s="1"/>
  <c r="N709" i="60"/>
  <c r="P709" i="60" s="1"/>
  <c r="N743" i="60"/>
  <c r="P743" i="60" s="1"/>
  <c r="O45" i="70"/>
  <c r="N45" i="70"/>
  <c r="P45" i="70" s="1"/>
  <c r="C16" i="27" l="1"/>
  <c r="P871" i="60"/>
  <c r="N873" i="60"/>
  <c r="P873" i="60" s="1"/>
  <c r="D16" i="27" l="1"/>
  <c r="S700" i="60" l="1"/>
  <c r="I700" i="60"/>
  <c r="S699" i="60"/>
  <c r="U699" i="60" s="1"/>
  <c r="V699" i="60" s="1"/>
  <c r="W699" i="60" s="1"/>
  <c r="Y699" i="60" s="1"/>
  <c r="I699" i="60"/>
  <c r="K699" i="60" s="1"/>
  <c r="L699" i="60" s="1"/>
  <c r="S698" i="60"/>
  <c r="U698" i="60" s="1"/>
  <c r="I698" i="60"/>
  <c r="S697" i="60"/>
  <c r="I697" i="60"/>
  <c r="S696" i="60"/>
  <c r="I696" i="60"/>
  <c r="S695" i="60"/>
  <c r="I695" i="60"/>
  <c r="S694" i="60"/>
  <c r="I694" i="60"/>
  <c r="S693" i="60"/>
  <c r="I693" i="60"/>
  <c r="S692" i="60"/>
  <c r="I692" i="60"/>
  <c r="S691" i="60"/>
  <c r="I691" i="60"/>
  <c r="S690" i="60"/>
  <c r="I690" i="60"/>
  <c r="S689" i="60"/>
  <c r="I689" i="60"/>
  <c r="S688" i="60"/>
  <c r="I688" i="60"/>
  <c r="S687" i="60"/>
  <c r="I687" i="60"/>
  <c r="S686" i="60"/>
  <c r="I686" i="60"/>
  <c r="S685" i="60"/>
  <c r="I685" i="60"/>
  <c r="S684" i="60"/>
  <c r="I684" i="60"/>
  <c r="S683" i="60"/>
  <c r="I683" i="60"/>
  <c r="S682" i="60"/>
  <c r="I682" i="60"/>
  <c r="S681" i="60"/>
  <c r="I681" i="60"/>
  <c r="S680" i="60"/>
  <c r="I680" i="60"/>
  <c r="S679" i="60"/>
  <c r="I679" i="60"/>
  <c r="S678" i="60"/>
  <c r="I678" i="60"/>
  <c r="S677" i="60"/>
  <c r="I677" i="60"/>
  <c r="S676" i="60"/>
  <c r="I676" i="60"/>
  <c r="S675" i="60"/>
  <c r="I675" i="60"/>
  <c r="S674" i="60"/>
  <c r="I674" i="60"/>
  <c r="S673" i="60"/>
  <c r="I673" i="60"/>
  <c r="S672" i="60"/>
  <c r="I672" i="60"/>
  <c r="S671" i="60"/>
  <c r="I671" i="60"/>
  <c r="S670" i="60"/>
  <c r="I670" i="60"/>
  <c r="S669" i="60"/>
  <c r="I669" i="60"/>
  <c r="S668" i="60"/>
  <c r="I668" i="60"/>
  <c r="S667" i="60"/>
  <c r="U667" i="60" s="1"/>
  <c r="V667" i="60" s="1"/>
  <c r="W667" i="60" s="1"/>
  <c r="Y667" i="60" s="1"/>
  <c r="I667" i="60"/>
  <c r="S621" i="60"/>
  <c r="U621" i="60" s="1"/>
  <c r="I621" i="60"/>
  <c r="S620" i="60"/>
  <c r="I620" i="60"/>
  <c r="S619" i="60"/>
  <c r="U619" i="60" s="1"/>
  <c r="I619" i="60"/>
  <c r="S618" i="60"/>
  <c r="U618" i="60" s="1"/>
  <c r="V618" i="60" s="1"/>
  <c r="W618" i="60" s="1"/>
  <c r="Y618" i="60" s="1"/>
  <c r="I618" i="60"/>
  <c r="K618" i="60" s="1"/>
  <c r="L618" i="60" s="1"/>
  <c r="S627" i="60"/>
  <c r="U627" i="60" s="1"/>
  <c r="V627" i="60" s="1"/>
  <c r="W627" i="60" s="1"/>
  <c r="Y627" i="60" s="1"/>
  <c r="I627" i="60"/>
  <c r="K627" i="60" s="1"/>
  <c r="S626" i="60"/>
  <c r="I626" i="60"/>
  <c r="S625" i="60"/>
  <c r="I625" i="60"/>
  <c r="S617" i="60"/>
  <c r="U617" i="60" s="1"/>
  <c r="I617" i="60"/>
  <c r="S616" i="60"/>
  <c r="I616" i="60"/>
  <c r="S615" i="60"/>
  <c r="U615" i="60" s="1"/>
  <c r="V615" i="60" s="1"/>
  <c r="W615" i="60" s="1"/>
  <c r="Y615" i="60" s="1"/>
  <c r="I615" i="60"/>
  <c r="K615" i="60" s="1"/>
  <c r="L615" i="60" s="1"/>
  <c r="S49" i="28"/>
  <c r="U49" i="28" s="1"/>
  <c r="V49" i="28" s="1"/>
  <c r="W49" i="28" s="1"/>
  <c r="Y49" i="28" s="1"/>
  <c r="I49" i="28"/>
  <c r="K49" i="28" s="1"/>
  <c r="L49" i="28" s="1"/>
  <c r="U73" i="6"/>
  <c r="K73" i="6"/>
  <c r="M73" i="6" s="1"/>
  <c r="N73" i="6" s="1"/>
  <c r="U74" i="6"/>
  <c r="K74" i="6"/>
  <c r="M74" i="6" s="1"/>
  <c r="S19" i="63"/>
  <c r="I19" i="63"/>
  <c r="S41" i="48"/>
  <c r="I41" i="48"/>
  <c r="S41" i="74"/>
  <c r="I41" i="74"/>
  <c r="I37" i="74"/>
  <c r="I33" i="74"/>
  <c r="I29" i="74"/>
  <c r="I25" i="74"/>
  <c r="I21" i="74"/>
  <c r="I38" i="74"/>
  <c r="I30" i="74"/>
  <c r="I17" i="74"/>
  <c r="S39" i="74"/>
  <c r="I39" i="74"/>
  <c r="S38" i="74"/>
  <c r="U38" i="74" s="1"/>
  <c r="S37" i="74"/>
  <c r="U37" i="74" s="1"/>
  <c r="S36" i="74"/>
  <c r="U36" i="74" s="1"/>
  <c r="I36" i="74"/>
  <c r="S35" i="74"/>
  <c r="U35" i="74" s="1"/>
  <c r="I35" i="74"/>
  <c r="S34" i="74"/>
  <c r="U34" i="74" s="1"/>
  <c r="I34" i="74"/>
  <c r="S33" i="74"/>
  <c r="S32" i="74"/>
  <c r="I32" i="74"/>
  <c r="S31" i="74"/>
  <c r="U31" i="74" s="1"/>
  <c r="I31" i="74"/>
  <c r="S30" i="74"/>
  <c r="U30" i="74" s="1"/>
  <c r="S40" i="74"/>
  <c r="I40" i="74"/>
  <c r="S29" i="74"/>
  <c r="S28" i="74"/>
  <c r="I28" i="74"/>
  <c r="S27" i="74"/>
  <c r="U27" i="74" s="1"/>
  <c r="I27" i="74"/>
  <c r="S26" i="74"/>
  <c r="U26" i="74" s="1"/>
  <c r="I26" i="74"/>
  <c r="S25" i="74"/>
  <c r="S24" i="74"/>
  <c r="I24" i="74"/>
  <c r="S23" i="74"/>
  <c r="I23" i="74"/>
  <c r="S22" i="74"/>
  <c r="U22" i="74" s="1"/>
  <c r="I22" i="74"/>
  <c r="S21" i="74"/>
  <c r="U21" i="74" s="1"/>
  <c r="S20" i="74"/>
  <c r="I20" i="74"/>
  <c r="S19" i="74"/>
  <c r="U19" i="74" s="1"/>
  <c r="I19" i="74"/>
  <c r="S18" i="74"/>
  <c r="I18" i="74"/>
  <c r="S17" i="74"/>
  <c r="U17" i="74" s="1"/>
  <c r="S16" i="74"/>
  <c r="I16" i="74"/>
  <c r="S15" i="74"/>
  <c r="I15" i="74"/>
  <c r="S14" i="74"/>
  <c r="I14" i="74"/>
  <c r="S13" i="74"/>
  <c r="U13" i="74" s="1"/>
  <c r="V13" i="74" s="1"/>
  <c r="W13" i="74" s="1"/>
  <c r="Y13" i="74" s="1"/>
  <c r="K700" i="60" l="1"/>
  <c r="L700" i="60" s="1"/>
  <c r="U700" i="60"/>
  <c r="V700" i="60" s="1"/>
  <c r="W700" i="60" s="1"/>
  <c r="Y700" i="60" s="1"/>
  <c r="K698" i="60"/>
  <c r="L698" i="60" s="1"/>
  <c r="V698" i="60"/>
  <c r="W698" i="60" s="1"/>
  <c r="Y698" i="60" s="1"/>
  <c r="K667" i="60"/>
  <c r="L667" i="60" s="1"/>
  <c r="K697" i="60"/>
  <c r="L697" i="60" s="1"/>
  <c r="M697" i="60" s="1"/>
  <c r="U697" i="60"/>
  <c r="V697" i="60" s="1"/>
  <c r="W697" i="60" s="1"/>
  <c r="Y697" i="60" s="1"/>
  <c r="K696" i="60"/>
  <c r="L696" i="60" s="1"/>
  <c r="U696" i="60"/>
  <c r="V696" i="60" s="1"/>
  <c r="W696" i="60" s="1"/>
  <c r="Y696" i="60" s="1"/>
  <c r="U668" i="60"/>
  <c r="V668" i="60" s="1"/>
  <c r="W668" i="60" s="1"/>
  <c r="Y668" i="60" s="1"/>
  <c r="U669" i="60"/>
  <c r="V669" i="60" s="1"/>
  <c r="W669" i="60" s="1"/>
  <c r="Y669" i="60" s="1"/>
  <c r="U670" i="60"/>
  <c r="V670" i="60" s="1"/>
  <c r="W670" i="60" s="1"/>
  <c r="Y670" i="60" s="1"/>
  <c r="U671" i="60"/>
  <c r="V671" i="60" s="1"/>
  <c r="W671" i="60" s="1"/>
  <c r="Y671" i="60" s="1"/>
  <c r="U672" i="60"/>
  <c r="V672" i="60" s="1"/>
  <c r="W672" i="60" s="1"/>
  <c r="Y672" i="60" s="1"/>
  <c r="U673" i="60"/>
  <c r="V673" i="60" s="1"/>
  <c r="W673" i="60" s="1"/>
  <c r="Y673" i="60" s="1"/>
  <c r="U674" i="60"/>
  <c r="V674" i="60" s="1"/>
  <c r="W674" i="60" s="1"/>
  <c r="Y674" i="60" s="1"/>
  <c r="U675" i="60"/>
  <c r="V675" i="60" s="1"/>
  <c r="W675" i="60" s="1"/>
  <c r="Y675" i="60" s="1"/>
  <c r="U676" i="60"/>
  <c r="V676" i="60" s="1"/>
  <c r="W676" i="60" s="1"/>
  <c r="Y676" i="60" s="1"/>
  <c r="U677" i="60"/>
  <c r="V677" i="60" s="1"/>
  <c r="W677" i="60" s="1"/>
  <c r="Y677" i="60" s="1"/>
  <c r="U678" i="60"/>
  <c r="V678" i="60" s="1"/>
  <c r="W678" i="60" s="1"/>
  <c r="Y678" i="60" s="1"/>
  <c r="U679" i="60"/>
  <c r="V679" i="60" s="1"/>
  <c r="W679" i="60" s="1"/>
  <c r="Y679" i="60" s="1"/>
  <c r="U680" i="60"/>
  <c r="V680" i="60" s="1"/>
  <c r="W680" i="60" s="1"/>
  <c r="Y680" i="60" s="1"/>
  <c r="U681" i="60"/>
  <c r="V681" i="60" s="1"/>
  <c r="W681" i="60" s="1"/>
  <c r="Y681" i="60" s="1"/>
  <c r="U682" i="60"/>
  <c r="V682" i="60" s="1"/>
  <c r="W682" i="60" s="1"/>
  <c r="Y682" i="60" s="1"/>
  <c r="U683" i="60"/>
  <c r="V683" i="60" s="1"/>
  <c r="W683" i="60" s="1"/>
  <c r="Y683" i="60" s="1"/>
  <c r="U684" i="60"/>
  <c r="V684" i="60" s="1"/>
  <c r="W684" i="60" s="1"/>
  <c r="Y684" i="60" s="1"/>
  <c r="U685" i="60"/>
  <c r="V685" i="60" s="1"/>
  <c r="W685" i="60" s="1"/>
  <c r="Y685" i="60" s="1"/>
  <c r="U686" i="60"/>
  <c r="V686" i="60" s="1"/>
  <c r="W686" i="60" s="1"/>
  <c r="Y686" i="60" s="1"/>
  <c r="U687" i="60"/>
  <c r="V687" i="60" s="1"/>
  <c r="W687" i="60" s="1"/>
  <c r="Y687" i="60" s="1"/>
  <c r="U688" i="60"/>
  <c r="V688" i="60" s="1"/>
  <c r="W688" i="60" s="1"/>
  <c r="Y688" i="60" s="1"/>
  <c r="U689" i="60"/>
  <c r="V689" i="60" s="1"/>
  <c r="W689" i="60" s="1"/>
  <c r="Y689" i="60" s="1"/>
  <c r="U690" i="60"/>
  <c r="V690" i="60" s="1"/>
  <c r="W690" i="60" s="1"/>
  <c r="Y690" i="60" s="1"/>
  <c r="U691" i="60"/>
  <c r="V691" i="60" s="1"/>
  <c r="W691" i="60" s="1"/>
  <c r="Y691" i="60" s="1"/>
  <c r="U692" i="60"/>
  <c r="V692" i="60" s="1"/>
  <c r="W692" i="60" s="1"/>
  <c r="Y692" i="60" s="1"/>
  <c r="U693" i="60"/>
  <c r="V693" i="60" s="1"/>
  <c r="W693" i="60" s="1"/>
  <c r="Y693" i="60" s="1"/>
  <c r="U694" i="60"/>
  <c r="V694" i="60" s="1"/>
  <c r="W694" i="60" s="1"/>
  <c r="Y694" i="60" s="1"/>
  <c r="V617" i="60"/>
  <c r="W617" i="60" s="1"/>
  <c r="Y617" i="60" s="1"/>
  <c r="U616" i="60"/>
  <c r="V616" i="60" s="1"/>
  <c r="W616" i="60" s="1"/>
  <c r="Y616" i="60" s="1"/>
  <c r="V619" i="60"/>
  <c r="W619" i="60" s="1"/>
  <c r="Y619" i="60" s="1"/>
  <c r="U620" i="60"/>
  <c r="V620" i="60" s="1"/>
  <c r="W620" i="60" s="1"/>
  <c r="Y620" i="60" s="1"/>
  <c r="K668" i="60"/>
  <c r="L668" i="60" s="1"/>
  <c r="K669" i="60"/>
  <c r="L669" i="60" s="1"/>
  <c r="K670" i="60"/>
  <c r="L670" i="60" s="1"/>
  <c r="K671" i="60"/>
  <c r="L671" i="60" s="1"/>
  <c r="K672" i="60"/>
  <c r="L672" i="60" s="1"/>
  <c r="K673" i="60"/>
  <c r="L673" i="60" s="1"/>
  <c r="K674" i="60"/>
  <c r="L674" i="60" s="1"/>
  <c r="K675" i="60"/>
  <c r="L675" i="60" s="1"/>
  <c r="K676" i="60"/>
  <c r="L676" i="60" s="1"/>
  <c r="K677" i="60"/>
  <c r="L677" i="60" s="1"/>
  <c r="K678" i="60"/>
  <c r="L678" i="60" s="1"/>
  <c r="K679" i="60"/>
  <c r="L679" i="60" s="1"/>
  <c r="K680" i="60"/>
  <c r="L680" i="60" s="1"/>
  <c r="K681" i="60"/>
  <c r="L681" i="60" s="1"/>
  <c r="K682" i="60"/>
  <c r="L682" i="60" s="1"/>
  <c r="K683" i="60"/>
  <c r="L683" i="60" s="1"/>
  <c r="K684" i="60"/>
  <c r="L684" i="60" s="1"/>
  <c r="K685" i="60"/>
  <c r="L685" i="60" s="1"/>
  <c r="K686" i="60"/>
  <c r="L686" i="60" s="1"/>
  <c r="K687" i="60"/>
  <c r="L687" i="60" s="1"/>
  <c r="K688" i="60"/>
  <c r="L688" i="60" s="1"/>
  <c r="K689" i="60"/>
  <c r="L689" i="60" s="1"/>
  <c r="K690" i="60"/>
  <c r="L690" i="60" s="1"/>
  <c r="K691" i="60"/>
  <c r="L691" i="60" s="1"/>
  <c r="K692" i="60"/>
  <c r="L692" i="60" s="1"/>
  <c r="K693" i="60"/>
  <c r="L693" i="60" s="1"/>
  <c r="K694" i="60"/>
  <c r="L694" i="60" s="1"/>
  <c r="K695" i="60"/>
  <c r="L695" i="60" s="1"/>
  <c r="M695" i="60" s="1"/>
  <c r="U695" i="60"/>
  <c r="V695" i="60" s="1"/>
  <c r="W695" i="60" s="1"/>
  <c r="Y695" i="60" s="1"/>
  <c r="V621" i="60"/>
  <c r="W621" i="60" s="1"/>
  <c r="Y621" i="60" s="1"/>
  <c r="K619" i="60"/>
  <c r="L619" i="60" s="1"/>
  <c r="K620" i="60"/>
  <c r="L620" i="60" s="1"/>
  <c r="K621" i="60"/>
  <c r="L621" i="60" s="1"/>
  <c r="K626" i="60"/>
  <c r="L626" i="60" s="1"/>
  <c r="U626" i="60"/>
  <c r="V626" i="60" s="1"/>
  <c r="W626" i="60" s="1"/>
  <c r="Y626" i="60" s="1"/>
  <c r="L627" i="60"/>
  <c r="K625" i="60"/>
  <c r="L625" i="60" s="1"/>
  <c r="U625" i="60"/>
  <c r="V625" i="60" s="1"/>
  <c r="W625" i="60" s="1"/>
  <c r="Y625" i="60" s="1"/>
  <c r="K616" i="60"/>
  <c r="L616" i="60" s="1"/>
  <c r="K617" i="60"/>
  <c r="L617" i="60" s="1"/>
  <c r="M49" i="28"/>
  <c r="N74" i="6"/>
  <c r="W74" i="6"/>
  <c r="X74" i="6" s="1"/>
  <c r="Y74" i="6" s="1"/>
  <c r="AA74" i="6" s="1"/>
  <c r="W73" i="6"/>
  <c r="X73" i="6" s="1"/>
  <c r="Y73" i="6" s="1"/>
  <c r="AA73" i="6" s="1"/>
  <c r="V19" i="63"/>
  <c r="W19" i="63" s="1"/>
  <c r="Y19" i="63" s="1"/>
  <c r="K19" i="63"/>
  <c r="L19" i="63" s="1"/>
  <c r="M19" i="63" s="1"/>
  <c r="U19" i="63"/>
  <c r="K41" i="48"/>
  <c r="L41" i="48" s="1"/>
  <c r="U41" i="48"/>
  <c r="V41" i="48" s="1"/>
  <c r="W41" i="48" s="1"/>
  <c r="Y41" i="48" s="1"/>
  <c r="K41" i="74"/>
  <c r="L41" i="74" s="1"/>
  <c r="M41" i="74" s="1"/>
  <c r="U41" i="74"/>
  <c r="V41" i="74" s="1"/>
  <c r="W41" i="74" s="1"/>
  <c r="Y41" i="74" s="1"/>
  <c r="U33" i="74"/>
  <c r="V33" i="74" s="1"/>
  <c r="W33" i="74" s="1"/>
  <c r="Y33" i="74" s="1"/>
  <c r="V36" i="74"/>
  <c r="W36" i="74" s="1"/>
  <c r="Y36" i="74" s="1"/>
  <c r="V37" i="74"/>
  <c r="W37" i="74" s="1"/>
  <c r="Y37" i="74" s="1"/>
  <c r="V31" i="74"/>
  <c r="W31" i="74" s="1"/>
  <c r="Y31" i="74" s="1"/>
  <c r="U32" i="74"/>
  <c r="V32" i="74" s="1"/>
  <c r="W32" i="74" s="1"/>
  <c r="Y32" i="74" s="1"/>
  <c r="V35" i="74"/>
  <c r="W35" i="74" s="1"/>
  <c r="Y35" i="74" s="1"/>
  <c r="V30" i="74"/>
  <c r="W30" i="74" s="1"/>
  <c r="Y30" i="74" s="1"/>
  <c r="V34" i="74"/>
  <c r="W34" i="74" s="1"/>
  <c r="Y34" i="74" s="1"/>
  <c r="V38" i="74"/>
  <c r="W38" i="74" s="1"/>
  <c r="Y38" i="74" s="1"/>
  <c r="U39" i="74"/>
  <c r="V39" i="74" s="1"/>
  <c r="W39" i="74" s="1"/>
  <c r="Y39" i="74" s="1"/>
  <c r="K30" i="74"/>
  <c r="L30" i="74" s="1"/>
  <c r="K31" i="74"/>
  <c r="L31" i="74" s="1"/>
  <c r="K32" i="74"/>
  <c r="L32" i="74" s="1"/>
  <c r="K33" i="74"/>
  <c r="L33" i="74" s="1"/>
  <c r="K34" i="74"/>
  <c r="L34" i="74" s="1"/>
  <c r="K35" i="74"/>
  <c r="L35" i="74" s="1"/>
  <c r="K36" i="74"/>
  <c r="L36" i="74" s="1"/>
  <c r="K37" i="74"/>
  <c r="L37" i="74" s="1"/>
  <c r="K38" i="74"/>
  <c r="L38" i="74" s="1"/>
  <c r="K39" i="74"/>
  <c r="L39" i="74" s="1"/>
  <c r="U14" i="74"/>
  <c r="V14" i="74" s="1"/>
  <c r="W14" i="74" s="1"/>
  <c r="Y14" i="74" s="1"/>
  <c r="U15" i="74"/>
  <c r="V15" i="74" s="1"/>
  <c r="W15" i="74" s="1"/>
  <c r="Y15" i="74" s="1"/>
  <c r="U16" i="74"/>
  <c r="V16" i="74" s="1"/>
  <c r="W16" i="74" s="1"/>
  <c r="Y16" i="74" s="1"/>
  <c r="U18" i="74"/>
  <c r="V18" i="74" s="1"/>
  <c r="W18" i="74" s="1"/>
  <c r="Y18" i="74" s="1"/>
  <c r="U20" i="74"/>
  <c r="V20" i="74" s="1"/>
  <c r="W20" i="74" s="1"/>
  <c r="Y20" i="74" s="1"/>
  <c r="U23" i="74"/>
  <c r="V23" i="74" s="1"/>
  <c r="W23" i="74" s="1"/>
  <c r="Y23" i="74" s="1"/>
  <c r="U24" i="74"/>
  <c r="V24" i="74" s="1"/>
  <c r="W24" i="74" s="1"/>
  <c r="Y24" i="74" s="1"/>
  <c r="U25" i="74"/>
  <c r="V25" i="74" s="1"/>
  <c r="W25" i="74" s="1"/>
  <c r="Y25" i="74" s="1"/>
  <c r="U28" i="74"/>
  <c r="V28" i="74" s="1"/>
  <c r="W28" i="74" s="1"/>
  <c r="Y28" i="74" s="1"/>
  <c r="U29" i="74"/>
  <c r="V29" i="74" s="1"/>
  <c r="W29" i="74" s="1"/>
  <c r="Y29" i="74" s="1"/>
  <c r="U40" i="74"/>
  <c r="V40" i="74" s="1"/>
  <c r="W40" i="74" s="1"/>
  <c r="Y40" i="74" s="1"/>
  <c r="K14" i="74"/>
  <c r="L14" i="74" s="1"/>
  <c r="K15" i="74"/>
  <c r="L15" i="74" s="1"/>
  <c r="K16" i="74"/>
  <c r="L16" i="74" s="1"/>
  <c r="K17" i="74"/>
  <c r="L17" i="74" s="1"/>
  <c r="V17" i="74"/>
  <c r="W17" i="74" s="1"/>
  <c r="Y17" i="74" s="1"/>
  <c r="K18" i="74"/>
  <c r="L18" i="74" s="1"/>
  <c r="K19" i="74"/>
  <c r="L19" i="74" s="1"/>
  <c r="V19" i="74"/>
  <c r="W19" i="74" s="1"/>
  <c r="Y19" i="74" s="1"/>
  <c r="K20" i="74"/>
  <c r="L20" i="74" s="1"/>
  <c r="K21" i="74"/>
  <c r="L21" i="74" s="1"/>
  <c r="V21" i="74"/>
  <c r="W21" i="74" s="1"/>
  <c r="Y21" i="74" s="1"/>
  <c r="K22" i="74"/>
  <c r="L22" i="74" s="1"/>
  <c r="V22" i="74"/>
  <c r="W22" i="74" s="1"/>
  <c r="Y22" i="74" s="1"/>
  <c r="K23" i="74"/>
  <c r="L23" i="74" s="1"/>
  <c r="K24" i="74"/>
  <c r="L24" i="74" s="1"/>
  <c r="K25" i="74"/>
  <c r="L25" i="74" s="1"/>
  <c r="K26" i="74"/>
  <c r="L26" i="74" s="1"/>
  <c r="V26" i="74"/>
  <c r="W26" i="74" s="1"/>
  <c r="Y26" i="74" s="1"/>
  <c r="K27" i="74"/>
  <c r="L27" i="74" s="1"/>
  <c r="V27" i="74"/>
  <c r="W27" i="74" s="1"/>
  <c r="Y27" i="74" s="1"/>
  <c r="K28" i="74"/>
  <c r="L28" i="74" s="1"/>
  <c r="K29" i="74"/>
  <c r="L29" i="74" s="1"/>
  <c r="K40" i="74"/>
  <c r="L40" i="74" s="1"/>
  <c r="M700" i="60" l="1"/>
  <c r="M698" i="60"/>
  <c r="O697" i="60"/>
  <c r="N697" i="60"/>
  <c r="P697" i="60" s="1"/>
  <c r="M696" i="60"/>
  <c r="M626" i="60"/>
  <c r="N626" i="60" s="1"/>
  <c r="P626" i="60" s="1"/>
  <c r="M667" i="60"/>
  <c r="O695" i="60"/>
  <c r="N695" i="60"/>
  <c r="P695" i="60" s="1"/>
  <c r="M618" i="60"/>
  <c r="O618" i="60" s="1"/>
  <c r="M625" i="60"/>
  <c r="M615" i="60"/>
  <c r="O49" i="28"/>
  <c r="N49" i="28"/>
  <c r="P49" i="28" s="1"/>
  <c r="O73" i="6"/>
  <c r="N19" i="63"/>
  <c r="P19" i="63" s="1"/>
  <c r="O19" i="63"/>
  <c r="M41" i="48"/>
  <c r="O41" i="74"/>
  <c r="N41" i="74"/>
  <c r="P41" i="74" s="1"/>
  <c r="S29" i="54"/>
  <c r="I29" i="54"/>
  <c r="S28" i="54"/>
  <c r="I28" i="54"/>
  <c r="S27" i="54"/>
  <c r="I27" i="54"/>
  <c r="K27" i="54" s="1"/>
  <c r="L27" i="54" s="1"/>
  <c r="S666" i="60"/>
  <c r="I666" i="60"/>
  <c r="K666" i="60" s="1"/>
  <c r="S665" i="60"/>
  <c r="I665" i="60"/>
  <c r="K665" i="60" s="1"/>
  <c r="L665" i="60" s="1"/>
  <c r="S664" i="60"/>
  <c r="I664" i="60"/>
  <c r="S663" i="60"/>
  <c r="I663" i="60"/>
  <c r="S662" i="60"/>
  <c r="U662" i="60" s="1"/>
  <c r="V662" i="60" s="1"/>
  <c r="W662" i="60" s="1"/>
  <c r="Y662" i="60" s="1"/>
  <c r="I662" i="60"/>
  <c r="K662" i="60" s="1"/>
  <c r="L662" i="60" s="1"/>
  <c r="S661" i="60"/>
  <c r="U661" i="60" s="1"/>
  <c r="V661" i="60" s="1"/>
  <c r="W661" i="60" s="1"/>
  <c r="Y661" i="60" s="1"/>
  <c r="I661" i="60"/>
  <c r="K661" i="60" s="1"/>
  <c r="S660" i="60"/>
  <c r="I660" i="60"/>
  <c r="S659" i="60"/>
  <c r="I659" i="60"/>
  <c r="S658" i="60"/>
  <c r="I658" i="60"/>
  <c r="K658" i="60" s="1"/>
  <c r="L658" i="60" s="1"/>
  <c r="O626" i="60" l="1"/>
  <c r="O700" i="60"/>
  <c r="N700" i="60"/>
  <c r="P700" i="60" s="1"/>
  <c r="N698" i="60"/>
  <c r="P698" i="60" s="1"/>
  <c r="L661" i="60"/>
  <c r="O696" i="60"/>
  <c r="N696" i="60"/>
  <c r="P696" i="60" s="1"/>
  <c r="U665" i="60"/>
  <c r="V665" i="60" s="1"/>
  <c r="W665" i="60" s="1"/>
  <c r="Y665" i="60" s="1"/>
  <c r="U666" i="60"/>
  <c r="V666" i="60" s="1"/>
  <c r="W666" i="60" s="1"/>
  <c r="Y666" i="60" s="1"/>
  <c r="N618" i="60"/>
  <c r="P618" i="60" s="1"/>
  <c r="L666" i="60"/>
  <c r="O667" i="60"/>
  <c r="N667" i="60"/>
  <c r="P667" i="60" s="1"/>
  <c r="O625" i="60"/>
  <c r="N625" i="60"/>
  <c r="P625" i="60" s="1"/>
  <c r="O615" i="60"/>
  <c r="N615" i="60"/>
  <c r="P615" i="60" s="1"/>
  <c r="P73" i="6"/>
  <c r="R73" i="6" s="1"/>
  <c r="O41" i="48"/>
  <c r="N41" i="48"/>
  <c r="P41" i="48" s="1"/>
  <c r="U27" i="54"/>
  <c r="V27" i="54" s="1"/>
  <c r="W27" i="54" s="1"/>
  <c r="K29" i="54"/>
  <c r="L29" i="54" s="1"/>
  <c r="U29" i="54"/>
  <c r="V29" i="54" s="1"/>
  <c r="W29" i="54" s="1"/>
  <c r="Y29" i="54" s="1"/>
  <c r="K28" i="54"/>
  <c r="L28" i="54" s="1"/>
  <c r="U28" i="54"/>
  <c r="V28" i="54" s="1"/>
  <c r="W28" i="54" s="1"/>
  <c r="Y28" i="54" s="1"/>
  <c r="K663" i="60"/>
  <c r="L663" i="60" s="1"/>
  <c r="U663" i="60"/>
  <c r="V663" i="60" s="1"/>
  <c r="W663" i="60" s="1"/>
  <c r="Y663" i="60" s="1"/>
  <c r="K659" i="60"/>
  <c r="L659" i="60" s="1"/>
  <c r="U659" i="60"/>
  <c r="V659" i="60" s="1"/>
  <c r="W659" i="60" s="1"/>
  <c r="Y659" i="60" s="1"/>
  <c r="U658" i="60"/>
  <c r="V658" i="60" s="1"/>
  <c r="W658" i="60" s="1"/>
  <c r="Y658" i="60" s="1"/>
  <c r="K660" i="60"/>
  <c r="L660" i="60" s="1"/>
  <c r="U660" i="60"/>
  <c r="V660" i="60" s="1"/>
  <c r="W660" i="60" s="1"/>
  <c r="Y660" i="60" s="1"/>
  <c r="K664" i="60"/>
  <c r="L664" i="60" s="1"/>
  <c r="U664" i="60"/>
  <c r="V664" i="60" s="1"/>
  <c r="W664" i="60" s="1"/>
  <c r="Y664" i="60" s="1"/>
  <c r="M27" i="54" l="1"/>
  <c r="Y27" i="54"/>
  <c r="M658" i="60"/>
  <c r="N27" i="54" l="1"/>
  <c r="P27" i="54" s="1"/>
  <c r="N658" i="60"/>
  <c r="P658" i="60" s="1"/>
  <c r="S21" i="19" l="1"/>
  <c r="I21" i="19"/>
  <c r="S20" i="19"/>
  <c r="U20" i="19" s="1"/>
  <c r="V20" i="19" s="1"/>
  <c r="W20" i="19" s="1"/>
  <c r="Y20" i="19" s="1"/>
  <c r="I20" i="19"/>
  <c r="K20" i="19" s="1"/>
  <c r="L20" i="19" s="1"/>
  <c r="S15" i="19"/>
  <c r="U15" i="19" s="1"/>
  <c r="V15" i="19" s="1"/>
  <c r="W15" i="19" s="1"/>
  <c r="Y15" i="19" s="1"/>
  <c r="I15" i="19"/>
  <c r="K15" i="19" s="1"/>
  <c r="L15" i="19" s="1"/>
  <c r="S14" i="19"/>
  <c r="U14" i="19" s="1"/>
  <c r="V14" i="19" s="1"/>
  <c r="W14" i="19" s="1"/>
  <c r="Y14" i="19" s="1"/>
  <c r="I14" i="19"/>
  <c r="K14" i="19" s="1"/>
  <c r="L14" i="19" s="1"/>
  <c r="S13" i="19"/>
  <c r="I13" i="19"/>
  <c r="S16" i="19"/>
  <c r="U16" i="19" s="1"/>
  <c r="V16" i="19" s="1"/>
  <c r="W16" i="19" s="1"/>
  <c r="Y16" i="19" s="1"/>
  <c r="I16" i="19"/>
  <c r="K16" i="19" s="1"/>
  <c r="S19" i="19"/>
  <c r="U19" i="19" s="1"/>
  <c r="V19" i="19" s="1"/>
  <c r="W19" i="19" s="1"/>
  <c r="Y19" i="19" s="1"/>
  <c r="I19" i="19"/>
  <c r="K19" i="19" s="1"/>
  <c r="L19" i="19" s="1"/>
  <c r="S18" i="19"/>
  <c r="U18" i="19" s="1"/>
  <c r="V18" i="19" s="1"/>
  <c r="W18" i="19" s="1"/>
  <c r="Y18" i="19" s="1"/>
  <c r="I18" i="19"/>
  <c r="K18" i="19" s="1"/>
  <c r="L18" i="19" s="1"/>
  <c r="S17" i="19"/>
  <c r="I17" i="19"/>
  <c r="K21" i="19" l="1"/>
  <c r="L21" i="19" s="1"/>
  <c r="U21" i="19"/>
  <c r="V21" i="19" s="1"/>
  <c r="W21" i="19" s="1"/>
  <c r="Y21" i="19" s="1"/>
  <c r="K13" i="19"/>
  <c r="L13" i="19" s="1"/>
  <c r="U13" i="19"/>
  <c r="V13" i="19" s="1"/>
  <c r="W13" i="19" s="1"/>
  <c r="Y13" i="19" s="1"/>
  <c r="L16" i="19"/>
  <c r="K17" i="19"/>
  <c r="L17" i="19" s="1"/>
  <c r="U17" i="19"/>
  <c r="V17" i="19" s="1"/>
  <c r="W17" i="19" s="1"/>
  <c r="Y17" i="19" s="1"/>
  <c r="M13" i="19" l="1"/>
  <c r="N13" i="19" l="1"/>
  <c r="P13" i="19" s="1"/>
  <c r="S540" i="2" l="1"/>
  <c r="U540" i="2" s="1"/>
  <c r="V540" i="2" s="1"/>
  <c r="W540" i="2" s="1"/>
  <c r="Y540" i="2" s="1"/>
  <c r="I540" i="2"/>
  <c r="K540" i="2" s="1"/>
  <c r="L540" i="2" s="1"/>
  <c r="M539" i="2" s="1"/>
  <c r="S537" i="2"/>
  <c r="I537" i="2"/>
  <c r="K537" i="2" s="1"/>
  <c r="L537" i="2" s="1"/>
  <c r="S505" i="2"/>
  <c r="U505" i="2" s="1"/>
  <c r="V505" i="2" s="1"/>
  <c r="W505" i="2" s="1"/>
  <c r="Y505" i="2" s="1"/>
  <c r="I505" i="2"/>
  <c r="K505" i="2" s="1"/>
  <c r="L505" i="2" s="1"/>
  <c r="S502" i="2"/>
  <c r="I502" i="2"/>
  <c r="K502" i="2" s="1"/>
  <c r="L502" i="2" s="1"/>
  <c r="S501" i="2"/>
  <c r="I501" i="2"/>
  <c r="N539" i="2" l="1"/>
  <c r="P539" i="2" s="1"/>
  <c r="U537" i="2"/>
  <c r="V537" i="2" s="1"/>
  <c r="W537" i="2" s="1"/>
  <c r="Y537" i="2" s="1"/>
  <c r="U502" i="2"/>
  <c r="V502" i="2" s="1"/>
  <c r="W502" i="2" s="1"/>
  <c r="Y502" i="2" s="1"/>
  <c r="U501" i="2"/>
  <c r="V501" i="2" s="1"/>
  <c r="W501" i="2" s="1"/>
  <c r="Y501" i="2" s="1"/>
  <c r="K501" i="2"/>
  <c r="L501" i="2" s="1"/>
  <c r="M501" i="2" s="1"/>
  <c r="N501" i="2" l="1"/>
  <c r="P501" i="2" s="1"/>
  <c r="S657" i="60" l="1"/>
  <c r="P657" i="60"/>
  <c r="I657" i="60"/>
  <c r="S656" i="60"/>
  <c r="U656" i="60" s="1"/>
  <c r="V656" i="60" s="1"/>
  <c r="W656" i="60" s="1"/>
  <c r="Y656" i="60" s="1"/>
  <c r="I656" i="60"/>
  <c r="S655" i="60"/>
  <c r="I655" i="60"/>
  <c r="K655" i="60" s="1"/>
  <c r="L655" i="60" s="1"/>
  <c r="O767" i="60"/>
  <c r="S27" i="12"/>
  <c r="I27" i="12"/>
  <c r="S28" i="12"/>
  <c r="P28" i="12"/>
  <c r="I28" i="12"/>
  <c r="S26" i="12"/>
  <c r="I26" i="12"/>
  <c r="K26" i="12" s="1"/>
  <c r="L26" i="12" s="1"/>
  <c r="K656" i="60" l="1"/>
  <c r="L656" i="60" s="1"/>
  <c r="K657" i="60"/>
  <c r="L657" i="60" s="1"/>
  <c r="U655" i="60"/>
  <c r="V655" i="60" s="1"/>
  <c r="W655" i="60" s="1"/>
  <c r="U657" i="60"/>
  <c r="V657" i="60" s="1"/>
  <c r="W657" i="60" s="1"/>
  <c r="Y657" i="60" s="1"/>
  <c r="U27" i="12"/>
  <c r="V27" i="12" s="1"/>
  <c r="W27" i="12" s="1"/>
  <c r="Y27" i="12" s="1"/>
  <c r="K27" i="12"/>
  <c r="L27" i="12" s="1"/>
  <c r="U26" i="12"/>
  <c r="V26" i="12" s="1"/>
  <c r="W26" i="12" s="1"/>
  <c r="Y26" i="12" s="1"/>
  <c r="K28" i="12"/>
  <c r="L28" i="12" s="1"/>
  <c r="U28" i="12"/>
  <c r="V28" i="12" s="1"/>
  <c r="W28" i="12" s="1"/>
  <c r="Y28" i="12" s="1"/>
  <c r="L765" i="60" l="1"/>
  <c r="M655" i="60"/>
  <c r="W765" i="60"/>
  <c r="Y655" i="60"/>
  <c r="W767" i="60"/>
  <c r="M26" i="12"/>
  <c r="N26" i="12" s="1"/>
  <c r="P26" i="12" s="1"/>
  <c r="S640" i="60"/>
  <c r="U640" i="60" s="1"/>
  <c r="V640" i="60" s="1"/>
  <c r="W640" i="60" s="1"/>
  <c r="Y640" i="60" s="1"/>
  <c r="I640" i="60"/>
  <c r="K640" i="60" s="1"/>
  <c r="L640" i="60" s="1"/>
  <c r="S639" i="60"/>
  <c r="U639" i="60" s="1"/>
  <c r="V639" i="60" s="1"/>
  <c r="W639" i="60" s="1"/>
  <c r="Y639" i="60" s="1"/>
  <c r="I639" i="60"/>
  <c r="S638" i="60"/>
  <c r="I638" i="60"/>
  <c r="S637" i="60"/>
  <c r="U637" i="60" s="1"/>
  <c r="I637" i="60"/>
  <c r="S636" i="60"/>
  <c r="U636" i="60" s="1"/>
  <c r="V636" i="60" s="1"/>
  <c r="W636" i="60" s="1"/>
  <c r="Y636" i="60" s="1"/>
  <c r="I636" i="60"/>
  <c r="K636" i="60" s="1"/>
  <c r="L636" i="60" s="1"/>
  <c r="S635" i="60"/>
  <c r="I635" i="60"/>
  <c r="K635" i="60" s="1"/>
  <c r="L635" i="60" s="1"/>
  <c r="S634" i="60"/>
  <c r="I634" i="60"/>
  <c r="S633" i="60"/>
  <c r="U633" i="60" s="1"/>
  <c r="I633" i="60"/>
  <c r="K633" i="60" s="1"/>
  <c r="S632" i="60"/>
  <c r="U632" i="60" s="1"/>
  <c r="V632" i="60" s="1"/>
  <c r="W632" i="60" s="1"/>
  <c r="Y632" i="60" s="1"/>
  <c r="I632" i="60"/>
  <c r="K632" i="60" s="1"/>
  <c r="L632" i="60" s="1"/>
  <c r="S631" i="60"/>
  <c r="U631" i="60" s="1"/>
  <c r="I631" i="60"/>
  <c r="N655" i="60" l="1"/>
  <c r="N767" i="60" s="1"/>
  <c r="M765" i="60"/>
  <c r="K639" i="60"/>
  <c r="L639" i="60" s="1"/>
  <c r="U635" i="60"/>
  <c r="V635" i="60" s="1"/>
  <c r="W635" i="60" s="1"/>
  <c r="Y635" i="60" s="1"/>
  <c r="K637" i="60"/>
  <c r="L637" i="60" s="1"/>
  <c r="K631" i="60"/>
  <c r="L631" i="60" s="1"/>
  <c r="V631" i="60"/>
  <c r="W631" i="60" s="1"/>
  <c r="Y631" i="60" s="1"/>
  <c r="L633" i="60"/>
  <c r="V633" i="60"/>
  <c r="W633" i="60" s="1"/>
  <c r="Y633" i="60" s="1"/>
  <c r="K634" i="60"/>
  <c r="L634" i="60" s="1"/>
  <c r="U634" i="60"/>
  <c r="V634" i="60" s="1"/>
  <c r="W634" i="60" s="1"/>
  <c r="Y634" i="60" s="1"/>
  <c r="V637" i="60"/>
  <c r="W637" i="60" s="1"/>
  <c r="Y637" i="60" s="1"/>
  <c r="K638" i="60"/>
  <c r="L638" i="60" s="1"/>
  <c r="U638" i="60"/>
  <c r="V638" i="60" s="1"/>
  <c r="W638" i="60" s="1"/>
  <c r="Y638" i="60" s="1"/>
  <c r="C15" i="27" l="1"/>
  <c r="P655" i="60"/>
  <c r="M631" i="60"/>
  <c r="P765" i="60" l="1"/>
  <c r="N631" i="60"/>
  <c r="P631" i="60" s="1"/>
  <c r="D15" i="27" l="1"/>
  <c r="S630" i="60" l="1"/>
  <c r="I630" i="60"/>
  <c r="S629" i="60"/>
  <c r="I629" i="60"/>
  <c r="K629" i="60" s="1"/>
  <c r="L629" i="60" s="1"/>
  <c r="S628" i="60"/>
  <c r="I628" i="60"/>
  <c r="S384" i="2"/>
  <c r="U384" i="2" s="1"/>
  <c r="V384" i="2" s="1"/>
  <c r="W384" i="2" s="1"/>
  <c r="Y384" i="2" s="1"/>
  <c r="I384" i="2"/>
  <c r="K384" i="2" s="1"/>
  <c r="L384" i="2" s="1"/>
  <c r="S383" i="2"/>
  <c r="U383" i="2" s="1"/>
  <c r="V383" i="2" s="1"/>
  <c r="W383" i="2" s="1"/>
  <c r="Y383" i="2" s="1"/>
  <c r="I383" i="2"/>
  <c r="K383" i="2" s="1"/>
  <c r="L383" i="2" s="1"/>
  <c r="S382" i="2"/>
  <c r="U382" i="2" s="1"/>
  <c r="V382" i="2" s="1"/>
  <c r="W382" i="2" s="1"/>
  <c r="Y382" i="2" s="1"/>
  <c r="I382" i="2"/>
  <c r="S387" i="2"/>
  <c r="U387" i="2" s="1"/>
  <c r="V387" i="2" s="1"/>
  <c r="W387" i="2" s="1"/>
  <c r="Y387" i="2" s="1"/>
  <c r="I387" i="2"/>
  <c r="K387" i="2" s="1"/>
  <c r="L387" i="2" s="1"/>
  <c r="S386" i="2"/>
  <c r="I386" i="2"/>
  <c r="K386" i="2" s="1"/>
  <c r="L386" i="2" s="1"/>
  <c r="S385" i="2"/>
  <c r="U385" i="2" s="1"/>
  <c r="V385" i="2" s="1"/>
  <c r="W385" i="2" s="1"/>
  <c r="Y385" i="2" s="1"/>
  <c r="I385" i="2"/>
  <c r="S614" i="60"/>
  <c r="I614" i="60"/>
  <c r="S43" i="28"/>
  <c r="I43" i="28"/>
  <c r="S613" i="60"/>
  <c r="I613" i="60"/>
  <c r="S612" i="60"/>
  <c r="I612" i="60"/>
  <c r="S624" i="60"/>
  <c r="U624" i="60" s="1"/>
  <c r="I624" i="60"/>
  <c r="S623" i="60"/>
  <c r="U623" i="60" s="1"/>
  <c r="V623" i="60" s="1"/>
  <c r="W623" i="60" s="1"/>
  <c r="Y623" i="60" s="1"/>
  <c r="I623" i="60"/>
  <c r="K623" i="60" s="1"/>
  <c r="L623" i="60" s="1"/>
  <c r="S622" i="60"/>
  <c r="I622" i="60"/>
  <c r="U628" i="60" l="1"/>
  <c r="V628" i="60" s="1"/>
  <c r="W628" i="60" s="1"/>
  <c r="Y628" i="60" s="1"/>
  <c r="U629" i="60"/>
  <c r="V629" i="60" s="1"/>
  <c r="W629" i="60" s="1"/>
  <c r="Y629" i="60" s="1"/>
  <c r="K630" i="60"/>
  <c r="L630" i="60" s="1"/>
  <c r="U630" i="60"/>
  <c r="V630" i="60" s="1"/>
  <c r="W630" i="60" s="1"/>
  <c r="Y630" i="60" s="1"/>
  <c r="K628" i="60"/>
  <c r="L628" i="60" s="1"/>
  <c r="K382" i="2"/>
  <c r="L382" i="2" s="1"/>
  <c r="U386" i="2"/>
  <c r="V386" i="2" s="1"/>
  <c r="W386" i="2" s="1"/>
  <c r="Y386" i="2" s="1"/>
  <c r="K385" i="2"/>
  <c r="L385" i="2" s="1"/>
  <c r="K624" i="60"/>
  <c r="L624" i="60" s="1"/>
  <c r="K614" i="60"/>
  <c r="L614" i="60" s="1"/>
  <c r="U614" i="60"/>
  <c r="V614" i="60" s="1"/>
  <c r="W614" i="60" s="1"/>
  <c r="Y614" i="60" s="1"/>
  <c r="U622" i="60"/>
  <c r="V622" i="60" s="1"/>
  <c r="W622" i="60" s="1"/>
  <c r="Y622" i="60" s="1"/>
  <c r="V624" i="60"/>
  <c r="W624" i="60" s="1"/>
  <c r="Y624" i="60" s="1"/>
  <c r="K43" i="28"/>
  <c r="L43" i="28" s="1"/>
  <c r="U43" i="28"/>
  <c r="V43" i="28" s="1"/>
  <c r="W43" i="28" s="1"/>
  <c r="Y43" i="28" s="1"/>
  <c r="K613" i="60"/>
  <c r="L613" i="60" s="1"/>
  <c r="U613" i="60"/>
  <c r="V613" i="60" s="1"/>
  <c r="W613" i="60" s="1"/>
  <c r="Y613" i="60" s="1"/>
  <c r="K612" i="60"/>
  <c r="L612" i="60" s="1"/>
  <c r="U612" i="60"/>
  <c r="V612" i="60" s="1"/>
  <c r="W612" i="60" s="1"/>
  <c r="Y612" i="60" s="1"/>
  <c r="K622" i="60"/>
  <c r="L622" i="60" s="1"/>
  <c r="M628" i="60" l="1"/>
  <c r="M612" i="60"/>
  <c r="N612" i="60" s="1"/>
  <c r="P612" i="60" s="1"/>
  <c r="M382" i="2"/>
  <c r="M385" i="2"/>
  <c r="M614" i="60"/>
  <c r="M43" i="28"/>
  <c r="M622" i="60"/>
  <c r="O612" i="60" l="1"/>
  <c r="N628" i="60"/>
  <c r="P628" i="60" s="1"/>
  <c r="N382" i="2"/>
  <c r="P382" i="2" s="1"/>
  <c r="N385" i="2"/>
  <c r="P385" i="2" s="1"/>
  <c r="O614" i="60"/>
  <c r="N614" i="60"/>
  <c r="P614" i="60" s="1"/>
  <c r="O43" i="28"/>
  <c r="N43" i="28"/>
  <c r="P43" i="28" s="1"/>
  <c r="N622" i="60"/>
  <c r="P622" i="60" s="1"/>
  <c r="S21" i="67" l="1"/>
  <c r="I21" i="67"/>
  <c r="S611" i="60"/>
  <c r="I611" i="60"/>
  <c r="S61" i="37"/>
  <c r="I61" i="37"/>
  <c r="S16" i="71"/>
  <c r="I16" i="71"/>
  <c r="S15" i="71"/>
  <c r="U15" i="71" s="1"/>
  <c r="I15" i="71"/>
  <c r="S14" i="71"/>
  <c r="U14" i="71" s="1"/>
  <c r="I14" i="71"/>
  <c r="S13" i="71"/>
  <c r="U13" i="71" s="1"/>
  <c r="V13" i="71" s="1"/>
  <c r="W13" i="71" s="1"/>
  <c r="Y13" i="71" s="1"/>
  <c r="I13" i="71"/>
  <c r="K13" i="71" s="1"/>
  <c r="L13" i="71" s="1"/>
  <c r="K21" i="67" l="1"/>
  <c r="L21" i="67" s="1"/>
  <c r="U21" i="67"/>
  <c r="V21" i="67" s="1"/>
  <c r="W21" i="67" s="1"/>
  <c r="Y21" i="67" s="1"/>
  <c r="K611" i="60"/>
  <c r="L611" i="60" s="1"/>
  <c r="U611" i="60"/>
  <c r="V611" i="60" s="1"/>
  <c r="W611" i="60" s="1"/>
  <c r="Y611" i="60" s="1"/>
  <c r="K61" i="37"/>
  <c r="L61" i="37" s="1"/>
  <c r="U61" i="37"/>
  <c r="V61" i="37" s="1"/>
  <c r="W61" i="37" s="1"/>
  <c r="Y61" i="37" s="1"/>
  <c r="U16" i="71"/>
  <c r="V16" i="71" s="1"/>
  <c r="W16" i="71" s="1"/>
  <c r="Y16" i="71" s="1"/>
  <c r="V15" i="71"/>
  <c r="W15" i="71" s="1"/>
  <c r="Y15" i="71" s="1"/>
  <c r="V14" i="71"/>
  <c r="W14" i="71" s="1"/>
  <c r="Y14" i="71" s="1"/>
  <c r="K14" i="71"/>
  <c r="L14" i="71" s="1"/>
  <c r="K15" i="71"/>
  <c r="L15" i="71" s="1"/>
  <c r="K16" i="71"/>
  <c r="L16" i="71" s="1"/>
  <c r="M21" i="67" l="1"/>
  <c r="M611" i="60"/>
  <c r="M61" i="37"/>
  <c r="N61" i="37" s="1"/>
  <c r="P61" i="37" s="1"/>
  <c r="M13" i="71"/>
  <c r="O61" i="37" l="1"/>
  <c r="O21" i="67"/>
  <c r="N21" i="67"/>
  <c r="P21" i="67" s="1"/>
  <c r="O611" i="60"/>
  <c r="N611" i="60"/>
  <c r="P611" i="60" s="1"/>
  <c r="O13" i="71"/>
  <c r="N13" i="71"/>
  <c r="P13" i="71" s="1"/>
  <c r="I609" i="60" l="1"/>
  <c r="K609" i="60" s="1"/>
  <c r="L609" i="60" s="1"/>
  <c r="S609" i="60"/>
  <c r="U609" i="60" s="1"/>
  <c r="V609" i="60" s="1"/>
  <c r="W609" i="60" s="1"/>
  <c r="Y609" i="60" s="1"/>
  <c r="I610" i="60"/>
  <c r="K610" i="60" s="1"/>
  <c r="S610" i="60"/>
  <c r="U610" i="60" s="1"/>
  <c r="M609" i="60" l="1"/>
  <c r="V610" i="60"/>
  <c r="W610" i="60" s="1"/>
  <c r="Y610" i="60" s="1"/>
  <c r="L610" i="60"/>
  <c r="M610" i="60" l="1"/>
  <c r="N609" i="60"/>
  <c r="P609" i="60" s="1"/>
  <c r="O609" i="60"/>
  <c r="O610" i="60" l="1"/>
  <c r="N610" i="60"/>
  <c r="P610" i="60" s="1"/>
  <c r="S15" i="51" l="1"/>
  <c r="I15" i="51"/>
  <c r="S33" i="48"/>
  <c r="I33" i="48"/>
  <c r="U15" i="51" l="1"/>
  <c r="V15" i="51" s="1"/>
  <c r="W15" i="51" s="1"/>
  <c r="Y15" i="51" s="1"/>
  <c r="K15" i="51"/>
  <c r="L15" i="51" s="1"/>
  <c r="K33" i="48"/>
  <c r="L33" i="48" s="1"/>
  <c r="U33" i="48"/>
  <c r="V33" i="48" s="1"/>
  <c r="W33" i="48" s="1"/>
  <c r="Y33" i="48" s="1"/>
  <c r="M15" i="51" l="1"/>
  <c r="M33" i="48"/>
  <c r="O15" i="51" l="1"/>
  <c r="N15" i="51"/>
  <c r="P15" i="51" s="1"/>
  <c r="O33" i="48"/>
  <c r="N33" i="48"/>
  <c r="P33" i="48" s="1"/>
  <c r="I606" i="60" l="1"/>
  <c r="K606" i="60" s="1"/>
  <c r="S606" i="60"/>
  <c r="U606" i="60" s="1"/>
  <c r="I607" i="60"/>
  <c r="K607" i="60" s="1"/>
  <c r="S607" i="60"/>
  <c r="U607" i="60" s="1"/>
  <c r="V607" i="60" s="1"/>
  <c r="W607" i="60" s="1"/>
  <c r="Y607" i="60" s="1"/>
  <c r="I608" i="60"/>
  <c r="S608" i="60"/>
  <c r="U608" i="60" s="1"/>
  <c r="S38" i="70"/>
  <c r="U38" i="70" s="1"/>
  <c r="V38" i="70" s="1"/>
  <c r="W38" i="70" s="1"/>
  <c r="Y38" i="70" s="1"/>
  <c r="I38" i="70"/>
  <c r="S37" i="70"/>
  <c r="U37" i="70" s="1"/>
  <c r="V37" i="70" s="1"/>
  <c r="W37" i="70" s="1"/>
  <c r="Y37" i="70" s="1"/>
  <c r="I37" i="70"/>
  <c r="S36" i="70"/>
  <c r="I36" i="70"/>
  <c r="S33" i="47"/>
  <c r="I33" i="47"/>
  <c r="S32" i="47"/>
  <c r="I32" i="47"/>
  <c r="L607" i="60" l="1"/>
  <c r="V608" i="60"/>
  <c r="W608" i="60" s="1"/>
  <c r="Y608" i="60" s="1"/>
  <c r="K608" i="60"/>
  <c r="L608" i="60" s="1"/>
  <c r="V606" i="60"/>
  <c r="W606" i="60" s="1"/>
  <c r="Y606" i="60" s="1"/>
  <c r="L606" i="60"/>
  <c r="K38" i="70"/>
  <c r="L38" i="70" s="1"/>
  <c r="K37" i="70"/>
  <c r="L37" i="70" s="1"/>
  <c r="U36" i="70"/>
  <c r="V36" i="70" s="1"/>
  <c r="W36" i="70" s="1"/>
  <c r="Y36" i="70" s="1"/>
  <c r="K36" i="70"/>
  <c r="L36" i="70" s="1"/>
  <c r="K33" i="47"/>
  <c r="L33" i="47" s="1"/>
  <c r="U33" i="47"/>
  <c r="V33" i="47" s="1"/>
  <c r="W33" i="47" s="1"/>
  <c r="Y33" i="47" s="1"/>
  <c r="K32" i="47"/>
  <c r="L32" i="47" s="1"/>
  <c r="U32" i="47"/>
  <c r="V32" i="47" s="1"/>
  <c r="W32" i="47" s="1"/>
  <c r="Y32" i="47" s="1"/>
  <c r="M606" i="60" l="1"/>
  <c r="O606" i="60" s="1"/>
  <c r="M608" i="60"/>
  <c r="N608" i="60" s="1"/>
  <c r="P608" i="60" s="1"/>
  <c r="M36" i="70"/>
  <c r="M32" i="47"/>
  <c r="O608" i="60" l="1"/>
  <c r="N606" i="60"/>
  <c r="P606" i="60" s="1"/>
  <c r="O36" i="70"/>
  <c r="N36" i="70"/>
  <c r="P36" i="70" s="1"/>
  <c r="O32" i="47"/>
  <c r="N32" i="47"/>
  <c r="P32" i="47" s="1"/>
  <c r="S58" i="37" l="1"/>
  <c r="U58" i="37" s="1"/>
  <c r="V58" i="37" s="1"/>
  <c r="W58" i="37" s="1"/>
  <c r="Y58" i="37" s="1"/>
  <c r="I58" i="37"/>
  <c r="K58" i="37" s="1"/>
  <c r="S59" i="37"/>
  <c r="I59" i="37"/>
  <c r="S60" i="37"/>
  <c r="I60" i="37"/>
  <c r="L58" i="37" l="1"/>
  <c r="K59" i="37"/>
  <c r="L59" i="37" s="1"/>
  <c r="U59" i="37"/>
  <c r="V59" i="37" s="1"/>
  <c r="W59" i="37" s="1"/>
  <c r="Y59" i="37" s="1"/>
  <c r="K60" i="37"/>
  <c r="L60" i="37" s="1"/>
  <c r="U60" i="37"/>
  <c r="V60" i="37" s="1"/>
  <c r="W60" i="37" s="1"/>
  <c r="Y60" i="37" s="1"/>
  <c r="M58" i="37" l="1"/>
  <c r="M60" i="37"/>
  <c r="N58" i="37" l="1"/>
  <c r="P58" i="37" s="1"/>
  <c r="O58" i="37"/>
  <c r="O60" i="37"/>
  <c r="N60" i="37"/>
  <c r="P60" i="37" s="1"/>
  <c r="S605" i="60" l="1"/>
  <c r="I605" i="60"/>
  <c r="U605" i="60" l="1"/>
  <c r="V605" i="60" s="1"/>
  <c r="W605" i="60" s="1"/>
  <c r="Y605" i="60" s="1"/>
  <c r="K605" i="60"/>
  <c r="L605" i="60" s="1"/>
  <c r="M605" i="60" s="1"/>
  <c r="O605" i="60" l="1"/>
  <c r="N605" i="60"/>
  <c r="P605" i="60" s="1"/>
  <c r="S21" i="69" l="1"/>
  <c r="I21" i="69"/>
  <c r="S366" i="2"/>
  <c r="U366" i="2" s="1"/>
  <c r="V366" i="2" s="1"/>
  <c r="W366" i="2" s="1"/>
  <c r="Y366" i="2" s="1"/>
  <c r="I366" i="2"/>
  <c r="S604" i="60"/>
  <c r="I604" i="60"/>
  <c r="S603" i="60"/>
  <c r="I603" i="60"/>
  <c r="S602" i="60"/>
  <c r="I602" i="60"/>
  <c r="K602" i="60" s="1"/>
  <c r="L602" i="60" s="1"/>
  <c r="K21" i="69" l="1"/>
  <c r="L21" i="69" s="1"/>
  <c r="M21" i="69" s="1"/>
  <c r="U21" i="69"/>
  <c r="V21" i="69" s="1"/>
  <c r="W21" i="69" s="1"/>
  <c r="Y21" i="69" s="1"/>
  <c r="K366" i="2"/>
  <c r="L366" i="2" s="1"/>
  <c r="K603" i="60"/>
  <c r="L603" i="60" s="1"/>
  <c r="U603" i="60"/>
  <c r="V603" i="60" s="1"/>
  <c r="W603" i="60" s="1"/>
  <c r="Y603" i="60" s="1"/>
  <c r="U602" i="60"/>
  <c r="V602" i="60" s="1"/>
  <c r="W602" i="60" s="1"/>
  <c r="Y602" i="60" s="1"/>
  <c r="K604" i="60"/>
  <c r="L604" i="60" s="1"/>
  <c r="U604" i="60"/>
  <c r="V604" i="60" s="1"/>
  <c r="W604" i="60" s="1"/>
  <c r="Y604" i="60" s="1"/>
  <c r="U68" i="6"/>
  <c r="K68" i="6"/>
  <c r="U67" i="6"/>
  <c r="K67" i="6"/>
  <c r="U66" i="6"/>
  <c r="K66" i="6"/>
  <c r="S601" i="60"/>
  <c r="I601" i="60"/>
  <c r="S600" i="60"/>
  <c r="U600" i="60" s="1"/>
  <c r="V600" i="60" s="1"/>
  <c r="W600" i="60" s="1"/>
  <c r="Y600" i="60" s="1"/>
  <c r="I600" i="60"/>
  <c r="S599" i="60"/>
  <c r="I599" i="60"/>
  <c r="S598" i="60"/>
  <c r="I598" i="60"/>
  <c r="K598" i="60" s="1"/>
  <c r="S21" i="54"/>
  <c r="U21" i="54" s="1"/>
  <c r="V21" i="54" s="1"/>
  <c r="W21" i="54" s="1"/>
  <c r="Y21" i="54" s="1"/>
  <c r="I21" i="54"/>
  <c r="K21" i="54" s="1"/>
  <c r="L21" i="54" s="1"/>
  <c r="S20" i="54"/>
  <c r="I20" i="54"/>
  <c r="K20" i="54" s="1"/>
  <c r="L20" i="54" s="1"/>
  <c r="S19" i="54"/>
  <c r="I19" i="54"/>
  <c r="S18" i="54"/>
  <c r="I18" i="54"/>
  <c r="K18" i="54" s="1"/>
  <c r="L18" i="54" s="1"/>
  <c r="S597" i="60"/>
  <c r="U597" i="60" s="1"/>
  <c r="I597" i="60"/>
  <c r="S596" i="60"/>
  <c r="U596" i="60" s="1"/>
  <c r="V596" i="60" s="1"/>
  <c r="W596" i="60" s="1"/>
  <c r="Y596" i="60" s="1"/>
  <c r="I596" i="60"/>
  <c r="O21" i="69" l="1"/>
  <c r="N21" i="69"/>
  <c r="P21" i="69" s="1"/>
  <c r="M366" i="2"/>
  <c r="M602" i="60"/>
  <c r="K599" i="60"/>
  <c r="L599" i="60" s="1"/>
  <c r="U599" i="60"/>
  <c r="V599" i="60" s="1"/>
  <c r="W599" i="60" s="1"/>
  <c r="Y599" i="60" s="1"/>
  <c r="K600" i="60"/>
  <c r="L600" i="60" s="1"/>
  <c r="U601" i="60"/>
  <c r="V601" i="60" s="1"/>
  <c r="W601" i="60" s="1"/>
  <c r="Y601" i="60" s="1"/>
  <c r="U598" i="60"/>
  <c r="V598" i="60" s="1"/>
  <c r="W598" i="60" s="1"/>
  <c r="Y598" i="60" s="1"/>
  <c r="L598" i="60"/>
  <c r="K601" i="60"/>
  <c r="L601" i="60" s="1"/>
  <c r="W67" i="6"/>
  <c r="X67" i="6" s="1"/>
  <c r="Y67" i="6" s="1"/>
  <c r="AA67" i="6" s="1"/>
  <c r="M67" i="6"/>
  <c r="N67" i="6" s="1"/>
  <c r="M68" i="6"/>
  <c r="N68" i="6" s="1"/>
  <c r="W68" i="6"/>
  <c r="X68" i="6" s="1"/>
  <c r="Y68" i="6" s="1"/>
  <c r="AA68" i="6" s="1"/>
  <c r="M66" i="6"/>
  <c r="N66" i="6" s="1"/>
  <c r="W66" i="6"/>
  <c r="X66" i="6" s="1"/>
  <c r="Y66" i="6" s="1"/>
  <c r="AA66" i="6" s="1"/>
  <c r="V597" i="60"/>
  <c r="W597" i="60" s="1"/>
  <c r="Y597" i="60" s="1"/>
  <c r="U18" i="54"/>
  <c r="V18" i="54" s="1"/>
  <c r="W18" i="54" s="1"/>
  <c r="Y18" i="54" s="1"/>
  <c r="U20" i="54"/>
  <c r="V20" i="54" s="1"/>
  <c r="W20" i="54" s="1"/>
  <c r="Y20" i="54" s="1"/>
  <c r="K19" i="54"/>
  <c r="L19" i="54" s="1"/>
  <c r="U19" i="54"/>
  <c r="V19" i="54" s="1"/>
  <c r="W19" i="54" s="1"/>
  <c r="Y19" i="54" s="1"/>
  <c r="K597" i="60"/>
  <c r="L597" i="60" s="1"/>
  <c r="K596" i="60"/>
  <c r="L596" i="60" s="1"/>
  <c r="M596" i="60" l="1"/>
  <c r="N596" i="60" s="1"/>
  <c r="P596" i="60" s="1"/>
  <c r="M598" i="60"/>
  <c r="N598" i="60" s="1"/>
  <c r="P598" i="60" s="1"/>
  <c r="N366" i="2"/>
  <c r="P366" i="2" s="1"/>
  <c r="N602" i="60"/>
  <c r="P602" i="60" s="1"/>
  <c r="O66" i="6"/>
  <c r="M18" i="54"/>
  <c r="O596" i="60" l="1"/>
  <c r="P66" i="6"/>
  <c r="R66" i="6" s="1"/>
  <c r="N18" i="54"/>
  <c r="P18" i="54" s="1"/>
  <c r="S57" i="37" l="1"/>
  <c r="U57" i="37" s="1"/>
  <c r="V57" i="37" s="1"/>
  <c r="W57" i="37" s="1"/>
  <c r="Y57" i="37" s="1"/>
  <c r="I57" i="37"/>
  <c r="S56" i="37"/>
  <c r="I56" i="37"/>
  <c r="K56" i="37" s="1"/>
  <c r="K57" i="37" l="1"/>
  <c r="L57" i="37" s="1"/>
  <c r="L56" i="37"/>
  <c r="U56" i="37"/>
  <c r="V56" i="37" s="1"/>
  <c r="W56" i="37" s="1"/>
  <c r="Y56" i="37" s="1"/>
  <c r="M56" i="37" l="1"/>
  <c r="N56" i="37" s="1"/>
  <c r="P56" i="37" s="1"/>
  <c r="O56" i="37" l="1"/>
  <c r="S595" i="60" l="1"/>
  <c r="U595" i="60" s="1"/>
  <c r="V595" i="60" s="1"/>
  <c r="W595" i="60" s="1"/>
  <c r="Y595" i="60" s="1"/>
  <c r="I595" i="60"/>
  <c r="K595" i="60" s="1"/>
  <c r="S594" i="60"/>
  <c r="I594" i="60"/>
  <c r="L595" i="60" l="1"/>
  <c r="U594" i="60"/>
  <c r="V594" i="60" s="1"/>
  <c r="W594" i="60" s="1"/>
  <c r="Y594" i="60" s="1"/>
  <c r="K594" i="60"/>
  <c r="L594" i="60" s="1"/>
  <c r="M594" i="60" l="1"/>
  <c r="N594" i="60" l="1"/>
  <c r="P594" i="60" s="1"/>
  <c r="S381" i="2" l="1"/>
  <c r="I381" i="2"/>
  <c r="S380" i="2"/>
  <c r="U380" i="2" s="1"/>
  <c r="V380" i="2" s="1"/>
  <c r="W380" i="2" s="1"/>
  <c r="Y380" i="2" s="1"/>
  <c r="I380" i="2"/>
  <c r="K380" i="2" s="1"/>
  <c r="L380" i="2" s="1"/>
  <c r="K381" i="2" l="1"/>
  <c r="L381" i="2" s="1"/>
  <c r="U381" i="2"/>
  <c r="V381" i="2" s="1"/>
  <c r="W381" i="2" s="1"/>
  <c r="Y381" i="2" s="1"/>
  <c r="M380" i="2" l="1"/>
  <c r="N380" i="2" l="1"/>
  <c r="P380" i="2" s="1"/>
  <c r="S507" i="60" l="1"/>
  <c r="U507" i="60" s="1"/>
  <c r="V507" i="60" s="1"/>
  <c r="W507" i="60" s="1"/>
  <c r="Y507" i="60" s="1"/>
  <c r="I507" i="60"/>
  <c r="S506" i="60"/>
  <c r="U506" i="60" s="1"/>
  <c r="V506" i="60" s="1"/>
  <c r="W506" i="60" s="1"/>
  <c r="Y506" i="60" s="1"/>
  <c r="I506" i="60"/>
  <c r="K506" i="60" s="1"/>
  <c r="L506" i="60" s="1"/>
  <c r="S505" i="60"/>
  <c r="U505" i="60" s="1"/>
  <c r="I505" i="60"/>
  <c r="U62" i="6"/>
  <c r="W62" i="6" s="1"/>
  <c r="X62" i="6" s="1"/>
  <c r="Y62" i="6" s="1"/>
  <c r="AA62" i="6" s="1"/>
  <c r="K62" i="6"/>
  <c r="M62" i="6" s="1"/>
  <c r="U61" i="6"/>
  <c r="W61" i="6" s="1"/>
  <c r="X61" i="6" s="1"/>
  <c r="Y61" i="6" s="1"/>
  <c r="AA61" i="6" s="1"/>
  <c r="K61" i="6"/>
  <c r="M61" i="6" s="1"/>
  <c r="N61" i="6" s="1"/>
  <c r="U60" i="6"/>
  <c r="W60" i="6" s="1"/>
  <c r="K60" i="6"/>
  <c r="K507" i="60" l="1"/>
  <c r="L507" i="60" s="1"/>
  <c r="K505" i="60"/>
  <c r="L505" i="60" s="1"/>
  <c r="V505" i="60"/>
  <c r="W505" i="60" s="1"/>
  <c r="Y505" i="60" s="1"/>
  <c r="M60" i="6"/>
  <c r="N60" i="6" s="1"/>
  <c r="X60" i="6"/>
  <c r="Y60" i="6" s="1"/>
  <c r="AA60" i="6" s="1"/>
  <c r="N62" i="6"/>
  <c r="M505" i="60" l="1"/>
  <c r="O60" i="6"/>
  <c r="N505" i="60" l="1"/>
  <c r="P505" i="60" s="1"/>
  <c r="P60" i="6"/>
  <c r="R60" i="6" s="1"/>
  <c r="U65" i="6" l="1"/>
  <c r="K65" i="6"/>
  <c r="U64" i="6"/>
  <c r="X64" i="6" s="1"/>
  <c r="Y64" i="6" s="1"/>
  <c r="AA64" i="6" s="1"/>
  <c r="K64" i="6"/>
  <c r="U63" i="6"/>
  <c r="K63" i="6"/>
  <c r="M63" i="6" s="1"/>
  <c r="N63" i="6" s="1"/>
  <c r="U59" i="6"/>
  <c r="K59" i="6"/>
  <c r="U58" i="6"/>
  <c r="W58" i="6" s="1"/>
  <c r="X58" i="6" s="1"/>
  <c r="Y58" i="6" s="1"/>
  <c r="AA58" i="6" s="1"/>
  <c r="K58" i="6"/>
  <c r="M58" i="6" s="1"/>
  <c r="N58" i="6" s="1"/>
  <c r="S582" i="60"/>
  <c r="I582" i="60"/>
  <c r="K582" i="60" s="1"/>
  <c r="L582" i="60" s="1"/>
  <c r="T72" i="16"/>
  <c r="J72" i="16"/>
  <c r="L72" i="16" s="1"/>
  <c r="M72" i="16" s="1"/>
  <c r="M64" i="6" l="1"/>
  <c r="N64" i="6" s="1"/>
  <c r="M65" i="6"/>
  <c r="N65" i="6" s="1"/>
  <c r="W65" i="6"/>
  <c r="X65" i="6" s="1"/>
  <c r="Y65" i="6" s="1"/>
  <c r="AA65" i="6" s="1"/>
  <c r="M59" i="6"/>
  <c r="N59" i="6" s="1"/>
  <c r="W59" i="6"/>
  <c r="X59" i="6" s="1"/>
  <c r="Y59" i="6" s="1"/>
  <c r="AA59" i="6" s="1"/>
  <c r="W63" i="6"/>
  <c r="X63" i="6" s="1"/>
  <c r="Y63" i="6" s="1"/>
  <c r="AA63" i="6" s="1"/>
  <c r="M582" i="60"/>
  <c r="U582" i="60"/>
  <c r="V582" i="60" s="1"/>
  <c r="W582" i="60" s="1"/>
  <c r="Y582" i="60" s="1"/>
  <c r="N72" i="16"/>
  <c r="V72" i="16"/>
  <c r="W72" i="16" s="1"/>
  <c r="X72" i="16" s="1"/>
  <c r="Z72" i="16" s="1"/>
  <c r="O63" i="6" l="1"/>
  <c r="O58" i="6"/>
  <c r="N582" i="60"/>
  <c r="P582" i="60" s="1"/>
  <c r="O72" i="16"/>
  <c r="Q72" i="16" s="1"/>
  <c r="P58" i="6" l="1"/>
  <c r="R58" i="6" s="1"/>
  <c r="P63" i="6"/>
  <c r="R63" i="6" s="1"/>
  <c r="S365" i="2" l="1"/>
  <c r="U365" i="2" s="1"/>
  <c r="V365" i="2" s="1"/>
  <c r="W365" i="2" s="1"/>
  <c r="Y365" i="2" s="1"/>
  <c r="I365" i="2"/>
  <c r="K365" i="2" s="1"/>
  <c r="L365" i="2" s="1"/>
  <c r="S364" i="2"/>
  <c r="U364" i="2" s="1"/>
  <c r="V364" i="2" s="1"/>
  <c r="W364" i="2" s="1"/>
  <c r="Y364" i="2" s="1"/>
  <c r="I364" i="2"/>
  <c r="K364" i="2" s="1"/>
  <c r="L364" i="2" s="1"/>
  <c r="S363" i="2"/>
  <c r="I363" i="2"/>
  <c r="S362" i="2"/>
  <c r="I362" i="2"/>
  <c r="S361" i="2"/>
  <c r="U361" i="2" s="1"/>
  <c r="V361" i="2" s="1"/>
  <c r="W361" i="2" s="1"/>
  <c r="Y361" i="2" s="1"/>
  <c r="I361" i="2"/>
  <c r="K361" i="2" s="1"/>
  <c r="L361" i="2" s="1"/>
  <c r="S360" i="2"/>
  <c r="U360" i="2" s="1"/>
  <c r="V360" i="2" s="1"/>
  <c r="W360" i="2" s="1"/>
  <c r="Y360" i="2" s="1"/>
  <c r="I360" i="2"/>
  <c r="K360" i="2" s="1"/>
  <c r="L360" i="2" s="1"/>
  <c r="S359" i="2"/>
  <c r="I359" i="2"/>
  <c r="S358" i="2"/>
  <c r="U358" i="2" s="1"/>
  <c r="V358" i="2" s="1"/>
  <c r="W358" i="2" s="1"/>
  <c r="Y358" i="2" s="1"/>
  <c r="I358" i="2"/>
  <c r="K358" i="2" s="1"/>
  <c r="L358" i="2" s="1"/>
  <c r="S593" i="60"/>
  <c r="I593" i="60"/>
  <c r="S592" i="60"/>
  <c r="I592" i="60"/>
  <c r="S591" i="60"/>
  <c r="U591" i="60" s="1"/>
  <c r="I591" i="60"/>
  <c r="S590" i="60"/>
  <c r="I590" i="60"/>
  <c r="K590" i="60" s="1"/>
  <c r="L590" i="60" s="1"/>
  <c r="S589" i="60"/>
  <c r="I589" i="60"/>
  <c r="S588" i="60"/>
  <c r="I588" i="60"/>
  <c r="S587" i="60"/>
  <c r="U587" i="60" s="1"/>
  <c r="I587" i="60"/>
  <c r="S586" i="60"/>
  <c r="I586" i="60"/>
  <c r="S585" i="60"/>
  <c r="U585" i="60" s="1"/>
  <c r="I585" i="60"/>
  <c r="S584" i="60"/>
  <c r="U584" i="60" s="1"/>
  <c r="I584" i="60"/>
  <c r="S583" i="60"/>
  <c r="I583" i="60"/>
  <c r="S581" i="60"/>
  <c r="I581" i="60"/>
  <c r="S580" i="60"/>
  <c r="U580" i="60" s="1"/>
  <c r="V580" i="60" s="1"/>
  <c r="W580" i="60" s="1"/>
  <c r="Y580" i="60" s="1"/>
  <c r="I580" i="60"/>
  <c r="S579" i="60"/>
  <c r="U579" i="60" s="1"/>
  <c r="I579" i="60"/>
  <c r="S578" i="60"/>
  <c r="I578" i="60"/>
  <c r="S577" i="60"/>
  <c r="U577" i="60" s="1"/>
  <c r="V577" i="60" s="1"/>
  <c r="W577" i="60" s="1"/>
  <c r="Y577" i="60" s="1"/>
  <c r="I577" i="60"/>
  <c r="S576" i="60"/>
  <c r="U576" i="60" s="1"/>
  <c r="V576" i="60" s="1"/>
  <c r="W576" i="60" s="1"/>
  <c r="Y576" i="60" s="1"/>
  <c r="I576" i="60"/>
  <c r="K576" i="60" s="1"/>
  <c r="L576" i="60" s="1"/>
  <c r="S575" i="60"/>
  <c r="I575" i="60"/>
  <c r="S574" i="60"/>
  <c r="I574" i="60"/>
  <c r="S573" i="60"/>
  <c r="U573" i="60" s="1"/>
  <c r="V573" i="60" s="1"/>
  <c r="W573" i="60" s="1"/>
  <c r="Y573" i="60" s="1"/>
  <c r="I573" i="60"/>
  <c r="K573" i="60" s="1"/>
  <c r="L573" i="60" s="1"/>
  <c r="S572" i="60"/>
  <c r="U572" i="60" s="1"/>
  <c r="V572" i="60" s="1"/>
  <c r="W572" i="60" s="1"/>
  <c r="Y572" i="60" s="1"/>
  <c r="I572" i="60"/>
  <c r="K572" i="60" s="1"/>
  <c r="S571" i="60"/>
  <c r="U571" i="60" s="1"/>
  <c r="V571" i="60" s="1"/>
  <c r="W571" i="60" s="1"/>
  <c r="Y571" i="60" s="1"/>
  <c r="I571" i="60"/>
  <c r="S570" i="60"/>
  <c r="I570" i="60"/>
  <c r="K570" i="60" s="1"/>
  <c r="S569" i="60"/>
  <c r="I569" i="60"/>
  <c r="S568" i="60"/>
  <c r="I568" i="60"/>
  <c r="S567" i="60"/>
  <c r="U567" i="60" s="1"/>
  <c r="V567" i="60" s="1"/>
  <c r="W567" i="60" s="1"/>
  <c r="Y567" i="60" s="1"/>
  <c r="I567" i="60"/>
  <c r="K567" i="60" s="1"/>
  <c r="L567" i="60" s="1"/>
  <c r="S566" i="60"/>
  <c r="U566" i="60" s="1"/>
  <c r="V566" i="60" s="1"/>
  <c r="W566" i="60" s="1"/>
  <c r="Y566" i="60" s="1"/>
  <c r="I566" i="60"/>
  <c r="K566" i="60" s="1"/>
  <c r="L566" i="60" s="1"/>
  <c r="S565" i="60"/>
  <c r="U565" i="60" s="1"/>
  <c r="I565" i="60"/>
  <c r="S564" i="60"/>
  <c r="I564" i="60"/>
  <c r="S563" i="60"/>
  <c r="I563" i="60"/>
  <c r="K563" i="60" s="1"/>
  <c r="S562" i="60"/>
  <c r="U562" i="60" s="1"/>
  <c r="I562" i="60"/>
  <c r="S561" i="60"/>
  <c r="I561" i="60"/>
  <c r="S560" i="60"/>
  <c r="I560" i="60"/>
  <c r="S559" i="60"/>
  <c r="U559" i="60" s="1"/>
  <c r="V559" i="60" s="1"/>
  <c r="W559" i="60" s="1"/>
  <c r="Y559" i="60" s="1"/>
  <c r="I559" i="60"/>
  <c r="K559" i="60" s="1"/>
  <c r="L559" i="60" s="1"/>
  <c r="S558" i="60"/>
  <c r="U558" i="60" s="1"/>
  <c r="I558" i="60"/>
  <c r="K558" i="60" s="1"/>
  <c r="S557" i="60"/>
  <c r="I557" i="60"/>
  <c r="K557" i="60" s="1"/>
  <c r="S556" i="60"/>
  <c r="U556" i="60" s="1"/>
  <c r="V556" i="60" s="1"/>
  <c r="W556" i="60" s="1"/>
  <c r="Y556" i="60" s="1"/>
  <c r="I556" i="60"/>
  <c r="K556" i="60" s="1"/>
  <c r="L556" i="60" s="1"/>
  <c r="S555" i="60"/>
  <c r="U555" i="60" s="1"/>
  <c r="I555" i="60"/>
  <c r="K555" i="60" s="1"/>
  <c r="S554" i="60"/>
  <c r="I554" i="60"/>
  <c r="S553" i="60"/>
  <c r="I553" i="60"/>
  <c r="S552" i="60"/>
  <c r="I552" i="60"/>
  <c r="S551" i="60"/>
  <c r="U551" i="60" s="1"/>
  <c r="V551" i="60" s="1"/>
  <c r="W551" i="60" s="1"/>
  <c r="Y551" i="60" s="1"/>
  <c r="I551" i="60"/>
  <c r="K551" i="60" s="1"/>
  <c r="L551" i="60" s="1"/>
  <c r="S550" i="60"/>
  <c r="U550" i="60" s="1"/>
  <c r="V550" i="60" s="1"/>
  <c r="W550" i="60" s="1"/>
  <c r="Y550" i="60" s="1"/>
  <c r="I550" i="60"/>
  <c r="K550" i="60" s="1"/>
  <c r="L550" i="60" s="1"/>
  <c r="S549" i="60"/>
  <c r="I549" i="60"/>
  <c r="K549" i="60" s="1"/>
  <c r="S548" i="60"/>
  <c r="I548" i="60"/>
  <c r="S547" i="60"/>
  <c r="U547" i="60" s="1"/>
  <c r="I547" i="60"/>
  <c r="K547" i="60" s="1"/>
  <c r="S546" i="60"/>
  <c r="U546" i="60" s="1"/>
  <c r="I546" i="60"/>
  <c r="K546" i="60" s="1"/>
  <c r="S545" i="60"/>
  <c r="U545" i="60" s="1"/>
  <c r="I545" i="60"/>
  <c r="K545" i="60" s="1"/>
  <c r="S544" i="60"/>
  <c r="I544" i="60"/>
  <c r="S543" i="60"/>
  <c r="U543" i="60" s="1"/>
  <c r="I543" i="60"/>
  <c r="K543" i="60" s="1"/>
  <c r="S542" i="60"/>
  <c r="U542" i="60" s="1"/>
  <c r="V542" i="60" s="1"/>
  <c r="W542" i="60" s="1"/>
  <c r="Y542" i="60" s="1"/>
  <c r="I542" i="60"/>
  <c r="K542" i="60" s="1"/>
  <c r="L542" i="60" s="1"/>
  <c r="S541" i="60"/>
  <c r="I541" i="60"/>
  <c r="K541" i="60" s="1"/>
  <c r="S540" i="60"/>
  <c r="I540" i="60"/>
  <c r="S539" i="60"/>
  <c r="U539" i="60" s="1"/>
  <c r="I539" i="60"/>
  <c r="K539" i="60" s="1"/>
  <c r="S538" i="60"/>
  <c r="U538" i="60" s="1"/>
  <c r="I538" i="60"/>
  <c r="K538" i="60" s="1"/>
  <c r="S537" i="60"/>
  <c r="I537" i="60"/>
  <c r="S536" i="60"/>
  <c r="U536" i="60" s="1"/>
  <c r="V536" i="60" s="1"/>
  <c r="W536" i="60" s="1"/>
  <c r="Y536" i="60" s="1"/>
  <c r="I536" i="60"/>
  <c r="K536" i="60" s="1"/>
  <c r="L536" i="60" s="1"/>
  <c r="S535" i="60"/>
  <c r="U535" i="60" s="1"/>
  <c r="V535" i="60" s="1"/>
  <c r="W535" i="60" s="1"/>
  <c r="Y535" i="60" s="1"/>
  <c r="I535" i="60"/>
  <c r="K535" i="60" s="1"/>
  <c r="L535" i="60" s="1"/>
  <c r="S534" i="60"/>
  <c r="I534" i="60"/>
  <c r="K534" i="60" s="1"/>
  <c r="S533" i="60"/>
  <c r="I533" i="60"/>
  <c r="S532" i="60"/>
  <c r="U532" i="60" s="1"/>
  <c r="V532" i="60" s="1"/>
  <c r="W532" i="60" s="1"/>
  <c r="Y532" i="60" s="1"/>
  <c r="I532" i="60"/>
  <c r="K532" i="60" s="1"/>
  <c r="L532" i="60" s="1"/>
  <c r="S531" i="60"/>
  <c r="U531" i="60" s="1"/>
  <c r="V531" i="60" s="1"/>
  <c r="W531" i="60" s="1"/>
  <c r="Y531" i="60" s="1"/>
  <c r="I531" i="60"/>
  <c r="K531" i="60" s="1"/>
  <c r="L531" i="60" s="1"/>
  <c r="S530" i="60"/>
  <c r="I530" i="60"/>
  <c r="K530" i="60" s="1"/>
  <c r="S529" i="60"/>
  <c r="I529" i="60"/>
  <c r="S528" i="60"/>
  <c r="U528" i="60" s="1"/>
  <c r="V528" i="60" s="1"/>
  <c r="W528" i="60" s="1"/>
  <c r="Y528" i="60" s="1"/>
  <c r="I528" i="60"/>
  <c r="K528" i="60" s="1"/>
  <c r="L528" i="60" s="1"/>
  <c r="S527" i="60"/>
  <c r="U527" i="60" s="1"/>
  <c r="V527" i="60" s="1"/>
  <c r="W527" i="60" s="1"/>
  <c r="Y527" i="60" s="1"/>
  <c r="I527" i="60"/>
  <c r="K527" i="60" s="1"/>
  <c r="L527" i="60" s="1"/>
  <c r="S526" i="60"/>
  <c r="I526" i="60"/>
  <c r="K526" i="60" s="1"/>
  <c r="S525" i="60"/>
  <c r="I525" i="60"/>
  <c r="S524" i="60"/>
  <c r="U524" i="60" s="1"/>
  <c r="I524" i="60"/>
  <c r="K524" i="60" s="1"/>
  <c r="S523" i="60"/>
  <c r="U523" i="60" s="1"/>
  <c r="V523" i="60" s="1"/>
  <c r="W523" i="60" s="1"/>
  <c r="Y523" i="60" s="1"/>
  <c r="I523" i="60"/>
  <c r="K523" i="60" s="1"/>
  <c r="L523" i="60" s="1"/>
  <c r="S522" i="60"/>
  <c r="I522" i="60"/>
  <c r="K522" i="60" s="1"/>
  <c r="S521" i="60"/>
  <c r="I521" i="60"/>
  <c r="S520" i="60"/>
  <c r="U520" i="60" s="1"/>
  <c r="I520" i="60"/>
  <c r="S519" i="60"/>
  <c r="U519" i="60" s="1"/>
  <c r="V519" i="60" s="1"/>
  <c r="W519" i="60" s="1"/>
  <c r="Y519" i="60" s="1"/>
  <c r="I519" i="60"/>
  <c r="K519" i="60" s="1"/>
  <c r="L519" i="60" s="1"/>
  <c r="S518" i="60"/>
  <c r="U518" i="60" s="1"/>
  <c r="I518" i="60"/>
  <c r="K518" i="60" s="1"/>
  <c r="S517" i="60"/>
  <c r="I517" i="60"/>
  <c r="S516" i="60"/>
  <c r="U516" i="60" s="1"/>
  <c r="I516" i="60"/>
  <c r="K516" i="60" s="1"/>
  <c r="S515" i="60"/>
  <c r="U515" i="60" s="1"/>
  <c r="V515" i="60" s="1"/>
  <c r="W515" i="60" s="1"/>
  <c r="Y515" i="60" s="1"/>
  <c r="I515" i="60"/>
  <c r="K515" i="60" s="1"/>
  <c r="L515" i="60" s="1"/>
  <c r="S514" i="60"/>
  <c r="I514" i="60"/>
  <c r="K514" i="60" s="1"/>
  <c r="S513" i="60"/>
  <c r="I513" i="60"/>
  <c r="S512" i="60"/>
  <c r="U512" i="60" s="1"/>
  <c r="I512" i="60"/>
  <c r="S511" i="60"/>
  <c r="I511" i="60"/>
  <c r="K511" i="60" s="1"/>
  <c r="S502" i="60"/>
  <c r="U502" i="60" s="1"/>
  <c r="N502" i="60"/>
  <c r="I502" i="60"/>
  <c r="S501" i="60"/>
  <c r="I501" i="60"/>
  <c r="S500" i="60"/>
  <c r="I500" i="60"/>
  <c r="S28" i="13"/>
  <c r="U28" i="13" s="1"/>
  <c r="V28" i="13" s="1"/>
  <c r="W28" i="13" s="1"/>
  <c r="Y28" i="13" s="1"/>
  <c r="I28" i="13"/>
  <c r="K28" i="13" s="1"/>
  <c r="S29" i="13"/>
  <c r="U29" i="13" s="1"/>
  <c r="V29" i="13" s="1"/>
  <c r="W29" i="13" s="1"/>
  <c r="Y29" i="13" s="1"/>
  <c r="N29" i="13"/>
  <c r="I29" i="13"/>
  <c r="S27" i="13"/>
  <c r="U27" i="13" s="1"/>
  <c r="V27" i="13" s="1"/>
  <c r="W27" i="13" s="1"/>
  <c r="Y27" i="13" s="1"/>
  <c r="I27" i="13"/>
  <c r="K27" i="13" s="1"/>
  <c r="L27" i="13" s="1"/>
  <c r="S499" i="60"/>
  <c r="I499" i="60"/>
  <c r="S510" i="60"/>
  <c r="U510" i="60" s="1"/>
  <c r="V510" i="60" s="1"/>
  <c r="W510" i="60" s="1"/>
  <c r="Y510" i="60" s="1"/>
  <c r="I510" i="60"/>
  <c r="K510" i="60" s="1"/>
  <c r="L510" i="60" s="1"/>
  <c r="S509" i="60"/>
  <c r="V509" i="60" s="1"/>
  <c r="W509" i="60" s="1"/>
  <c r="Y509" i="60" s="1"/>
  <c r="I509" i="60"/>
  <c r="K509" i="60" s="1"/>
  <c r="L509" i="60" s="1"/>
  <c r="S508" i="60"/>
  <c r="I508" i="60"/>
  <c r="S504" i="60"/>
  <c r="I504" i="60"/>
  <c r="S503" i="60"/>
  <c r="I503" i="60"/>
  <c r="S379" i="2"/>
  <c r="I379" i="2"/>
  <c r="K379" i="2" s="1"/>
  <c r="L379" i="2" s="1"/>
  <c r="S378" i="2"/>
  <c r="U378" i="2" s="1"/>
  <c r="I378" i="2"/>
  <c r="S377" i="2"/>
  <c r="U377" i="2" s="1"/>
  <c r="V377" i="2" s="1"/>
  <c r="W377" i="2" s="1"/>
  <c r="Y377" i="2" s="1"/>
  <c r="I377" i="2"/>
  <c r="S376" i="2"/>
  <c r="I376" i="2"/>
  <c r="K376" i="2" s="1"/>
  <c r="S374" i="2"/>
  <c r="I374" i="2"/>
  <c r="K374" i="2" s="1"/>
  <c r="S372" i="2"/>
  <c r="I372" i="2"/>
  <c r="S371" i="2"/>
  <c r="I371" i="2"/>
  <c r="S375" i="2"/>
  <c r="I375" i="2"/>
  <c r="S373" i="2"/>
  <c r="I373" i="2"/>
  <c r="K373" i="2" s="1"/>
  <c r="L373" i="2" s="1"/>
  <c r="S370" i="2"/>
  <c r="I370" i="2"/>
  <c r="K370" i="2" s="1"/>
  <c r="S369" i="2"/>
  <c r="I369" i="2"/>
  <c r="K369" i="2" s="1"/>
  <c r="L369" i="2" s="1"/>
  <c r="S368" i="2"/>
  <c r="I368" i="2"/>
  <c r="S367" i="2"/>
  <c r="I367" i="2"/>
  <c r="K367" i="2" s="1"/>
  <c r="L367" i="2" s="1"/>
  <c r="S357" i="2"/>
  <c r="U357" i="2" s="1"/>
  <c r="V357" i="2" s="1"/>
  <c r="W357" i="2" s="1"/>
  <c r="Y357" i="2" s="1"/>
  <c r="I357" i="2"/>
  <c r="K357" i="2" s="1"/>
  <c r="L357" i="2" s="1"/>
  <c r="S356" i="2"/>
  <c r="U356" i="2" s="1"/>
  <c r="V356" i="2" s="1"/>
  <c r="W356" i="2" s="1"/>
  <c r="Y356" i="2" s="1"/>
  <c r="I356" i="2"/>
  <c r="K356" i="2" s="1"/>
  <c r="L356" i="2" s="1"/>
  <c r="S353" i="2"/>
  <c r="I353" i="2"/>
  <c r="S351" i="2"/>
  <c r="U351" i="2" s="1"/>
  <c r="V351" i="2" s="1"/>
  <c r="W351" i="2" s="1"/>
  <c r="Y351" i="2" s="1"/>
  <c r="I351" i="2"/>
  <c r="K351" i="2" s="1"/>
  <c r="L351" i="2" s="1"/>
  <c r="S350" i="2"/>
  <c r="U350" i="2" s="1"/>
  <c r="I350" i="2"/>
  <c r="S349" i="2"/>
  <c r="I349" i="2"/>
  <c r="K349" i="2" s="1"/>
  <c r="L349" i="2" s="1"/>
  <c r="S348" i="2"/>
  <c r="U348" i="2" s="1"/>
  <c r="V348" i="2" s="1"/>
  <c r="W348" i="2" s="1"/>
  <c r="Y348" i="2" s="1"/>
  <c r="I348" i="2"/>
  <c r="K348" i="2" s="1"/>
  <c r="L348" i="2" s="1"/>
  <c r="S355" i="2"/>
  <c r="U355" i="2" s="1"/>
  <c r="V355" i="2" s="1"/>
  <c r="W355" i="2" s="1"/>
  <c r="Y355" i="2" s="1"/>
  <c r="I355" i="2"/>
  <c r="K355" i="2" s="1"/>
  <c r="L355" i="2" s="1"/>
  <c r="S354" i="2"/>
  <c r="I354" i="2"/>
  <c r="S352" i="2"/>
  <c r="I352" i="2"/>
  <c r="S332" i="2"/>
  <c r="U332" i="2" s="1"/>
  <c r="S331" i="2"/>
  <c r="S330" i="2"/>
  <c r="U330" i="2" s="1"/>
  <c r="S329" i="2"/>
  <c r="S328" i="2"/>
  <c r="S327" i="2"/>
  <c r="S326" i="2"/>
  <c r="U326" i="2" s="1"/>
  <c r="V326" i="2" s="1"/>
  <c r="W326" i="2" s="1"/>
  <c r="Y326" i="2" s="1"/>
  <c r="S325" i="2"/>
  <c r="S324" i="2"/>
  <c r="U324" i="2" s="1"/>
  <c r="S323" i="2"/>
  <c r="S322" i="2"/>
  <c r="U322" i="2" s="1"/>
  <c r="V322" i="2" s="1"/>
  <c r="W322" i="2" s="1"/>
  <c r="Y322" i="2" s="1"/>
  <c r="S321" i="2"/>
  <c r="S320" i="2"/>
  <c r="S319" i="2"/>
  <c r="U319" i="2" s="1"/>
  <c r="S318" i="2"/>
  <c r="U318" i="2" s="1"/>
  <c r="V318" i="2" s="1"/>
  <c r="W318" i="2" s="1"/>
  <c r="Y318" i="2" s="1"/>
  <c r="S317" i="2"/>
  <c r="S316" i="2"/>
  <c r="U316" i="2" s="1"/>
  <c r="S315" i="2"/>
  <c r="S314" i="2"/>
  <c r="U314" i="2" s="1"/>
  <c r="V314" i="2" s="1"/>
  <c r="W314" i="2" s="1"/>
  <c r="Y314" i="2" s="1"/>
  <c r="S313" i="2"/>
  <c r="S312" i="2"/>
  <c r="U312" i="2" s="1"/>
  <c r="S311" i="2"/>
  <c r="S310" i="2"/>
  <c r="U310" i="2" s="1"/>
  <c r="V310" i="2" s="1"/>
  <c r="W310" i="2" s="1"/>
  <c r="Y310" i="2" s="1"/>
  <c r="S309" i="2"/>
  <c r="S308" i="2"/>
  <c r="U308" i="2" s="1"/>
  <c r="S307" i="2"/>
  <c r="U307" i="2" s="1"/>
  <c r="V307" i="2" s="1"/>
  <c r="W307" i="2" s="1"/>
  <c r="Y307" i="2" s="1"/>
  <c r="S306" i="2"/>
  <c r="U306" i="2" s="1"/>
  <c r="V306" i="2" s="1"/>
  <c r="W306" i="2" s="1"/>
  <c r="Y306" i="2" s="1"/>
  <c r="S305" i="2"/>
  <c r="S304" i="2"/>
  <c r="S303" i="2"/>
  <c r="I299" i="2"/>
  <c r="K299" i="2" s="1"/>
  <c r="I300" i="2"/>
  <c r="K300" i="2" s="1"/>
  <c r="I301" i="2"/>
  <c r="K301" i="2" s="1"/>
  <c r="L301" i="2" s="1"/>
  <c r="I302" i="2"/>
  <c r="K302" i="2" s="1"/>
  <c r="I303" i="2"/>
  <c r="K303" i="2" s="1"/>
  <c r="L303" i="2" s="1"/>
  <c r="I304" i="2"/>
  <c r="I305" i="2"/>
  <c r="I306" i="2"/>
  <c r="K306" i="2" s="1"/>
  <c r="L306" i="2" s="1"/>
  <c r="I307" i="2"/>
  <c r="K307" i="2" s="1"/>
  <c r="L307" i="2" s="1"/>
  <c r="I308" i="2"/>
  <c r="I309" i="2"/>
  <c r="K309" i="2" s="1"/>
  <c r="I310" i="2"/>
  <c r="K310" i="2" s="1"/>
  <c r="I311" i="2"/>
  <c r="K311" i="2" s="1"/>
  <c r="L311" i="2" s="1"/>
  <c r="I312" i="2"/>
  <c r="I313" i="2"/>
  <c r="I314" i="2"/>
  <c r="I315" i="2"/>
  <c r="K315" i="2" s="1"/>
  <c r="L315" i="2" s="1"/>
  <c r="I316" i="2"/>
  <c r="I317" i="2"/>
  <c r="K317" i="2" s="1"/>
  <c r="I318" i="2"/>
  <c r="K318" i="2" s="1"/>
  <c r="L318" i="2" s="1"/>
  <c r="I319" i="2"/>
  <c r="K319" i="2" s="1"/>
  <c r="L319" i="2" s="1"/>
  <c r="I320" i="2"/>
  <c r="I321" i="2"/>
  <c r="I322" i="2"/>
  <c r="K322" i="2" s="1"/>
  <c r="L322" i="2" s="1"/>
  <c r="I323" i="2"/>
  <c r="K323" i="2" s="1"/>
  <c r="L323" i="2" s="1"/>
  <c r="I324" i="2"/>
  <c r="I325" i="2"/>
  <c r="K325" i="2" s="1"/>
  <c r="I326" i="2"/>
  <c r="K326" i="2" s="1"/>
  <c r="I327" i="2"/>
  <c r="K327" i="2" s="1"/>
  <c r="L327" i="2" s="1"/>
  <c r="I328" i="2"/>
  <c r="I329" i="2"/>
  <c r="I330" i="2"/>
  <c r="I331" i="2"/>
  <c r="K331" i="2" s="1"/>
  <c r="L331" i="2" s="1"/>
  <c r="I332" i="2"/>
  <c r="I333" i="2"/>
  <c r="K333" i="2" s="1"/>
  <c r="I334" i="2"/>
  <c r="K334" i="2" s="1"/>
  <c r="I335" i="2"/>
  <c r="K335" i="2" s="1"/>
  <c r="I336" i="2"/>
  <c r="I337" i="2"/>
  <c r="K337" i="2" s="1"/>
  <c r="I338" i="2"/>
  <c r="K338" i="2" s="1"/>
  <c r="I339" i="2"/>
  <c r="K339" i="2" s="1"/>
  <c r="I340" i="2"/>
  <c r="K340" i="2" s="1"/>
  <c r="I341" i="2"/>
  <c r="K341" i="2" s="1"/>
  <c r="I342" i="2"/>
  <c r="K342" i="2" s="1"/>
  <c r="I343" i="2"/>
  <c r="K343" i="2" s="1"/>
  <c r="I344" i="2"/>
  <c r="K344" i="2" s="1"/>
  <c r="I345" i="2"/>
  <c r="K345" i="2" s="1"/>
  <c r="I346" i="2"/>
  <c r="K346" i="2" s="1"/>
  <c r="I347" i="2"/>
  <c r="K347" i="2" s="1"/>
  <c r="S347" i="2"/>
  <c r="S346" i="2"/>
  <c r="S345" i="2"/>
  <c r="S344" i="2"/>
  <c r="S343" i="2"/>
  <c r="S342" i="2"/>
  <c r="U342" i="2" s="1"/>
  <c r="S341" i="2"/>
  <c r="U341" i="2" s="1"/>
  <c r="V341" i="2" s="1"/>
  <c r="W341" i="2" s="1"/>
  <c r="Y341" i="2" s="1"/>
  <c r="S340" i="2"/>
  <c r="S339" i="2"/>
  <c r="S338" i="2"/>
  <c r="S337" i="2"/>
  <c r="U337" i="2" s="1"/>
  <c r="S336" i="2"/>
  <c r="U336" i="2" s="1"/>
  <c r="V336" i="2" s="1"/>
  <c r="W336" i="2" s="1"/>
  <c r="Y336" i="2" s="1"/>
  <c r="S335" i="2"/>
  <c r="U335" i="2" s="1"/>
  <c r="V335" i="2" s="1"/>
  <c r="W335" i="2" s="1"/>
  <c r="Y335" i="2" s="1"/>
  <c r="S334" i="2"/>
  <c r="S333" i="2"/>
  <c r="U333" i="2" s="1"/>
  <c r="S302" i="2"/>
  <c r="U302" i="2" s="1"/>
  <c r="V302" i="2" s="1"/>
  <c r="W302" i="2" s="1"/>
  <c r="Y302" i="2" s="1"/>
  <c r="S301" i="2"/>
  <c r="U301" i="2" s="1"/>
  <c r="V301" i="2" s="1"/>
  <c r="W301" i="2" s="1"/>
  <c r="Y301" i="2" s="1"/>
  <c r="S300" i="2"/>
  <c r="S299" i="2"/>
  <c r="U299" i="2" s="1"/>
  <c r="S298" i="2"/>
  <c r="I298" i="2"/>
  <c r="K298" i="2" s="1"/>
  <c r="L298" i="2" s="1"/>
  <c r="K583" i="60" l="1"/>
  <c r="L583" i="60" s="1"/>
  <c r="K569" i="60"/>
  <c r="L569" i="60" s="1"/>
  <c r="K586" i="60"/>
  <c r="L586" i="60" s="1"/>
  <c r="K580" i="60"/>
  <c r="L580" i="60" s="1"/>
  <c r="K593" i="60"/>
  <c r="L593" i="60" s="1"/>
  <c r="M593" i="60" s="1"/>
  <c r="K500" i="60"/>
  <c r="L500" i="60" s="1"/>
  <c r="L538" i="60"/>
  <c r="K362" i="2"/>
  <c r="L362" i="2" s="1"/>
  <c r="U362" i="2"/>
  <c r="V362" i="2" s="1"/>
  <c r="W362" i="2" s="1"/>
  <c r="Y362" i="2" s="1"/>
  <c r="K359" i="2"/>
  <c r="L359" i="2" s="1"/>
  <c r="U359" i="2"/>
  <c r="V359" i="2" s="1"/>
  <c r="W359" i="2" s="1"/>
  <c r="Y359" i="2" s="1"/>
  <c r="K363" i="2"/>
  <c r="L363" i="2" s="1"/>
  <c r="U363" i="2"/>
  <c r="V363" i="2" s="1"/>
  <c r="W363" i="2" s="1"/>
  <c r="Y363" i="2" s="1"/>
  <c r="V546" i="60"/>
  <c r="W546" i="60" s="1"/>
  <c r="Y546" i="60" s="1"/>
  <c r="L563" i="60"/>
  <c r="L555" i="60"/>
  <c r="U589" i="60"/>
  <c r="V589" i="60" s="1"/>
  <c r="W589" i="60" s="1"/>
  <c r="Y589" i="60" s="1"/>
  <c r="L511" i="60"/>
  <c r="K512" i="60"/>
  <c r="L512" i="60" s="1"/>
  <c r="U514" i="60"/>
  <c r="V514" i="60" s="1"/>
  <c r="W514" i="60" s="1"/>
  <c r="Y514" i="60" s="1"/>
  <c r="K520" i="60"/>
  <c r="L520" i="60" s="1"/>
  <c r="U522" i="60"/>
  <c r="V522" i="60" s="1"/>
  <c r="W522" i="60" s="1"/>
  <c r="Y522" i="60" s="1"/>
  <c r="U526" i="60"/>
  <c r="V526" i="60" s="1"/>
  <c r="W526" i="60" s="1"/>
  <c r="Y526" i="60" s="1"/>
  <c r="U530" i="60"/>
  <c r="V530" i="60" s="1"/>
  <c r="W530" i="60" s="1"/>
  <c r="Y530" i="60" s="1"/>
  <c r="U534" i="60"/>
  <c r="V534" i="60" s="1"/>
  <c r="W534" i="60" s="1"/>
  <c r="Y534" i="60" s="1"/>
  <c r="V538" i="60"/>
  <c r="W538" i="60" s="1"/>
  <c r="Y538" i="60" s="1"/>
  <c r="L541" i="60"/>
  <c r="U541" i="60"/>
  <c r="V541" i="60" s="1"/>
  <c r="W541" i="60" s="1"/>
  <c r="Y541" i="60" s="1"/>
  <c r="V545" i="60"/>
  <c r="W545" i="60" s="1"/>
  <c r="Y545" i="60" s="1"/>
  <c r="L546" i="60"/>
  <c r="U549" i="60"/>
  <c r="V549" i="60" s="1"/>
  <c r="W549" i="60" s="1"/>
  <c r="Y549" i="60" s="1"/>
  <c r="K562" i="60"/>
  <c r="L562" i="60" s="1"/>
  <c r="V562" i="60"/>
  <c r="W562" i="60" s="1"/>
  <c r="Y562" i="60" s="1"/>
  <c r="V565" i="60"/>
  <c r="W565" i="60" s="1"/>
  <c r="Y565" i="60" s="1"/>
  <c r="L572" i="60"/>
  <c r="K577" i="60"/>
  <c r="L577" i="60" s="1"/>
  <c r="U586" i="60"/>
  <c r="V586" i="60" s="1"/>
  <c r="W586" i="60" s="1"/>
  <c r="Y586" i="60" s="1"/>
  <c r="K589" i="60"/>
  <c r="L589" i="60" s="1"/>
  <c r="U590" i="60"/>
  <c r="V590" i="60" s="1"/>
  <c r="W590" i="60" s="1"/>
  <c r="Y590" i="60" s="1"/>
  <c r="L516" i="60"/>
  <c r="V518" i="60"/>
  <c r="W518" i="60" s="1"/>
  <c r="Y518" i="60" s="1"/>
  <c r="L524" i="60"/>
  <c r="L543" i="60"/>
  <c r="V512" i="60"/>
  <c r="W512" i="60" s="1"/>
  <c r="Y512" i="60" s="1"/>
  <c r="L514" i="60"/>
  <c r="V516" i="60"/>
  <c r="W516" i="60" s="1"/>
  <c r="L518" i="60"/>
  <c r="V520" i="60"/>
  <c r="W520" i="60" s="1"/>
  <c r="Y520" i="60" s="1"/>
  <c r="L522" i="60"/>
  <c r="V524" i="60"/>
  <c r="W524" i="60" s="1"/>
  <c r="Y524" i="60" s="1"/>
  <c r="L526" i="60"/>
  <c r="L530" i="60"/>
  <c r="L534" i="60"/>
  <c r="L539" i="60"/>
  <c r="V543" i="60"/>
  <c r="W543" i="60" s="1"/>
  <c r="Y543" i="60" s="1"/>
  <c r="L545" i="60"/>
  <c r="L549" i="60"/>
  <c r="V555" i="60"/>
  <c r="W555" i="60" s="1"/>
  <c r="Y555" i="60" s="1"/>
  <c r="L570" i="60"/>
  <c r="U564" i="60"/>
  <c r="V564" i="60" s="1"/>
  <c r="W564" i="60" s="1"/>
  <c r="Y564" i="60" s="1"/>
  <c r="U511" i="60"/>
  <c r="V511" i="60" s="1"/>
  <c r="W511" i="60" s="1"/>
  <c r="Y511" i="60" s="1"/>
  <c r="K513" i="60"/>
  <c r="L513" i="60" s="1"/>
  <c r="U513" i="60"/>
  <c r="V513" i="60" s="1"/>
  <c r="W513" i="60" s="1"/>
  <c r="Y513" i="60" s="1"/>
  <c r="K517" i="60"/>
  <c r="L517" i="60" s="1"/>
  <c r="U517" i="60"/>
  <c r="V517" i="60" s="1"/>
  <c r="W517" i="60" s="1"/>
  <c r="Y517" i="60" s="1"/>
  <c r="K521" i="60"/>
  <c r="L521" i="60" s="1"/>
  <c r="U521" i="60"/>
  <c r="V521" i="60" s="1"/>
  <c r="W521" i="60" s="1"/>
  <c r="Y521" i="60" s="1"/>
  <c r="K525" i="60"/>
  <c r="L525" i="60" s="1"/>
  <c r="U525" i="60"/>
  <c r="V525" i="60" s="1"/>
  <c r="W525" i="60" s="1"/>
  <c r="Y525" i="60" s="1"/>
  <c r="K529" i="60"/>
  <c r="L529" i="60" s="1"/>
  <c r="U529" i="60"/>
  <c r="V529" i="60" s="1"/>
  <c r="W529" i="60" s="1"/>
  <c r="Y529" i="60" s="1"/>
  <c r="K533" i="60"/>
  <c r="L533" i="60" s="1"/>
  <c r="U533" i="60"/>
  <c r="V533" i="60" s="1"/>
  <c r="W533" i="60" s="1"/>
  <c r="Y533" i="60" s="1"/>
  <c r="K537" i="60"/>
  <c r="L537" i="60" s="1"/>
  <c r="U537" i="60"/>
  <c r="V537" i="60" s="1"/>
  <c r="W537" i="60" s="1"/>
  <c r="Y537" i="60" s="1"/>
  <c r="V539" i="60"/>
  <c r="W539" i="60" s="1"/>
  <c r="Y539" i="60" s="1"/>
  <c r="U544" i="60"/>
  <c r="V544" i="60" s="1"/>
  <c r="W544" i="60" s="1"/>
  <c r="Y544" i="60" s="1"/>
  <c r="L547" i="60"/>
  <c r="K548" i="60"/>
  <c r="L548" i="60" s="1"/>
  <c r="K561" i="60"/>
  <c r="L561" i="60" s="1"/>
  <c r="K565" i="60"/>
  <c r="L565" i="60" s="1"/>
  <c r="K544" i="60"/>
  <c r="L544" i="60" s="1"/>
  <c r="U560" i="60"/>
  <c r="V560" i="60" s="1"/>
  <c r="W560" i="60" s="1"/>
  <c r="Y560" i="60" s="1"/>
  <c r="U548" i="60"/>
  <c r="V548" i="60" s="1"/>
  <c r="W548" i="60" s="1"/>
  <c r="Y548" i="60" s="1"/>
  <c r="K552" i="60"/>
  <c r="L552" i="60" s="1"/>
  <c r="K574" i="60"/>
  <c r="L574" i="60" s="1"/>
  <c r="U540" i="60"/>
  <c r="V540" i="60" s="1"/>
  <c r="W540" i="60" s="1"/>
  <c r="Y540" i="60" s="1"/>
  <c r="U581" i="60"/>
  <c r="V581" i="60" s="1"/>
  <c r="W581" i="60" s="1"/>
  <c r="Y581" i="60" s="1"/>
  <c r="K540" i="60"/>
  <c r="L540" i="60" s="1"/>
  <c r="V547" i="60"/>
  <c r="W547" i="60" s="1"/>
  <c r="Y547" i="60" s="1"/>
  <c r="U552" i="60"/>
  <c r="V552" i="60" s="1"/>
  <c r="W552" i="60" s="1"/>
  <c r="Y552" i="60" s="1"/>
  <c r="U553" i="60"/>
  <c r="V553" i="60" s="1"/>
  <c r="W553" i="60" s="1"/>
  <c r="Y553" i="60" s="1"/>
  <c r="U561" i="60"/>
  <c r="V561" i="60" s="1"/>
  <c r="W561" i="60" s="1"/>
  <c r="Y561" i="60" s="1"/>
  <c r="K578" i="60"/>
  <c r="L578" i="60" s="1"/>
  <c r="U588" i="60"/>
  <c r="V588" i="60" s="1"/>
  <c r="W588" i="60" s="1"/>
  <c r="Y588" i="60" s="1"/>
  <c r="U592" i="60"/>
  <c r="V592" i="60" s="1"/>
  <c r="W592" i="60" s="1"/>
  <c r="Y592" i="60" s="1"/>
  <c r="K575" i="60"/>
  <c r="L575" i="60" s="1"/>
  <c r="K579" i="60"/>
  <c r="L579" i="60" s="1"/>
  <c r="M579" i="60" s="1"/>
  <c r="U593" i="60"/>
  <c r="V593" i="60" s="1"/>
  <c r="W593" i="60" s="1"/>
  <c r="Y593" i="60" s="1"/>
  <c r="K553" i="60"/>
  <c r="L553" i="60" s="1"/>
  <c r="K554" i="60"/>
  <c r="L554" i="60" s="1"/>
  <c r="U554" i="60"/>
  <c r="V554" i="60" s="1"/>
  <c r="W554" i="60" s="1"/>
  <c r="Y554" i="60" s="1"/>
  <c r="V558" i="60"/>
  <c r="W558" i="60" s="1"/>
  <c r="Y558" i="60" s="1"/>
  <c r="K560" i="60"/>
  <c r="L560" i="60" s="1"/>
  <c r="U563" i="60"/>
  <c r="V563" i="60" s="1"/>
  <c r="W563" i="60" s="1"/>
  <c r="Y563" i="60" s="1"/>
  <c r="K564" i="60"/>
  <c r="L564" i="60" s="1"/>
  <c r="U568" i="60"/>
  <c r="V568" i="60" s="1"/>
  <c r="W568" i="60" s="1"/>
  <c r="Y568" i="60" s="1"/>
  <c r="U569" i="60"/>
  <c r="V569" i="60" s="1"/>
  <c r="W569" i="60" s="1"/>
  <c r="Y569" i="60" s="1"/>
  <c r="U570" i="60"/>
  <c r="V570" i="60" s="1"/>
  <c r="W570" i="60" s="1"/>
  <c r="Y570" i="60" s="1"/>
  <c r="K571" i="60"/>
  <c r="L571" i="60" s="1"/>
  <c r="V579" i="60"/>
  <c r="W579" i="60" s="1"/>
  <c r="Y579" i="60" s="1"/>
  <c r="K581" i="60"/>
  <c r="U583" i="60"/>
  <c r="V583" i="60" s="1"/>
  <c r="W583" i="60" s="1"/>
  <c r="Y583" i="60" s="1"/>
  <c r="K584" i="60"/>
  <c r="L584" i="60" s="1"/>
  <c r="K585" i="60"/>
  <c r="L585" i="60" s="1"/>
  <c r="K587" i="60"/>
  <c r="K588" i="60"/>
  <c r="L588" i="60" s="1"/>
  <c r="K591" i="60"/>
  <c r="L591" i="60" s="1"/>
  <c r="K592" i="60"/>
  <c r="L592" i="60" s="1"/>
  <c r="L557" i="60"/>
  <c r="U557" i="60"/>
  <c r="V557" i="60" s="1"/>
  <c r="W557" i="60" s="1"/>
  <c r="Y557" i="60" s="1"/>
  <c r="L558" i="60"/>
  <c r="K568" i="60"/>
  <c r="L568" i="60" s="1"/>
  <c r="U574" i="60"/>
  <c r="V574" i="60" s="1"/>
  <c r="W574" i="60" s="1"/>
  <c r="Y574" i="60" s="1"/>
  <c r="U575" i="60"/>
  <c r="V575" i="60" s="1"/>
  <c r="W575" i="60" s="1"/>
  <c r="Y575" i="60" s="1"/>
  <c r="U578" i="60"/>
  <c r="V578" i="60" s="1"/>
  <c r="W578" i="60" s="1"/>
  <c r="Y578" i="60" s="1"/>
  <c r="V584" i="60"/>
  <c r="W584" i="60" s="1"/>
  <c r="Y584" i="60" s="1"/>
  <c r="V585" i="60"/>
  <c r="W585" i="60" s="1"/>
  <c r="Y585" i="60" s="1"/>
  <c r="V587" i="60"/>
  <c r="W587" i="60" s="1"/>
  <c r="Y587" i="60" s="1"/>
  <c r="V591" i="60"/>
  <c r="W591" i="60" s="1"/>
  <c r="Y591" i="60" s="1"/>
  <c r="V502" i="60"/>
  <c r="W502" i="60" s="1"/>
  <c r="Y502" i="60" s="1"/>
  <c r="K501" i="60"/>
  <c r="L501" i="60" s="1"/>
  <c r="U501" i="60"/>
  <c r="V501" i="60" s="1"/>
  <c r="W501" i="60" s="1"/>
  <c r="Y501" i="60" s="1"/>
  <c r="U500" i="60"/>
  <c r="V500" i="60" s="1"/>
  <c r="W500" i="60" s="1"/>
  <c r="Y500" i="60" s="1"/>
  <c r="K502" i="60"/>
  <c r="L502" i="60" s="1"/>
  <c r="L28" i="13"/>
  <c r="K29" i="13"/>
  <c r="L29" i="13" s="1"/>
  <c r="K503" i="60"/>
  <c r="L503" i="60" s="1"/>
  <c r="K499" i="60"/>
  <c r="L499" i="60" s="1"/>
  <c r="U499" i="60"/>
  <c r="V499" i="60" s="1"/>
  <c r="W499" i="60" s="1"/>
  <c r="K504" i="60"/>
  <c r="L504" i="60" s="1"/>
  <c r="U504" i="60"/>
  <c r="V504" i="60" s="1"/>
  <c r="W504" i="60" s="1"/>
  <c r="Y504" i="60" s="1"/>
  <c r="U508" i="60"/>
  <c r="V508" i="60" s="1"/>
  <c r="W508" i="60" s="1"/>
  <c r="Y508" i="60" s="1"/>
  <c r="U503" i="60"/>
  <c r="V503" i="60" s="1"/>
  <c r="W503" i="60" s="1"/>
  <c r="Y503" i="60" s="1"/>
  <c r="K508" i="60"/>
  <c r="L508" i="60" s="1"/>
  <c r="M508" i="60" s="1"/>
  <c r="L340" i="2"/>
  <c r="U371" i="2"/>
  <c r="V371" i="2" s="1"/>
  <c r="W371" i="2" s="1"/>
  <c r="Y371" i="2" s="1"/>
  <c r="K377" i="2"/>
  <c r="L377" i="2" s="1"/>
  <c r="U373" i="2"/>
  <c r="V373" i="2" s="1"/>
  <c r="W373" i="2" s="1"/>
  <c r="Y373" i="2" s="1"/>
  <c r="K371" i="2"/>
  <c r="L371" i="2" s="1"/>
  <c r="U374" i="2"/>
  <c r="V374" i="2" s="1"/>
  <c r="W374" i="2" s="1"/>
  <c r="Y374" i="2" s="1"/>
  <c r="U376" i="2"/>
  <c r="V376" i="2" s="1"/>
  <c r="W376" i="2" s="1"/>
  <c r="Y376" i="2" s="1"/>
  <c r="K378" i="2"/>
  <c r="L378" i="2" s="1"/>
  <c r="L374" i="2"/>
  <c r="L376" i="2"/>
  <c r="V378" i="2"/>
  <c r="W378" i="2" s="1"/>
  <c r="Y378" i="2" s="1"/>
  <c r="M379" i="2"/>
  <c r="U379" i="2"/>
  <c r="V379" i="2" s="1"/>
  <c r="W379" i="2" s="1"/>
  <c r="Y379" i="2" s="1"/>
  <c r="K372" i="2"/>
  <c r="L372" i="2" s="1"/>
  <c r="U372" i="2"/>
  <c r="V372" i="2" s="1"/>
  <c r="W372" i="2" s="1"/>
  <c r="Y372" i="2" s="1"/>
  <c r="K375" i="2"/>
  <c r="L375" i="2" s="1"/>
  <c r="U375" i="2"/>
  <c r="V375" i="2" s="1"/>
  <c r="W375" i="2" s="1"/>
  <c r="Y375" i="2" s="1"/>
  <c r="U370" i="2"/>
  <c r="V370" i="2" s="1"/>
  <c r="W370" i="2" s="1"/>
  <c r="Y370" i="2" s="1"/>
  <c r="U369" i="2"/>
  <c r="V369" i="2" s="1"/>
  <c r="W369" i="2" s="1"/>
  <c r="Y369" i="2" s="1"/>
  <c r="L370" i="2"/>
  <c r="K368" i="2"/>
  <c r="L368" i="2" s="1"/>
  <c r="U368" i="2"/>
  <c r="V368" i="2" s="1"/>
  <c r="W368" i="2" s="1"/>
  <c r="Y368" i="2" s="1"/>
  <c r="U367" i="2"/>
  <c r="V367" i="2" s="1"/>
  <c r="W367" i="2" s="1"/>
  <c r="Y367" i="2" s="1"/>
  <c r="M356" i="2"/>
  <c r="K353" i="2"/>
  <c r="L353" i="2" s="1"/>
  <c r="U353" i="2"/>
  <c r="V353" i="2" s="1"/>
  <c r="W353" i="2" s="1"/>
  <c r="Y353" i="2" s="1"/>
  <c r="L326" i="2"/>
  <c r="L310" i="2"/>
  <c r="V350" i="2"/>
  <c r="W350" i="2" s="1"/>
  <c r="Y350" i="2" s="1"/>
  <c r="K350" i="2"/>
  <c r="L350" i="2" s="1"/>
  <c r="K330" i="2"/>
  <c r="L330" i="2" s="1"/>
  <c r="K314" i="2"/>
  <c r="L314" i="2" s="1"/>
  <c r="U349" i="2"/>
  <c r="V349" i="2" s="1"/>
  <c r="W349" i="2" s="1"/>
  <c r="Y349" i="2" s="1"/>
  <c r="L325" i="2"/>
  <c r="L317" i="2"/>
  <c r="L309" i="2"/>
  <c r="K329" i="2"/>
  <c r="L329" i="2" s="1"/>
  <c r="K321" i="2"/>
  <c r="L321" i="2" s="1"/>
  <c r="K313" i="2"/>
  <c r="L313" i="2" s="1"/>
  <c r="K305" i="2"/>
  <c r="L305" i="2" s="1"/>
  <c r="K336" i="2"/>
  <c r="L336" i="2" s="1"/>
  <c r="K332" i="2"/>
  <c r="L332" i="2" s="1"/>
  <c r="K328" i="2"/>
  <c r="L328" i="2" s="1"/>
  <c r="K324" i="2"/>
  <c r="L324" i="2" s="1"/>
  <c r="K320" i="2"/>
  <c r="L320" i="2" s="1"/>
  <c r="K316" i="2"/>
  <c r="L316" i="2" s="1"/>
  <c r="K312" i="2"/>
  <c r="L312" i="2" s="1"/>
  <c r="K308" i="2"/>
  <c r="L308" i="2" s="1"/>
  <c r="K304" i="2"/>
  <c r="L304" i="2" s="1"/>
  <c r="U331" i="2"/>
  <c r="V331" i="2" s="1"/>
  <c r="W331" i="2" s="1"/>
  <c r="Y331" i="2" s="1"/>
  <c r="U354" i="2"/>
  <c r="V354" i="2" s="1"/>
  <c r="W354" i="2" s="1"/>
  <c r="Y354" i="2" s="1"/>
  <c r="V330" i="2"/>
  <c r="W330" i="2" s="1"/>
  <c r="Y330" i="2" s="1"/>
  <c r="V332" i="2"/>
  <c r="W332" i="2" s="1"/>
  <c r="Y332" i="2" s="1"/>
  <c r="K354" i="2"/>
  <c r="L354" i="2" s="1"/>
  <c r="L341" i="2"/>
  <c r="K352" i="2"/>
  <c r="L352" i="2" s="1"/>
  <c r="U352" i="2"/>
  <c r="V352" i="2" s="1"/>
  <c r="W352" i="2" s="1"/>
  <c r="Y352" i="2" s="1"/>
  <c r="V308" i="2"/>
  <c r="W308" i="2" s="1"/>
  <c r="Y308" i="2" s="1"/>
  <c r="V324" i="2"/>
  <c r="W324" i="2" s="1"/>
  <c r="Y324" i="2" s="1"/>
  <c r="U323" i="2"/>
  <c r="V323" i="2" s="1"/>
  <c r="W323" i="2" s="1"/>
  <c r="Y323" i="2" s="1"/>
  <c r="U320" i="2"/>
  <c r="V320" i="2" s="1"/>
  <c r="W320" i="2" s="1"/>
  <c r="Y320" i="2" s="1"/>
  <c r="V319" i="2"/>
  <c r="W319" i="2" s="1"/>
  <c r="Y319" i="2" s="1"/>
  <c r="U328" i="2"/>
  <c r="V328" i="2" s="1"/>
  <c r="W328" i="2" s="1"/>
  <c r="Y328" i="2" s="1"/>
  <c r="U327" i="2"/>
  <c r="V327" i="2" s="1"/>
  <c r="W327" i="2" s="1"/>
  <c r="Y327" i="2" s="1"/>
  <c r="V316" i="2"/>
  <c r="W316" i="2" s="1"/>
  <c r="Y316" i="2" s="1"/>
  <c r="U315" i="2"/>
  <c r="V315" i="2" s="1"/>
  <c r="W315" i="2" s="1"/>
  <c r="Y315" i="2" s="1"/>
  <c r="V312" i="2"/>
  <c r="W312" i="2" s="1"/>
  <c r="Y312" i="2" s="1"/>
  <c r="U311" i="2"/>
  <c r="V311" i="2" s="1"/>
  <c r="W311" i="2" s="1"/>
  <c r="Y311" i="2" s="1"/>
  <c r="U304" i="2"/>
  <c r="V304" i="2" s="1"/>
  <c r="W304" i="2" s="1"/>
  <c r="Y304" i="2" s="1"/>
  <c r="U303" i="2"/>
  <c r="V303" i="2" s="1"/>
  <c r="W303" i="2" s="1"/>
  <c r="Y303" i="2" s="1"/>
  <c r="U305" i="2"/>
  <c r="V305" i="2" s="1"/>
  <c r="W305" i="2" s="1"/>
  <c r="Y305" i="2" s="1"/>
  <c r="U309" i="2"/>
  <c r="V309" i="2" s="1"/>
  <c r="W309" i="2" s="1"/>
  <c r="Y309" i="2" s="1"/>
  <c r="U313" i="2"/>
  <c r="V313" i="2" s="1"/>
  <c r="W313" i="2" s="1"/>
  <c r="Y313" i="2" s="1"/>
  <c r="U317" i="2"/>
  <c r="V317" i="2" s="1"/>
  <c r="W317" i="2" s="1"/>
  <c r="Y317" i="2" s="1"/>
  <c r="U321" i="2"/>
  <c r="V321" i="2" s="1"/>
  <c r="W321" i="2" s="1"/>
  <c r="Y321" i="2" s="1"/>
  <c r="U325" i="2"/>
  <c r="V325" i="2" s="1"/>
  <c r="W325" i="2" s="1"/>
  <c r="Y325" i="2" s="1"/>
  <c r="U329" i="2"/>
  <c r="V329" i="2" s="1"/>
  <c r="W329" i="2" s="1"/>
  <c r="Y329" i="2" s="1"/>
  <c r="L302" i="2"/>
  <c r="L335" i="2"/>
  <c r="U345" i="2"/>
  <c r="V345" i="2" s="1"/>
  <c r="W345" i="2" s="1"/>
  <c r="Y345" i="2" s="1"/>
  <c r="U339" i="2"/>
  <c r="V339" i="2" s="1"/>
  <c r="W339" i="2" s="1"/>
  <c r="Y339" i="2" s="1"/>
  <c r="L344" i="2"/>
  <c r="U344" i="2"/>
  <c r="V344" i="2" s="1"/>
  <c r="W344" i="2" s="1"/>
  <c r="Y344" i="2" s="1"/>
  <c r="L345" i="2"/>
  <c r="U346" i="2"/>
  <c r="V346" i="2" s="1"/>
  <c r="W346" i="2" s="1"/>
  <c r="Y346" i="2" s="1"/>
  <c r="L339" i="2"/>
  <c r="U340" i="2"/>
  <c r="V340" i="2" s="1"/>
  <c r="W340" i="2" s="1"/>
  <c r="Y340" i="2" s="1"/>
  <c r="L346" i="2"/>
  <c r="U298" i="2"/>
  <c r="V298" i="2" s="1"/>
  <c r="W298" i="2" s="1"/>
  <c r="Y298" i="2" s="1"/>
  <c r="L299" i="2"/>
  <c r="V299" i="2"/>
  <c r="W299" i="2" s="1"/>
  <c r="Y299" i="2" s="1"/>
  <c r="L300" i="2"/>
  <c r="U300" i="2"/>
  <c r="V300" i="2" s="1"/>
  <c r="W300" i="2" s="1"/>
  <c r="Y300" i="2" s="1"/>
  <c r="L333" i="2"/>
  <c r="V333" i="2"/>
  <c r="W333" i="2" s="1"/>
  <c r="Y333" i="2" s="1"/>
  <c r="L334" i="2"/>
  <c r="U334" i="2"/>
  <c r="V334" i="2" s="1"/>
  <c r="W334" i="2" s="1"/>
  <c r="Y334" i="2" s="1"/>
  <c r="L337" i="2"/>
  <c r="V337" i="2"/>
  <c r="W337" i="2" s="1"/>
  <c r="Y337" i="2" s="1"/>
  <c r="L338" i="2"/>
  <c r="U338" i="2"/>
  <c r="V338" i="2" s="1"/>
  <c r="W338" i="2" s="1"/>
  <c r="Y338" i="2" s="1"/>
  <c r="L342" i="2"/>
  <c r="V342" i="2"/>
  <c r="W342" i="2" s="1"/>
  <c r="Y342" i="2" s="1"/>
  <c r="L343" i="2"/>
  <c r="U343" i="2"/>
  <c r="V343" i="2" s="1"/>
  <c r="W343" i="2" s="1"/>
  <c r="Y343" i="2" s="1"/>
  <c r="L347" i="2"/>
  <c r="U347" i="2"/>
  <c r="V347" i="2" s="1"/>
  <c r="W347" i="2" s="1"/>
  <c r="Y347" i="2" s="1"/>
  <c r="Y516" i="60" l="1"/>
  <c r="M571" i="60"/>
  <c r="M569" i="60"/>
  <c r="M561" i="60"/>
  <c r="L581" i="60"/>
  <c r="L587" i="60"/>
  <c r="M583" i="60"/>
  <c r="M511" i="60"/>
  <c r="Y499" i="60"/>
  <c r="W645" i="60"/>
  <c r="W647" i="60"/>
  <c r="M499" i="60"/>
  <c r="M358" i="2"/>
  <c r="N593" i="60"/>
  <c r="P593" i="60" s="1"/>
  <c r="M500" i="60"/>
  <c r="M27" i="13"/>
  <c r="M503" i="60"/>
  <c r="M371" i="2"/>
  <c r="N379" i="2"/>
  <c r="P379" i="2" s="1"/>
  <c r="M369" i="2"/>
  <c r="M367" i="2"/>
  <c r="N367" i="2" s="1"/>
  <c r="P367" i="2" s="1"/>
  <c r="M348" i="2"/>
  <c r="M298" i="2"/>
  <c r="M439" i="2" l="1"/>
  <c r="L645" i="60"/>
  <c r="M580" i="60"/>
  <c r="N580" i="60" s="1"/>
  <c r="P580" i="60" s="1"/>
  <c r="M585" i="60"/>
  <c r="N585" i="60" s="1"/>
  <c r="P585" i="60" s="1"/>
  <c r="N499" i="60"/>
  <c r="O499" i="60"/>
  <c r="N358" i="2"/>
  <c r="P358" i="2" s="1"/>
  <c r="N583" i="60"/>
  <c r="P583" i="60" s="1"/>
  <c r="N561" i="60"/>
  <c r="N579" i="60"/>
  <c r="P579" i="60" s="1"/>
  <c r="N571" i="60"/>
  <c r="P571" i="60" s="1"/>
  <c r="N511" i="60"/>
  <c r="P511" i="60" s="1"/>
  <c r="N569" i="60"/>
  <c r="P569" i="60" s="1"/>
  <c r="N500" i="60"/>
  <c r="P500" i="60" s="1"/>
  <c r="N27" i="13"/>
  <c r="P27" i="13" s="1"/>
  <c r="N503" i="60"/>
  <c r="P503" i="60" s="1"/>
  <c r="N508" i="60"/>
  <c r="P508" i="60" s="1"/>
  <c r="N371" i="2"/>
  <c r="P371" i="2" s="1"/>
  <c r="N369" i="2"/>
  <c r="P369" i="2" s="1"/>
  <c r="N348" i="2"/>
  <c r="P348" i="2" s="1"/>
  <c r="N356" i="2"/>
  <c r="P356" i="2" s="1"/>
  <c r="N298" i="2"/>
  <c r="P298" i="2" s="1"/>
  <c r="P439" i="2" l="1"/>
  <c r="P561" i="60"/>
  <c r="M645" i="60"/>
  <c r="O647" i="60"/>
  <c r="P499" i="60"/>
  <c r="N647" i="60"/>
  <c r="C14" i="27" l="1"/>
  <c r="P645" i="60"/>
  <c r="P767" i="60" l="1"/>
  <c r="S55" i="37" l="1"/>
  <c r="I55" i="37"/>
  <c r="U55" i="37" l="1"/>
  <c r="V55" i="37" s="1"/>
  <c r="W55" i="37" s="1"/>
  <c r="Y55" i="37" s="1"/>
  <c r="K55" i="37"/>
  <c r="L55" i="37" s="1"/>
  <c r="M55" i="37" l="1"/>
  <c r="N55" i="37" l="1"/>
  <c r="P55" i="37" s="1"/>
  <c r="O55" i="37"/>
  <c r="D14" i="27" l="1"/>
  <c r="S486" i="60" l="1"/>
  <c r="I486" i="60"/>
  <c r="S485" i="60"/>
  <c r="I485" i="60"/>
  <c r="S484" i="60"/>
  <c r="U484" i="60" s="1"/>
  <c r="I484" i="60"/>
  <c r="S483" i="60"/>
  <c r="I483" i="60"/>
  <c r="S482" i="60"/>
  <c r="U482" i="60" s="1"/>
  <c r="V482" i="60" s="1"/>
  <c r="W482" i="60" s="1"/>
  <c r="Y482" i="60" s="1"/>
  <c r="I482" i="60"/>
  <c r="K482" i="60" s="1"/>
  <c r="L482" i="60" s="1"/>
  <c r="S30" i="53"/>
  <c r="U30" i="53" s="1"/>
  <c r="V30" i="53" s="1"/>
  <c r="W30" i="53" s="1"/>
  <c r="I30" i="53"/>
  <c r="S29" i="53"/>
  <c r="U29" i="53" s="1"/>
  <c r="I29" i="53"/>
  <c r="S28" i="53"/>
  <c r="U28" i="53" s="1"/>
  <c r="V28" i="53" s="1"/>
  <c r="W28" i="53" s="1"/>
  <c r="Y28" i="53" s="1"/>
  <c r="I28" i="53"/>
  <c r="K28" i="53" s="1"/>
  <c r="S32" i="53"/>
  <c r="U32" i="53" s="1"/>
  <c r="V32" i="53" s="1"/>
  <c r="W32" i="53" s="1"/>
  <c r="Y32" i="53" s="1"/>
  <c r="I32" i="53"/>
  <c r="K32" i="53" s="1"/>
  <c r="S31" i="53"/>
  <c r="U31" i="53" s="1"/>
  <c r="V31" i="53" s="1"/>
  <c r="W31" i="53" s="1"/>
  <c r="Y31" i="53" s="1"/>
  <c r="I31" i="53"/>
  <c r="S481" i="60"/>
  <c r="U481" i="60" s="1"/>
  <c r="V481" i="60" s="1"/>
  <c r="W481" i="60" s="1"/>
  <c r="Y481" i="60" s="1"/>
  <c r="I481" i="60"/>
  <c r="K481" i="60" s="1"/>
  <c r="L481" i="60" s="1"/>
  <c r="S480" i="60"/>
  <c r="I480" i="60"/>
  <c r="U52" i="6"/>
  <c r="W52" i="6" s="1"/>
  <c r="X52" i="6" s="1"/>
  <c r="Y52" i="6" s="1"/>
  <c r="AA52" i="6" s="1"/>
  <c r="K52" i="6"/>
  <c r="M52" i="6" s="1"/>
  <c r="N52" i="6" s="1"/>
  <c r="U51" i="6"/>
  <c r="W51" i="6" s="1"/>
  <c r="K51" i="6"/>
  <c r="M51" i="6" s="1"/>
  <c r="N51" i="6" s="1"/>
  <c r="U483" i="60" l="1"/>
  <c r="V483" i="60" s="1"/>
  <c r="W483" i="60" s="1"/>
  <c r="Y483" i="60" s="1"/>
  <c r="U486" i="60"/>
  <c r="V486" i="60" s="1"/>
  <c r="W486" i="60" s="1"/>
  <c r="Y486" i="60" s="1"/>
  <c r="V484" i="60"/>
  <c r="W484" i="60" s="1"/>
  <c r="Y484" i="60" s="1"/>
  <c r="U485" i="60"/>
  <c r="V485" i="60" s="1"/>
  <c r="W485" i="60" s="1"/>
  <c r="Y485" i="60" s="1"/>
  <c r="K483" i="60"/>
  <c r="L483" i="60" s="1"/>
  <c r="K484" i="60"/>
  <c r="L484" i="60" s="1"/>
  <c r="K485" i="60"/>
  <c r="L485" i="60" s="1"/>
  <c r="K486" i="60"/>
  <c r="L486" i="60" s="1"/>
  <c r="V29" i="53"/>
  <c r="W29" i="53" s="1"/>
  <c r="Y29" i="53" s="1"/>
  <c r="Y30" i="53"/>
  <c r="K30" i="53"/>
  <c r="L30" i="53" s="1"/>
  <c r="K29" i="53"/>
  <c r="L29" i="53" s="1"/>
  <c r="L28" i="53"/>
  <c r="K31" i="53"/>
  <c r="L31" i="53" s="1"/>
  <c r="L32" i="53"/>
  <c r="U480" i="60"/>
  <c r="V480" i="60" s="1"/>
  <c r="W480" i="60" s="1"/>
  <c r="Y480" i="60" s="1"/>
  <c r="K480" i="60"/>
  <c r="L480" i="60" s="1"/>
  <c r="X51" i="6"/>
  <c r="Y51" i="6" s="1"/>
  <c r="AA51" i="6" s="1"/>
  <c r="M482" i="60" l="1"/>
  <c r="M28" i="53"/>
  <c r="N28" i="53" s="1"/>
  <c r="P28" i="53" s="1"/>
  <c r="M480" i="60"/>
  <c r="O51" i="6"/>
  <c r="O482" i="60" l="1"/>
  <c r="N482" i="60"/>
  <c r="P482" i="60" s="1"/>
  <c r="O28" i="53"/>
  <c r="N480" i="60"/>
  <c r="P480" i="60" s="1"/>
  <c r="P51" i="6"/>
  <c r="R51" i="6" s="1"/>
  <c r="T66" i="16" l="1"/>
  <c r="V66" i="16" s="1"/>
  <c r="W66" i="16" s="1"/>
  <c r="X66" i="16" s="1"/>
  <c r="Z66" i="16" s="1"/>
  <c r="J66" i="16"/>
  <c r="L66" i="16" s="1"/>
  <c r="M66" i="16" s="1"/>
  <c r="T65" i="16"/>
  <c r="J65" i="16"/>
  <c r="T64" i="16"/>
  <c r="J64" i="16"/>
  <c r="L64" i="16" s="1"/>
  <c r="M64" i="16" s="1"/>
  <c r="S479" i="60"/>
  <c r="I479" i="60"/>
  <c r="S478" i="60"/>
  <c r="I478" i="60"/>
  <c r="S477" i="60"/>
  <c r="U477" i="60" s="1"/>
  <c r="I477" i="60"/>
  <c r="S476" i="60"/>
  <c r="I476" i="60"/>
  <c r="S475" i="60"/>
  <c r="I475" i="60"/>
  <c r="S474" i="60"/>
  <c r="I474" i="60"/>
  <c r="S473" i="60"/>
  <c r="U473" i="60" s="1"/>
  <c r="I473" i="60"/>
  <c r="S472" i="60"/>
  <c r="U472" i="60" s="1"/>
  <c r="I472" i="60"/>
  <c r="S471" i="60"/>
  <c r="U471" i="60" s="1"/>
  <c r="I471" i="60"/>
  <c r="S470" i="60"/>
  <c r="I470" i="60"/>
  <c r="S469" i="60"/>
  <c r="U469" i="60" s="1"/>
  <c r="I469" i="60"/>
  <c r="S468" i="60"/>
  <c r="U468" i="60" s="1"/>
  <c r="I468" i="60"/>
  <c r="S467" i="60"/>
  <c r="U467" i="60" s="1"/>
  <c r="I467" i="60"/>
  <c r="S466" i="60"/>
  <c r="I466" i="60"/>
  <c r="S465" i="60"/>
  <c r="U465" i="60" s="1"/>
  <c r="I465" i="60"/>
  <c r="S464" i="60"/>
  <c r="U464" i="60" s="1"/>
  <c r="I464" i="60"/>
  <c r="S463" i="60"/>
  <c r="U463" i="60" s="1"/>
  <c r="I463" i="60"/>
  <c r="S462" i="60"/>
  <c r="U462" i="60" s="1"/>
  <c r="V462" i="60" s="1"/>
  <c r="W462" i="60" s="1"/>
  <c r="Y462" i="60" s="1"/>
  <c r="I462" i="60"/>
  <c r="K462" i="60" s="1"/>
  <c r="L462" i="60" s="1"/>
  <c r="S30" i="70"/>
  <c r="U30" i="70" s="1"/>
  <c r="V30" i="70" s="1"/>
  <c r="W30" i="70" s="1"/>
  <c r="Y30" i="70" s="1"/>
  <c r="I30" i="70"/>
  <c r="K30" i="70" s="1"/>
  <c r="S29" i="70"/>
  <c r="U29" i="70" s="1"/>
  <c r="V29" i="70" s="1"/>
  <c r="W29" i="70" s="1"/>
  <c r="Y29" i="70" s="1"/>
  <c r="I29" i="70"/>
  <c r="S28" i="70"/>
  <c r="U28" i="70" s="1"/>
  <c r="V28" i="70" s="1"/>
  <c r="W28" i="70" s="1"/>
  <c r="Y28" i="70" s="1"/>
  <c r="I28" i="70"/>
  <c r="S27" i="70"/>
  <c r="U27" i="70" s="1"/>
  <c r="V27" i="70" s="1"/>
  <c r="W27" i="70" s="1"/>
  <c r="Y27" i="70" s="1"/>
  <c r="I27" i="70"/>
  <c r="S26" i="70"/>
  <c r="U26" i="70" s="1"/>
  <c r="V26" i="70" s="1"/>
  <c r="W26" i="70" s="1"/>
  <c r="Y26" i="70" s="1"/>
  <c r="I26" i="70"/>
  <c r="S25" i="70"/>
  <c r="U25" i="70" s="1"/>
  <c r="V25" i="70" s="1"/>
  <c r="W25" i="70" s="1"/>
  <c r="Y25" i="70" s="1"/>
  <c r="I25" i="70"/>
  <c r="S24" i="70"/>
  <c r="U24" i="70" s="1"/>
  <c r="V24" i="70" s="1"/>
  <c r="W24" i="70" s="1"/>
  <c r="Y24" i="70" s="1"/>
  <c r="I24" i="70"/>
  <c r="S23" i="70"/>
  <c r="U23" i="70" s="1"/>
  <c r="V23" i="70" s="1"/>
  <c r="W23" i="70" s="1"/>
  <c r="Y23" i="70" s="1"/>
  <c r="I23" i="70"/>
  <c r="S22" i="70"/>
  <c r="U22" i="70" s="1"/>
  <c r="V22" i="70" s="1"/>
  <c r="W22" i="70" s="1"/>
  <c r="Y22" i="70" s="1"/>
  <c r="I22" i="70"/>
  <c r="S21" i="70"/>
  <c r="I21" i="70"/>
  <c r="K21" i="70" s="1"/>
  <c r="L21" i="70" s="1"/>
  <c r="S20" i="70"/>
  <c r="I20" i="70"/>
  <c r="K20" i="70" s="1"/>
  <c r="L20" i="70" s="1"/>
  <c r="S19" i="70"/>
  <c r="I19" i="70"/>
  <c r="I18" i="70"/>
  <c r="K18" i="70" s="1"/>
  <c r="S18" i="70"/>
  <c r="U18" i="70" s="1"/>
  <c r="S15" i="70"/>
  <c r="U15" i="70" s="1"/>
  <c r="V15" i="70" s="1"/>
  <c r="W15" i="70" s="1"/>
  <c r="Y15" i="70" s="1"/>
  <c r="I15" i="70"/>
  <c r="K15" i="70" s="1"/>
  <c r="S17" i="70"/>
  <c r="I17" i="70"/>
  <c r="S16" i="70"/>
  <c r="U16" i="70" s="1"/>
  <c r="I16" i="70"/>
  <c r="S14" i="70"/>
  <c r="I14" i="70"/>
  <c r="S13" i="70"/>
  <c r="U13" i="70" s="1"/>
  <c r="V13" i="70" s="1"/>
  <c r="W13" i="70" s="1"/>
  <c r="Y13" i="70" s="1"/>
  <c r="I13" i="70"/>
  <c r="K13" i="70" s="1"/>
  <c r="L13" i="70" s="1"/>
  <c r="S461" i="60"/>
  <c r="I461" i="60"/>
  <c r="S12" i="63"/>
  <c r="I12" i="63"/>
  <c r="V463" i="60" l="1"/>
  <c r="W463" i="60" s="1"/>
  <c r="Y463" i="60" s="1"/>
  <c r="V467" i="60"/>
  <c r="W467" i="60" s="1"/>
  <c r="Y467" i="60" s="1"/>
  <c r="V471" i="60"/>
  <c r="W471" i="60" s="1"/>
  <c r="Y471" i="60" s="1"/>
  <c r="U476" i="60"/>
  <c r="V476" i="60" s="1"/>
  <c r="W476" i="60" s="1"/>
  <c r="Y476" i="60" s="1"/>
  <c r="V464" i="60"/>
  <c r="W464" i="60" s="1"/>
  <c r="Y464" i="60" s="1"/>
  <c r="V472" i="60"/>
  <c r="W472" i="60" s="1"/>
  <c r="Y472" i="60" s="1"/>
  <c r="U475" i="60"/>
  <c r="V475" i="60" s="1"/>
  <c r="W475" i="60" s="1"/>
  <c r="Y475" i="60" s="1"/>
  <c r="U479" i="60"/>
  <c r="V479" i="60" s="1"/>
  <c r="W479" i="60" s="1"/>
  <c r="Y479" i="60" s="1"/>
  <c r="V468" i="60"/>
  <c r="W468" i="60" s="1"/>
  <c r="Y468" i="60" s="1"/>
  <c r="V465" i="60"/>
  <c r="W465" i="60" s="1"/>
  <c r="Y465" i="60" s="1"/>
  <c r="U466" i="60"/>
  <c r="V466" i="60" s="1"/>
  <c r="W466" i="60" s="1"/>
  <c r="Y466" i="60" s="1"/>
  <c r="V469" i="60"/>
  <c r="W469" i="60" s="1"/>
  <c r="Y469" i="60" s="1"/>
  <c r="U470" i="60"/>
  <c r="V470" i="60" s="1"/>
  <c r="W470" i="60" s="1"/>
  <c r="Y470" i="60" s="1"/>
  <c r="V473" i="60"/>
  <c r="W473" i="60" s="1"/>
  <c r="Y473" i="60" s="1"/>
  <c r="U474" i="60"/>
  <c r="V474" i="60" s="1"/>
  <c r="W474" i="60" s="1"/>
  <c r="Y474" i="60" s="1"/>
  <c r="V477" i="60"/>
  <c r="W477" i="60" s="1"/>
  <c r="Y477" i="60" s="1"/>
  <c r="U478" i="60"/>
  <c r="V478" i="60" s="1"/>
  <c r="W478" i="60" s="1"/>
  <c r="Y478" i="60" s="1"/>
  <c r="L65" i="16"/>
  <c r="M65" i="16" s="1"/>
  <c r="V65" i="16"/>
  <c r="W65" i="16" s="1"/>
  <c r="X65" i="16" s="1"/>
  <c r="Z65" i="16" s="1"/>
  <c r="V64" i="16"/>
  <c r="W64" i="16" s="1"/>
  <c r="X64" i="16" s="1"/>
  <c r="Z64" i="16" s="1"/>
  <c r="K463" i="60"/>
  <c r="L463" i="60" s="1"/>
  <c r="K464" i="60"/>
  <c r="L464" i="60" s="1"/>
  <c r="K465" i="60"/>
  <c r="L465" i="60" s="1"/>
  <c r="K466" i="60"/>
  <c r="L466" i="60" s="1"/>
  <c r="K467" i="60"/>
  <c r="L467" i="60" s="1"/>
  <c r="K468" i="60"/>
  <c r="L468" i="60" s="1"/>
  <c r="K469" i="60"/>
  <c r="L469" i="60" s="1"/>
  <c r="K470" i="60"/>
  <c r="L470" i="60" s="1"/>
  <c r="K471" i="60"/>
  <c r="L471" i="60" s="1"/>
  <c r="K472" i="60"/>
  <c r="L472" i="60" s="1"/>
  <c r="K473" i="60"/>
  <c r="L473" i="60" s="1"/>
  <c r="K474" i="60"/>
  <c r="L474" i="60" s="1"/>
  <c r="K475" i="60"/>
  <c r="L475" i="60" s="1"/>
  <c r="K476" i="60"/>
  <c r="L476" i="60" s="1"/>
  <c r="K477" i="60"/>
  <c r="L477" i="60" s="1"/>
  <c r="K478" i="60"/>
  <c r="L478" i="60" s="1"/>
  <c r="K479" i="60"/>
  <c r="L479" i="60" s="1"/>
  <c r="K22" i="70"/>
  <c r="L22" i="70" s="1"/>
  <c r="K23" i="70"/>
  <c r="L23" i="70" s="1"/>
  <c r="K24" i="70"/>
  <c r="L24" i="70" s="1"/>
  <c r="K25" i="70"/>
  <c r="L25" i="70" s="1"/>
  <c r="K26" i="70"/>
  <c r="L26" i="70" s="1"/>
  <c r="K27" i="70"/>
  <c r="L27" i="70" s="1"/>
  <c r="K28" i="70"/>
  <c r="L28" i="70" s="1"/>
  <c r="K29" i="70"/>
  <c r="L29" i="70" s="1"/>
  <c r="U20" i="70"/>
  <c r="V20" i="70" s="1"/>
  <c r="W20" i="70" s="1"/>
  <c r="Y20" i="70" s="1"/>
  <c r="U21" i="70"/>
  <c r="V21" i="70" s="1"/>
  <c r="W21" i="70" s="1"/>
  <c r="L30" i="70"/>
  <c r="U19" i="70"/>
  <c r="V19" i="70" s="1"/>
  <c r="W19" i="70" s="1"/>
  <c r="Y19" i="70" s="1"/>
  <c r="K19" i="70"/>
  <c r="L19" i="70" s="1"/>
  <c r="L18" i="70"/>
  <c r="V18" i="70"/>
  <c r="W18" i="70" s="1"/>
  <c r="Y18" i="70" s="1"/>
  <c r="L15" i="70"/>
  <c r="V16" i="70"/>
  <c r="W16" i="70" s="1"/>
  <c r="Y16" i="70" s="1"/>
  <c r="U17" i="70"/>
  <c r="V17" i="70" s="1"/>
  <c r="W17" i="70" s="1"/>
  <c r="Y17" i="70" s="1"/>
  <c r="U14" i="70"/>
  <c r="V14" i="70" s="1"/>
  <c r="W14" i="70" s="1"/>
  <c r="Y14" i="70" s="1"/>
  <c r="K14" i="70"/>
  <c r="L14" i="70" s="1"/>
  <c r="K16" i="70"/>
  <c r="L16" i="70" s="1"/>
  <c r="K17" i="70"/>
  <c r="L17" i="70" s="1"/>
  <c r="K461" i="60"/>
  <c r="L461" i="60" s="1"/>
  <c r="M461" i="60" s="1"/>
  <c r="U461" i="60"/>
  <c r="V461" i="60" s="1"/>
  <c r="W461" i="60" s="1"/>
  <c r="Y461" i="60" s="1"/>
  <c r="U12" i="63"/>
  <c r="V12" i="63" s="1"/>
  <c r="W12" i="63" s="1"/>
  <c r="Y12" i="63" s="1"/>
  <c r="K12" i="63"/>
  <c r="L12" i="63" s="1"/>
  <c r="M12" i="63" s="1"/>
  <c r="M462" i="60" l="1"/>
  <c r="O462" i="60" s="1"/>
  <c r="N64" i="16"/>
  <c r="Y21" i="70"/>
  <c r="M13" i="70"/>
  <c r="O461" i="60"/>
  <c r="N461" i="60"/>
  <c r="P461" i="60" s="1"/>
  <c r="N12" i="63"/>
  <c r="P12" i="63" s="1"/>
  <c r="O12" i="63"/>
  <c r="N462" i="60" l="1"/>
  <c r="P462" i="60" s="1"/>
  <c r="O64" i="16"/>
  <c r="Q64" i="16" s="1"/>
  <c r="O13" i="70"/>
  <c r="N13" i="70"/>
  <c r="P13" i="70" s="1"/>
  <c r="T63" i="16" l="1"/>
  <c r="J63" i="16"/>
  <c r="T62" i="16"/>
  <c r="V62" i="16" s="1"/>
  <c r="J62" i="16"/>
  <c r="L62" i="16" s="1"/>
  <c r="T61" i="16"/>
  <c r="V61" i="16" s="1"/>
  <c r="W61" i="16" s="1"/>
  <c r="X61" i="16" s="1"/>
  <c r="Z61" i="16" s="1"/>
  <c r="J61" i="16"/>
  <c r="L61" i="16" s="1"/>
  <c r="M61" i="16" s="1"/>
  <c r="V60" i="16"/>
  <c r="W60" i="16" s="1"/>
  <c r="X60" i="16" s="1"/>
  <c r="Z60" i="16" s="1"/>
  <c r="J60" i="16"/>
  <c r="L60" i="16" s="1"/>
  <c r="M60" i="16" s="1"/>
  <c r="T59" i="16"/>
  <c r="V59" i="16" s="1"/>
  <c r="J59" i="16"/>
  <c r="L59" i="16" s="1"/>
  <c r="T58" i="16"/>
  <c r="J58" i="16"/>
  <c r="T57" i="16"/>
  <c r="V57" i="16" s="1"/>
  <c r="W57" i="16" s="1"/>
  <c r="X57" i="16" s="1"/>
  <c r="Z57" i="16" s="1"/>
  <c r="J57" i="16"/>
  <c r="L57" i="16" s="1"/>
  <c r="T56" i="16"/>
  <c r="V56" i="16" s="1"/>
  <c r="W56" i="16" s="1"/>
  <c r="X56" i="16" s="1"/>
  <c r="Z56" i="16" s="1"/>
  <c r="J56" i="16"/>
  <c r="L56" i="16" s="1"/>
  <c r="M56" i="16" s="1"/>
  <c r="T55" i="16"/>
  <c r="V55" i="16" s="1"/>
  <c r="J55" i="16"/>
  <c r="S457" i="60"/>
  <c r="I457" i="60"/>
  <c r="S460" i="60"/>
  <c r="I460" i="60"/>
  <c r="K460" i="60" s="1"/>
  <c r="L460" i="60" s="1"/>
  <c r="S459" i="60"/>
  <c r="U459" i="60" s="1"/>
  <c r="V459" i="60" s="1"/>
  <c r="W459" i="60" s="1"/>
  <c r="Y459" i="60" s="1"/>
  <c r="I459" i="60"/>
  <c r="K459" i="60" s="1"/>
  <c r="S458" i="60"/>
  <c r="I458" i="60"/>
  <c r="K458" i="60" s="1"/>
  <c r="L458" i="60" s="1"/>
  <c r="S456" i="60"/>
  <c r="U456" i="60" s="1"/>
  <c r="V456" i="60" s="1"/>
  <c r="W456" i="60" s="1"/>
  <c r="Y456" i="60" s="1"/>
  <c r="I456" i="60"/>
  <c r="S455" i="60"/>
  <c r="U455" i="60" s="1"/>
  <c r="V455" i="60" s="1"/>
  <c r="W455" i="60" s="1"/>
  <c r="Y455" i="60" s="1"/>
  <c r="I455" i="60"/>
  <c r="K455" i="60" s="1"/>
  <c r="L455" i="60" s="1"/>
  <c r="S454" i="60"/>
  <c r="I454" i="60"/>
  <c r="U453" i="60"/>
  <c r="V453" i="60" s="1"/>
  <c r="W453" i="60" s="1"/>
  <c r="Y453" i="60" s="1"/>
  <c r="I453" i="60"/>
  <c r="S452" i="60"/>
  <c r="I452" i="60"/>
  <c r="K452" i="60" s="1"/>
  <c r="S451" i="60"/>
  <c r="U451" i="60" s="1"/>
  <c r="V451" i="60" s="1"/>
  <c r="W451" i="60" s="1"/>
  <c r="Y451" i="60" s="1"/>
  <c r="I451" i="60"/>
  <c r="K451" i="60" s="1"/>
  <c r="L451" i="60" s="1"/>
  <c r="S450" i="60"/>
  <c r="U450" i="60" s="1"/>
  <c r="V450" i="60" s="1"/>
  <c r="W450" i="60" s="1"/>
  <c r="Y450" i="60" s="1"/>
  <c r="I450" i="60"/>
  <c r="K450" i="60" s="1"/>
  <c r="L450" i="60" s="1"/>
  <c r="S449" i="60"/>
  <c r="U449" i="60" s="1"/>
  <c r="V449" i="60" s="1"/>
  <c r="W449" i="60" s="1"/>
  <c r="Y449" i="60" s="1"/>
  <c r="I449" i="60"/>
  <c r="K449" i="60" s="1"/>
  <c r="S448" i="60"/>
  <c r="I448" i="60"/>
  <c r="S447" i="60"/>
  <c r="I447" i="60"/>
  <c r="K447" i="60" s="1"/>
  <c r="L447" i="60" s="1"/>
  <c r="S26" i="68"/>
  <c r="I26" i="68"/>
  <c r="K26" i="68" s="1"/>
  <c r="L26" i="68" s="1"/>
  <c r="S446" i="60"/>
  <c r="I446" i="60"/>
  <c r="K446" i="60" s="1"/>
  <c r="L446" i="60" s="1"/>
  <c r="S445" i="60"/>
  <c r="U445" i="60" s="1"/>
  <c r="V445" i="60" s="1"/>
  <c r="W445" i="60" s="1"/>
  <c r="Y445" i="60" s="1"/>
  <c r="I445" i="60"/>
  <c r="K445" i="60" s="1"/>
  <c r="S46" i="37"/>
  <c r="I46" i="37"/>
  <c r="S22" i="13"/>
  <c r="I22" i="13"/>
  <c r="K22" i="13" s="1"/>
  <c r="L22" i="13" s="1"/>
  <c r="S21" i="13"/>
  <c r="U21" i="13" s="1"/>
  <c r="I21" i="13"/>
  <c r="M59" i="16" l="1"/>
  <c r="M62" i="16"/>
  <c r="W55" i="16"/>
  <c r="X55" i="16" s="1"/>
  <c r="Z55" i="16" s="1"/>
  <c r="M57" i="16"/>
  <c r="W59" i="16"/>
  <c r="X59" i="16" s="1"/>
  <c r="Z59" i="16" s="1"/>
  <c r="W62" i="16"/>
  <c r="X62" i="16" s="1"/>
  <c r="Z62" i="16" s="1"/>
  <c r="L55" i="16"/>
  <c r="M55" i="16" s="1"/>
  <c r="L58" i="16"/>
  <c r="M58" i="16" s="1"/>
  <c r="V58" i="16"/>
  <c r="W58" i="16" s="1"/>
  <c r="X58" i="16" s="1"/>
  <c r="Z58" i="16" s="1"/>
  <c r="L63" i="16"/>
  <c r="M63" i="16" s="1"/>
  <c r="V63" i="16"/>
  <c r="W63" i="16" s="1"/>
  <c r="X63" i="16" s="1"/>
  <c r="Z63" i="16" s="1"/>
  <c r="K448" i="60"/>
  <c r="L448" i="60" s="1"/>
  <c r="K457" i="60"/>
  <c r="L457" i="60" s="1"/>
  <c r="M457" i="60" s="1"/>
  <c r="U457" i="60"/>
  <c r="V457" i="60" s="1"/>
  <c r="W457" i="60" s="1"/>
  <c r="Y457" i="60" s="1"/>
  <c r="U452" i="60"/>
  <c r="V452" i="60" s="1"/>
  <c r="W452" i="60" s="1"/>
  <c r="Y452" i="60" s="1"/>
  <c r="U454" i="60"/>
  <c r="V454" i="60" s="1"/>
  <c r="W454" i="60" s="1"/>
  <c r="Y454" i="60" s="1"/>
  <c r="K456" i="60"/>
  <c r="L456" i="60" s="1"/>
  <c r="U448" i="60"/>
  <c r="V448" i="60" s="1"/>
  <c r="W448" i="60" s="1"/>
  <c r="Y448" i="60" s="1"/>
  <c r="L449" i="60"/>
  <c r="L452" i="60"/>
  <c r="K453" i="60"/>
  <c r="L453" i="60" s="1"/>
  <c r="K454" i="60"/>
  <c r="L454" i="60" s="1"/>
  <c r="U458" i="60"/>
  <c r="V458" i="60" s="1"/>
  <c r="W458" i="60" s="1"/>
  <c r="Y458" i="60" s="1"/>
  <c r="L459" i="60"/>
  <c r="U460" i="60"/>
  <c r="V460" i="60" s="1"/>
  <c r="W460" i="60" s="1"/>
  <c r="Y460" i="60" s="1"/>
  <c r="M447" i="60"/>
  <c r="U447" i="60"/>
  <c r="V447" i="60" s="1"/>
  <c r="W447" i="60" s="1"/>
  <c r="Y447" i="60" s="1"/>
  <c r="M26" i="68"/>
  <c r="U26" i="68"/>
  <c r="V26" i="68" s="1"/>
  <c r="W26" i="68" s="1"/>
  <c r="Y26" i="68" s="1"/>
  <c r="M446" i="60"/>
  <c r="L445" i="60"/>
  <c r="U446" i="60"/>
  <c r="V446" i="60" s="1"/>
  <c r="W446" i="60" s="1"/>
  <c r="Y446" i="60" s="1"/>
  <c r="K46" i="37"/>
  <c r="L46" i="37" s="1"/>
  <c r="M46" i="37" s="1"/>
  <c r="U46" i="37"/>
  <c r="V46" i="37" s="1"/>
  <c r="W46" i="37" s="1"/>
  <c r="Y46" i="37" s="1"/>
  <c r="M22" i="13"/>
  <c r="U22" i="13"/>
  <c r="V22" i="13" s="1"/>
  <c r="W22" i="13" s="1"/>
  <c r="Y22" i="13" s="1"/>
  <c r="K21" i="13"/>
  <c r="L21" i="13" s="1"/>
  <c r="V21" i="13"/>
  <c r="W21" i="13" s="1"/>
  <c r="Y21" i="13" s="1"/>
  <c r="U444" i="60"/>
  <c r="S444" i="60"/>
  <c r="I444" i="60"/>
  <c r="S443" i="60"/>
  <c r="I443" i="60"/>
  <c r="S442" i="60"/>
  <c r="I442" i="60"/>
  <c r="S441" i="60"/>
  <c r="I441" i="60"/>
  <c r="K441" i="60" s="1"/>
  <c r="S440" i="60"/>
  <c r="I440" i="60"/>
  <c r="S439" i="60"/>
  <c r="I439" i="60"/>
  <c r="U438" i="60"/>
  <c r="S438" i="60"/>
  <c r="I438" i="60"/>
  <c r="K438" i="60" s="1"/>
  <c r="U437" i="60"/>
  <c r="S437" i="60"/>
  <c r="I437" i="60"/>
  <c r="S436" i="60"/>
  <c r="U436" i="60" s="1"/>
  <c r="I436" i="60"/>
  <c r="S435" i="60"/>
  <c r="U435" i="60" s="1"/>
  <c r="I435" i="60"/>
  <c r="S434" i="60"/>
  <c r="I434" i="60"/>
  <c r="K434" i="60" s="1"/>
  <c r="L434" i="60" s="1"/>
  <c r="S433" i="60"/>
  <c r="I433" i="60"/>
  <c r="S432" i="60"/>
  <c r="U432" i="60" s="1"/>
  <c r="I432" i="60"/>
  <c r="S431" i="60"/>
  <c r="U431" i="60" s="1"/>
  <c r="V431" i="60" s="1"/>
  <c r="W431" i="60" s="1"/>
  <c r="Y431" i="60" s="1"/>
  <c r="I431" i="60"/>
  <c r="K431" i="60" s="1"/>
  <c r="L431" i="60" s="1"/>
  <c r="S430" i="60"/>
  <c r="U430" i="60" s="1"/>
  <c r="V430" i="60" s="1"/>
  <c r="W430" i="60" s="1"/>
  <c r="Y430" i="60" s="1"/>
  <c r="I430" i="60"/>
  <c r="K430" i="60" s="1"/>
  <c r="L430" i="60" s="1"/>
  <c r="S429" i="60"/>
  <c r="I429" i="60"/>
  <c r="S428" i="60"/>
  <c r="U428" i="60" s="1"/>
  <c r="I428" i="60"/>
  <c r="K428" i="60" s="1"/>
  <c r="S427" i="60"/>
  <c r="I427" i="60"/>
  <c r="S426" i="60"/>
  <c r="I426" i="60"/>
  <c r="S425" i="60"/>
  <c r="I425" i="60"/>
  <c r="S424" i="60"/>
  <c r="U424" i="60" s="1"/>
  <c r="I424" i="60"/>
  <c r="K424" i="60" s="1"/>
  <c r="S423" i="60"/>
  <c r="I423" i="60"/>
  <c r="S422" i="60"/>
  <c r="I422" i="60"/>
  <c r="S421" i="60"/>
  <c r="U421" i="60" s="1"/>
  <c r="I421" i="60"/>
  <c r="S420" i="60"/>
  <c r="I420" i="60"/>
  <c r="S419" i="60"/>
  <c r="I419" i="60"/>
  <c r="K419" i="60" s="1"/>
  <c r="L419" i="60" s="1"/>
  <c r="S418" i="60"/>
  <c r="I418" i="60"/>
  <c r="S417" i="60"/>
  <c r="U417" i="60" s="1"/>
  <c r="I417" i="60"/>
  <c r="S416" i="60"/>
  <c r="I416" i="60"/>
  <c r="S415" i="60"/>
  <c r="U415" i="60" s="1"/>
  <c r="I415" i="60"/>
  <c r="K415" i="60" s="1"/>
  <c r="L415" i="60" s="1"/>
  <c r="S414" i="60"/>
  <c r="U414" i="60" s="1"/>
  <c r="V414" i="60" s="1"/>
  <c r="W414" i="60" s="1"/>
  <c r="Y414" i="60" s="1"/>
  <c r="I414" i="60"/>
  <c r="K414" i="60" s="1"/>
  <c r="L414" i="60" s="1"/>
  <c r="S413" i="60"/>
  <c r="I413" i="60"/>
  <c r="S412" i="60"/>
  <c r="I412" i="60"/>
  <c r="K412" i="60" s="1"/>
  <c r="S411" i="60"/>
  <c r="U411" i="60" s="1"/>
  <c r="V411" i="60" s="1"/>
  <c r="W411" i="60" s="1"/>
  <c r="I411" i="60"/>
  <c r="K411" i="60" s="1"/>
  <c r="L411" i="60" s="1"/>
  <c r="S410" i="60"/>
  <c r="U410" i="60" s="1"/>
  <c r="V410" i="60" s="1"/>
  <c r="W410" i="60" s="1"/>
  <c r="Y410" i="60" s="1"/>
  <c r="I410" i="60"/>
  <c r="K410" i="60" s="1"/>
  <c r="L410" i="60" s="1"/>
  <c r="S409" i="60"/>
  <c r="I409" i="60"/>
  <c r="S408" i="60"/>
  <c r="I408" i="60"/>
  <c r="K408" i="60" s="1"/>
  <c r="S407" i="60"/>
  <c r="U407" i="60" s="1"/>
  <c r="V407" i="60" s="1"/>
  <c r="W407" i="60" s="1"/>
  <c r="Y407" i="60" s="1"/>
  <c r="I407" i="60"/>
  <c r="K407" i="60" s="1"/>
  <c r="L407" i="60" s="1"/>
  <c r="S406" i="60"/>
  <c r="U406" i="60" s="1"/>
  <c r="I406" i="60"/>
  <c r="S405" i="60"/>
  <c r="I405" i="60"/>
  <c r="S404" i="60"/>
  <c r="I404" i="60"/>
  <c r="K404" i="60" s="1"/>
  <c r="S403" i="60"/>
  <c r="I403" i="60"/>
  <c r="S288" i="2"/>
  <c r="U288" i="2" s="1"/>
  <c r="V288" i="2" s="1"/>
  <c r="W288" i="2" s="1"/>
  <c r="Y288" i="2" s="1"/>
  <c r="I288" i="2"/>
  <c r="K288" i="2" s="1"/>
  <c r="L288" i="2" s="1"/>
  <c r="S287" i="2"/>
  <c r="U287" i="2" s="1"/>
  <c r="V287" i="2" s="1"/>
  <c r="W287" i="2" s="1"/>
  <c r="Y287" i="2" s="1"/>
  <c r="I287" i="2"/>
  <c r="K287" i="2" s="1"/>
  <c r="S286" i="2"/>
  <c r="U286" i="2" s="1"/>
  <c r="I286" i="2"/>
  <c r="K286" i="2" s="1"/>
  <c r="S285" i="2"/>
  <c r="U285" i="2" s="1"/>
  <c r="V285" i="2" s="1"/>
  <c r="W285" i="2" s="1"/>
  <c r="Y285" i="2" s="1"/>
  <c r="I285" i="2"/>
  <c r="K285" i="2" s="1"/>
  <c r="L285" i="2" s="1"/>
  <c r="S284" i="2"/>
  <c r="U284" i="2" s="1"/>
  <c r="V284" i="2" s="1"/>
  <c r="W284" i="2" s="1"/>
  <c r="Y284" i="2" s="1"/>
  <c r="I284" i="2"/>
  <c r="K284" i="2" s="1"/>
  <c r="L284" i="2" s="1"/>
  <c r="S283" i="2"/>
  <c r="I283" i="2"/>
  <c r="S282" i="2"/>
  <c r="U282" i="2" s="1"/>
  <c r="V282" i="2" s="1"/>
  <c r="W282" i="2" s="1"/>
  <c r="Y282" i="2" s="1"/>
  <c r="I282" i="2"/>
  <c r="K282" i="2" s="1"/>
  <c r="L282" i="2" s="1"/>
  <c r="S281" i="2"/>
  <c r="I281" i="2"/>
  <c r="K281" i="2" s="1"/>
  <c r="S279" i="2"/>
  <c r="I279" i="2"/>
  <c r="S278" i="2"/>
  <c r="U278" i="2" s="1"/>
  <c r="V278" i="2" s="1"/>
  <c r="W278" i="2" s="1"/>
  <c r="Y278" i="2" s="1"/>
  <c r="I278" i="2"/>
  <c r="K278" i="2" s="1"/>
  <c r="L278" i="2" s="1"/>
  <c r="S276" i="2"/>
  <c r="I276" i="2"/>
  <c r="S280" i="2"/>
  <c r="U280" i="2" s="1"/>
  <c r="V280" i="2" s="1"/>
  <c r="W280" i="2" s="1"/>
  <c r="Y280" i="2" s="1"/>
  <c r="I280" i="2"/>
  <c r="K280" i="2" s="1"/>
  <c r="L280" i="2" s="1"/>
  <c r="S277" i="2"/>
  <c r="I277" i="2"/>
  <c r="S275" i="2"/>
  <c r="U275" i="2" s="1"/>
  <c r="V275" i="2" s="1"/>
  <c r="W275" i="2" s="1"/>
  <c r="Y275" i="2" s="1"/>
  <c r="I275" i="2"/>
  <c r="K275" i="2" s="1"/>
  <c r="L275" i="2" s="1"/>
  <c r="S274" i="2"/>
  <c r="I274" i="2"/>
  <c r="S273" i="2"/>
  <c r="U273" i="2" s="1"/>
  <c r="I273" i="2"/>
  <c r="S272" i="2"/>
  <c r="I272" i="2"/>
  <c r="K272" i="2" s="1"/>
  <c r="L272" i="2" s="1"/>
  <c r="S271" i="2"/>
  <c r="U271" i="2" s="1"/>
  <c r="V271" i="2" s="1"/>
  <c r="W271" i="2" s="1"/>
  <c r="Y271" i="2" s="1"/>
  <c r="I271" i="2"/>
  <c r="K271" i="2" s="1"/>
  <c r="L271" i="2" s="1"/>
  <c r="S269" i="2"/>
  <c r="U269" i="2" s="1"/>
  <c r="V269" i="2" s="1"/>
  <c r="W269" i="2" s="1"/>
  <c r="Y269" i="2" s="1"/>
  <c r="I269" i="2"/>
  <c r="K269" i="2" s="1"/>
  <c r="L269" i="2" s="1"/>
  <c r="S267" i="2"/>
  <c r="U267" i="2" s="1"/>
  <c r="V267" i="2" s="1"/>
  <c r="W267" i="2" s="1"/>
  <c r="Y267" i="2" s="1"/>
  <c r="I267" i="2"/>
  <c r="K267" i="2" s="1"/>
  <c r="L267" i="2" s="1"/>
  <c r="S266" i="2"/>
  <c r="U266" i="2" s="1"/>
  <c r="V266" i="2" s="1"/>
  <c r="W266" i="2" s="1"/>
  <c r="Y266" i="2" s="1"/>
  <c r="I266" i="2"/>
  <c r="K266" i="2" s="1"/>
  <c r="L266" i="2" s="1"/>
  <c r="S265" i="2"/>
  <c r="U265" i="2" s="1"/>
  <c r="V265" i="2" s="1"/>
  <c r="W265" i="2" s="1"/>
  <c r="Y265" i="2" s="1"/>
  <c r="I265" i="2"/>
  <c r="K265" i="2" s="1"/>
  <c r="L265" i="2" s="1"/>
  <c r="S264" i="2"/>
  <c r="U264" i="2" s="1"/>
  <c r="V264" i="2" s="1"/>
  <c r="W264" i="2" s="1"/>
  <c r="Y264" i="2" s="1"/>
  <c r="I264" i="2"/>
  <c r="K264" i="2" s="1"/>
  <c r="L264" i="2" s="1"/>
  <c r="S262" i="2"/>
  <c r="I262" i="2"/>
  <c r="K262" i="2" s="1"/>
  <c r="S263" i="2"/>
  <c r="I263" i="2"/>
  <c r="S261" i="2"/>
  <c r="I261" i="2"/>
  <c r="S260" i="2"/>
  <c r="U260" i="2" s="1"/>
  <c r="V260" i="2" s="1"/>
  <c r="W260" i="2" s="1"/>
  <c r="Y260" i="2" s="1"/>
  <c r="I260" i="2"/>
  <c r="K260" i="2" s="1"/>
  <c r="L260" i="2" s="1"/>
  <c r="S259" i="2"/>
  <c r="I259" i="2"/>
  <c r="K259" i="2" s="1"/>
  <c r="L259" i="2" s="1"/>
  <c r="S270" i="2"/>
  <c r="U270" i="2" s="1"/>
  <c r="V270" i="2" s="1"/>
  <c r="W270" i="2" s="1"/>
  <c r="Y270" i="2" s="1"/>
  <c r="I270" i="2"/>
  <c r="K270" i="2" s="1"/>
  <c r="L270" i="2" s="1"/>
  <c r="S268" i="2"/>
  <c r="I268" i="2"/>
  <c r="S258" i="2"/>
  <c r="I258" i="2"/>
  <c r="S257" i="2"/>
  <c r="U257" i="2" s="1"/>
  <c r="V257" i="2" s="1"/>
  <c r="W257" i="2" s="1"/>
  <c r="Y257" i="2" s="1"/>
  <c r="I257" i="2"/>
  <c r="K257" i="2" s="1"/>
  <c r="L257" i="2" s="1"/>
  <c r="S256" i="2"/>
  <c r="I256" i="2"/>
  <c r="K256" i="2" s="1"/>
  <c r="L256" i="2" s="1"/>
  <c r="M68" i="16" l="1"/>
  <c r="Y411" i="60"/>
  <c r="M458" i="60"/>
  <c r="N55" i="16"/>
  <c r="O457" i="60"/>
  <c r="N457" i="60"/>
  <c r="P457" i="60" s="1"/>
  <c r="M448" i="60"/>
  <c r="V444" i="60"/>
  <c r="W444" i="60" s="1"/>
  <c r="Y444" i="60" s="1"/>
  <c r="V415" i="60"/>
  <c r="W415" i="60" s="1"/>
  <c r="Y415" i="60" s="1"/>
  <c r="N447" i="60"/>
  <c r="P447" i="60" s="1"/>
  <c r="V438" i="60"/>
  <c r="W438" i="60" s="1"/>
  <c r="Y438" i="60" s="1"/>
  <c r="N26" i="68"/>
  <c r="P26" i="68" s="1"/>
  <c r="M445" i="60"/>
  <c r="K420" i="60"/>
  <c r="L420" i="60" s="1"/>
  <c r="V437" i="60"/>
  <c r="W437" i="60" s="1"/>
  <c r="Y437" i="60" s="1"/>
  <c r="K416" i="60"/>
  <c r="L416" i="60" s="1"/>
  <c r="U419" i="60"/>
  <c r="V419" i="60" s="1"/>
  <c r="W419" i="60" s="1"/>
  <c r="Y419" i="60" s="1"/>
  <c r="K423" i="60"/>
  <c r="L423" i="60" s="1"/>
  <c r="N446" i="60"/>
  <c r="P446" i="60" s="1"/>
  <c r="N46" i="37"/>
  <c r="P46" i="37" s="1"/>
  <c r="O46" i="37"/>
  <c r="N22" i="13"/>
  <c r="P22" i="13" s="1"/>
  <c r="M21" i="13"/>
  <c r="K417" i="60"/>
  <c r="L417" i="60" s="1"/>
  <c r="K421" i="60"/>
  <c r="L421" i="60" s="1"/>
  <c r="U427" i="60"/>
  <c r="V427" i="60" s="1"/>
  <c r="W427" i="60" s="1"/>
  <c r="Y427" i="60" s="1"/>
  <c r="K437" i="60"/>
  <c r="L437" i="60" s="1"/>
  <c r="K440" i="60"/>
  <c r="L440" i="60" s="1"/>
  <c r="U440" i="60"/>
  <c r="V440" i="60" s="1"/>
  <c r="W440" i="60" s="1"/>
  <c r="Y440" i="60" s="1"/>
  <c r="K444" i="60"/>
  <c r="L444" i="60" s="1"/>
  <c r="U404" i="60"/>
  <c r="V404" i="60" s="1"/>
  <c r="W404" i="60" s="1"/>
  <c r="Y404" i="60" s="1"/>
  <c r="K406" i="60"/>
  <c r="L406" i="60" s="1"/>
  <c r="U408" i="60"/>
  <c r="V408" i="60" s="1"/>
  <c r="W408" i="60" s="1"/>
  <c r="Y408" i="60" s="1"/>
  <c r="U412" i="60"/>
  <c r="V412" i="60" s="1"/>
  <c r="W412" i="60" s="1"/>
  <c r="Y412" i="60" s="1"/>
  <c r="U416" i="60"/>
  <c r="V416" i="60" s="1"/>
  <c r="W416" i="60" s="1"/>
  <c r="Y416" i="60" s="1"/>
  <c r="V417" i="60"/>
  <c r="W417" i="60" s="1"/>
  <c r="Y417" i="60" s="1"/>
  <c r="U420" i="60"/>
  <c r="V420" i="60" s="1"/>
  <c r="W420" i="60" s="1"/>
  <c r="Y420" i="60" s="1"/>
  <c r="V421" i="60"/>
  <c r="W421" i="60" s="1"/>
  <c r="Y421" i="60" s="1"/>
  <c r="K426" i="60"/>
  <c r="L426" i="60" s="1"/>
  <c r="U426" i="60"/>
  <c r="V426" i="60" s="1"/>
  <c r="W426" i="60" s="1"/>
  <c r="Y426" i="60" s="1"/>
  <c r="K427" i="60"/>
  <c r="L427" i="60" s="1"/>
  <c r="K432" i="60"/>
  <c r="L432" i="60" s="1"/>
  <c r="K435" i="60"/>
  <c r="L435" i="60" s="1"/>
  <c r="V436" i="60"/>
  <c r="W436" i="60" s="1"/>
  <c r="Y436" i="60" s="1"/>
  <c r="L438" i="60"/>
  <c r="U441" i="60"/>
  <c r="V441" i="60" s="1"/>
  <c r="W441" i="60" s="1"/>
  <c r="Y441" i="60" s="1"/>
  <c r="K443" i="60"/>
  <c r="L443" i="60" s="1"/>
  <c r="U443" i="60"/>
  <c r="V443" i="60" s="1"/>
  <c r="W443" i="60" s="1"/>
  <c r="Y443" i="60" s="1"/>
  <c r="V424" i="60"/>
  <c r="W424" i="60" s="1"/>
  <c r="Y424" i="60" s="1"/>
  <c r="V428" i="60"/>
  <c r="W428" i="60" s="1"/>
  <c r="Y428" i="60" s="1"/>
  <c r="L404" i="60"/>
  <c r="V406" i="60"/>
  <c r="W406" i="60" s="1"/>
  <c r="Y406" i="60" s="1"/>
  <c r="L408" i="60"/>
  <c r="L412" i="60"/>
  <c r="L424" i="60"/>
  <c r="L428" i="60"/>
  <c r="V432" i="60"/>
  <c r="W432" i="60" s="1"/>
  <c r="Y432" i="60" s="1"/>
  <c r="V435" i="60"/>
  <c r="W435" i="60" s="1"/>
  <c r="Y435" i="60" s="1"/>
  <c r="L441" i="60"/>
  <c r="K436" i="60"/>
  <c r="L436" i="60" s="1"/>
  <c r="K439" i="60"/>
  <c r="L439" i="60" s="1"/>
  <c r="U439" i="60"/>
  <c r="V439" i="60" s="1"/>
  <c r="W439" i="60" s="1"/>
  <c r="Y439" i="60" s="1"/>
  <c r="K442" i="60"/>
  <c r="L442" i="60" s="1"/>
  <c r="U442" i="60"/>
  <c r="V442" i="60" s="1"/>
  <c r="W442" i="60" s="1"/>
  <c r="Y442" i="60" s="1"/>
  <c r="U403" i="60"/>
  <c r="V403" i="60" s="1"/>
  <c r="W403" i="60" s="1"/>
  <c r="K405" i="60"/>
  <c r="L405" i="60" s="1"/>
  <c r="U405" i="60"/>
  <c r="V405" i="60" s="1"/>
  <c r="W405" i="60" s="1"/>
  <c r="Y405" i="60" s="1"/>
  <c r="K409" i="60"/>
  <c r="L409" i="60" s="1"/>
  <c r="U409" i="60"/>
  <c r="V409" i="60" s="1"/>
  <c r="W409" i="60" s="1"/>
  <c r="Y409" i="60" s="1"/>
  <c r="K413" i="60"/>
  <c r="L413" i="60" s="1"/>
  <c r="U413" i="60"/>
  <c r="V413" i="60" s="1"/>
  <c r="W413" i="60" s="1"/>
  <c r="Y413" i="60" s="1"/>
  <c r="K418" i="60"/>
  <c r="L418" i="60" s="1"/>
  <c r="U418" i="60"/>
  <c r="V418" i="60" s="1"/>
  <c r="W418" i="60" s="1"/>
  <c r="Y418" i="60" s="1"/>
  <c r="K422" i="60"/>
  <c r="L422" i="60" s="1"/>
  <c r="U422" i="60"/>
  <c r="V422" i="60" s="1"/>
  <c r="W422" i="60" s="1"/>
  <c r="Y422" i="60" s="1"/>
  <c r="U423" i="60"/>
  <c r="V423" i="60" s="1"/>
  <c r="W423" i="60" s="1"/>
  <c r="Y423" i="60" s="1"/>
  <c r="K425" i="60"/>
  <c r="L425" i="60" s="1"/>
  <c r="U425" i="60"/>
  <c r="V425" i="60" s="1"/>
  <c r="W425" i="60" s="1"/>
  <c r="Y425" i="60" s="1"/>
  <c r="K429" i="60"/>
  <c r="L429" i="60" s="1"/>
  <c r="U429" i="60"/>
  <c r="V429" i="60" s="1"/>
  <c r="W429" i="60" s="1"/>
  <c r="Y429" i="60" s="1"/>
  <c r="K433" i="60"/>
  <c r="L433" i="60" s="1"/>
  <c r="U433" i="60"/>
  <c r="V433" i="60" s="1"/>
  <c r="W433" i="60" s="1"/>
  <c r="Y433" i="60" s="1"/>
  <c r="U434" i="60"/>
  <c r="V434" i="60" s="1"/>
  <c r="W434" i="60" s="1"/>
  <c r="Y434" i="60" s="1"/>
  <c r="K403" i="60"/>
  <c r="L403" i="60" s="1"/>
  <c r="L286" i="2"/>
  <c r="V286" i="2"/>
  <c r="W286" i="2" s="1"/>
  <c r="Y286" i="2" s="1"/>
  <c r="L287" i="2"/>
  <c r="K283" i="2"/>
  <c r="L283" i="2" s="1"/>
  <c r="U283" i="2"/>
  <c r="V283" i="2" s="1"/>
  <c r="W283" i="2" s="1"/>
  <c r="Y283" i="2" s="1"/>
  <c r="K279" i="2"/>
  <c r="L279" i="2" s="1"/>
  <c r="L281" i="2"/>
  <c r="U279" i="2"/>
  <c r="V279" i="2" s="1"/>
  <c r="W279" i="2" s="1"/>
  <c r="Y279" i="2" s="1"/>
  <c r="U281" i="2"/>
  <c r="V281" i="2" s="1"/>
  <c r="W281" i="2" s="1"/>
  <c r="Y281" i="2" s="1"/>
  <c r="K276" i="2"/>
  <c r="L276" i="2" s="1"/>
  <c r="U276" i="2"/>
  <c r="V276" i="2" s="1"/>
  <c r="W276" i="2" s="1"/>
  <c r="Y276" i="2" s="1"/>
  <c r="K277" i="2"/>
  <c r="L277" i="2" s="1"/>
  <c r="U277" i="2"/>
  <c r="V277" i="2" s="1"/>
  <c r="W277" i="2" s="1"/>
  <c r="Y277" i="2" s="1"/>
  <c r="U272" i="2"/>
  <c r="V272" i="2" s="1"/>
  <c r="W272" i="2" s="1"/>
  <c r="Y272" i="2" s="1"/>
  <c r="U274" i="2"/>
  <c r="V274" i="2" s="1"/>
  <c r="W274" i="2" s="1"/>
  <c r="Y274" i="2" s="1"/>
  <c r="K274" i="2"/>
  <c r="L274" i="2" s="1"/>
  <c r="K273" i="2"/>
  <c r="L273" i="2" s="1"/>
  <c r="V273" i="2"/>
  <c r="W273" i="2" s="1"/>
  <c r="Y273" i="2" s="1"/>
  <c r="K261" i="2"/>
  <c r="L261" i="2" s="1"/>
  <c r="K263" i="2"/>
  <c r="L263" i="2" s="1"/>
  <c r="K268" i="2"/>
  <c r="L268" i="2" s="1"/>
  <c r="L262" i="2"/>
  <c r="U261" i="2"/>
  <c r="V261" i="2" s="1"/>
  <c r="W261" i="2" s="1"/>
  <c r="Y261" i="2" s="1"/>
  <c r="U263" i="2"/>
  <c r="V263" i="2" s="1"/>
  <c r="W263" i="2" s="1"/>
  <c r="Y263" i="2" s="1"/>
  <c r="U262" i="2"/>
  <c r="V262" i="2" s="1"/>
  <c r="W262" i="2" s="1"/>
  <c r="Y262" i="2" s="1"/>
  <c r="U259" i="2"/>
  <c r="V259" i="2" s="1"/>
  <c r="W259" i="2" s="1"/>
  <c r="Y259" i="2" s="1"/>
  <c r="U256" i="2"/>
  <c r="V256" i="2" s="1"/>
  <c r="W256" i="2" s="1"/>
  <c r="Y256" i="2" s="1"/>
  <c r="K258" i="2"/>
  <c r="L258" i="2" s="1"/>
  <c r="U258" i="2"/>
  <c r="V258" i="2" s="1"/>
  <c r="W258" i="2" s="1"/>
  <c r="Y258" i="2" s="1"/>
  <c r="U268" i="2"/>
  <c r="V268" i="2" s="1"/>
  <c r="W268" i="2" s="1"/>
  <c r="Y268" i="2" s="1"/>
  <c r="L492" i="60" l="1"/>
  <c r="O494" i="60"/>
  <c r="N458" i="60"/>
  <c r="P458" i="60" s="1"/>
  <c r="O55" i="16"/>
  <c r="Q55" i="16" s="1"/>
  <c r="N448" i="60"/>
  <c r="P448" i="60" s="1"/>
  <c r="Y403" i="60"/>
  <c r="W492" i="60"/>
  <c r="W494" i="60"/>
  <c r="N445" i="60"/>
  <c r="P445" i="60" s="1"/>
  <c r="N21" i="13"/>
  <c r="P21" i="13" s="1"/>
  <c r="M434" i="60"/>
  <c r="M436" i="60"/>
  <c r="M423" i="60"/>
  <c r="M403" i="60"/>
  <c r="M276" i="2"/>
  <c r="M287" i="2"/>
  <c r="M256" i="2"/>
  <c r="M292" i="2" l="1"/>
  <c r="M492" i="60"/>
  <c r="N434" i="60"/>
  <c r="P434" i="60" s="1"/>
  <c r="N436" i="60"/>
  <c r="P436" i="60" s="1"/>
  <c r="N403" i="60"/>
  <c r="N423" i="60"/>
  <c r="N287" i="2"/>
  <c r="P287" i="2" s="1"/>
  <c r="N276" i="2"/>
  <c r="P276" i="2" s="1"/>
  <c r="N256" i="2"/>
  <c r="P256" i="2" s="1"/>
  <c r="P292" i="2" l="1"/>
  <c r="P423" i="60"/>
  <c r="P647" i="60"/>
  <c r="C13" i="27"/>
  <c r="P403" i="60"/>
  <c r="N494" i="60"/>
  <c r="P494" i="60" s="1"/>
  <c r="P492" i="60" l="1"/>
  <c r="D13" i="27" l="1"/>
  <c r="U49" i="6"/>
  <c r="K49" i="6"/>
  <c r="M49" i="6" s="1"/>
  <c r="U48" i="6"/>
  <c r="K48" i="6"/>
  <c r="M48" i="6" s="1"/>
  <c r="N48" i="6" s="1"/>
  <c r="U46" i="6"/>
  <c r="K46" i="6"/>
  <c r="M46" i="6" s="1"/>
  <c r="N46" i="6" s="1"/>
  <c r="U45" i="6"/>
  <c r="K45" i="6"/>
  <c r="M45" i="6" s="1"/>
  <c r="W44" i="6"/>
  <c r="U44" i="6"/>
  <c r="K44" i="6"/>
  <c r="M44" i="6" s="1"/>
  <c r="W43" i="6"/>
  <c r="U43" i="6"/>
  <c r="K43" i="6"/>
  <c r="M43" i="6" s="1"/>
  <c r="N43" i="6" s="1"/>
  <c r="U42" i="6"/>
  <c r="K42" i="6"/>
  <c r="W50" i="6"/>
  <c r="U50" i="6"/>
  <c r="K50" i="6"/>
  <c r="U47" i="6"/>
  <c r="W47" i="6" s="1"/>
  <c r="X47" i="6" s="1"/>
  <c r="Y47" i="6" s="1"/>
  <c r="AA47" i="6" s="1"/>
  <c r="K47" i="6"/>
  <c r="M47" i="6" s="1"/>
  <c r="N47" i="6" s="1"/>
  <c r="X44" i="6" l="1"/>
  <c r="Y44" i="6" s="1"/>
  <c r="AA44" i="6" s="1"/>
  <c r="N49" i="6"/>
  <c r="W49" i="6"/>
  <c r="X49" i="6" s="1"/>
  <c r="Y49" i="6" s="1"/>
  <c r="AA49" i="6" s="1"/>
  <c r="W48" i="6"/>
  <c r="X48" i="6" s="1"/>
  <c r="Y48" i="6" s="1"/>
  <c r="AA48" i="6" s="1"/>
  <c r="W46" i="6"/>
  <c r="X46" i="6" s="1"/>
  <c r="Y46" i="6" s="1"/>
  <c r="AA46" i="6" s="1"/>
  <c r="W45" i="6"/>
  <c r="X45" i="6" s="1"/>
  <c r="Y45" i="6" s="1"/>
  <c r="AA45" i="6" s="1"/>
  <c r="N45" i="6"/>
  <c r="X43" i="6"/>
  <c r="Y43" i="6" s="1"/>
  <c r="AA43" i="6" s="1"/>
  <c r="N44" i="6"/>
  <c r="X50" i="6"/>
  <c r="Y50" i="6" s="1"/>
  <c r="AA50" i="6" s="1"/>
  <c r="M42" i="6"/>
  <c r="N42" i="6" s="1"/>
  <c r="W42" i="6"/>
  <c r="X42" i="6" s="1"/>
  <c r="Y42" i="6" s="1"/>
  <c r="AA42" i="6" s="1"/>
  <c r="M50" i="6"/>
  <c r="N50" i="6" s="1"/>
  <c r="O42" i="6" l="1"/>
  <c r="P42" i="6" s="1"/>
  <c r="R42" i="6" s="1"/>
  <c r="S394" i="60"/>
  <c r="I394" i="60"/>
  <c r="K394" i="60" s="1"/>
  <c r="L394" i="60" s="1"/>
  <c r="S393" i="60"/>
  <c r="I393" i="60"/>
  <c r="K393" i="60" s="1"/>
  <c r="L393" i="60" s="1"/>
  <c r="S392" i="60"/>
  <c r="I392" i="60"/>
  <c r="K392" i="60" s="1"/>
  <c r="L392" i="60" s="1"/>
  <c r="S391" i="60"/>
  <c r="U391" i="60" s="1"/>
  <c r="V391" i="60" s="1"/>
  <c r="W391" i="60" s="1"/>
  <c r="Y391" i="60" s="1"/>
  <c r="I391" i="60"/>
  <c r="S390" i="60"/>
  <c r="U390" i="60" s="1"/>
  <c r="V390" i="60" s="1"/>
  <c r="W390" i="60" s="1"/>
  <c r="Y390" i="60" s="1"/>
  <c r="I390" i="60"/>
  <c r="S389" i="60"/>
  <c r="U389" i="60" s="1"/>
  <c r="V389" i="60" s="1"/>
  <c r="W389" i="60" s="1"/>
  <c r="Y389" i="60" s="1"/>
  <c r="I389" i="60"/>
  <c r="S388" i="60"/>
  <c r="U388" i="60" s="1"/>
  <c r="V388" i="60" s="1"/>
  <c r="W388" i="60" s="1"/>
  <c r="Y388" i="60" s="1"/>
  <c r="I388" i="60"/>
  <c r="S387" i="60"/>
  <c r="U387" i="60" s="1"/>
  <c r="I387" i="60"/>
  <c r="S31" i="39"/>
  <c r="U31" i="39" s="1"/>
  <c r="V31" i="39" s="1"/>
  <c r="W31" i="39" s="1"/>
  <c r="Y31" i="39" s="1"/>
  <c r="I31" i="39"/>
  <c r="K31" i="39" s="1"/>
  <c r="L31" i="39" s="1"/>
  <c r="S38" i="28"/>
  <c r="I38" i="28"/>
  <c r="S250" i="2"/>
  <c r="U250" i="2" s="1"/>
  <c r="V250" i="2" s="1"/>
  <c r="W250" i="2" s="1"/>
  <c r="Y250" i="2" s="1"/>
  <c r="I250" i="2"/>
  <c r="K250" i="2" s="1"/>
  <c r="L250" i="2" s="1"/>
  <c r="S249" i="2"/>
  <c r="I249" i="2"/>
  <c r="S248" i="2"/>
  <c r="I248" i="2"/>
  <c r="S247" i="2"/>
  <c r="U247" i="2" s="1"/>
  <c r="I247" i="2"/>
  <c r="S246" i="2"/>
  <c r="I246" i="2"/>
  <c r="K246" i="2" s="1"/>
  <c r="L246" i="2" s="1"/>
  <c r="S37" i="28"/>
  <c r="I37" i="28"/>
  <c r="S36" i="28"/>
  <c r="I36" i="28"/>
  <c r="S35" i="28"/>
  <c r="U35" i="28" s="1"/>
  <c r="V35" i="28" s="1"/>
  <c r="W35" i="28" s="1"/>
  <c r="Y35" i="28" s="1"/>
  <c r="I35" i="28"/>
  <c r="K35" i="28" s="1"/>
  <c r="L35" i="28" s="1"/>
  <c r="S386" i="60"/>
  <c r="U386" i="60" s="1"/>
  <c r="V386" i="60" s="1"/>
  <c r="W386" i="60" s="1"/>
  <c r="Y386" i="60" s="1"/>
  <c r="I386" i="60"/>
  <c r="K386" i="60" s="1"/>
  <c r="L386" i="60" s="1"/>
  <c r="S385" i="60"/>
  <c r="U385" i="60" s="1"/>
  <c r="V385" i="60" s="1"/>
  <c r="W385" i="60" s="1"/>
  <c r="Y385" i="60" s="1"/>
  <c r="I385" i="60"/>
  <c r="K385" i="60" s="1"/>
  <c r="L385" i="60" s="1"/>
  <c r="S384" i="60"/>
  <c r="I384" i="60"/>
  <c r="S383" i="60"/>
  <c r="I383" i="60"/>
  <c r="K383" i="60" s="1"/>
  <c r="S382" i="60"/>
  <c r="I382" i="60"/>
  <c r="K382" i="60" s="1"/>
  <c r="L382" i="60" s="1"/>
  <c r="S380" i="60"/>
  <c r="I380" i="60"/>
  <c r="S379" i="60"/>
  <c r="I379" i="60"/>
  <c r="S378" i="60"/>
  <c r="I378" i="60"/>
  <c r="S377" i="60"/>
  <c r="U377" i="60" s="1"/>
  <c r="V377" i="60" s="1"/>
  <c r="W377" i="60" s="1"/>
  <c r="Y377" i="60" s="1"/>
  <c r="I377" i="60"/>
  <c r="K377" i="60" s="1"/>
  <c r="L377" i="60" s="1"/>
  <c r="S376" i="60"/>
  <c r="I376" i="60"/>
  <c r="S371" i="60"/>
  <c r="I371" i="60"/>
  <c r="S370" i="60"/>
  <c r="I370" i="60"/>
  <c r="S369" i="60"/>
  <c r="I369" i="60"/>
  <c r="S368" i="60"/>
  <c r="U368" i="60" s="1"/>
  <c r="V368" i="60" s="1"/>
  <c r="W368" i="60" s="1"/>
  <c r="Y368" i="60" s="1"/>
  <c r="I368" i="60"/>
  <c r="K368" i="60" s="1"/>
  <c r="L368" i="60" s="1"/>
  <c r="S381" i="60"/>
  <c r="I381" i="60"/>
  <c r="S373" i="60"/>
  <c r="U373" i="60" s="1"/>
  <c r="I373" i="60"/>
  <c r="S372" i="60"/>
  <c r="U372" i="60" s="1"/>
  <c r="V372" i="60" s="1"/>
  <c r="W372" i="60" s="1"/>
  <c r="Y372" i="60" s="1"/>
  <c r="I372" i="60"/>
  <c r="K372" i="60" s="1"/>
  <c r="L372" i="60" s="1"/>
  <c r="S375" i="60"/>
  <c r="U375" i="60" s="1"/>
  <c r="V375" i="60" s="1"/>
  <c r="W375" i="60" s="1"/>
  <c r="Y375" i="60" s="1"/>
  <c r="I375" i="60"/>
  <c r="K375" i="60" s="1"/>
  <c r="S374" i="60"/>
  <c r="I374" i="60"/>
  <c r="S38" i="37"/>
  <c r="U38" i="37" s="1"/>
  <c r="V38" i="37" s="1"/>
  <c r="W38" i="37" s="1"/>
  <c r="Y38" i="37" s="1"/>
  <c r="I38" i="37"/>
  <c r="K38" i="37" s="1"/>
  <c r="S40" i="37"/>
  <c r="U40" i="37" s="1"/>
  <c r="V40" i="37" s="1"/>
  <c r="W40" i="37" s="1"/>
  <c r="Y40" i="37" s="1"/>
  <c r="I40" i="37"/>
  <c r="K40" i="37" s="1"/>
  <c r="S39" i="37"/>
  <c r="U39" i="37" s="1"/>
  <c r="V39" i="37" s="1"/>
  <c r="W39" i="37" s="1"/>
  <c r="Y39" i="37" s="1"/>
  <c r="I39" i="37"/>
  <c r="S37" i="37"/>
  <c r="I37" i="37"/>
  <c r="S36" i="37"/>
  <c r="I36" i="37"/>
  <c r="S35" i="37"/>
  <c r="U35" i="37" s="1"/>
  <c r="I35" i="37"/>
  <c r="S34" i="37"/>
  <c r="I34" i="37"/>
  <c r="S33" i="37"/>
  <c r="U33" i="37" s="1"/>
  <c r="V33" i="37" s="1"/>
  <c r="W33" i="37" s="1"/>
  <c r="Y33" i="37" s="1"/>
  <c r="I33" i="37"/>
  <c r="K33" i="37" s="1"/>
  <c r="L33" i="37" s="1"/>
  <c r="S32" i="37"/>
  <c r="I32" i="37"/>
  <c r="S29" i="39"/>
  <c r="U29" i="39" s="1"/>
  <c r="V29" i="39" s="1"/>
  <c r="W29" i="39" s="1"/>
  <c r="Y29" i="39" s="1"/>
  <c r="I29" i="39"/>
  <c r="K29" i="39" s="1"/>
  <c r="L29" i="39" s="1"/>
  <c r="S30" i="39"/>
  <c r="U30" i="39" s="1"/>
  <c r="V30" i="39" s="1"/>
  <c r="W30" i="39" s="1"/>
  <c r="Y30" i="39" s="1"/>
  <c r="I30" i="39"/>
  <c r="K30" i="39" s="1"/>
  <c r="L30" i="39" s="1"/>
  <c r="S25" i="48"/>
  <c r="I25" i="48"/>
  <c r="K25" i="48" s="1"/>
  <c r="L25" i="48" s="1"/>
  <c r="S24" i="48"/>
  <c r="U24" i="48" s="1"/>
  <c r="V24" i="48" s="1"/>
  <c r="W24" i="48" s="1"/>
  <c r="Y24" i="48" s="1"/>
  <c r="I24" i="48"/>
  <c r="K24" i="48" s="1"/>
  <c r="L24" i="48" s="1"/>
  <c r="S28" i="39"/>
  <c r="U28" i="39" s="1"/>
  <c r="V28" i="39" s="1"/>
  <c r="W28" i="39" s="1"/>
  <c r="Y28" i="39" s="1"/>
  <c r="I28" i="39"/>
  <c r="S27" i="39"/>
  <c r="I27" i="39"/>
  <c r="K27" i="39" s="1"/>
  <c r="L27" i="39" s="1"/>
  <c r="S26" i="39"/>
  <c r="I26" i="39"/>
  <c r="S25" i="39"/>
  <c r="I25" i="39"/>
  <c r="K25" i="39" s="1"/>
  <c r="L25" i="39" s="1"/>
  <c r="M24" i="48" l="1"/>
  <c r="O24" i="48" s="1"/>
  <c r="N24" i="48"/>
  <c r="P24" i="48"/>
  <c r="M29" i="39"/>
  <c r="O29" i="39" s="1"/>
  <c r="K387" i="60"/>
  <c r="L387" i="60" s="1"/>
  <c r="K388" i="60"/>
  <c r="L388" i="60" s="1"/>
  <c r="K389" i="60"/>
  <c r="L389" i="60" s="1"/>
  <c r="K390" i="60"/>
  <c r="L390" i="60" s="1"/>
  <c r="K391" i="60"/>
  <c r="L391" i="60" s="1"/>
  <c r="M391" i="60" s="1"/>
  <c r="V387" i="60"/>
  <c r="W387" i="60" s="1"/>
  <c r="Y387" i="60" s="1"/>
  <c r="U249" i="2"/>
  <c r="V249" i="2" s="1"/>
  <c r="W249" i="2" s="1"/>
  <c r="Y249" i="2" s="1"/>
  <c r="K249" i="2"/>
  <c r="L249" i="2" s="1"/>
  <c r="U392" i="60"/>
  <c r="V392" i="60" s="1"/>
  <c r="W392" i="60" s="1"/>
  <c r="Y392" i="60" s="1"/>
  <c r="U393" i="60"/>
  <c r="V393" i="60" s="1"/>
  <c r="W393" i="60" s="1"/>
  <c r="Y393" i="60" s="1"/>
  <c r="U394" i="60"/>
  <c r="V394" i="60" s="1"/>
  <c r="W394" i="60" s="1"/>
  <c r="Y394" i="60" s="1"/>
  <c r="M31" i="39"/>
  <c r="K38" i="28"/>
  <c r="L38" i="28" s="1"/>
  <c r="U38" i="28"/>
  <c r="V38" i="28" s="1"/>
  <c r="W38" i="28" s="1"/>
  <c r="Y38" i="28" s="1"/>
  <c r="K247" i="2"/>
  <c r="L247" i="2" s="1"/>
  <c r="U246" i="2"/>
  <c r="V246" i="2" s="1"/>
  <c r="W246" i="2" s="1"/>
  <c r="Y246" i="2" s="1"/>
  <c r="V247" i="2"/>
  <c r="W247" i="2" s="1"/>
  <c r="Y247" i="2" s="1"/>
  <c r="K248" i="2"/>
  <c r="L248" i="2" s="1"/>
  <c r="U248" i="2"/>
  <c r="V248" i="2" s="1"/>
  <c r="W248" i="2" s="1"/>
  <c r="Y248" i="2" s="1"/>
  <c r="U36" i="28"/>
  <c r="V36" i="28" s="1"/>
  <c r="W36" i="28" s="1"/>
  <c r="Y36" i="28" s="1"/>
  <c r="U37" i="28"/>
  <c r="V37" i="28" s="1"/>
  <c r="W37" i="28" s="1"/>
  <c r="Y37" i="28" s="1"/>
  <c r="K36" i="28"/>
  <c r="L36" i="28" s="1"/>
  <c r="K37" i="28"/>
  <c r="L37" i="28" s="1"/>
  <c r="U383" i="60"/>
  <c r="V383" i="60" s="1"/>
  <c r="W383" i="60" s="1"/>
  <c r="Y383" i="60" s="1"/>
  <c r="U382" i="60"/>
  <c r="V382" i="60" s="1"/>
  <c r="W382" i="60" s="1"/>
  <c r="Y382" i="60" s="1"/>
  <c r="L383" i="60"/>
  <c r="K384" i="60"/>
  <c r="L384" i="60" s="1"/>
  <c r="U384" i="60"/>
  <c r="V384" i="60" s="1"/>
  <c r="W384" i="60" s="1"/>
  <c r="Y384" i="60" s="1"/>
  <c r="U378" i="60"/>
  <c r="V378" i="60" s="1"/>
  <c r="W378" i="60" s="1"/>
  <c r="Y378" i="60" s="1"/>
  <c r="U379" i="60"/>
  <c r="V379" i="60" s="1"/>
  <c r="W379" i="60" s="1"/>
  <c r="Y379" i="60" s="1"/>
  <c r="K378" i="60"/>
  <c r="L378" i="60" s="1"/>
  <c r="K379" i="60"/>
  <c r="L379" i="60" s="1"/>
  <c r="K380" i="60"/>
  <c r="L380" i="60" s="1"/>
  <c r="U380" i="60"/>
  <c r="V380" i="60" s="1"/>
  <c r="W380" i="60" s="1"/>
  <c r="Y380" i="60" s="1"/>
  <c r="K376" i="60"/>
  <c r="L376" i="60" s="1"/>
  <c r="U376" i="60"/>
  <c r="V376" i="60" s="1"/>
  <c r="W376" i="60" s="1"/>
  <c r="Y376" i="60" s="1"/>
  <c r="U369" i="60"/>
  <c r="V369" i="60" s="1"/>
  <c r="W369" i="60" s="1"/>
  <c r="Y369" i="60" s="1"/>
  <c r="U370" i="60"/>
  <c r="V370" i="60" s="1"/>
  <c r="W370" i="60" s="1"/>
  <c r="Y370" i="60" s="1"/>
  <c r="U371" i="60"/>
  <c r="V371" i="60" s="1"/>
  <c r="W371" i="60" s="1"/>
  <c r="Y371" i="60" s="1"/>
  <c r="K369" i="60"/>
  <c r="L369" i="60" s="1"/>
  <c r="K370" i="60"/>
  <c r="L370" i="60" s="1"/>
  <c r="K371" i="60"/>
  <c r="L371" i="60" s="1"/>
  <c r="K381" i="60"/>
  <c r="L381" i="60" s="1"/>
  <c r="U381" i="60"/>
  <c r="V381" i="60" s="1"/>
  <c r="W381" i="60" s="1"/>
  <c r="Y381" i="60" s="1"/>
  <c r="V373" i="60"/>
  <c r="W373" i="60" s="1"/>
  <c r="Y373" i="60" s="1"/>
  <c r="K373" i="60"/>
  <c r="L373" i="60" s="1"/>
  <c r="M372" i="60" s="1"/>
  <c r="K374" i="60"/>
  <c r="L374" i="60" s="1"/>
  <c r="U374" i="60"/>
  <c r="V374" i="60" s="1"/>
  <c r="W374" i="60" s="1"/>
  <c r="Y374" i="60" s="1"/>
  <c r="L375" i="60"/>
  <c r="L38" i="37"/>
  <c r="L40" i="37"/>
  <c r="K39" i="37"/>
  <c r="L39" i="37" s="1"/>
  <c r="K37" i="37"/>
  <c r="L37" i="37" s="1"/>
  <c r="U37" i="37"/>
  <c r="V37" i="37" s="1"/>
  <c r="W37" i="37" s="1"/>
  <c r="Y37" i="37" s="1"/>
  <c r="U34" i="37"/>
  <c r="V34" i="37" s="1"/>
  <c r="W34" i="37" s="1"/>
  <c r="Y34" i="37" s="1"/>
  <c r="V35" i="37"/>
  <c r="W35" i="37" s="1"/>
  <c r="Y35" i="37" s="1"/>
  <c r="U36" i="37"/>
  <c r="V36" i="37" s="1"/>
  <c r="W36" i="37" s="1"/>
  <c r="Y36" i="37" s="1"/>
  <c r="K34" i="37"/>
  <c r="L34" i="37" s="1"/>
  <c r="K35" i="37"/>
  <c r="L35" i="37" s="1"/>
  <c r="K36" i="37"/>
  <c r="L36" i="37" s="1"/>
  <c r="K32" i="37"/>
  <c r="L32" i="37" s="1"/>
  <c r="U32" i="37"/>
  <c r="V32" i="37" s="1"/>
  <c r="W32" i="37" s="1"/>
  <c r="Y32" i="37" s="1"/>
  <c r="U25" i="48"/>
  <c r="V25" i="48" s="1"/>
  <c r="W25" i="48" s="1"/>
  <c r="Y25" i="48" s="1"/>
  <c r="K28" i="39"/>
  <c r="L28" i="39" s="1"/>
  <c r="U27" i="39"/>
  <c r="V27" i="39" s="1"/>
  <c r="W27" i="39" s="1"/>
  <c r="Y27" i="39" s="1"/>
  <c r="K26" i="39"/>
  <c r="L26" i="39" s="1"/>
  <c r="U26" i="39"/>
  <c r="V26" i="39" s="1"/>
  <c r="W26" i="39" s="1"/>
  <c r="Y26" i="39" s="1"/>
  <c r="U25" i="39"/>
  <c r="V25" i="39" s="1"/>
  <c r="W25" i="39" s="1"/>
  <c r="Y25" i="39" s="1"/>
  <c r="N29" i="39" l="1"/>
  <c r="P29" i="39" s="1"/>
  <c r="M246" i="2"/>
  <c r="M387" i="60"/>
  <c r="O391" i="60"/>
  <c r="N391" i="60"/>
  <c r="P391" i="60" s="1"/>
  <c r="O31" i="39"/>
  <c r="N31" i="39"/>
  <c r="P31" i="39" s="1"/>
  <c r="M38" i="28"/>
  <c r="O38" i="28" s="1"/>
  <c r="M35" i="28"/>
  <c r="M382" i="60"/>
  <c r="M380" i="60"/>
  <c r="M377" i="60"/>
  <c r="M376" i="60"/>
  <c r="M368" i="60"/>
  <c r="M381" i="60"/>
  <c r="O372" i="60"/>
  <c r="N372" i="60"/>
  <c r="P372" i="60" s="1"/>
  <c r="M374" i="60"/>
  <c r="M37" i="37"/>
  <c r="M33" i="37"/>
  <c r="M32" i="37"/>
  <c r="M25" i="39"/>
  <c r="O387" i="60" l="1"/>
  <c r="N387" i="60"/>
  <c r="P387" i="60" s="1"/>
  <c r="N38" i="28"/>
  <c r="P38" i="28" s="1"/>
  <c r="N246" i="2"/>
  <c r="P246" i="2" s="1"/>
  <c r="O35" i="28"/>
  <c r="N35" i="28"/>
  <c r="P35" i="28" s="1"/>
  <c r="N382" i="60"/>
  <c r="P382" i="60" s="1"/>
  <c r="O377" i="60"/>
  <c r="N377" i="60"/>
  <c r="P377" i="60" s="1"/>
  <c r="O380" i="60"/>
  <c r="N380" i="60"/>
  <c r="P380" i="60" s="1"/>
  <c r="O376" i="60"/>
  <c r="N376" i="60"/>
  <c r="P376" i="60" s="1"/>
  <c r="O368" i="60"/>
  <c r="N368" i="60"/>
  <c r="P368" i="60" s="1"/>
  <c r="O381" i="60"/>
  <c r="N381" i="60"/>
  <c r="P381" i="60" s="1"/>
  <c r="N374" i="60"/>
  <c r="P374" i="60" s="1"/>
  <c r="O374" i="60"/>
  <c r="N37" i="37"/>
  <c r="P37" i="37" s="1"/>
  <c r="O37" i="37"/>
  <c r="O33" i="37"/>
  <c r="N33" i="37"/>
  <c r="P33" i="37" s="1"/>
  <c r="O32" i="37"/>
  <c r="N32" i="37"/>
  <c r="P32" i="37" s="1"/>
  <c r="O25" i="39"/>
  <c r="N25" i="39"/>
  <c r="P25" i="39" s="1"/>
  <c r="S344" i="60" l="1"/>
  <c r="U344" i="60" s="1"/>
  <c r="I344" i="60"/>
  <c r="S343" i="60"/>
  <c r="U343" i="60" s="1"/>
  <c r="V343" i="60" s="1"/>
  <c r="W343" i="60" s="1"/>
  <c r="Y343" i="60" s="1"/>
  <c r="I343" i="60"/>
  <c r="S28" i="43"/>
  <c r="U28" i="43" s="1"/>
  <c r="V28" i="43" s="1"/>
  <c r="W28" i="43" s="1"/>
  <c r="Y28" i="43" s="1"/>
  <c r="I28" i="43"/>
  <c r="S27" i="43"/>
  <c r="I27" i="43"/>
  <c r="S23" i="48"/>
  <c r="I23" i="48"/>
  <c r="S20" i="68"/>
  <c r="I20" i="68"/>
  <c r="K20" i="68" s="1"/>
  <c r="L20" i="68" s="1"/>
  <c r="S31" i="37"/>
  <c r="I31" i="37"/>
  <c r="S35" i="5"/>
  <c r="I35" i="5"/>
  <c r="K35" i="5" s="1"/>
  <c r="L35" i="5" s="1"/>
  <c r="M35" i="5" s="1"/>
  <c r="S34" i="28"/>
  <c r="I34" i="28"/>
  <c r="S33" i="28"/>
  <c r="V33" i="28" s="1"/>
  <c r="W33" i="28" s="1"/>
  <c r="Y33" i="28" s="1"/>
  <c r="I33" i="28"/>
  <c r="K33" i="28" s="1"/>
  <c r="L33" i="28" s="1"/>
  <c r="S32" i="28"/>
  <c r="U32" i="28" s="1"/>
  <c r="V32" i="28" s="1"/>
  <c r="W32" i="28" s="1"/>
  <c r="Y32" i="28" s="1"/>
  <c r="I32" i="28"/>
  <c r="K32" i="28" s="1"/>
  <c r="L32" i="28" s="1"/>
  <c r="S31" i="28"/>
  <c r="U31" i="28" s="1"/>
  <c r="V31" i="28" s="1"/>
  <c r="W31" i="28" s="1"/>
  <c r="Y31" i="28" s="1"/>
  <c r="I31" i="28"/>
  <c r="K31" i="28" s="1"/>
  <c r="L31" i="28" s="1"/>
  <c r="S30" i="28"/>
  <c r="I30" i="28"/>
  <c r="K30" i="28" s="1"/>
  <c r="L30" i="28" s="1"/>
  <c r="S29" i="28"/>
  <c r="I29" i="28"/>
  <c r="K29" i="28" s="1"/>
  <c r="L29" i="28" s="1"/>
  <c r="S28" i="28"/>
  <c r="U28" i="28" s="1"/>
  <c r="V28" i="28" s="1"/>
  <c r="W28" i="28" s="1"/>
  <c r="Y28" i="28" s="1"/>
  <c r="I28" i="28"/>
  <c r="K28" i="28" s="1"/>
  <c r="L28" i="28" s="1"/>
  <c r="S27" i="28"/>
  <c r="I27" i="28"/>
  <c r="K27" i="28" s="1"/>
  <c r="T49" i="16"/>
  <c r="J49" i="16"/>
  <c r="L49" i="16" s="1"/>
  <c r="M49" i="16" s="1"/>
  <c r="T48" i="16"/>
  <c r="V48" i="16" s="1"/>
  <c r="W48" i="16" s="1"/>
  <c r="X48" i="16" s="1"/>
  <c r="Z48" i="16" s="1"/>
  <c r="J48" i="16"/>
  <c r="L48" i="16" s="1"/>
  <c r="S367" i="60"/>
  <c r="U367" i="60" s="1"/>
  <c r="I367" i="60"/>
  <c r="S366" i="60"/>
  <c r="I366" i="60"/>
  <c r="K366" i="60" s="1"/>
  <c r="L366" i="60" s="1"/>
  <c r="S365" i="60"/>
  <c r="I365" i="60"/>
  <c r="S364" i="60"/>
  <c r="I364" i="60"/>
  <c r="S363" i="60"/>
  <c r="I363" i="60"/>
  <c r="S362" i="60"/>
  <c r="V362" i="60" s="1"/>
  <c r="W362" i="60" s="1"/>
  <c r="Y362" i="60" s="1"/>
  <c r="I362" i="60"/>
  <c r="K362" i="60" s="1"/>
  <c r="L362" i="60" s="1"/>
  <c r="S361" i="60"/>
  <c r="I361" i="60"/>
  <c r="K361" i="60" s="1"/>
  <c r="L361" i="60" s="1"/>
  <c r="S360" i="60"/>
  <c r="U360" i="60" s="1"/>
  <c r="V360" i="60" s="1"/>
  <c r="W360" i="60" s="1"/>
  <c r="Y360" i="60" s="1"/>
  <c r="I360" i="60"/>
  <c r="K360" i="60" s="1"/>
  <c r="L360" i="60" s="1"/>
  <c r="S359" i="60"/>
  <c r="I359" i="60"/>
  <c r="K359" i="60" s="1"/>
  <c r="L359" i="60" s="1"/>
  <c r="S358" i="60"/>
  <c r="I358" i="60"/>
  <c r="K358" i="60" s="1"/>
  <c r="L358" i="60" s="1"/>
  <c r="S357" i="60"/>
  <c r="U357" i="60" s="1"/>
  <c r="I357" i="60"/>
  <c r="K357" i="60" s="1"/>
  <c r="L357" i="60" s="1"/>
  <c r="S356" i="60"/>
  <c r="I356" i="60"/>
  <c r="V344" i="60" l="1"/>
  <c r="W344" i="60" s="1"/>
  <c r="Y344" i="60" s="1"/>
  <c r="U29" i="28"/>
  <c r="V29" i="28" s="1"/>
  <c r="W29" i="28" s="1"/>
  <c r="Y29" i="28" s="1"/>
  <c r="U30" i="28"/>
  <c r="V30" i="28" s="1"/>
  <c r="W30" i="28" s="1"/>
  <c r="Y30" i="28" s="1"/>
  <c r="K344" i="60"/>
  <c r="L344" i="60" s="1"/>
  <c r="K367" i="60"/>
  <c r="L367" i="60" s="1"/>
  <c r="K343" i="60"/>
  <c r="L343" i="60" s="1"/>
  <c r="V367" i="60"/>
  <c r="W367" i="60" s="1"/>
  <c r="Y367" i="60" s="1"/>
  <c r="K28" i="43"/>
  <c r="L28" i="43" s="1"/>
  <c r="K27" i="43"/>
  <c r="L27" i="43" s="1"/>
  <c r="U27" i="43"/>
  <c r="V27" i="43" s="1"/>
  <c r="W27" i="43" s="1"/>
  <c r="Y27" i="43" s="1"/>
  <c r="K23" i="48"/>
  <c r="L23" i="48" s="1"/>
  <c r="U23" i="48"/>
  <c r="V23" i="48" s="1"/>
  <c r="W23" i="48" s="1"/>
  <c r="Y23" i="48" s="1"/>
  <c r="M20" i="68"/>
  <c r="U20" i="68"/>
  <c r="V20" i="68" s="1"/>
  <c r="W20" i="68" s="1"/>
  <c r="Y20" i="68" s="1"/>
  <c r="K31" i="37"/>
  <c r="L31" i="37" s="1"/>
  <c r="M31" i="37" s="1"/>
  <c r="U31" i="37"/>
  <c r="V31" i="37" s="1"/>
  <c r="W31" i="37" s="1"/>
  <c r="Y31" i="37" s="1"/>
  <c r="N35" i="5"/>
  <c r="P35" i="5" s="1"/>
  <c r="U35" i="5"/>
  <c r="V35" i="5" s="1"/>
  <c r="W35" i="5" s="1"/>
  <c r="Y35" i="5" s="1"/>
  <c r="M33" i="28"/>
  <c r="O33" i="28" s="1"/>
  <c r="U27" i="28"/>
  <c r="V27" i="28" s="1"/>
  <c r="W27" i="28" s="1"/>
  <c r="Y27" i="28" s="1"/>
  <c r="L27" i="28"/>
  <c r="M27" i="28" s="1"/>
  <c r="O27" i="28" s="1"/>
  <c r="K34" i="28"/>
  <c r="L34" i="28" s="1"/>
  <c r="U34" i="28"/>
  <c r="V34" i="28" s="1"/>
  <c r="W34" i="28" s="1"/>
  <c r="Y34" i="28" s="1"/>
  <c r="N49" i="16"/>
  <c r="M48" i="16"/>
  <c r="V49" i="16"/>
  <c r="W49" i="16" s="1"/>
  <c r="X49" i="16" s="1"/>
  <c r="Z49" i="16" s="1"/>
  <c r="M366" i="60"/>
  <c r="U366" i="60"/>
  <c r="V366" i="60" s="1"/>
  <c r="W366" i="60" s="1"/>
  <c r="Y366" i="60" s="1"/>
  <c r="U359" i="60"/>
  <c r="V359" i="60" s="1"/>
  <c r="W359" i="60" s="1"/>
  <c r="Y359" i="60" s="1"/>
  <c r="K365" i="60"/>
  <c r="L365" i="60" s="1"/>
  <c r="M365" i="60" s="1"/>
  <c r="U365" i="60"/>
  <c r="V365" i="60" s="1"/>
  <c r="W365" i="60" s="1"/>
  <c r="Y365" i="60" s="1"/>
  <c r="U361" i="60"/>
  <c r="V361" i="60" s="1"/>
  <c r="W361" i="60" s="1"/>
  <c r="Y361" i="60" s="1"/>
  <c r="V357" i="60"/>
  <c r="W357" i="60" s="1"/>
  <c r="Y357" i="60" s="1"/>
  <c r="U358" i="60"/>
  <c r="V358" i="60" s="1"/>
  <c r="W358" i="60" s="1"/>
  <c r="Y358" i="60" s="1"/>
  <c r="K364" i="60"/>
  <c r="L364" i="60" s="1"/>
  <c r="M364" i="60" s="1"/>
  <c r="U364" i="60"/>
  <c r="V364" i="60" s="1"/>
  <c r="W364" i="60" s="1"/>
  <c r="Y364" i="60" s="1"/>
  <c r="M362" i="60"/>
  <c r="K356" i="60"/>
  <c r="L356" i="60" s="1"/>
  <c r="M356" i="60" s="1"/>
  <c r="U356" i="60"/>
  <c r="V356" i="60" s="1"/>
  <c r="W356" i="60" s="1"/>
  <c r="Y356" i="60" s="1"/>
  <c r="K363" i="60"/>
  <c r="L363" i="60" s="1"/>
  <c r="U363" i="60"/>
  <c r="V363" i="60" s="1"/>
  <c r="W363" i="60" s="1"/>
  <c r="Y363" i="60" s="1"/>
  <c r="M343" i="60" l="1"/>
  <c r="N343" i="60" s="1"/>
  <c r="P343" i="60" s="1"/>
  <c r="M367" i="60"/>
  <c r="O367" i="60" s="1"/>
  <c r="M27" i="43"/>
  <c r="O27" i="43" s="1"/>
  <c r="M23" i="48"/>
  <c r="N20" i="68"/>
  <c r="P20" i="68" s="1"/>
  <c r="O31" i="37"/>
  <c r="N31" i="37"/>
  <c r="P31" i="37" s="1"/>
  <c r="M34" i="28"/>
  <c r="O34" i="28" s="1"/>
  <c r="N33" i="28"/>
  <c r="P33" i="28" s="1"/>
  <c r="N27" i="28"/>
  <c r="P27" i="28" s="1"/>
  <c r="O49" i="16"/>
  <c r="Q49" i="16" s="1"/>
  <c r="N48" i="16"/>
  <c r="N366" i="60"/>
  <c r="P366" i="60" s="1"/>
  <c r="N365" i="60"/>
  <c r="P365" i="60" s="1"/>
  <c r="O365" i="60"/>
  <c r="N364" i="60"/>
  <c r="P364" i="60" s="1"/>
  <c r="O356" i="60"/>
  <c r="N356" i="60"/>
  <c r="P356" i="60" s="1"/>
  <c r="M363" i="60"/>
  <c r="N362" i="60"/>
  <c r="O362" i="60"/>
  <c r="N27" i="43" l="1"/>
  <c r="P27" i="43" s="1"/>
  <c r="O343" i="60"/>
  <c r="N367" i="60"/>
  <c r="P367" i="60" s="1"/>
  <c r="N23" i="48"/>
  <c r="P23" i="48" s="1"/>
  <c r="O23" i="48"/>
  <c r="N34" i="28"/>
  <c r="P34" i="28" s="1"/>
  <c r="O48" i="16"/>
  <c r="Q48" i="16" s="1"/>
  <c r="P362" i="60"/>
  <c r="O363" i="60"/>
  <c r="N363" i="60"/>
  <c r="P363" i="60" l="1"/>
  <c r="T47" i="16" l="1"/>
  <c r="V47" i="16" s="1"/>
  <c r="W47" i="16" s="1"/>
  <c r="X47" i="16" s="1"/>
  <c r="Z47" i="16" s="1"/>
  <c r="J47" i="16"/>
  <c r="T46" i="16"/>
  <c r="V46" i="16" s="1"/>
  <c r="W46" i="16" s="1"/>
  <c r="X46" i="16" s="1"/>
  <c r="Z46" i="16" s="1"/>
  <c r="J46" i="16"/>
  <c r="L46" i="16" s="1"/>
  <c r="M46" i="16" s="1"/>
  <c r="T45" i="16"/>
  <c r="J45" i="16"/>
  <c r="T44" i="16"/>
  <c r="J44" i="16"/>
  <c r="T43" i="16"/>
  <c r="J43" i="16"/>
  <c r="L43" i="16" s="1"/>
  <c r="M43" i="16" s="1"/>
  <c r="S355" i="60"/>
  <c r="I355" i="60"/>
  <c r="K355" i="60" s="1"/>
  <c r="L355" i="60" s="1"/>
  <c r="M355" i="60" s="1"/>
  <c r="S354" i="60"/>
  <c r="U354" i="60" s="1"/>
  <c r="V354" i="60" s="1"/>
  <c r="W354" i="60" s="1"/>
  <c r="Y354" i="60" s="1"/>
  <c r="I354" i="60"/>
  <c r="S353" i="60"/>
  <c r="U353" i="60" s="1"/>
  <c r="I353" i="60"/>
  <c r="K353" i="60" s="1"/>
  <c r="S352" i="60"/>
  <c r="U352" i="60" s="1"/>
  <c r="V352" i="60" s="1"/>
  <c r="W352" i="60" s="1"/>
  <c r="Y352" i="60" s="1"/>
  <c r="I352" i="60"/>
  <c r="S351" i="60"/>
  <c r="U351" i="60" s="1"/>
  <c r="V351" i="60" s="1"/>
  <c r="W351" i="60" s="1"/>
  <c r="Y351" i="60" s="1"/>
  <c r="I351" i="60"/>
  <c r="K351" i="60" s="1"/>
  <c r="L351" i="60" s="1"/>
  <c r="S350" i="60"/>
  <c r="I350" i="60"/>
  <c r="S349" i="60"/>
  <c r="U349" i="60" s="1"/>
  <c r="V349" i="60" s="1"/>
  <c r="W349" i="60" s="1"/>
  <c r="Y349" i="60" s="1"/>
  <c r="I349" i="60"/>
  <c r="S348" i="60"/>
  <c r="U348" i="60" s="1"/>
  <c r="V348" i="60" s="1"/>
  <c r="W348" i="60" s="1"/>
  <c r="Y348" i="60" s="1"/>
  <c r="I348" i="60"/>
  <c r="K348" i="60" s="1"/>
  <c r="S347" i="60"/>
  <c r="I347" i="60"/>
  <c r="S346" i="60"/>
  <c r="U346" i="60" s="1"/>
  <c r="V346" i="60" s="1"/>
  <c r="W346" i="60" s="1"/>
  <c r="Y346" i="60" s="1"/>
  <c r="I346" i="60"/>
  <c r="K346" i="60" s="1"/>
  <c r="L346" i="60" s="1"/>
  <c r="S26" i="28"/>
  <c r="I26" i="28"/>
  <c r="K26" i="28" s="1"/>
  <c r="L26" i="28" s="1"/>
  <c r="S25" i="28"/>
  <c r="U25" i="28" s="1"/>
  <c r="V25" i="28" s="1"/>
  <c r="W25" i="28" s="1"/>
  <c r="Y25" i="28" s="1"/>
  <c r="I25" i="28"/>
  <c r="S24" i="28"/>
  <c r="I24" i="28"/>
  <c r="V43" i="16" l="1"/>
  <c r="W43" i="16" s="1"/>
  <c r="X43" i="16" s="1"/>
  <c r="Z43" i="16" s="1"/>
  <c r="L45" i="16"/>
  <c r="M45" i="16" s="1"/>
  <c r="V45" i="16"/>
  <c r="W45" i="16" s="1"/>
  <c r="X45" i="16" s="1"/>
  <c r="Z45" i="16" s="1"/>
  <c r="L47" i="16"/>
  <c r="M47" i="16" s="1"/>
  <c r="K349" i="60"/>
  <c r="L349" i="60" s="1"/>
  <c r="K352" i="60"/>
  <c r="L352" i="60" s="1"/>
  <c r="V353" i="60"/>
  <c r="W353" i="60" s="1"/>
  <c r="Y353" i="60" s="1"/>
  <c r="L353" i="60"/>
  <c r="L44" i="16"/>
  <c r="M44" i="16" s="1"/>
  <c r="V44" i="16"/>
  <c r="W44" i="16" s="1"/>
  <c r="X44" i="16" s="1"/>
  <c r="Z44" i="16" s="1"/>
  <c r="K350" i="60"/>
  <c r="L350" i="60" s="1"/>
  <c r="U350" i="60"/>
  <c r="V350" i="60" s="1"/>
  <c r="W350" i="60" s="1"/>
  <c r="Y350" i="60" s="1"/>
  <c r="K354" i="60"/>
  <c r="L354" i="60" s="1"/>
  <c r="M354" i="60" s="1"/>
  <c r="U355" i="60"/>
  <c r="V355" i="60" s="1"/>
  <c r="W355" i="60" s="1"/>
  <c r="Y355" i="60" s="1"/>
  <c r="M346" i="60"/>
  <c r="K347" i="60"/>
  <c r="L347" i="60" s="1"/>
  <c r="U347" i="60"/>
  <c r="V347" i="60" s="1"/>
  <c r="W347" i="60" s="1"/>
  <c r="Y347" i="60" s="1"/>
  <c r="L348" i="60"/>
  <c r="U26" i="28"/>
  <c r="V26" i="28" s="1"/>
  <c r="W26" i="28" s="1"/>
  <c r="K25" i="28"/>
  <c r="L25" i="28" s="1"/>
  <c r="K24" i="28"/>
  <c r="L24" i="28" s="1"/>
  <c r="U24" i="28"/>
  <c r="V24" i="28" s="1"/>
  <c r="W24" i="28" s="1"/>
  <c r="Y24" i="28" s="1"/>
  <c r="M51" i="16" l="1"/>
  <c r="M347" i="60"/>
  <c r="N43" i="16"/>
  <c r="M349" i="60"/>
  <c r="O346" i="60"/>
  <c r="N346" i="60"/>
  <c r="P346" i="60" s="1"/>
  <c r="Y26" i="28"/>
  <c r="M25" i="28"/>
  <c r="M24" i="28"/>
  <c r="O24" i="28" l="1"/>
  <c r="N347" i="60"/>
  <c r="P347" i="60" s="1"/>
  <c r="O25" i="28"/>
  <c r="O347" i="60"/>
  <c r="O43" i="16"/>
  <c r="Q43" i="16" s="1"/>
  <c r="N349" i="60"/>
  <c r="P349" i="60" s="1"/>
  <c r="N25" i="28"/>
  <c r="P25" i="28" s="1"/>
  <c r="N24" i="28"/>
  <c r="P24" i="28" s="1"/>
  <c r="S215" i="2" l="1"/>
  <c r="U215" i="2" s="1"/>
  <c r="I215" i="2"/>
  <c r="K215" i="2" s="1"/>
  <c r="S214" i="2"/>
  <c r="I214" i="2"/>
  <c r="S213" i="2"/>
  <c r="I213" i="2"/>
  <c r="S212" i="2"/>
  <c r="I212" i="2"/>
  <c r="S211" i="2"/>
  <c r="U211" i="2" s="1"/>
  <c r="I211" i="2"/>
  <c r="K211" i="2" s="1"/>
  <c r="S210" i="2"/>
  <c r="I210" i="2"/>
  <c r="S209" i="2"/>
  <c r="I209" i="2"/>
  <c r="S208" i="2"/>
  <c r="I208" i="2"/>
  <c r="S207" i="2"/>
  <c r="U207" i="2" s="1"/>
  <c r="I207" i="2"/>
  <c r="K207" i="2" s="1"/>
  <c r="S206" i="2"/>
  <c r="I206" i="2"/>
  <c r="S205" i="2"/>
  <c r="I205" i="2"/>
  <c r="S204" i="2"/>
  <c r="I204" i="2"/>
  <c r="S203" i="2"/>
  <c r="U203" i="2" s="1"/>
  <c r="I203" i="2"/>
  <c r="K203" i="2" s="1"/>
  <c r="S202" i="2"/>
  <c r="I202" i="2"/>
  <c r="K202" i="2" s="1"/>
  <c r="L202" i="2" s="1"/>
  <c r="S15" i="64"/>
  <c r="I15" i="64"/>
  <c r="K15" i="64" s="1"/>
  <c r="S345" i="60"/>
  <c r="I345" i="60"/>
  <c r="S342" i="60"/>
  <c r="U342" i="60" s="1"/>
  <c r="I342" i="60"/>
  <c r="S341" i="60"/>
  <c r="U341" i="60" s="1"/>
  <c r="I341" i="60"/>
  <c r="S340" i="60"/>
  <c r="I340" i="60"/>
  <c r="S339" i="60"/>
  <c r="I339" i="60"/>
  <c r="S338" i="60"/>
  <c r="U338" i="60" s="1"/>
  <c r="I338" i="60"/>
  <c r="K338" i="60" s="1"/>
  <c r="S337" i="60"/>
  <c r="U337" i="60" s="1"/>
  <c r="I337" i="60"/>
  <c r="S336" i="60"/>
  <c r="I336" i="60"/>
  <c r="S335" i="60"/>
  <c r="I335" i="60"/>
  <c r="S334" i="60"/>
  <c r="U334" i="60" s="1"/>
  <c r="I334" i="60"/>
  <c r="K334" i="60" s="1"/>
  <c r="S333" i="60"/>
  <c r="I333" i="60"/>
  <c r="S332" i="60"/>
  <c r="I332" i="60"/>
  <c r="K332" i="60" s="1"/>
  <c r="L332" i="60" s="1"/>
  <c r="S331" i="60"/>
  <c r="I331" i="60"/>
  <c r="S330" i="60"/>
  <c r="U330" i="60" s="1"/>
  <c r="I330" i="60"/>
  <c r="K330" i="60" s="1"/>
  <c r="S329" i="60"/>
  <c r="I329" i="60"/>
  <c r="K329" i="60" s="1"/>
  <c r="S328" i="60"/>
  <c r="U328" i="60" s="1"/>
  <c r="V328" i="60" s="1"/>
  <c r="W328" i="60" s="1"/>
  <c r="Y328" i="60" s="1"/>
  <c r="I328" i="60"/>
  <c r="K328" i="60" s="1"/>
  <c r="L328" i="60" s="1"/>
  <c r="S327" i="60"/>
  <c r="I327" i="60"/>
  <c r="S326" i="60"/>
  <c r="I326" i="60"/>
  <c r="K326" i="60" s="1"/>
  <c r="S325" i="60"/>
  <c r="I325" i="60"/>
  <c r="K325" i="60" s="1"/>
  <c r="L325" i="60" s="1"/>
  <c r="S324" i="60"/>
  <c r="I324" i="60"/>
  <c r="S323" i="60"/>
  <c r="U323" i="60" s="1"/>
  <c r="I323" i="60"/>
  <c r="S322" i="60"/>
  <c r="U322" i="60" s="1"/>
  <c r="I322" i="60"/>
  <c r="S321" i="60"/>
  <c r="U321" i="60" s="1"/>
  <c r="V321" i="60" s="1"/>
  <c r="W321" i="60" s="1"/>
  <c r="Y321" i="60" s="1"/>
  <c r="I321" i="60"/>
  <c r="K321" i="60" s="1"/>
  <c r="L321" i="60" s="1"/>
  <c r="S320" i="60"/>
  <c r="I320" i="60"/>
  <c r="S319" i="60"/>
  <c r="U319" i="60" s="1"/>
  <c r="I319" i="60"/>
  <c r="K319" i="60" s="1"/>
  <c r="S318" i="60"/>
  <c r="U318" i="60" s="1"/>
  <c r="V318" i="60" s="1"/>
  <c r="W318" i="60" s="1"/>
  <c r="Y318" i="60" s="1"/>
  <c r="I318" i="60"/>
  <c r="K318" i="60" s="1"/>
  <c r="L318" i="60" s="1"/>
  <c r="S317" i="60"/>
  <c r="U317" i="60" s="1"/>
  <c r="V317" i="60" s="1"/>
  <c r="W317" i="60" s="1"/>
  <c r="Y317" i="60" s="1"/>
  <c r="I317" i="60"/>
  <c r="K317" i="60" s="1"/>
  <c r="L317" i="60" s="1"/>
  <c r="S316" i="60"/>
  <c r="I316" i="60"/>
  <c r="K316" i="60" s="1"/>
  <c r="S315" i="60"/>
  <c r="U315" i="60" s="1"/>
  <c r="V315" i="60" s="1"/>
  <c r="W315" i="60" s="1"/>
  <c r="Y315" i="60" s="1"/>
  <c r="I315" i="60"/>
  <c r="K315" i="60" s="1"/>
  <c r="L315" i="60" s="1"/>
  <c r="S314" i="60"/>
  <c r="U314" i="60" s="1"/>
  <c r="V314" i="60" s="1"/>
  <c r="W314" i="60" s="1"/>
  <c r="Y314" i="60" s="1"/>
  <c r="I314" i="60"/>
  <c r="K314" i="60" s="1"/>
  <c r="S313" i="60"/>
  <c r="I313" i="60"/>
  <c r="K313" i="60" s="1"/>
  <c r="S312" i="60"/>
  <c r="U312" i="60" s="1"/>
  <c r="V312" i="60" s="1"/>
  <c r="W312" i="60" s="1"/>
  <c r="Y312" i="60" s="1"/>
  <c r="I312" i="60"/>
  <c r="K312" i="60" s="1"/>
  <c r="L312" i="60" s="1"/>
  <c r="S311" i="60"/>
  <c r="U311" i="60" s="1"/>
  <c r="I311" i="60"/>
  <c r="K311" i="60" s="1"/>
  <c r="S310" i="60"/>
  <c r="I310" i="60"/>
  <c r="S309" i="60"/>
  <c r="U309" i="60" s="1"/>
  <c r="I309" i="60"/>
  <c r="K309" i="60" s="1"/>
  <c r="S308" i="60"/>
  <c r="I308" i="60"/>
  <c r="K308" i="60" s="1"/>
  <c r="L308" i="60" s="1"/>
  <c r="S307" i="60"/>
  <c r="U307" i="60" s="1"/>
  <c r="V307" i="60" s="1"/>
  <c r="W307" i="60" s="1"/>
  <c r="Y307" i="60" s="1"/>
  <c r="I307" i="60"/>
  <c r="K307" i="60" s="1"/>
  <c r="L307" i="60" s="1"/>
  <c r="S306" i="60"/>
  <c r="I306" i="60"/>
  <c r="S305" i="60"/>
  <c r="I305" i="60"/>
  <c r="K305" i="60" s="1"/>
  <c r="S304" i="60"/>
  <c r="U304" i="60" s="1"/>
  <c r="V304" i="60" s="1"/>
  <c r="W304" i="60" s="1"/>
  <c r="Y304" i="60" s="1"/>
  <c r="I304" i="60"/>
  <c r="K304" i="60" s="1"/>
  <c r="L304" i="60" s="1"/>
  <c r="S303" i="60"/>
  <c r="U303" i="60" s="1"/>
  <c r="V303" i="60" s="1"/>
  <c r="W303" i="60" s="1"/>
  <c r="Y303" i="60" s="1"/>
  <c r="I303" i="60"/>
  <c r="K303" i="60" s="1"/>
  <c r="S302" i="60"/>
  <c r="I302" i="60"/>
  <c r="S301" i="60"/>
  <c r="U301" i="60" s="1"/>
  <c r="I301" i="60"/>
  <c r="S300" i="60"/>
  <c r="U300" i="60" s="1"/>
  <c r="I300" i="60"/>
  <c r="K300" i="60" s="1"/>
  <c r="L300" i="60" s="1"/>
  <c r="S299" i="60"/>
  <c r="U299" i="60" s="1"/>
  <c r="I299" i="60"/>
  <c r="K299" i="60" s="1"/>
  <c r="S244" i="2"/>
  <c r="U244" i="2" s="1"/>
  <c r="V244" i="2" s="1"/>
  <c r="W244" i="2" s="1"/>
  <c r="Y244" i="2" s="1"/>
  <c r="I244" i="2"/>
  <c r="K244" i="2" s="1"/>
  <c r="L244" i="2" s="1"/>
  <c r="S243" i="2"/>
  <c r="U243" i="2" s="1"/>
  <c r="V243" i="2" s="1"/>
  <c r="W243" i="2" s="1"/>
  <c r="Y243" i="2" s="1"/>
  <c r="I243" i="2"/>
  <c r="K243" i="2" s="1"/>
  <c r="S245" i="2"/>
  <c r="U245" i="2" s="1"/>
  <c r="V245" i="2" s="1"/>
  <c r="W245" i="2" s="1"/>
  <c r="Y245" i="2" s="1"/>
  <c r="I245" i="2"/>
  <c r="K245" i="2" s="1"/>
  <c r="L245" i="2" s="1"/>
  <c r="S242" i="2"/>
  <c r="U242" i="2" s="1"/>
  <c r="V242" i="2" s="1"/>
  <c r="W242" i="2" s="1"/>
  <c r="Y242" i="2" s="1"/>
  <c r="I242" i="2"/>
  <c r="K242" i="2" s="1"/>
  <c r="L242" i="2" s="1"/>
  <c r="S240" i="2"/>
  <c r="U240" i="2" s="1"/>
  <c r="V240" i="2" s="1"/>
  <c r="W240" i="2" s="1"/>
  <c r="Y240" i="2" s="1"/>
  <c r="I240" i="2"/>
  <c r="K240" i="2" s="1"/>
  <c r="L240" i="2" s="1"/>
  <c r="S239" i="2"/>
  <c r="U239" i="2" s="1"/>
  <c r="V239" i="2" s="1"/>
  <c r="W239" i="2" s="1"/>
  <c r="Y239" i="2" s="1"/>
  <c r="I239" i="2"/>
  <c r="K239" i="2" s="1"/>
  <c r="L239" i="2" s="1"/>
  <c r="S238" i="2"/>
  <c r="U238" i="2" s="1"/>
  <c r="V238" i="2" s="1"/>
  <c r="W238" i="2" s="1"/>
  <c r="Y238" i="2" s="1"/>
  <c r="I238" i="2"/>
  <c r="K238" i="2" s="1"/>
  <c r="L238" i="2" s="1"/>
  <c r="S237" i="2"/>
  <c r="U237" i="2" s="1"/>
  <c r="V237" i="2" s="1"/>
  <c r="W237" i="2" s="1"/>
  <c r="Y237" i="2" s="1"/>
  <c r="I237" i="2"/>
  <c r="K237" i="2" s="1"/>
  <c r="L237" i="2" s="1"/>
  <c r="S236" i="2"/>
  <c r="I236" i="2"/>
  <c r="S235" i="2"/>
  <c r="U235" i="2" s="1"/>
  <c r="V235" i="2" s="1"/>
  <c r="W235" i="2" s="1"/>
  <c r="Y235" i="2" s="1"/>
  <c r="I235" i="2"/>
  <c r="K235" i="2" s="1"/>
  <c r="L235" i="2" s="1"/>
  <c r="S234" i="2"/>
  <c r="U234" i="2" s="1"/>
  <c r="V234" i="2" s="1"/>
  <c r="W234" i="2" s="1"/>
  <c r="Y234" i="2" s="1"/>
  <c r="I234" i="2"/>
  <c r="K234" i="2" s="1"/>
  <c r="L234" i="2" s="1"/>
  <c r="S233" i="2"/>
  <c r="U233" i="2" s="1"/>
  <c r="V233" i="2" s="1"/>
  <c r="W233" i="2" s="1"/>
  <c r="Y233" i="2" s="1"/>
  <c r="I233" i="2"/>
  <c r="K233" i="2" s="1"/>
  <c r="L233" i="2" s="1"/>
  <c r="S232" i="2"/>
  <c r="I232" i="2"/>
  <c r="I231" i="2"/>
  <c r="K231" i="2" s="1"/>
  <c r="S231" i="2"/>
  <c r="U231" i="2" s="1"/>
  <c r="S230" i="2"/>
  <c r="U230" i="2" s="1"/>
  <c r="I230" i="2"/>
  <c r="S229" i="2"/>
  <c r="U229" i="2" s="1"/>
  <c r="V229" i="2" s="1"/>
  <c r="W229" i="2" s="1"/>
  <c r="Y229" i="2" s="1"/>
  <c r="I229" i="2"/>
  <c r="S241" i="2"/>
  <c r="I241" i="2"/>
  <c r="S228" i="2"/>
  <c r="U228" i="2" s="1"/>
  <c r="V228" i="2" s="1"/>
  <c r="W228" i="2" s="1"/>
  <c r="Y228" i="2" s="1"/>
  <c r="I228" i="2"/>
  <c r="K228" i="2" s="1"/>
  <c r="L228" i="2" s="1"/>
  <c r="S227" i="2"/>
  <c r="U227" i="2" s="1"/>
  <c r="V227" i="2" s="1"/>
  <c r="W227" i="2" s="1"/>
  <c r="Y227" i="2" s="1"/>
  <c r="I227" i="2"/>
  <c r="K227" i="2" s="1"/>
  <c r="L227" i="2" s="1"/>
  <c r="S226" i="2"/>
  <c r="I226" i="2"/>
  <c r="K226" i="2" s="1"/>
  <c r="S225" i="2"/>
  <c r="U225" i="2" s="1"/>
  <c r="V225" i="2" s="1"/>
  <c r="W225" i="2" s="1"/>
  <c r="Y225" i="2" s="1"/>
  <c r="I225" i="2"/>
  <c r="K225" i="2" s="1"/>
  <c r="L225" i="2" s="1"/>
  <c r="S224" i="2"/>
  <c r="U224" i="2" s="1"/>
  <c r="V224" i="2" s="1"/>
  <c r="W224" i="2" s="1"/>
  <c r="Y224" i="2" s="1"/>
  <c r="I224" i="2"/>
  <c r="K224" i="2" s="1"/>
  <c r="L224" i="2" s="1"/>
  <c r="I222" i="2"/>
  <c r="K222" i="2" s="1"/>
  <c r="S222" i="2"/>
  <c r="U222" i="2" s="1"/>
  <c r="S221" i="2"/>
  <c r="U221" i="2" s="1"/>
  <c r="V221" i="2" s="1"/>
  <c r="W221" i="2" s="1"/>
  <c r="Y221" i="2" s="1"/>
  <c r="I221" i="2"/>
  <c r="K221" i="2" s="1"/>
  <c r="L221" i="2" s="1"/>
  <c r="S223" i="2"/>
  <c r="I223" i="2"/>
  <c r="K223" i="2" s="1"/>
  <c r="S220" i="2"/>
  <c r="I220" i="2"/>
  <c r="K220" i="2" s="1"/>
  <c r="L220" i="2" s="1"/>
  <c r="S219" i="2"/>
  <c r="I219" i="2"/>
  <c r="S218" i="2"/>
  <c r="U218" i="2" s="1"/>
  <c r="V218" i="2" s="1"/>
  <c r="W218" i="2" s="1"/>
  <c r="Y218" i="2" s="1"/>
  <c r="I218" i="2"/>
  <c r="K218" i="2" s="1"/>
  <c r="L218" i="2" s="1"/>
  <c r="S216" i="2"/>
  <c r="U216" i="2" s="1"/>
  <c r="I216" i="2"/>
  <c r="S217" i="2"/>
  <c r="I217" i="2"/>
  <c r="K217" i="2" s="1"/>
  <c r="L217" i="2" s="1"/>
  <c r="U15" i="64" l="1"/>
  <c r="V15" i="64" s="1"/>
  <c r="W15" i="64" s="1"/>
  <c r="Y15" i="64" s="1"/>
  <c r="L15" i="64"/>
  <c r="M15" i="64" s="1"/>
  <c r="U206" i="2"/>
  <c r="V206" i="2" s="1"/>
  <c r="W206" i="2" s="1"/>
  <c r="Y206" i="2" s="1"/>
  <c r="U210" i="2"/>
  <c r="V210" i="2" s="1"/>
  <c r="W210" i="2" s="1"/>
  <c r="Y210" i="2" s="1"/>
  <c r="U214" i="2"/>
  <c r="V214" i="2" s="1"/>
  <c r="W214" i="2" s="1"/>
  <c r="Y214" i="2" s="1"/>
  <c r="K205" i="2"/>
  <c r="L205" i="2" s="1"/>
  <c r="U205" i="2"/>
  <c r="V205" i="2" s="1"/>
  <c r="W205" i="2" s="1"/>
  <c r="Y205" i="2" s="1"/>
  <c r="K206" i="2"/>
  <c r="L206" i="2" s="1"/>
  <c r="K209" i="2"/>
  <c r="L209" i="2" s="1"/>
  <c r="U209" i="2"/>
  <c r="V209" i="2" s="1"/>
  <c r="W209" i="2" s="1"/>
  <c r="Y209" i="2" s="1"/>
  <c r="K210" i="2"/>
  <c r="L210" i="2" s="1"/>
  <c r="K213" i="2"/>
  <c r="L213" i="2" s="1"/>
  <c r="U213" i="2"/>
  <c r="V213" i="2" s="1"/>
  <c r="W213" i="2" s="1"/>
  <c r="Y213" i="2" s="1"/>
  <c r="K214" i="2"/>
  <c r="L214" i="2" s="1"/>
  <c r="V203" i="2"/>
  <c r="W203" i="2" s="1"/>
  <c r="Y203" i="2" s="1"/>
  <c r="V207" i="2"/>
  <c r="W207" i="2" s="1"/>
  <c r="Y207" i="2" s="1"/>
  <c r="V211" i="2"/>
  <c r="W211" i="2" s="1"/>
  <c r="Y211" i="2" s="1"/>
  <c r="V215" i="2"/>
  <c r="W215" i="2" s="1"/>
  <c r="Y215" i="2" s="1"/>
  <c r="L203" i="2"/>
  <c r="L207" i="2"/>
  <c r="L211" i="2"/>
  <c r="L215" i="2"/>
  <c r="L314" i="60"/>
  <c r="V311" i="60"/>
  <c r="W311" i="60" s="1"/>
  <c r="Y311" i="60" s="1"/>
  <c r="V322" i="60"/>
  <c r="W322" i="60" s="1"/>
  <c r="Y322" i="60" s="1"/>
  <c r="U329" i="60"/>
  <c r="V329" i="60" s="1"/>
  <c r="W329" i="60" s="1"/>
  <c r="Y329" i="60" s="1"/>
  <c r="U333" i="60"/>
  <c r="V333" i="60" s="1"/>
  <c r="W333" i="60" s="1"/>
  <c r="Y333" i="60" s="1"/>
  <c r="V337" i="60"/>
  <c r="W337" i="60" s="1"/>
  <c r="Y337" i="60" s="1"/>
  <c r="V300" i="60"/>
  <c r="W300" i="60" s="1"/>
  <c r="Y300" i="60" s="1"/>
  <c r="L303" i="60"/>
  <c r="L329" i="60"/>
  <c r="V341" i="60"/>
  <c r="W341" i="60" s="1"/>
  <c r="Y341" i="60" s="1"/>
  <c r="U202" i="2"/>
  <c r="V202" i="2" s="1"/>
  <c r="W202" i="2" s="1"/>
  <c r="Y202" i="2" s="1"/>
  <c r="K204" i="2"/>
  <c r="L204" i="2" s="1"/>
  <c r="U204" i="2"/>
  <c r="V204" i="2" s="1"/>
  <c r="W204" i="2" s="1"/>
  <c r="Y204" i="2" s="1"/>
  <c r="K208" i="2"/>
  <c r="L208" i="2" s="1"/>
  <c r="U208" i="2"/>
  <c r="V208" i="2" s="1"/>
  <c r="W208" i="2" s="1"/>
  <c r="Y208" i="2" s="1"/>
  <c r="K212" i="2"/>
  <c r="L212" i="2" s="1"/>
  <c r="U212" i="2"/>
  <c r="V212" i="2" s="1"/>
  <c r="W212" i="2" s="1"/>
  <c r="Y212" i="2" s="1"/>
  <c r="O15" i="64"/>
  <c r="N15" i="64"/>
  <c r="P15" i="64" s="1"/>
  <c r="U313" i="60"/>
  <c r="V313" i="60" s="1"/>
  <c r="W313" i="60" s="1"/>
  <c r="Y313" i="60" s="1"/>
  <c r="U316" i="60"/>
  <c r="V316" i="60" s="1"/>
  <c r="W316" i="60" s="1"/>
  <c r="Y316" i="60" s="1"/>
  <c r="K322" i="60"/>
  <c r="L322" i="60" s="1"/>
  <c r="U326" i="60"/>
  <c r="V326" i="60" s="1"/>
  <c r="W326" i="60" s="1"/>
  <c r="Y326" i="60" s="1"/>
  <c r="U332" i="60"/>
  <c r="V332" i="60" s="1"/>
  <c r="W332" i="60" s="1"/>
  <c r="Y332" i="60" s="1"/>
  <c r="K333" i="60"/>
  <c r="L333" i="60" s="1"/>
  <c r="K336" i="60"/>
  <c r="L336" i="60" s="1"/>
  <c r="U336" i="60"/>
  <c r="V336" i="60" s="1"/>
  <c r="W336" i="60" s="1"/>
  <c r="Y336" i="60" s="1"/>
  <c r="K337" i="60"/>
  <c r="L337" i="60" s="1"/>
  <c r="K340" i="60"/>
  <c r="L340" i="60" s="1"/>
  <c r="U340" i="60"/>
  <c r="V340" i="60" s="1"/>
  <c r="W340" i="60" s="1"/>
  <c r="Y340" i="60" s="1"/>
  <c r="K341" i="60"/>
  <c r="L341" i="60" s="1"/>
  <c r="V323" i="60"/>
  <c r="W323" i="60" s="1"/>
  <c r="Y323" i="60" s="1"/>
  <c r="V338" i="60"/>
  <c r="W338" i="60" s="1"/>
  <c r="Y338" i="60" s="1"/>
  <c r="U308" i="60"/>
  <c r="V308" i="60" s="1"/>
  <c r="W308" i="60" s="1"/>
  <c r="Y308" i="60" s="1"/>
  <c r="L311" i="60"/>
  <c r="L326" i="60"/>
  <c r="K345" i="60"/>
  <c r="L345" i="60" s="1"/>
  <c r="M345" i="60" s="1"/>
  <c r="U345" i="60"/>
  <c r="V345" i="60" s="1"/>
  <c r="W345" i="60" s="1"/>
  <c r="Y345" i="60" s="1"/>
  <c r="L319" i="60"/>
  <c r="V334" i="60"/>
  <c r="W334" i="60" s="1"/>
  <c r="Y334" i="60" s="1"/>
  <c r="K323" i="60"/>
  <c r="L323" i="60" s="1"/>
  <c r="V330" i="60"/>
  <c r="W330" i="60" s="1"/>
  <c r="Y330" i="60" s="1"/>
  <c r="K342" i="60"/>
  <c r="L342" i="60" s="1"/>
  <c r="U302" i="60"/>
  <c r="V302" i="60" s="1"/>
  <c r="W302" i="60" s="1"/>
  <c r="Y302" i="60" s="1"/>
  <c r="K306" i="60"/>
  <c r="L306" i="60" s="1"/>
  <c r="U325" i="60"/>
  <c r="V325" i="60" s="1"/>
  <c r="W325" i="60" s="1"/>
  <c r="Y325" i="60" s="1"/>
  <c r="U331" i="60"/>
  <c r="V331" i="60" s="1"/>
  <c r="W331" i="60" s="1"/>
  <c r="Y331" i="60" s="1"/>
  <c r="U339" i="60"/>
  <c r="V339" i="60" s="1"/>
  <c r="W339" i="60" s="1"/>
  <c r="Y339" i="60" s="1"/>
  <c r="K320" i="60"/>
  <c r="L320" i="60" s="1"/>
  <c r="K301" i="60"/>
  <c r="L301" i="60" s="1"/>
  <c r="K302" i="60"/>
  <c r="L302" i="60" s="1"/>
  <c r="U305" i="60"/>
  <c r="V305" i="60" s="1"/>
  <c r="W305" i="60" s="1"/>
  <c r="Y305" i="60" s="1"/>
  <c r="U306" i="60"/>
  <c r="V306" i="60" s="1"/>
  <c r="W306" i="60" s="1"/>
  <c r="Y306" i="60" s="1"/>
  <c r="K310" i="60"/>
  <c r="L310" i="60" s="1"/>
  <c r="U320" i="60"/>
  <c r="V320" i="60" s="1"/>
  <c r="W320" i="60" s="1"/>
  <c r="Y320" i="60" s="1"/>
  <c r="K324" i="60"/>
  <c r="L324" i="60" s="1"/>
  <c r="K327" i="60"/>
  <c r="L327" i="60" s="1"/>
  <c r="L334" i="60"/>
  <c r="K335" i="60"/>
  <c r="L335" i="60" s="1"/>
  <c r="V342" i="60"/>
  <c r="W342" i="60" s="1"/>
  <c r="Y342" i="60" s="1"/>
  <c r="L299" i="60"/>
  <c r="U310" i="60"/>
  <c r="V310" i="60" s="1"/>
  <c r="W310" i="60" s="1"/>
  <c r="Y310" i="60" s="1"/>
  <c r="L313" i="60"/>
  <c r="L309" i="60"/>
  <c r="V299" i="60"/>
  <c r="W299" i="60" s="1"/>
  <c r="V301" i="60"/>
  <c r="W301" i="60" s="1"/>
  <c r="Y301" i="60" s="1"/>
  <c r="L305" i="60"/>
  <c r="V309" i="60"/>
  <c r="W309" i="60" s="1"/>
  <c r="Y309" i="60" s="1"/>
  <c r="L316" i="60"/>
  <c r="V319" i="60"/>
  <c r="W319" i="60" s="1"/>
  <c r="Y319" i="60" s="1"/>
  <c r="U324" i="60"/>
  <c r="V324" i="60" s="1"/>
  <c r="W324" i="60" s="1"/>
  <c r="Y324" i="60" s="1"/>
  <c r="U327" i="60"/>
  <c r="V327" i="60" s="1"/>
  <c r="W327" i="60" s="1"/>
  <c r="Y327" i="60" s="1"/>
  <c r="L330" i="60"/>
  <c r="K331" i="60"/>
  <c r="L331" i="60" s="1"/>
  <c r="U335" i="60"/>
  <c r="V335" i="60" s="1"/>
  <c r="W335" i="60" s="1"/>
  <c r="Y335" i="60" s="1"/>
  <c r="L338" i="60"/>
  <c r="K339" i="60"/>
  <c r="L339" i="60" s="1"/>
  <c r="K229" i="2"/>
  <c r="L229" i="2" s="1"/>
  <c r="U232" i="2"/>
  <c r="V232" i="2" s="1"/>
  <c r="W232" i="2" s="1"/>
  <c r="Y232" i="2" s="1"/>
  <c r="K232" i="2"/>
  <c r="L232" i="2" s="1"/>
  <c r="L243" i="2"/>
  <c r="V230" i="2"/>
  <c r="W230" i="2" s="1"/>
  <c r="Y230" i="2" s="1"/>
  <c r="K230" i="2"/>
  <c r="L230" i="2" s="1"/>
  <c r="K236" i="2"/>
  <c r="L236" i="2" s="1"/>
  <c r="U236" i="2"/>
  <c r="V236" i="2" s="1"/>
  <c r="W236" i="2" s="1"/>
  <c r="Y236" i="2" s="1"/>
  <c r="V231" i="2"/>
  <c r="W231" i="2" s="1"/>
  <c r="Y231" i="2" s="1"/>
  <c r="L231" i="2"/>
  <c r="K241" i="2"/>
  <c r="L241" i="2" s="1"/>
  <c r="U241" i="2"/>
  <c r="V241" i="2" s="1"/>
  <c r="W241" i="2" s="1"/>
  <c r="Y241" i="2" s="1"/>
  <c r="U226" i="2"/>
  <c r="V226" i="2" s="1"/>
  <c r="W226" i="2" s="1"/>
  <c r="Y226" i="2" s="1"/>
  <c r="U223" i="2"/>
  <c r="V223" i="2" s="1"/>
  <c r="W223" i="2" s="1"/>
  <c r="Y223" i="2" s="1"/>
  <c r="L226" i="2"/>
  <c r="V222" i="2"/>
  <c r="W222" i="2" s="1"/>
  <c r="Y222" i="2" s="1"/>
  <c r="L222" i="2"/>
  <c r="L223" i="2"/>
  <c r="U219" i="2"/>
  <c r="V219" i="2" s="1"/>
  <c r="W219" i="2" s="1"/>
  <c r="U220" i="2"/>
  <c r="V220" i="2" s="1"/>
  <c r="W220" i="2" s="1"/>
  <c r="Y220" i="2" s="1"/>
  <c r="K219" i="2"/>
  <c r="L219" i="2" s="1"/>
  <c r="K216" i="2"/>
  <c r="L216" i="2" s="1"/>
  <c r="V216" i="2"/>
  <c r="W216" i="2" s="1"/>
  <c r="Y216" i="2" s="1"/>
  <c r="U217" i="2"/>
  <c r="V217" i="2" s="1"/>
  <c r="W217" i="2" s="1"/>
  <c r="Y217" i="2" s="1"/>
  <c r="M219" i="2" l="1"/>
  <c r="M202" i="2"/>
  <c r="M228" i="2"/>
  <c r="L397" i="60"/>
  <c r="O345" i="60"/>
  <c r="N345" i="60"/>
  <c r="P345" i="60" s="1"/>
  <c r="Y299" i="60"/>
  <c r="W397" i="60"/>
  <c r="M325" i="60"/>
  <c r="M299" i="60"/>
  <c r="M313" i="60"/>
  <c r="M316" i="60"/>
  <c r="Y219" i="2"/>
  <c r="M216" i="2"/>
  <c r="M252" i="2" l="1"/>
  <c r="N216" i="2"/>
  <c r="P216" i="2" s="1"/>
  <c r="N202" i="2"/>
  <c r="P202" i="2" s="1"/>
  <c r="N316" i="60"/>
  <c r="P316" i="60" s="1"/>
  <c r="N313" i="60"/>
  <c r="P313" i="60" s="1"/>
  <c r="N325" i="60"/>
  <c r="P325" i="60" s="1"/>
  <c r="N299" i="60"/>
  <c r="N228" i="2"/>
  <c r="P228" i="2" s="1"/>
  <c r="N219" i="2"/>
  <c r="P219" i="2" s="1"/>
  <c r="P252" i="2" l="1"/>
  <c r="N354" i="60"/>
  <c r="P354" i="60" s="1"/>
  <c r="M397" i="60"/>
  <c r="N355" i="60"/>
  <c r="P355" i="60" s="1"/>
  <c r="P299" i="60"/>
  <c r="P397" i="60" l="1"/>
  <c r="C12" i="27"/>
  <c r="D12" i="27" l="1"/>
  <c r="S290" i="60" l="1"/>
  <c r="I290" i="60"/>
  <c r="S289" i="60"/>
  <c r="I289" i="60"/>
  <c r="S288" i="60"/>
  <c r="I288" i="60"/>
  <c r="S287" i="60"/>
  <c r="U287" i="60" s="1"/>
  <c r="I287" i="60"/>
  <c r="S286" i="60"/>
  <c r="U286" i="60" s="1"/>
  <c r="V286" i="60" s="1"/>
  <c r="W286" i="60" s="1"/>
  <c r="Y286" i="60" s="1"/>
  <c r="I286" i="60"/>
  <c r="K286" i="60" s="1"/>
  <c r="L286" i="60" s="1"/>
  <c r="S25" i="37"/>
  <c r="I25" i="37"/>
  <c r="S24" i="37"/>
  <c r="I24" i="37"/>
  <c r="K24" i="37" s="1"/>
  <c r="L24" i="37" s="1"/>
  <c r="S23" i="37"/>
  <c r="U23" i="37" s="1"/>
  <c r="I23" i="37"/>
  <c r="S22" i="37"/>
  <c r="I22" i="37"/>
  <c r="S21" i="37"/>
  <c r="U21" i="37" s="1"/>
  <c r="I21" i="37"/>
  <c r="S285" i="60"/>
  <c r="I285" i="60"/>
  <c r="S284" i="60"/>
  <c r="I284" i="60"/>
  <c r="K284" i="60" s="1"/>
  <c r="L284" i="60" s="1"/>
  <c r="S283" i="60"/>
  <c r="U283" i="60" s="1"/>
  <c r="V283" i="60" s="1"/>
  <c r="W283" i="60" s="1"/>
  <c r="Y283" i="60" s="1"/>
  <c r="I283" i="60"/>
  <c r="S282" i="60"/>
  <c r="U282" i="60" s="1"/>
  <c r="V282" i="60" s="1"/>
  <c r="W282" i="60" s="1"/>
  <c r="Y282" i="60" s="1"/>
  <c r="I282" i="60"/>
  <c r="K282" i="60" s="1"/>
  <c r="S281" i="60"/>
  <c r="U281" i="60" s="1"/>
  <c r="V281" i="60" s="1"/>
  <c r="W281" i="60" s="1"/>
  <c r="Y281" i="60" s="1"/>
  <c r="I281" i="60"/>
  <c r="K281" i="60" s="1"/>
  <c r="L281" i="60" s="1"/>
  <c r="S280" i="60"/>
  <c r="I280" i="60"/>
  <c r="S279" i="60"/>
  <c r="I279" i="60"/>
  <c r="S278" i="60"/>
  <c r="I278" i="60"/>
  <c r="K278" i="60" s="1"/>
  <c r="S277" i="60"/>
  <c r="U277" i="60" s="1"/>
  <c r="V277" i="60" s="1"/>
  <c r="W277" i="60" s="1"/>
  <c r="Y277" i="60" s="1"/>
  <c r="I277" i="60"/>
  <c r="K277" i="60" s="1"/>
  <c r="L277" i="60" s="1"/>
  <c r="S276" i="60"/>
  <c r="I276" i="60"/>
  <c r="S275" i="60"/>
  <c r="I275" i="60"/>
  <c r="S274" i="60"/>
  <c r="I274" i="60"/>
  <c r="S273" i="60"/>
  <c r="I273" i="60"/>
  <c r="K273" i="60" s="1"/>
  <c r="S272" i="60"/>
  <c r="I272" i="60"/>
  <c r="S271" i="60"/>
  <c r="I271" i="60"/>
  <c r="S270" i="60"/>
  <c r="U270" i="60" s="1"/>
  <c r="V270" i="60" s="1"/>
  <c r="W270" i="60" s="1"/>
  <c r="Y270" i="60" s="1"/>
  <c r="I270" i="60"/>
  <c r="K270" i="60" s="1"/>
  <c r="L270" i="60" s="1"/>
  <c r="S269" i="60"/>
  <c r="U269" i="60" s="1"/>
  <c r="V269" i="60" s="1"/>
  <c r="W269" i="60" s="1"/>
  <c r="Y269" i="60" s="1"/>
  <c r="I269" i="60"/>
  <c r="K269" i="60" s="1"/>
  <c r="S268" i="60"/>
  <c r="I268" i="60"/>
  <c r="S267" i="60"/>
  <c r="I267" i="60"/>
  <c r="S266" i="60"/>
  <c r="I266" i="60"/>
  <c r="K266" i="60" s="1"/>
  <c r="S265" i="60"/>
  <c r="I265" i="60"/>
  <c r="S264" i="60"/>
  <c r="I264" i="60"/>
  <c r="S263" i="60"/>
  <c r="U263" i="60" s="1"/>
  <c r="V263" i="60" s="1"/>
  <c r="W263" i="60" s="1"/>
  <c r="Y263" i="60" s="1"/>
  <c r="I263" i="60"/>
  <c r="K263" i="60" s="1"/>
  <c r="L263" i="60" s="1"/>
  <c r="S262" i="60"/>
  <c r="U262" i="60" s="1"/>
  <c r="V262" i="60" s="1"/>
  <c r="W262" i="60" s="1"/>
  <c r="Y262" i="60" s="1"/>
  <c r="I262" i="60"/>
  <c r="K262" i="60" s="1"/>
  <c r="S261" i="60"/>
  <c r="I261" i="60"/>
  <c r="S260" i="60"/>
  <c r="I260" i="60"/>
  <c r="S259" i="60"/>
  <c r="U259" i="60" s="1"/>
  <c r="V259" i="60" s="1"/>
  <c r="W259" i="60" s="1"/>
  <c r="Y259" i="60" s="1"/>
  <c r="I259" i="60"/>
  <c r="K259" i="60" s="1"/>
  <c r="L259" i="60" s="1"/>
  <c r="S258" i="60"/>
  <c r="I258" i="60"/>
  <c r="S257" i="60"/>
  <c r="U257" i="60" s="1"/>
  <c r="V257" i="60" s="1"/>
  <c r="W257" i="60" s="1"/>
  <c r="Y257" i="60" s="1"/>
  <c r="I257" i="60"/>
  <c r="K257" i="60" s="1"/>
  <c r="S256" i="60"/>
  <c r="I256" i="60"/>
  <c r="S19" i="37"/>
  <c r="U19" i="37" s="1"/>
  <c r="V19" i="37" s="1"/>
  <c r="W19" i="37" s="1"/>
  <c r="Y19" i="37" s="1"/>
  <c r="I19" i="37"/>
  <c r="K19" i="37" s="1"/>
  <c r="L19" i="37" s="1"/>
  <c r="S255" i="60"/>
  <c r="I255" i="60"/>
  <c r="S20" i="37"/>
  <c r="I20" i="37"/>
  <c r="U36" i="6"/>
  <c r="K36" i="6"/>
  <c r="S195" i="2"/>
  <c r="U195" i="2" s="1"/>
  <c r="V195" i="2" s="1"/>
  <c r="W195" i="2" s="1"/>
  <c r="Y195" i="2" s="1"/>
  <c r="I195" i="2"/>
  <c r="K195" i="2" s="1"/>
  <c r="S194" i="2"/>
  <c r="U194" i="2" s="1"/>
  <c r="V194" i="2" s="1"/>
  <c r="W194" i="2" s="1"/>
  <c r="Y194" i="2" s="1"/>
  <c r="I194" i="2"/>
  <c r="S189" i="2"/>
  <c r="U189" i="2" s="1"/>
  <c r="V189" i="2" s="1"/>
  <c r="W189" i="2" s="1"/>
  <c r="Y189" i="2" s="1"/>
  <c r="I189" i="2"/>
  <c r="K189" i="2" s="1"/>
  <c r="L189" i="2" s="1"/>
  <c r="S188" i="2"/>
  <c r="I188" i="2"/>
  <c r="K188" i="2" s="1"/>
  <c r="L188" i="2" s="1"/>
  <c r="S193" i="2"/>
  <c r="U193" i="2" s="1"/>
  <c r="V193" i="2" s="1"/>
  <c r="W193" i="2" s="1"/>
  <c r="Y193" i="2" s="1"/>
  <c r="I193" i="2"/>
  <c r="K193" i="2" s="1"/>
  <c r="L193" i="2" s="1"/>
  <c r="S192" i="2"/>
  <c r="U192" i="2" s="1"/>
  <c r="V192" i="2" s="1"/>
  <c r="W192" i="2" s="1"/>
  <c r="Y192" i="2" s="1"/>
  <c r="I192" i="2"/>
  <c r="K192" i="2" s="1"/>
  <c r="L192" i="2" s="1"/>
  <c r="S191" i="2"/>
  <c r="I191" i="2"/>
  <c r="S190" i="2"/>
  <c r="I190" i="2"/>
  <c r="S187" i="2"/>
  <c r="I187" i="2"/>
  <c r="S186" i="2"/>
  <c r="U186" i="2" s="1"/>
  <c r="I186" i="2"/>
  <c r="S185" i="2"/>
  <c r="I185" i="2"/>
  <c r="K185" i="2" s="1"/>
  <c r="L185" i="2" s="1"/>
  <c r="S184" i="2"/>
  <c r="U184" i="2" s="1"/>
  <c r="V184" i="2" s="1"/>
  <c r="W184" i="2" s="1"/>
  <c r="Y184" i="2" s="1"/>
  <c r="I184" i="2"/>
  <c r="K184" i="2" s="1"/>
  <c r="L184" i="2" s="1"/>
  <c r="S183" i="2"/>
  <c r="I183" i="2"/>
  <c r="K183" i="2" s="1"/>
  <c r="L183" i="2" s="1"/>
  <c r="S182" i="2"/>
  <c r="I182" i="2"/>
  <c r="S181" i="2"/>
  <c r="I181" i="2"/>
  <c r="S180" i="2"/>
  <c r="U180" i="2" s="1"/>
  <c r="V180" i="2" s="1"/>
  <c r="W180" i="2" s="1"/>
  <c r="Y180" i="2" s="1"/>
  <c r="I180" i="2"/>
  <c r="K180" i="2" s="1"/>
  <c r="L180" i="2" s="1"/>
  <c r="S179" i="2"/>
  <c r="U179" i="2" s="1"/>
  <c r="V179" i="2" s="1"/>
  <c r="W179" i="2" s="1"/>
  <c r="Y179" i="2" s="1"/>
  <c r="I179" i="2"/>
  <c r="S178" i="2"/>
  <c r="U178" i="2" s="1"/>
  <c r="V178" i="2" s="1"/>
  <c r="W178" i="2" s="1"/>
  <c r="Y178" i="2" s="1"/>
  <c r="I178" i="2"/>
  <c r="S177" i="2"/>
  <c r="I177" i="2"/>
  <c r="S176" i="2"/>
  <c r="I176" i="2"/>
  <c r="K176" i="2" s="1"/>
  <c r="S175" i="2"/>
  <c r="I175" i="2"/>
  <c r="K175" i="2" s="1"/>
  <c r="S174" i="2"/>
  <c r="I174" i="2"/>
  <c r="K174" i="2" s="1"/>
  <c r="S173" i="2"/>
  <c r="I173" i="2"/>
  <c r="S172" i="2"/>
  <c r="I172" i="2"/>
  <c r="S171" i="2"/>
  <c r="I171" i="2"/>
  <c r="K171" i="2" s="1"/>
  <c r="S170" i="2"/>
  <c r="I170" i="2"/>
  <c r="K170" i="2" s="1"/>
  <c r="L170" i="2" s="1"/>
  <c r="S22" i="47"/>
  <c r="I22" i="47"/>
  <c r="S21" i="47"/>
  <c r="U21" i="47" s="1"/>
  <c r="V21" i="47" s="1"/>
  <c r="W21" i="47" s="1"/>
  <c r="Y21" i="47" s="1"/>
  <c r="I21" i="47"/>
  <c r="U290" i="60" l="1"/>
  <c r="V290" i="60" s="1"/>
  <c r="W290" i="60" s="1"/>
  <c r="Y290" i="60" s="1"/>
  <c r="U289" i="60"/>
  <c r="V289" i="60" s="1"/>
  <c r="W289" i="60" s="1"/>
  <c r="Y289" i="60" s="1"/>
  <c r="V287" i="60"/>
  <c r="W287" i="60" s="1"/>
  <c r="Y287" i="60" s="1"/>
  <c r="U288" i="60"/>
  <c r="V288" i="60" s="1"/>
  <c r="W288" i="60" s="1"/>
  <c r="Y288" i="60" s="1"/>
  <c r="U188" i="2"/>
  <c r="V188" i="2" s="1"/>
  <c r="W188" i="2" s="1"/>
  <c r="Y188" i="2" s="1"/>
  <c r="K276" i="60"/>
  <c r="L276" i="60" s="1"/>
  <c r="K287" i="60"/>
  <c r="L287" i="60" s="1"/>
  <c r="K288" i="60"/>
  <c r="L288" i="60" s="1"/>
  <c r="K289" i="60"/>
  <c r="L289" i="60" s="1"/>
  <c r="K290" i="60"/>
  <c r="L290" i="60" s="1"/>
  <c r="U25" i="37"/>
  <c r="V25" i="37" s="1"/>
  <c r="W25" i="37" s="1"/>
  <c r="Y25" i="37" s="1"/>
  <c r="V23" i="37"/>
  <c r="W23" i="37" s="1"/>
  <c r="Y23" i="37" s="1"/>
  <c r="U22" i="37"/>
  <c r="V22" i="37" s="1"/>
  <c r="W22" i="37" s="1"/>
  <c r="Y22" i="37" s="1"/>
  <c r="V21" i="37"/>
  <c r="W21" i="37" s="1"/>
  <c r="Y21" i="37" s="1"/>
  <c r="K25" i="37"/>
  <c r="L25" i="37" s="1"/>
  <c r="U24" i="37"/>
  <c r="V24" i="37" s="1"/>
  <c r="W24" i="37" s="1"/>
  <c r="Y24" i="37" s="1"/>
  <c r="K23" i="37"/>
  <c r="L23" i="37" s="1"/>
  <c r="K22" i="37"/>
  <c r="L22" i="37" s="1"/>
  <c r="K21" i="37"/>
  <c r="L21" i="37" s="1"/>
  <c r="L266" i="60"/>
  <c r="L273" i="60"/>
  <c r="K285" i="60"/>
  <c r="L285" i="60" s="1"/>
  <c r="U285" i="60"/>
  <c r="V285" i="60" s="1"/>
  <c r="W285" i="60" s="1"/>
  <c r="Y285" i="60" s="1"/>
  <c r="U280" i="60"/>
  <c r="V280" i="60" s="1"/>
  <c r="W280" i="60" s="1"/>
  <c r="Y280" i="60" s="1"/>
  <c r="M284" i="60"/>
  <c r="L269" i="60"/>
  <c r="K280" i="60"/>
  <c r="L280" i="60" s="1"/>
  <c r="U276" i="60"/>
  <c r="V276" i="60" s="1"/>
  <c r="W276" i="60" s="1"/>
  <c r="Y276" i="60" s="1"/>
  <c r="K283" i="60"/>
  <c r="L283" i="60" s="1"/>
  <c r="U284" i="60"/>
  <c r="V284" i="60" s="1"/>
  <c r="W284" i="60" s="1"/>
  <c r="Y284" i="60" s="1"/>
  <c r="L262" i="60"/>
  <c r="K267" i="60"/>
  <c r="L267" i="60" s="1"/>
  <c r="U264" i="60"/>
  <c r="V264" i="60" s="1"/>
  <c r="W264" i="60" s="1"/>
  <c r="Y264" i="60" s="1"/>
  <c r="U271" i="60"/>
  <c r="V271" i="60" s="1"/>
  <c r="W271" i="60" s="1"/>
  <c r="Y271" i="60" s="1"/>
  <c r="U267" i="60"/>
  <c r="V267" i="60" s="1"/>
  <c r="W267" i="60" s="1"/>
  <c r="Y267" i="60" s="1"/>
  <c r="U258" i="60"/>
  <c r="V258" i="60" s="1"/>
  <c r="W258" i="60" s="1"/>
  <c r="Y258" i="60" s="1"/>
  <c r="K260" i="60"/>
  <c r="L260" i="60" s="1"/>
  <c r="K274" i="60"/>
  <c r="L274" i="60" s="1"/>
  <c r="U260" i="60"/>
  <c r="V260" i="60" s="1"/>
  <c r="W260" i="60" s="1"/>
  <c r="Y260" i="60" s="1"/>
  <c r="U274" i="60"/>
  <c r="V274" i="60" s="1"/>
  <c r="W274" i="60" s="1"/>
  <c r="Y274" i="60" s="1"/>
  <c r="K264" i="60"/>
  <c r="L264" i="60" s="1"/>
  <c r="K271" i="60"/>
  <c r="L271" i="60" s="1"/>
  <c r="U278" i="60"/>
  <c r="V278" i="60" s="1"/>
  <c r="W278" i="60" s="1"/>
  <c r="Y278" i="60" s="1"/>
  <c r="K258" i="60"/>
  <c r="L258" i="60" s="1"/>
  <c r="K261" i="60"/>
  <c r="L261" i="60" s="1"/>
  <c r="U261" i="60"/>
  <c r="V261" i="60" s="1"/>
  <c r="W261" i="60" s="1"/>
  <c r="Y261" i="60" s="1"/>
  <c r="K265" i="60"/>
  <c r="L265" i="60" s="1"/>
  <c r="U265" i="60"/>
  <c r="V265" i="60" s="1"/>
  <c r="W265" i="60" s="1"/>
  <c r="Y265" i="60" s="1"/>
  <c r="U266" i="60"/>
  <c r="V266" i="60" s="1"/>
  <c r="W266" i="60" s="1"/>
  <c r="Y266" i="60" s="1"/>
  <c r="K268" i="60"/>
  <c r="L268" i="60" s="1"/>
  <c r="U268" i="60"/>
  <c r="V268" i="60" s="1"/>
  <c r="W268" i="60" s="1"/>
  <c r="Y268" i="60" s="1"/>
  <c r="K272" i="60"/>
  <c r="L272" i="60" s="1"/>
  <c r="U272" i="60"/>
  <c r="V272" i="60" s="1"/>
  <c r="W272" i="60" s="1"/>
  <c r="Y272" i="60" s="1"/>
  <c r="U273" i="60"/>
  <c r="V273" i="60" s="1"/>
  <c r="W273" i="60" s="1"/>
  <c r="Y273" i="60" s="1"/>
  <c r="K275" i="60"/>
  <c r="L275" i="60" s="1"/>
  <c r="U275" i="60"/>
  <c r="V275" i="60" s="1"/>
  <c r="W275" i="60" s="1"/>
  <c r="Y275" i="60" s="1"/>
  <c r="L278" i="60"/>
  <c r="K279" i="60"/>
  <c r="L279" i="60" s="1"/>
  <c r="U279" i="60"/>
  <c r="V279" i="60" s="1"/>
  <c r="W279" i="60" s="1"/>
  <c r="Y279" i="60" s="1"/>
  <c r="L282" i="60"/>
  <c r="K256" i="60"/>
  <c r="L256" i="60" s="1"/>
  <c r="U256" i="60"/>
  <c r="V256" i="60" s="1"/>
  <c r="W256" i="60" s="1"/>
  <c r="Y256" i="60" s="1"/>
  <c r="L257" i="60"/>
  <c r="M19" i="37"/>
  <c r="K255" i="60"/>
  <c r="L255" i="60" s="1"/>
  <c r="M255" i="60" s="1"/>
  <c r="U255" i="60"/>
  <c r="V255" i="60" s="1"/>
  <c r="W255" i="60" s="1"/>
  <c r="Y255" i="60" s="1"/>
  <c r="K20" i="37"/>
  <c r="L20" i="37" s="1"/>
  <c r="U20" i="37"/>
  <c r="V20" i="37" s="1"/>
  <c r="W20" i="37" s="1"/>
  <c r="Y20" i="37" s="1"/>
  <c r="M36" i="6"/>
  <c r="N36" i="6" s="1"/>
  <c r="W36" i="6"/>
  <c r="X36" i="6" s="1"/>
  <c r="Y36" i="6" s="1"/>
  <c r="AA36" i="6" s="1"/>
  <c r="L195" i="2"/>
  <c r="K194" i="2"/>
  <c r="L194" i="2" s="1"/>
  <c r="K186" i="2"/>
  <c r="L186" i="2" s="1"/>
  <c r="K190" i="2"/>
  <c r="L190" i="2" s="1"/>
  <c r="U190" i="2"/>
  <c r="V190" i="2" s="1"/>
  <c r="W190" i="2" s="1"/>
  <c r="Y190" i="2" s="1"/>
  <c r="U185" i="2"/>
  <c r="V185" i="2" s="1"/>
  <c r="W185" i="2" s="1"/>
  <c r="Y185" i="2" s="1"/>
  <c r="V186" i="2"/>
  <c r="W186" i="2" s="1"/>
  <c r="Y186" i="2" s="1"/>
  <c r="K187" i="2"/>
  <c r="L187" i="2" s="1"/>
  <c r="U187" i="2"/>
  <c r="V187" i="2" s="1"/>
  <c r="W187" i="2" s="1"/>
  <c r="Y187" i="2" s="1"/>
  <c r="K191" i="2"/>
  <c r="L191" i="2" s="1"/>
  <c r="U191" i="2"/>
  <c r="V191" i="2" s="1"/>
  <c r="W191" i="2" s="1"/>
  <c r="Y191" i="2" s="1"/>
  <c r="U183" i="2"/>
  <c r="V183" i="2" s="1"/>
  <c r="W183" i="2" s="1"/>
  <c r="Y183" i="2" s="1"/>
  <c r="K179" i="2"/>
  <c r="L179" i="2" s="1"/>
  <c r="K178" i="2"/>
  <c r="L178" i="2" s="1"/>
  <c r="K181" i="2"/>
  <c r="L181" i="2" s="1"/>
  <c r="U181" i="2"/>
  <c r="V181" i="2" s="1"/>
  <c r="W181" i="2" s="1"/>
  <c r="Y181" i="2" s="1"/>
  <c r="K182" i="2"/>
  <c r="L182" i="2" s="1"/>
  <c r="U182" i="2"/>
  <c r="V182" i="2" s="1"/>
  <c r="W182" i="2" s="1"/>
  <c r="Y182" i="2" s="1"/>
  <c r="K173" i="2"/>
  <c r="L173" i="2" s="1"/>
  <c r="U173" i="2"/>
  <c r="V173" i="2" s="1"/>
  <c r="W173" i="2" s="1"/>
  <c r="Y173" i="2" s="1"/>
  <c r="K177" i="2"/>
  <c r="L177" i="2" s="1"/>
  <c r="U177" i="2"/>
  <c r="V177" i="2" s="1"/>
  <c r="W177" i="2" s="1"/>
  <c r="Y177" i="2" s="1"/>
  <c r="U176" i="2"/>
  <c r="V176" i="2" s="1"/>
  <c r="W176" i="2" s="1"/>
  <c r="Y176" i="2" s="1"/>
  <c r="L176" i="2"/>
  <c r="U175" i="2"/>
  <c r="V175" i="2" s="1"/>
  <c r="W175" i="2" s="1"/>
  <c r="Y175" i="2" s="1"/>
  <c r="L175" i="2"/>
  <c r="U174" i="2"/>
  <c r="V174" i="2" s="1"/>
  <c r="W174" i="2" s="1"/>
  <c r="Y174" i="2" s="1"/>
  <c r="L174" i="2"/>
  <c r="K172" i="2"/>
  <c r="L172" i="2" s="1"/>
  <c r="U172" i="2"/>
  <c r="V172" i="2" s="1"/>
  <c r="W172" i="2" s="1"/>
  <c r="Y172" i="2" s="1"/>
  <c r="U171" i="2"/>
  <c r="V171" i="2" s="1"/>
  <c r="W171" i="2" s="1"/>
  <c r="Y171" i="2" s="1"/>
  <c r="L171" i="2"/>
  <c r="U170" i="2"/>
  <c r="V170" i="2" s="1"/>
  <c r="W170" i="2" s="1"/>
  <c r="Y170" i="2" s="1"/>
  <c r="U22" i="47"/>
  <c r="V22" i="47" s="1"/>
  <c r="W22" i="47" s="1"/>
  <c r="Y22" i="47" s="1"/>
  <c r="K22" i="47"/>
  <c r="L22" i="47" s="1"/>
  <c r="K21" i="47"/>
  <c r="L21" i="47" s="1"/>
  <c r="M21" i="47" l="1"/>
  <c r="O21" i="47" s="1"/>
  <c r="O36" i="6"/>
  <c r="M282" i="60"/>
  <c r="M286" i="60"/>
  <c r="N286" i="60" s="1"/>
  <c r="P286" i="60" s="1"/>
  <c r="M258" i="60"/>
  <c r="M266" i="60"/>
  <c r="M256" i="60"/>
  <c r="O256" i="60" s="1"/>
  <c r="M273" i="60"/>
  <c r="M21" i="37"/>
  <c r="M285" i="60"/>
  <c r="N284" i="60"/>
  <c r="P284" i="60" s="1"/>
  <c r="N19" i="37"/>
  <c r="P19" i="37" s="1"/>
  <c r="O19" i="37"/>
  <c r="M20" i="37"/>
  <c r="M194" i="2"/>
  <c r="M185" i="2"/>
  <c r="M178" i="2"/>
  <c r="M170" i="2"/>
  <c r="N170" i="2" s="1"/>
  <c r="P170" i="2" s="1"/>
  <c r="N21" i="47" l="1"/>
  <c r="P21" i="47" s="1"/>
  <c r="P36" i="6"/>
  <c r="R36" i="6" s="1"/>
  <c r="O286" i="60"/>
  <c r="N256" i="60"/>
  <c r="P256" i="60" s="1"/>
  <c r="N21" i="37"/>
  <c r="P21" i="37" s="1"/>
  <c r="O21" i="37"/>
  <c r="O285" i="60"/>
  <c r="N285" i="60"/>
  <c r="P285" i="60" s="1"/>
  <c r="N266" i="60"/>
  <c r="P266" i="60" s="1"/>
  <c r="N282" i="60"/>
  <c r="P282" i="60" s="1"/>
  <c r="N273" i="60"/>
  <c r="P273" i="60" s="1"/>
  <c r="N258" i="60"/>
  <c r="P258" i="60" s="1"/>
  <c r="O255" i="60"/>
  <c r="N255" i="60"/>
  <c r="P255" i="60" s="1"/>
  <c r="N20" i="37"/>
  <c r="P20" i="37" s="1"/>
  <c r="O20" i="37"/>
  <c r="N194" i="2"/>
  <c r="P194" i="2" s="1"/>
  <c r="N185" i="2"/>
  <c r="P185" i="2" s="1"/>
  <c r="N178" i="2"/>
  <c r="P178" i="2" s="1"/>
  <c r="S254" i="60" l="1"/>
  <c r="I254" i="60"/>
  <c r="S253" i="60"/>
  <c r="I253" i="60"/>
  <c r="S252" i="60"/>
  <c r="U252" i="60" s="1"/>
  <c r="I252" i="60"/>
  <c r="S251" i="60"/>
  <c r="U251" i="60" s="1"/>
  <c r="I251" i="60"/>
  <c r="S250" i="60"/>
  <c r="I250" i="60"/>
  <c r="S249" i="60"/>
  <c r="U249" i="60" s="1"/>
  <c r="V249" i="60" s="1"/>
  <c r="W249" i="60" s="1"/>
  <c r="Y249" i="60" s="1"/>
  <c r="I249" i="60"/>
  <c r="K249" i="60" s="1"/>
  <c r="L249" i="60" s="1"/>
  <c r="S21" i="53"/>
  <c r="I21" i="53"/>
  <c r="S17" i="53"/>
  <c r="I17" i="53"/>
  <c r="K17" i="53" s="1"/>
  <c r="L17" i="53" s="1"/>
  <c r="S20" i="53"/>
  <c r="I20" i="53"/>
  <c r="S19" i="53"/>
  <c r="I19" i="53"/>
  <c r="S18" i="53"/>
  <c r="I18" i="53"/>
  <c r="S16" i="53"/>
  <c r="U16" i="53" s="1"/>
  <c r="V16" i="53" s="1"/>
  <c r="W16" i="53" s="1"/>
  <c r="Y16" i="53" s="1"/>
  <c r="I16" i="53"/>
  <c r="K16" i="53" s="1"/>
  <c r="S248" i="60"/>
  <c r="I248" i="60"/>
  <c r="S247" i="60"/>
  <c r="I247" i="60"/>
  <c r="S246" i="60"/>
  <c r="U246" i="60" s="1"/>
  <c r="V246" i="60" s="1"/>
  <c r="W246" i="60" s="1"/>
  <c r="Y246" i="60" s="1"/>
  <c r="I246" i="60"/>
  <c r="K246" i="60" s="1"/>
  <c r="L246" i="60" s="1"/>
  <c r="M246" i="60" s="1"/>
  <c r="S245" i="60"/>
  <c r="U245" i="60" s="1"/>
  <c r="V245" i="60" s="1"/>
  <c r="W245" i="60" s="1"/>
  <c r="Y245" i="60" s="1"/>
  <c r="I245" i="60"/>
  <c r="K245" i="60" s="1"/>
  <c r="S244" i="60"/>
  <c r="I244" i="60"/>
  <c r="I242" i="60"/>
  <c r="K242" i="60" s="1"/>
  <c r="S242" i="60"/>
  <c r="U242" i="60" s="1"/>
  <c r="I243" i="60"/>
  <c r="K243" i="60" s="1"/>
  <c r="S243" i="60"/>
  <c r="S241" i="60"/>
  <c r="U241" i="60" s="1"/>
  <c r="I241" i="60"/>
  <c r="U240" i="60"/>
  <c r="S240" i="60"/>
  <c r="I240" i="60"/>
  <c r="K240" i="60" s="1"/>
  <c r="L240" i="60" s="1"/>
  <c r="S239" i="60"/>
  <c r="U239" i="60" s="1"/>
  <c r="V239" i="60" s="1"/>
  <c r="W239" i="60" s="1"/>
  <c r="Y239" i="60" s="1"/>
  <c r="I239" i="60"/>
  <c r="S238" i="60"/>
  <c r="I238" i="60"/>
  <c r="S17" i="28"/>
  <c r="I17" i="28"/>
  <c r="S19" i="55"/>
  <c r="I19" i="55"/>
  <c r="S18" i="55"/>
  <c r="I18" i="55"/>
  <c r="S15" i="53"/>
  <c r="I15" i="53"/>
  <c r="K15" i="53" s="1"/>
  <c r="L15" i="53" s="1"/>
  <c r="S14" i="53"/>
  <c r="U14" i="53" s="1"/>
  <c r="V14" i="53" s="1"/>
  <c r="W14" i="53" s="1"/>
  <c r="Y14" i="53" s="1"/>
  <c r="I14" i="53"/>
  <c r="K14" i="53" s="1"/>
  <c r="L14" i="53" s="1"/>
  <c r="S15" i="48"/>
  <c r="U15" i="48" s="1"/>
  <c r="V15" i="48" s="1"/>
  <c r="W15" i="48" s="1"/>
  <c r="Y15" i="48" s="1"/>
  <c r="I15" i="48"/>
  <c r="K15" i="48" s="1"/>
  <c r="S14" i="48"/>
  <c r="I14" i="48"/>
  <c r="W34" i="6"/>
  <c r="U34" i="6"/>
  <c r="K34" i="6"/>
  <c r="M34" i="6" s="1"/>
  <c r="N34" i="6" s="1"/>
  <c r="U35" i="6"/>
  <c r="K35" i="6"/>
  <c r="S14" i="68"/>
  <c r="I14" i="68"/>
  <c r="K14" i="68" s="1"/>
  <c r="L14" i="68" s="1"/>
  <c r="S16" i="28"/>
  <c r="I16" i="28"/>
  <c r="S237" i="60"/>
  <c r="U237" i="60" s="1"/>
  <c r="V237" i="60" s="1"/>
  <c r="W237" i="60" s="1"/>
  <c r="Y237" i="60" s="1"/>
  <c r="P237" i="60"/>
  <c r="I237" i="60"/>
  <c r="S236" i="60"/>
  <c r="I236" i="60"/>
  <c r="S235" i="60"/>
  <c r="I235" i="60"/>
  <c r="S21" i="12"/>
  <c r="P21" i="12"/>
  <c r="I21" i="12"/>
  <c r="S20" i="12"/>
  <c r="I20" i="12"/>
  <c r="S19" i="12"/>
  <c r="I19" i="12"/>
  <c r="K19" i="12" s="1"/>
  <c r="L19" i="12" s="1"/>
  <c r="X34" i="6" l="1"/>
  <c r="Y34" i="6" s="1"/>
  <c r="AA34" i="6" s="1"/>
  <c r="U250" i="60"/>
  <c r="V250" i="60" s="1"/>
  <c r="W250" i="60" s="1"/>
  <c r="Y250" i="60" s="1"/>
  <c r="U254" i="60"/>
  <c r="V254" i="60" s="1"/>
  <c r="W254" i="60" s="1"/>
  <c r="Y254" i="60" s="1"/>
  <c r="V251" i="60"/>
  <c r="W251" i="60" s="1"/>
  <c r="Y251" i="60" s="1"/>
  <c r="V252" i="60"/>
  <c r="W252" i="60" s="1"/>
  <c r="Y252" i="60" s="1"/>
  <c r="U253" i="60"/>
  <c r="V253" i="60" s="1"/>
  <c r="W253" i="60" s="1"/>
  <c r="Y253" i="60" s="1"/>
  <c r="K250" i="60"/>
  <c r="L250" i="60" s="1"/>
  <c r="K251" i="60"/>
  <c r="L251" i="60" s="1"/>
  <c r="K252" i="60"/>
  <c r="L252" i="60" s="1"/>
  <c r="K253" i="60"/>
  <c r="L253" i="60" s="1"/>
  <c r="K254" i="60"/>
  <c r="L254" i="60" s="1"/>
  <c r="U21" i="53"/>
  <c r="V21" i="53" s="1"/>
  <c r="W21" i="53" s="1"/>
  <c r="Y21" i="53" s="1"/>
  <c r="K21" i="53"/>
  <c r="L21" i="53" s="1"/>
  <c r="U17" i="53"/>
  <c r="V17" i="53" s="1"/>
  <c r="W17" i="53" s="1"/>
  <c r="Y17" i="53" s="1"/>
  <c r="M14" i="53"/>
  <c r="L16" i="53"/>
  <c r="U19" i="53"/>
  <c r="V19" i="53" s="1"/>
  <c r="W19" i="53" s="1"/>
  <c r="Y19" i="53" s="1"/>
  <c r="U20" i="53"/>
  <c r="V20" i="53" s="1"/>
  <c r="W20" i="53" s="1"/>
  <c r="Y20" i="53" s="1"/>
  <c r="U18" i="53"/>
  <c r="V18" i="53" s="1"/>
  <c r="W18" i="53" s="1"/>
  <c r="Y18" i="53" s="1"/>
  <c r="K18" i="53"/>
  <c r="L18" i="53" s="1"/>
  <c r="K19" i="53"/>
  <c r="L19" i="53" s="1"/>
  <c r="K20" i="53"/>
  <c r="L20" i="53" s="1"/>
  <c r="K248" i="60"/>
  <c r="L248" i="60" s="1"/>
  <c r="M248" i="60" s="1"/>
  <c r="U248" i="60"/>
  <c r="V248" i="60" s="1"/>
  <c r="W248" i="60" s="1"/>
  <c r="Y248" i="60" s="1"/>
  <c r="O246" i="60"/>
  <c r="N246" i="60"/>
  <c r="P246" i="60" s="1"/>
  <c r="K247" i="60"/>
  <c r="L247" i="60" s="1"/>
  <c r="M247" i="60" s="1"/>
  <c r="U247" i="60"/>
  <c r="V247" i="60" s="1"/>
  <c r="W247" i="60" s="1"/>
  <c r="Y247" i="60" s="1"/>
  <c r="K244" i="60"/>
  <c r="L244" i="60" s="1"/>
  <c r="U244" i="60"/>
  <c r="V244" i="60" s="1"/>
  <c r="W244" i="60" s="1"/>
  <c r="Y244" i="60" s="1"/>
  <c r="L245" i="60"/>
  <c r="V242" i="60"/>
  <c r="W242" i="60" s="1"/>
  <c r="Y242" i="60" s="1"/>
  <c r="L242" i="60"/>
  <c r="U243" i="60"/>
  <c r="V243" i="60" s="1"/>
  <c r="W243" i="60" s="1"/>
  <c r="Y243" i="60" s="1"/>
  <c r="L243" i="60"/>
  <c r="K241" i="60"/>
  <c r="L241" i="60" s="1"/>
  <c r="V240" i="60"/>
  <c r="W240" i="60" s="1"/>
  <c r="Y240" i="60" s="1"/>
  <c r="V241" i="60"/>
  <c r="W241" i="60" s="1"/>
  <c r="Y241" i="60" s="1"/>
  <c r="K239" i="60"/>
  <c r="L239" i="60" s="1"/>
  <c r="M239" i="60" s="1"/>
  <c r="K238" i="60"/>
  <c r="L238" i="60" s="1"/>
  <c r="M238" i="60" s="1"/>
  <c r="U238" i="60"/>
  <c r="V238" i="60" s="1"/>
  <c r="W238" i="60" s="1"/>
  <c r="Y238" i="60" s="1"/>
  <c r="K17" i="28"/>
  <c r="L17" i="28" s="1"/>
  <c r="M17" i="28" s="1"/>
  <c r="O17" i="28" s="1"/>
  <c r="U17" i="28"/>
  <c r="V17" i="28" s="1"/>
  <c r="W17" i="28" s="1"/>
  <c r="Y17" i="28" s="1"/>
  <c r="K19" i="55"/>
  <c r="L19" i="55" s="1"/>
  <c r="M19" i="55" s="1"/>
  <c r="U19" i="55"/>
  <c r="V19" i="55" s="1"/>
  <c r="W19" i="55" s="1"/>
  <c r="Y19" i="55" s="1"/>
  <c r="U18" i="55"/>
  <c r="V18" i="55" s="1"/>
  <c r="W18" i="55" s="1"/>
  <c r="Y18" i="55" s="1"/>
  <c r="K18" i="55"/>
  <c r="L18" i="55" s="1"/>
  <c r="M18" i="55" s="1"/>
  <c r="U15" i="53"/>
  <c r="V15" i="53" s="1"/>
  <c r="W15" i="53" s="1"/>
  <c r="Y15" i="53" s="1"/>
  <c r="K14" i="48"/>
  <c r="L14" i="48" s="1"/>
  <c r="U14" i="48"/>
  <c r="V14" i="48" s="1"/>
  <c r="W14" i="48" s="1"/>
  <c r="Y14" i="48" s="1"/>
  <c r="L15" i="48"/>
  <c r="M35" i="6"/>
  <c r="N35" i="6" s="1"/>
  <c r="W35" i="6"/>
  <c r="X35" i="6" s="1"/>
  <c r="Y35" i="6" s="1"/>
  <c r="AA35" i="6" s="1"/>
  <c r="M14" i="68"/>
  <c r="U14" i="68"/>
  <c r="V14" i="68" s="1"/>
  <c r="W14" i="68" s="1"/>
  <c r="Y14" i="68" s="1"/>
  <c r="K16" i="28"/>
  <c r="L16" i="28" s="1"/>
  <c r="U16" i="28"/>
  <c r="V16" i="28" s="1"/>
  <c r="W16" i="28" s="1"/>
  <c r="Y16" i="28" s="1"/>
  <c r="U235" i="60"/>
  <c r="V235" i="60" s="1"/>
  <c r="W235" i="60" s="1"/>
  <c r="Y235" i="60" s="1"/>
  <c r="K237" i="60"/>
  <c r="L237" i="60" s="1"/>
  <c r="K235" i="60"/>
  <c r="L235" i="60" s="1"/>
  <c r="K236" i="60"/>
  <c r="L236" i="60" s="1"/>
  <c r="U236" i="60"/>
  <c r="V236" i="60" s="1"/>
  <c r="W236" i="60" s="1"/>
  <c r="Y236" i="60" s="1"/>
  <c r="K21" i="12"/>
  <c r="L21" i="12" s="1"/>
  <c r="U21" i="12"/>
  <c r="V21" i="12" s="1"/>
  <c r="W21" i="12" s="1"/>
  <c r="Y21" i="12" s="1"/>
  <c r="K20" i="12"/>
  <c r="L20" i="12" s="1"/>
  <c r="U20" i="12"/>
  <c r="V20" i="12" s="1"/>
  <c r="W20" i="12" s="1"/>
  <c r="Y20" i="12" s="1"/>
  <c r="U19" i="12"/>
  <c r="V19" i="12" s="1"/>
  <c r="W19" i="12" s="1"/>
  <c r="Y19" i="12" s="1"/>
  <c r="S234" i="60"/>
  <c r="U234" i="60" s="1"/>
  <c r="I234" i="60"/>
  <c r="K234" i="60" s="1"/>
  <c r="S233" i="60"/>
  <c r="U233" i="60" s="1"/>
  <c r="V233" i="60" s="1"/>
  <c r="W233" i="60" s="1"/>
  <c r="Y233" i="60" s="1"/>
  <c r="I233" i="60"/>
  <c r="K233" i="60" s="1"/>
  <c r="S232" i="60"/>
  <c r="U232" i="60" s="1"/>
  <c r="V232" i="60" s="1"/>
  <c r="W232" i="60" s="1"/>
  <c r="Y232" i="60" s="1"/>
  <c r="I232" i="60"/>
  <c r="K232" i="60" s="1"/>
  <c r="L232" i="60" s="1"/>
  <c r="S231" i="60"/>
  <c r="I231" i="60"/>
  <c r="S230" i="60"/>
  <c r="I230" i="60"/>
  <c r="K230" i="60" s="1"/>
  <c r="S229" i="60"/>
  <c r="U229" i="60" s="1"/>
  <c r="I229" i="60"/>
  <c r="K229" i="60" s="1"/>
  <c r="S228" i="60"/>
  <c r="U228" i="60" s="1"/>
  <c r="I228" i="60"/>
  <c r="S227" i="60"/>
  <c r="I227" i="60"/>
  <c r="S226" i="60"/>
  <c r="I226" i="60"/>
  <c r="K226" i="60" s="1"/>
  <c r="O14" i="53" l="1"/>
  <c r="N14" i="53"/>
  <c r="P14" i="53" s="1"/>
  <c r="M244" i="60"/>
  <c r="N244" i="60" s="1"/>
  <c r="P244" i="60" s="1"/>
  <c r="M249" i="60"/>
  <c r="M240" i="60"/>
  <c r="M235" i="60"/>
  <c r="M16" i="53"/>
  <c r="M242" i="60"/>
  <c r="N242" i="60" s="1"/>
  <c r="O248" i="60"/>
  <c r="N248" i="60"/>
  <c r="P248" i="60" s="1"/>
  <c r="O247" i="60"/>
  <c r="N247" i="60"/>
  <c r="P247" i="60" s="1"/>
  <c r="N17" i="28"/>
  <c r="P17" i="28" s="1"/>
  <c r="O19" i="55"/>
  <c r="N19" i="55"/>
  <c r="P19" i="55" s="1"/>
  <c r="O18" i="55"/>
  <c r="N18" i="55"/>
  <c r="P18" i="55" s="1"/>
  <c r="M14" i="48"/>
  <c r="O34" i="6"/>
  <c r="N14" i="68"/>
  <c r="P14" i="68" s="1"/>
  <c r="M16" i="28"/>
  <c r="O16" i="28" s="1"/>
  <c r="V234" i="60"/>
  <c r="W234" i="60" s="1"/>
  <c r="Y234" i="60" s="1"/>
  <c r="U226" i="60"/>
  <c r="V226" i="60" s="1"/>
  <c r="W226" i="60" s="1"/>
  <c r="Y226" i="60" s="1"/>
  <c r="K228" i="60"/>
  <c r="L228" i="60" s="1"/>
  <c r="U230" i="60"/>
  <c r="V230" i="60" s="1"/>
  <c r="W230" i="60" s="1"/>
  <c r="Y230" i="60" s="1"/>
  <c r="V228" i="60"/>
  <c r="W228" i="60" s="1"/>
  <c r="Y228" i="60" s="1"/>
  <c r="L230" i="60"/>
  <c r="L234" i="60"/>
  <c r="M19" i="12"/>
  <c r="L226" i="60"/>
  <c r="L229" i="60"/>
  <c r="V229" i="60"/>
  <c r="W229" i="60" s="1"/>
  <c r="Y229" i="60" s="1"/>
  <c r="L233" i="60"/>
  <c r="K227" i="60"/>
  <c r="L227" i="60" s="1"/>
  <c r="U227" i="60"/>
  <c r="V227" i="60" s="1"/>
  <c r="W227" i="60" s="1"/>
  <c r="Y227" i="60" s="1"/>
  <c r="K231" i="60"/>
  <c r="L231" i="60" s="1"/>
  <c r="U231" i="60"/>
  <c r="V231" i="60" s="1"/>
  <c r="W231" i="60" s="1"/>
  <c r="Y231" i="60" s="1"/>
  <c r="O14" i="48" l="1"/>
  <c r="N14" i="48"/>
  <c r="P14" i="48" s="1"/>
  <c r="O244" i="60"/>
  <c r="M226" i="60"/>
  <c r="O249" i="60"/>
  <c r="N249" i="60"/>
  <c r="P249" i="60" s="1"/>
  <c r="O16" i="53"/>
  <c r="N16" i="53"/>
  <c r="P16" i="53" s="1"/>
  <c r="O242" i="60"/>
  <c r="P242" i="60"/>
  <c r="N240" i="60"/>
  <c r="P240" i="60" s="1"/>
  <c r="N239" i="60"/>
  <c r="P239" i="60" s="1"/>
  <c r="O238" i="60"/>
  <c r="N238" i="60"/>
  <c r="P238" i="60" s="1"/>
  <c r="P34" i="6"/>
  <c r="R34" i="6" s="1"/>
  <c r="N16" i="28"/>
  <c r="P16" i="28" s="1"/>
  <c r="N235" i="60"/>
  <c r="P235" i="60" s="1"/>
  <c r="N19" i="12"/>
  <c r="P19" i="12" s="1"/>
  <c r="N226" i="60" l="1"/>
  <c r="P226" i="60" s="1"/>
  <c r="S225" i="60" l="1"/>
  <c r="I225" i="60"/>
  <c r="S224" i="60"/>
  <c r="I224" i="60"/>
  <c r="K224" i="60" s="1"/>
  <c r="L224" i="60" s="1"/>
  <c r="S223" i="60"/>
  <c r="I223" i="60"/>
  <c r="S222" i="60"/>
  <c r="I222" i="60"/>
  <c r="K222" i="60" s="1"/>
  <c r="S221" i="60"/>
  <c r="U221" i="60" s="1"/>
  <c r="V221" i="60" s="1"/>
  <c r="W221" i="60" s="1"/>
  <c r="Y221" i="60" s="1"/>
  <c r="I221" i="60"/>
  <c r="K221" i="60" s="1"/>
  <c r="L221" i="60" s="1"/>
  <c r="S220" i="60"/>
  <c r="U220" i="60" s="1"/>
  <c r="V220" i="60" s="1"/>
  <c r="W220" i="60" s="1"/>
  <c r="Y220" i="60" s="1"/>
  <c r="I220" i="60"/>
  <c r="K220" i="60" s="1"/>
  <c r="S219" i="60"/>
  <c r="I219" i="60"/>
  <c r="S218" i="60"/>
  <c r="U218" i="60" s="1"/>
  <c r="I218" i="60"/>
  <c r="S217" i="60"/>
  <c r="U217" i="60" s="1"/>
  <c r="V217" i="60" s="1"/>
  <c r="W217" i="60" s="1"/>
  <c r="Y217" i="60" s="1"/>
  <c r="I217" i="60"/>
  <c r="K217" i="60" s="1"/>
  <c r="L217" i="60" s="1"/>
  <c r="S216" i="60"/>
  <c r="U216" i="60" s="1"/>
  <c r="I216" i="60"/>
  <c r="K216" i="60" s="1"/>
  <c r="L216" i="60" s="1"/>
  <c r="S215" i="60"/>
  <c r="I215" i="60"/>
  <c r="S214" i="60"/>
  <c r="I214" i="60"/>
  <c r="K214" i="60" s="1"/>
  <c r="S213" i="60"/>
  <c r="U213" i="60" s="1"/>
  <c r="V213" i="60" s="1"/>
  <c r="W213" i="60" s="1"/>
  <c r="Y213" i="60" s="1"/>
  <c r="I213" i="60"/>
  <c r="K213" i="60" s="1"/>
  <c r="L213" i="60" s="1"/>
  <c r="S212" i="60"/>
  <c r="U212" i="60" s="1"/>
  <c r="V212" i="60" s="1"/>
  <c r="W212" i="60" s="1"/>
  <c r="Y212" i="60" s="1"/>
  <c r="I212" i="60"/>
  <c r="K212" i="60" s="1"/>
  <c r="S211" i="60"/>
  <c r="I211" i="60"/>
  <c r="S210" i="60"/>
  <c r="U210" i="60" s="1"/>
  <c r="I210" i="60"/>
  <c r="S209" i="60"/>
  <c r="U209" i="60" s="1"/>
  <c r="V209" i="60" s="1"/>
  <c r="W209" i="60" s="1"/>
  <c r="Y209" i="60" s="1"/>
  <c r="I209" i="60"/>
  <c r="S208" i="60"/>
  <c r="U208" i="60" s="1"/>
  <c r="I208" i="60"/>
  <c r="K208" i="60" s="1"/>
  <c r="L208" i="60" s="1"/>
  <c r="S207" i="60"/>
  <c r="I207" i="60"/>
  <c r="S206" i="60"/>
  <c r="U206" i="60" s="1"/>
  <c r="I206" i="60"/>
  <c r="S205" i="60"/>
  <c r="I205" i="60"/>
  <c r="K205" i="60" s="1"/>
  <c r="S204" i="60"/>
  <c r="I204" i="60"/>
  <c r="S203" i="60"/>
  <c r="U203" i="60" s="1"/>
  <c r="I203" i="60"/>
  <c r="S202" i="60"/>
  <c r="U202" i="60" s="1"/>
  <c r="V202" i="60" s="1"/>
  <c r="W202" i="60" s="1"/>
  <c r="Y202" i="60" s="1"/>
  <c r="I202" i="60"/>
  <c r="K202" i="60" s="1"/>
  <c r="L202" i="60" s="1"/>
  <c r="S201" i="60"/>
  <c r="I201" i="60"/>
  <c r="K201" i="60" s="1"/>
  <c r="L201" i="60" s="1"/>
  <c r="S200" i="60"/>
  <c r="I200" i="60"/>
  <c r="S199" i="60"/>
  <c r="U199" i="60" s="1"/>
  <c r="I199" i="60"/>
  <c r="S198" i="60"/>
  <c r="U198" i="60" s="1"/>
  <c r="V198" i="60" s="1"/>
  <c r="W198" i="60" s="1"/>
  <c r="Y198" i="60" s="1"/>
  <c r="I198" i="60"/>
  <c r="K198" i="60" s="1"/>
  <c r="L198" i="60" s="1"/>
  <c r="S197" i="60"/>
  <c r="I197" i="60"/>
  <c r="K197" i="60" s="1"/>
  <c r="L197" i="60" s="1"/>
  <c r="S196" i="60"/>
  <c r="I196" i="60"/>
  <c r="S195" i="60"/>
  <c r="U195" i="60" s="1"/>
  <c r="I195" i="60"/>
  <c r="S194" i="60"/>
  <c r="U194" i="60" s="1"/>
  <c r="V194" i="60" s="1"/>
  <c r="W194" i="60" s="1"/>
  <c r="Y194" i="60" s="1"/>
  <c r="I194" i="60"/>
  <c r="K194" i="60" s="1"/>
  <c r="S193" i="60"/>
  <c r="U193" i="60" s="1"/>
  <c r="V193" i="60" s="1"/>
  <c r="W193" i="60" s="1"/>
  <c r="Y193" i="60" s="1"/>
  <c r="I193" i="60"/>
  <c r="K193" i="60" s="1"/>
  <c r="L193" i="60" s="1"/>
  <c r="S192" i="60"/>
  <c r="U192" i="60" s="1"/>
  <c r="V192" i="60" s="1"/>
  <c r="W192" i="60" s="1"/>
  <c r="Y192" i="60" s="1"/>
  <c r="I192" i="60"/>
  <c r="K192" i="60" s="1"/>
  <c r="S191" i="60"/>
  <c r="I191" i="60"/>
  <c r="S190" i="60"/>
  <c r="I190" i="60"/>
  <c r="S189" i="60"/>
  <c r="U189" i="60" s="1"/>
  <c r="V189" i="60" s="1"/>
  <c r="W189" i="60" s="1"/>
  <c r="Y189" i="60" s="1"/>
  <c r="I189" i="60"/>
  <c r="K189" i="60" s="1"/>
  <c r="L189" i="60" s="1"/>
  <c r="S188" i="60"/>
  <c r="U188" i="60" s="1"/>
  <c r="I188" i="60"/>
  <c r="K188" i="60" s="1"/>
  <c r="L188" i="60" s="1"/>
  <c r="S187" i="60"/>
  <c r="I187" i="60"/>
  <c r="S186" i="60"/>
  <c r="I186" i="60"/>
  <c r="S185" i="60"/>
  <c r="U185" i="60" s="1"/>
  <c r="V185" i="60" s="1"/>
  <c r="W185" i="60" s="1"/>
  <c r="Y185" i="60" s="1"/>
  <c r="I185" i="60"/>
  <c r="K185" i="60" s="1"/>
  <c r="L185" i="60" s="1"/>
  <c r="S184" i="60"/>
  <c r="U184" i="60" s="1"/>
  <c r="I184" i="60"/>
  <c r="S183" i="60"/>
  <c r="I183" i="60"/>
  <c r="S182" i="60"/>
  <c r="I182" i="60"/>
  <c r="S181" i="60"/>
  <c r="U181" i="60" s="1"/>
  <c r="V181" i="60" s="1"/>
  <c r="W181" i="60" s="1"/>
  <c r="Y181" i="60" s="1"/>
  <c r="I181" i="60"/>
  <c r="K181" i="60" s="1"/>
  <c r="L181" i="60" s="1"/>
  <c r="S180" i="60"/>
  <c r="I180" i="60"/>
  <c r="S169" i="2"/>
  <c r="I169" i="2"/>
  <c r="S168" i="2"/>
  <c r="I168" i="2"/>
  <c r="S167" i="2"/>
  <c r="U167" i="2" s="1"/>
  <c r="V167" i="2" s="1"/>
  <c r="W167" i="2" s="1"/>
  <c r="Y167" i="2" s="1"/>
  <c r="I167" i="2"/>
  <c r="K167" i="2" s="1"/>
  <c r="S166" i="2"/>
  <c r="U166" i="2" s="1"/>
  <c r="I166" i="2"/>
  <c r="S165" i="2"/>
  <c r="I165" i="2"/>
  <c r="S164" i="2"/>
  <c r="I164" i="2"/>
  <c r="S163" i="2"/>
  <c r="U163" i="2" s="1"/>
  <c r="V163" i="2" s="1"/>
  <c r="W163" i="2" s="1"/>
  <c r="Y163" i="2" s="1"/>
  <c r="I163" i="2"/>
  <c r="K163" i="2" s="1"/>
  <c r="S162" i="2"/>
  <c r="U162" i="2" s="1"/>
  <c r="V162" i="2" s="1"/>
  <c r="W162" i="2" s="1"/>
  <c r="Y162" i="2" s="1"/>
  <c r="I162" i="2"/>
  <c r="K162" i="2" s="1"/>
  <c r="L162" i="2" s="1"/>
  <c r="S161" i="2"/>
  <c r="U161" i="2" s="1"/>
  <c r="V161" i="2" s="1"/>
  <c r="W161" i="2" s="1"/>
  <c r="Y161" i="2" s="1"/>
  <c r="I161" i="2"/>
  <c r="K161" i="2" s="1"/>
  <c r="I151" i="2"/>
  <c r="S160" i="2"/>
  <c r="I160" i="2"/>
  <c r="K160" i="2" s="1"/>
  <c r="L160" i="2" s="1"/>
  <c r="S159" i="2"/>
  <c r="I159" i="2"/>
  <c r="S158" i="2"/>
  <c r="U158" i="2" s="1"/>
  <c r="V158" i="2" s="1"/>
  <c r="W158" i="2" s="1"/>
  <c r="Y158" i="2" s="1"/>
  <c r="I158" i="2"/>
  <c r="K158" i="2" s="1"/>
  <c r="S157" i="2"/>
  <c r="U157" i="2" s="1"/>
  <c r="V157" i="2" s="1"/>
  <c r="W157" i="2" s="1"/>
  <c r="Y157" i="2" s="1"/>
  <c r="I157" i="2"/>
  <c r="K157" i="2" s="1"/>
  <c r="S156" i="2"/>
  <c r="I156" i="2"/>
  <c r="S155" i="2"/>
  <c r="I155" i="2"/>
  <c r="S154" i="2"/>
  <c r="U154" i="2" s="1"/>
  <c r="V154" i="2" s="1"/>
  <c r="W154" i="2" s="1"/>
  <c r="Y154" i="2" s="1"/>
  <c r="I154" i="2"/>
  <c r="K154" i="2" s="1"/>
  <c r="S153" i="2"/>
  <c r="U153" i="2" s="1"/>
  <c r="V153" i="2" s="1"/>
  <c r="W153" i="2" s="1"/>
  <c r="Y153" i="2" s="1"/>
  <c r="I153" i="2"/>
  <c r="K153" i="2" s="1"/>
  <c r="S152" i="2"/>
  <c r="I152" i="2"/>
  <c r="S151" i="2"/>
  <c r="S150" i="2"/>
  <c r="U150" i="2" s="1"/>
  <c r="I150" i="2"/>
  <c r="K150" i="2" s="1"/>
  <c r="S149" i="2"/>
  <c r="U149" i="2" s="1"/>
  <c r="V149" i="2" s="1"/>
  <c r="W149" i="2" s="1"/>
  <c r="Y149" i="2" s="1"/>
  <c r="I149" i="2"/>
  <c r="K149" i="2" s="1"/>
  <c r="S148" i="2"/>
  <c r="I148" i="2"/>
  <c r="S147" i="2"/>
  <c r="I147" i="2"/>
  <c r="K147" i="2" s="1"/>
  <c r="S146" i="2"/>
  <c r="U146" i="2" s="1"/>
  <c r="V146" i="2" s="1"/>
  <c r="W146" i="2" s="1"/>
  <c r="Y146" i="2" s="1"/>
  <c r="I146" i="2"/>
  <c r="K146" i="2" s="1"/>
  <c r="L146" i="2" s="1"/>
  <c r="S145" i="2"/>
  <c r="U145" i="2" s="1"/>
  <c r="V145" i="2" s="1"/>
  <c r="W145" i="2" s="1"/>
  <c r="Y145" i="2" s="1"/>
  <c r="I145" i="2"/>
  <c r="K145" i="2" s="1"/>
  <c r="S144" i="2"/>
  <c r="I144" i="2"/>
  <c r="S143" i="2"/>
  <c r="U143" i="2" s="1"/>
  <c r="I143" i="2"/>
  <c r="S142" i="2"/>
  <c r="I142" i="2"/>
  <c r="K142" i="2" s="1"/>
  <c r="S141" i="2"/>
  <c r="U141" i="2" s="1"/>
  <c r="V141" i="2" s="1"/>
  <c r="W141" i="2" s="1"/>
  <c r="Y141" i="2" s="1"/>
  <c r="I141" i="2"/>
  <c r="K141" i="2" s="1"/>
  <c r="S140" i="2"/>
  <c r="U140" i="2" s="1"/>
  <c r="V140" i="2" s="1"/>
  <c r="W140" i="2" s="1"/>
  <c r="Y140" i="2" s="1"/>
  <c r="I140" i="2"/>
  <c r="S139" i="2"/>
  <c r="U139" i="2" s="1"/>
  <c r="V139" i="2" s="1"/>
  <c r="W139" i="2" s="1"/>
  <c r="Y139" i="2" s="1"/>
  <c r="I139" i="2"/>
  <c r="K139" i="2" s="1"/>
  <c r="L139" i="2" s="1"/>
  <c r="S120" i="2"/>
  <c r="U120" i="2" s="1"/>
  <c r="V120" i="2" s="1"/>
  <c r="W120" i="2" s="1"/>
  <c r="Y120" i="2" s="1"/>
  <c r="I120" i="2"/>
  <c r="K120" i="2" s="1"/>
  <c r="L120" i="2" s="1"/>
  <c r="S133" i="2"/>
  <c r="I133" i="2"/>
  <c r="S132" i="2"/>
  <c r="U132" i="2" s="1"/>
  <c r="V132" i="2" s="1"/>
  <c r="W132" i="2" s="1"/>
  <c r="Y132" i="2" s="1"/>
  <c r="I132" i="2"/>
  <c r="K132" i="2" s="1"/>
  <c r="L132" i="2" s="1"/>
  <c r="S131" i="2"/>
  <c r="U131" i="2" s="1"/>
  <c r="V131" i="2" s="1"/>
  <c r="W131" i="2" s="1"/>
  <c r="Y131" i="2" s="1"/>
  <c r="I131" i="2"/>
  <c r="K131" i="2" s="1"/>
  <c r="L131" i="2" s="1"/>
  <c r="S130" i="2"/>
  <c r="U130" i="2" s="1"/>
  <c r="V130" i="2" s="1"/>
  <c r="W130" i="2" s="1"/>
  <c r="Y130" i="2" s="1"/>
  <c r="I130" i="2"/>
  <c r="K130" i="2" s="1"/>
  <c r="L130" i="2" s="1"/>
  <c r="S129" i="2"/>
  <c r="I129" i="2"/>
  <c r="K129" i="2" s="1"/>
  <c r="L129" i="2" s="1"/>
  <c r="S128" i="2"/>
  <c r="U128" i="2" s="1"/>
  <c r="V128" i="2" s="1"/>
  <c r="W128" i="2" s="1"/>
  <c r="Y128" i="2" s="1"/>
  <c r="I128" i="2"/>
  <c r="K128" i="2" s="1"/>
  <c r="L128" i="2" s="1"/>
  <c r="S127" i="2"/>
  <c r="U127" i="2" s="1"/>
  <c r="I127" i="2"/>
  <c r="S126" i="2"/>
  <c r="I126" i="2"/>
  <c r="S125" i="2"/>
  <c r="I125" i="2"/>
  <c r="S124" i="2"/>
  <c r="U124" i="2" s="1"/>
  <c r="I124" i="2"/>
  <c r="S123" i="2"/>
  <c r="U123" i="2" s="1"/>
  <c r="V123" i="2" s="1"/>
  <c r="W123" i="2" s="1"/>
  <c r="Y123" i="2" s="1"/>
  <c r="I123" i="2"/>
  <c r="K123" i="2" s="1"/>
  <c r="L123" i="2" s="1"/>
  <c r="S121" i="2"/>
  <c r="U121" i="2" s="1"/>
  <c r="V121" i="2" s="1"/>
  <c r="W121" i="2" s="1"/>
  <c r="Y121" i="2" s="1"/>
  <c r="I121" i="2"/>
  <c r="K121" i="2" s="1"/>
  <c r="L121" i="2" s="1"/>
  <c r="S119" i="2"/>
  <c r="U119" i="2" s="1"/>
  <c r="V119" i="2" s="1"/>
  <c r="W119" i="2" s="1"/>
  <c r="Y119" i="2" s="1"/>
  <c r="I119" i="2"/>
  <c r="K119" i="2" s="1"/>
  <c r="L119" i="2" s="1"/>
  <c r="S118" i="2"/>
  <c r="U118" i="2" s="1"/>
  <c r="I118" i="2"/>
  <c r="S117" i="2"/>
  <c r="U117" i="2" s="1"/>
  <c r="I117" i="2"/>
  <c r="S116" i="2"/>
  <c r="I116" i="2"/>
  <c r="K116" i="2" s="1"/>
  <c r="L116" i="2" s="1"/>
  <c r="S115" i="2"/>
  <c r="U115" i="2" s="1"/>
  <c r="V115" i="2" s="1"/>
  <c r="W115" i="2" s="1"/>
  <c r="Y115" i="2" s="1"/>
  <c r="I115" i="2"/>
  <c r="K115" i="2" s="1"/>
  <c r="L115" i="2" s="1"/>
  <c r="S138" i="2"/>
  <c r="I138" i="2"/>
  <c r="S137" i="2"/>
  <c r="I137" i="2"/>
  <c r="K137" i="2" s="1"/>
  <c r="S136" i="2"/>
  <c r="I136" i="2"/>
  <c r="S135" i="2"/>
  <c r="I135" i="2"/>
  <c r="K135" i="2" s="1"/>
  <c r="S134" i="2"/>
  <c r="U134" i="2" s="1"/>
  <c r="V134" i="2" s="1"/>
  <c r="W134" i="2" s="1"/>
  <c r="Y134" i="2" s="1"/>
  <c r="I134" i="2"/>
  <c r="K134" i="2" s="1"/>
  <c r="S122" i="2"/>
  <c r="I122" i="2"/>
  <c r="S14" i="69"/>
  <c r="U14" i="69" s="1"/>
  <c r="V14" i="69" s="1"/>
  <c r="W14" i="69" s="1"/>
  <c r="Y14" i="69" s="1"/>
  <c r="I14" i="69"/>
  <c r="K14" i="69" s="1"/>
  <c r="L14" i="69" s="1"/>
  <c r="M14" i="69" s="1"/>
  <c r="S179" i="60"/>
  <c r="I179" i="60"/>
  <c r="K179" i="60" s="1"/>
  <c r="L179" i="60" s="1"/>
  <c r="S178" i="60"/>
  <c r="U178" i="60" s="1"/>
  <c r="V178" i="60" s="1"/>
  <c r="W178" i="60" s="1"/>
  <c r="Y178" i="60" s="1"/>
  <c r="I178" i="60"/>
  <c r="K178" i="60" s="1"/>
  <c r="L178" i="60" s="1"/>
  <c r="S177" i="60"/>
  <c r="U177" i="60" s="1"/>
  <c r="V177" i="60" s="1"/>
  <c r="W177" i="60" s="1"/>
  <c r="Y177" i="60" s="1"/>
  <c r="I177" i="60"/>
  <c r="K177" i="60" s="1"/>
  <c r="L177" i="60" s="1"/>
  <c r="S176" i="60"/>
  <c r="U176" i="60" s="1"/>
  <c r="V176" i="60" s="1"/>
  <c r="W176" i="60" s="1"/>
  <c r="Y176" i="60" s="1"/>
  <c r="I176" i="60"/>
  <c r="K176" i="60" s="1"/>
  <c r="S175" i="60"/>
  <c r="I175" i="60"/>
  <c r="S173" i="60"/>
  <c r="U173" i="60" s="1"/>
  <c r="V173" i="60" s="1"/>
  <c r="W173" i="60" s="1"/>
  <c r="Y173" i="60" s="1"/>
  <c r="I173" i="60"/>
  <c r="K173" i="60" s="1"/>
  <c r="L173" i="60" s="1"/>
  <c r="S172" i="60"/>
  <c r="U172" i="60" s="1"/>
  <c r="V172" i="60" s="1"/>
  <c r="W172" i="60" s="1"/>
  <c r="Y172" i="60" s="1"/>
  <c r="I172" i="60"/>
  <c r="K172" i="60" s="1"/>
  <c r="L172" i="60" s="1"/>
  <c r="S171" i="60"/>
  <c r="I171" i="60"/>
  <c r="K171" i="60" s="1"/>
  <c r="L171" i="60" s="1"/>
  <c r="S170" i="60"/>
  <c r="I170" i="60"/>
  <c r="K170" i="60" s="1"/>
  <c r="L170" i="60" s="1"/>
  <c r="S169" i="60"/>
  <c r="U169" i="60" s="1"/>
  <c r="V169" i="60" s="1"/>
  <c r="W169" i="60" s="1"/>
  <c r="Y169" i="60" s="1"/>
  <c r="I169" i="60"/>
  <c r="K169" i="60" s="1"/>
  <c r="S168" i="60"/>
  <c r="U168" i="60" s="1"/>
  <c r="V168" i="60" s="1"/>
  <c r="W168" i="60" s="1"/>
  <c r="Y168" i="60" s="1"/>
  <c r="I168" i="60"/>
  <c r="K168" i="60" s="1"/>
  <c r="L168" i="60" s="1"/>
  <c r="S167" i="60"/>
  <c r="I167" i="60"/>
  <c r="S166" i="60"/>
  <c r="I166" i="60"/>
  <c r="S165" i="60"/>
  <c r="I165" i="60"/>
  <c r="K165" i="60" s="1"/>
  <c r="L165" i="60" s="1"/>
  <c r="S164" i="60"/>
  <c r="U164" i="60" s="1"/>
  <c r="I164" i="60"/>
  <c r="S163" i="60"/>
  <c r="I163" i="60"/>
  <c r="S162" i="60"/>
  <c r="U162" i="60" s="1"/>
  <c r="I162" i="60"/>
  <c r="K162" i="60" s="1"/>
  <c r="S161" i="60"/>
  <c r="U161" i="60" s="1"/>
  <c r="V161" i="60" s="1"/>
  <c r="W161" i="60" s="1"/>
  <c r="Y161" i="60" s="1"/>
  <c r="I161" i="60"/>
  <c r="K161" i="60" s="1"/>
  <c r="L161" i="60" s="1"/>
  <c r="S160" i="60"/>
  <c r="U160" i="60" s="1"/>
  <c r="I160" i="60"/>
  <c r="K160" i="60" s="1"/>
  <c r="L160" i="60" s="1"/>
  <c r="S159" i="60"/>
  <c r="I159" i="60"/>
  <c r="S158" i="60"/>
  <c r="U158" i="60" s="1"/>
  <c r="I158" i="60"/>
  <c r="S157" i="60"/>
  <c r="U157" i="60" s="1"/>
  <c r="V157" i="60" s="1"/>
  <c r="W157" i="60" s="1"/>
  <c r="I157" i="60"/>
  <c r="K157" i="60" s="1"/>
  <c r="L157" i="60" s="1"/>
  <c r="U156" i="60"/>
  <c r="V156" i="60" s="1"/>
  <c r="W156" i="60" s="1"/>
  <c r="Y156" i="60" s="1"/>
  <c r="I156" i="60"/>
  <c r="K156" i="60" s="1"/>
  <c r="L156" i="60" s="1"/>
  <c r="S155" i="60"/>
  <c r="I155" i="60"/>
  <c r="S152" i="60"/>
  <c r="U152" i="60" s="1"/>
  <c r="I152" i="60"/>
  <c r="S151" i="60"/>
  <c r="U151" i="60" s="1"/>
  <c r="V151" i="60" s="1"/>
  <c r="W151" i="60" s="1"/>
  <c r="Y151" i="60" s="1"/>
  <c r="I151" i="60"/>
  <c r="S154" i="60"/>
  <c r="I154" i="60"/>
  <c r="S153" i="60"/>
  <c r="U153" i="60" s="1"/>
  <c r="V153" i="60" s="1"/>
  <c r="W153" i="60" s="1"/>
  <c r="Y153" i="60" s="1"/>
  <c r="I153" i="60"/>
  <c r="K153" i="60" s="1"/>
  <c r="L153" i="60" s="1"/>
  <c r="M153" i="60" s="1"/>
  <c r="S174" i="60"/>
  <c r="I174" i="60"/>
  <c r="S13" i="68"/>
  <c r="I13" i="68"/>
  <c r="K13" i="68" s="1"/>
  <c r="L13" i="68" s="1"/>
  <c r="U33" i="6"/>
  <c r="K33" i="6"/>
  <c r="M33" i="6" s="1"/>
  <c r="N33" i="6" s="1"/>
  <c r="U31" i="6"/>
  <c r="W31" i="6" s="1"/>
  <c r="X31" i="6" s="1"/>
  <c r="Y31" i="6" s="1"/>
  <c r="AA31" i="6" s="1"/>
  <c r="K31" i="6"/>
  <c r="U32" i="6"/>
  <c r="K32" i="6"/>
  <c r="M32" i="6" s="1"/>
  <c r="N32" i="6" s="1"/>
  <c r="S18" i="37"/>
  <c r="I18" i="37"/>
  <c r="S15" i="28"/>
  <c r="I15" i="28"/>
  <c r="S29" i="5"/>
  <c r="U29" i="5" s="1"/>
  <c r="V29" i="5" s="1"/>
  <c r="W29" i="5" s="1"/>
  <c r="Y29" i="5" s="1"/>
  <c r="I29" i="5"/>
  <c r="K29" i="5" s="1"/>
  <c r="L29" i="5" s="1"/>
  <c r="S28" i="5"/>
  <c r="I28" i="5"/>
  <c r="K28" i="5" s="1"/>
  <c r="S27" i="5"/>
  <c r="I27" i="5"/>
  <c r="K27" i="5" s="1"/>
  <c r="L27" i="5" s="1"/>
  <c r="S26" i="5"/>
  <c r="I26" i="5"/>
  <c r="S25" i="5"/>
  <c r="U25" i="5" s="1"/>
  <c r="I25" i="5"/>
  <c r="T37" i="16"/>
  <c r="J37" i="16"/>
  <c r="T36" i="16"/>
  <c r="J36" i="16"/>
  <c r="L36" i="16" s="1"/>
  <c r="T35" i="16"/>
  <c r="J35" i="16"/>
  <c r="L35" i="16" s="1"/>
  <c r="M35" i="16" s="1"/>
  <c r="T34" i="16"/>
  <c r="V34" i="16" s="1"/>
  <c r="W34" i="16" s="1"/>
  <c r="X34" i="16" s="1"/>
  <c r="Z34" i="16" s="1"/>
  <c r="J34" i="16"/>
  <c r="L34" i="16" s="1"/>
  <c r="M34" i="16" s="1"/>
  <c r="T33" i="16"/>
  <c r="V33" i="16" s="1"/>
  <c r="W33" i="16" s="1"/>
  <c r="X33" i="16" s="1"/>
  <c r="Z33" i="16" s="1"/>
  <c r="J33" i="16"/>
  <c r="L33" i="16" s="1"/>
  <c r="M33" i="16" s="1"/>
  <c r="T32" i="16"/>
  <c r="V32" i="16" s="1"/>
  <c r="W32" i="16" s="1"/>
  <c r="X32" i="16" s="1"/>
  <c r="Z32" i="16" s="1"/>
  <c r="J32" i="16"/>
  <c r="L32" i="16" s="1"/>
  <c r="M32" i="16" s="1"/>
  <c r="T31" i="16"/>
  <c r="J31" i="16"/>
  <c r="T30" i="16"/>
  <c r="V30" i="16" s="1"/>
  <c r="W30" i="16" s="1"/>
  <c r="X30" i="16" s="1"/>
  <c r="Z30" i="16" s="1"/>
  <c r="J30" i="16"/>
  <c r="L30" i="16" s="1"/>
  <c r="M30" i="16" s="1"/>
  <c r="T29" i="16"/>
  <c r="V29" i="16" s="1"/>
  <c r="W29" i="16" s="1"/>
  <c r="X29" i="16" s="1"/>
  <c r="Z29" i="16" s="1"/>
  <c r="J29" i="16"/>
  <c r="L29" i="16" s="1"/>
  <c r="M29" i="16" s="1"/>
  <c r="T28" i="16"/>
  <c r="V28" i="16" s="1"/>
  <c r="W28" i="16" s="1"/>
  <c r="X28" i="16" s="1"/>
  <c r="Z28" i="16" s="1"/>
  <c r="J28" i="16"/>
  <c r="L28" i="16" s="1"/>
  <c r="M28" i="16" s="1"/>
  <c r="T27" i="16"/>
  <c r="J27" i="16"/>
  <c r="T26" i="16"/>
  <c r="J26" i="16"/>
  <c r="L26" i="16" s="1"/>
  <c r="M26" i="16" s="1"/>
  <c r="V25" i="16"/>
  <c r="W25" i="16" s="1"/>
  <c r="X25" i="16" s="1"/>
  <c r="Z25" i="16" s="1"/>
  <c r="J25" i="16"/>
  <c r="L25" i="16" s="1"/>
  <c r="T24" i="16"/>
  <c r="J24" i="16"/>
  <c r="L24" i="16" s="1"/>
  <c r="M24" i="16" s="1"/>
  <c r="S13" i="69"/>
  <c r="I13" i="69"/>
  <c r="S14" i="28"/>
  <c r="U14" i="28" s="1"/>
  <c r="V14" i="28" s="1"/>
  <c r="W14" i="28" s="1"/>
  <c r="Y14" i="28" s="1"/>
  <c r="I14" i="28"/>
  <c r="K14" i="28" s="1"/>
  <c r="L14" i="28" s="1"/>
  <c r="S13" i="28"/>
  <c r="I13" i="28"/>
  <c r="K13" i="28" s="1"/>
  <c r="Y157" i="60" l="1"/>
  <c r="L212" i="60"/>
  <c r="V188" i="60"/>
  <c r="W188" i="60" s="1"/>
  <c r="Y188" i="60" s="1"/>
  <c r="U197" i="60"/>
  <c r="V197" i="60" s="1"/>
  <c r="W197" i="60" s="1"/>
  <c r="Y197" i="60" s="1"/>
  <c r="V184" i="60"/>
  <c r="W184" i="60" s="1"/>
  <c r="Y184" i="60" s="1"/>
  <c r="V208" i="60"/>
  <c r="W208" i="60" s="1"/>
  <c r="Y208" i="60" s="1"/>
  <c r="U201" i="60"/>
  <c r="V201" i="60" s="1"/>
  <c r="W201" i="60" s="1"/>
  <c r="Y201" i="60" s="1"/>
  <c r="K184" i="60"/>
  <c r="L184" i="60" s="1"/>
  <c r="L192" i="60"/>
  <c r="K209" i="60"/>
  <c r="L209" i="60" s="1"/>
  <c r="V216" i="60"/>
  <c r="W216" i="60" s="1"/>
  <c r="Y216" i="60" s="1"/>
  <c r="L205" i="60"/>
  <c r="L220" i="60"/>
  <c r="U182" i="60"/>
  <c r="V182" i="60" s="1"/>
  <c r="W182" i="60" s="1"/>
  <c r="Y182" i="60" s="1"/>
  <c r="U180" i="60"/>
  <c r="V180" i="60" s="1"/>
  <c r="W180" i="60" s="1"/>
  <c r="Y180" i="60" s="1"/>
  <c r="K182" i="60"/>
  <c r="L182" i="60" s="1"/>
  <c r="U196" i="60"/>
  <c r="V196" i="60" s="1"/>
  <c r="W196" i="60" s="1"/>
  <c r="Y196" i="60" s="1"/>
  <c r="U200" i="60"/>
  <c r="V200" i="60" s="1"/>
  <c r="W200" i="60" s="1"/>
  <c r="Y200" i="60" s="1"/>
  <c r="U204" i="60"/>
  <c r="V204" i="60" s="1"/>
  <c r="W204" i="60" s="1"/>
  <c r="Y204" i="60" s="1"/>
  <c r="U225" i="60"/>
  <c r="V225" i="60" s="1"/>
  <c r="W225" i="60" s="1"/>
  <c r="Y225" i="60" s="1"/>
  <c r="K186" i="60"/>
  <c r="L186" i="60" s="1"/>
  <c r="U186" i="60"/>
  <c r="V186" i="60" s="1"/>
  <c r="W186" i="60" s="1"/>
  <c r="Y186" i="60" s="1"/>
  <c r="K190" i="60"/>
  <c r="L190" i="60" s="1"/>
  <c r="U190" i="60"/>
  <c r="V190" i="60" s="1"/>
  <c r="W190" i="60" s="1"/>
  <c r="Y190" i="60" s="1"/>
  <c r="K191" i="60"/>
  <c r="L191" i="60" s="1"/>
  <c r="U205" i="60"/>
  <c r="V205" i="60" s="1"/>
  <c r="W205" i="60" s="1"/>
  <c r="Y205" i="60" s="1"/>
  <c r="K206" i="60"/>
  <c r="L206" i="60" s="1"/>
  <c r="K207" i="60"/>
  <c r="L207" i="60" s="1"/>
  <c r="K210" i="60"/>
  <c r="L210" i="60" s="1"/>
  <c r="K211" i="60"/>
  <c r="L211" i="60" s="1"/>
  <c r="U214" i="60"/>
  <c r="V214" i="60" s="1"/>
  <c r="W214" i="60" s="1"/>
  <c r="Y214" i="60" s="1"/>
  <c r="U215" i="60"/>
  <c r="V215" i="60" s="1"/>
  <c r="W215" i="60" s="1"/>
  <c r="Y215" i="60" s="1"/>
  <c r="K218" i="60"/>
  <c r="L218" i="60" s="1"/>
  <c r="K219" i="60"/>
  <c r="L219" i="60" s="1"/>
  <c r="U222" i="60"/>
  <c r="V222" i="60" s="1"/>
  <c r="W222" i="60" s="1"/>
  <c r="Y222" i="60" s="1"/>
  <c r="U223" i="60"/>
  <c r="V223" i="60" s="1"/>
  <c r="W223" i="60" s="1"/>
  <c r="Y223" i="60" s="1"/>
  <c r="K180" i="60"/>
  <c r="L180" i="60" s="1"/>
  <c r="K183" i="60"/>
  <c r="L183" i="60" s="1"/>
  <c r="U183" i="60"/>
  <c r="V183" i="60" s="1"/>
  <c r="W183" i="60" s="1"/>
  <c r="Y183" i="60" s="1"/>
  <c r="K187" i="60"/>
  <c r="L187" i="60" s="1"/>
  <c r="U187" i="60"/>
  <c r="V187" i="60" s="1"/>
  <c r="W187" i="60" s="1"/>
  <c r="Y187" i="60" s="1"/>
  <c r="L194" i="60"/>
  <c r="K195" i="60"/>
  <c r="L195" i="60" s="1"/>
  <c r="K196" i="60"/>
  <c r="L196" i="60" s="1"/>
  <c r="K199" i="60"/>
  <c r="L199" i="60" s="1"/>
  <c r="K200" i="60"/>
  <c r="L200" i="60" s="1"/>
  <c r="K203" i="60"/>
  <c r="L203" i="60" s="1"/>
  <c r="K204" i="60"/>
  <c r="L204" i="60" s="1"/>
  <c r="V206" i="60"/>
  <c r="W206" i="60" s="1"/>
  <c r="Y206" i="60" s="1"/>
  <c r="V210" i="60"/>
  <c r="W210" i="60" s="1"/>
  <c r="Y210" i="60" s="1"/>
  <c r="L214" i="60"/>
  <c r="V218" i="60"/>
  <c r="W218" i="60" s="1"/>
  <c r="Y218" i="60" s="1"/>
  <c r="L222" i="60"/>
  <c r="U224" i="60"/>
  <c r="V224" i="60" s="1"/>
  <c r="W224" i="60" s="1"/>
  <c r="Y224" i="60" s="1"/>
  <c r="K225" i="60"/>
  <c r="L225" i="60" s="1"/>
  <c r="M224" i="60" s="1"/>
  <c r="U191" i="60"/>
  <c r="V191" i="60" s="1"/>
  <c r="W191" i="60" s="1"/>
  <c r="Y191" i="60" s="1"/>
  <c r="V195" i="60"/>
  <c r="W195" i="60" s="1"/>
  <c r="Y195" i="60" s="1"/>
  <c r="V199" i="60"/>
  <c r="W199" i="60" s="1"/>
  <c r="Y199" i="60" s="1"/>
  <c r="V203" i="60"/>
  <c r="W203" i="60" s="1"/>
  <c r="Y203" i="60" s="1"/>
  <c r="U207" i="60"/>
  <c r="V207" i="60" s="1"/>
  <c r="W207" i="60" s="1"/>
  <c r="Y207" i="60" s="1"/>
  <c r="U211" i="60"/>
  <c r="V211" i="60" s="1"/>
  <c r="W211" i="60" s="1"/>
  <c r="Y211" i="60" s="1"/>
  <c r="K215" i="60"/>
  <c r="L215" i="60" s="1"/>
  <c r="U219" i="60"/>
  <c r="V219" i="60" s="1"/>
  <c r="W219" i="60" s="1"/>
  <c r="Y219" i="60" s="1"/>
  <c r="K223" i="60"/>
  <c r="L223" i="60" s="1"/>
  <c r="K166" i="2"/>
  <c r="L166" i="2" s="1"/>
  <c r="U168" i="2"/>
  <c r="V168" i="2" s="1"/>
  <c r="W168" i="2" s="1"/>
  <c r="Y168" i="2" s="1"/>
  <c r="L163" i="2"/>
  <c r="V166" i="2"/>
  <c r="W166" i="2" s="1"/>
  <c r="Y166" i="2" s="1"/>
  <c r="L167" i="2"/>
  <c r="U164" i="2"/>
  <c r="V164" i="2" s="1"/>
  <c r="W164" i="2" s="1"/>
  <c r="Y164" i="2" s="1"/>
  <c r="K164" i="2"/>
  <c r="L164" i="2" s="1"/>
  <c r="K168" i="2"/>
  <c r="L168" i="2" s="1"/>
  <c r="L161" i="2"/>
  <c r="K165" i="2"/>
  <c r="L165" i="2" s="1"/>
  <c r="U165" i="2"/>
  <c r="V165" i="2" s="1"/>
  <c r="W165" i="2" s="1"/>
  <c r="Y165" i="2" s="1"/>
  <c r="K169" i="2"/>
  <c r="L169" i="2" s="1"/>
  <c r="U169" i="2"/>
  <c r="V169" i="2" s="1"/>
  <c r="W169" i="2" s="1"/>
  <c r="Y169" i="2" s="1"/>
  <c r="L154" i="2"/>
  <c r="L158" i="2"/>
  <c r="L142" i="2"/>
  <c r="L147" i="2"/>
  <c r="L150" i="2"/>
  <c r="L141" i="2"/>
  <c r="L145" i="2"/>
  <c r="L149" i="2"/>
  <c r="L153" i="2"/>
  <c r="L157" i="2"/>
  <c r="U142" i="2"/>
  <c r="V142" i="2" s="1"/>
  <c r="W142" i="2" s="1"/>
  <c r="Y142" i="2" s="1"/>
  <c r="U159" i="2"/>
  <c r="V159" i="2" s="1"/>
  <c r="W159" i="2" s="1"/>
  <c r="Y159" i="2" s="1"/>
  <c r="V150" i="2"/>
  <c r="W150" i="2" s="1"/>
  <c r="Y150" i="2" s="1"/>
  <c r="U160" i="2"/>
  <c r="V160" i="2" s="1"/>
  <c r="W160" i="2" s="1"/>
  <c r="Y160" i="2" s="1"/>
  <c r="K159" i="2"/>
  <c r="L159" i="2" s="1"/>
  <c r="M159" i="2" s="1"/>
  <c r="U144" i="2"/>
  <c r="V144" i="2" s="1"/>
  <c r="W144" i="2" s="1"/>
  <c r="Y144" i="2" s="1"/>
  <c r="K148" i="2"/>
  <c r="K155" i="2"/>
  <c r="L155" i="2" s="1"/>
  <c r="K151" i="2"/>
  <c r="U155" i="2"/>
  <c r="V155" i="2" s="1"/>
  <c r="W155" i="2" s="1"/>
  <c r="Y155" i="2" s="1"/>
  <c r="K143" i="2"/>
  <c r="L143" i="2" s="1"/>
  <c r="K144" i="2"/>
  <c r="L144" i="2" s="1"/>
  <c r="U147" i="2"/>
  <c r="V147" i="2" s="1"/>
  <c r="W147" i="2" s="1"/>
  <c r="Y147" i="2" s="1"/>
  <c r="U148" i="2"/>
  <c r="V148" i="2" s="1"/>
  <c r="W148" i="2" s="1"/>
  <c r="Y148" i="2" s="1"/>
  <c r="U151" i="2"/>
  <c r="V151" i="2" s="1"/>
  <c r="W151" i="2" s="1"/>
  <c r="Y151" i="2" s="1"/>
  <c r="K140" i="2"/>
  <c r="L140" i="2" s="1"/>
  <c r="V143" i="2"/>
  <c r="W143" i="2" s="1"/>
  <c r="Y143" i="2" s="1"/>
  <c r="K152" i="2"/>
  <c r="U152" i="2"/>
  <c r="V152" i="2" s="1"/>
  <c r="W152" i="2" s="1"/>
  <c r="Y152" i="2" s="1"/>
  <c r="K156" i="2"/>
  <c r="L156" i="2" s="1"/>
  <c r="U156" i="2"/>
  <c r="V156" i="2" s="1"/>
  <c r="W156" i="2" s="1"/>
  <c r="Y156" i="2" s="1"/>
  <c r="K122" i="2"/>
  <c r="L122" i="2" s="1"/>
  <c r="L134" i="2"/>
  <c r="U122" i="2"/>
  <c r="V122" i="2" s="1"/>
  <c r="W122" i="2" s="1"/>
  <c r="Y122" i="2" s="1"/>
  <c r="U125" i="2"/>
  <c r="V125" i="2" s="1"/>
  <c r="W125" i="2" s="1"/>
  <c r="Y125" i="2" s="1"/>
  <c r="U126" i="2"/>
  <c r="V126" i="2" s="1"/>
  <c r="W126" i="2" s="1"/>
  <c r="Y126" i="2" s="1"/>
  <c r="K133" i="2"/>
  <c r="L133" i="2" s="1"/>
  <c r="V117" i="2"/>
  <c r="W117" i="2" s="1"/>
  <c r="Y117" i="2" s="1"/>
  <c r="V118" i="2"/>
  <c r="W118" i="2" s="1"/>
  <c r="Y118" i="2" s="1"/>
  <c r="V124" i="2"/>
  <c r="W124" i="2" s="1"/>
  <c r="Y124" i="2" s="1"/>
  <c r="V127" i="2"/>
  <c r="W127" i="2" s="1"/>
  <c r="Y127" i="2" s="1"/>
  <c r="K117" i="2"/>
  <c r="L117" i="2" s="1"/>
  <c r="K118" i="2"/>
  <c r="L118" i="2" s="1"/>
  <c r="K124" i="2"/>
  <c r="L124" i="2" s="1"/>
  <c r="K125" i="2"/>
  <c r="L125" i="2" s="1"/>
  <c r="K126" i="2"/>
  <c r="L126" i="2" s="1"/>
  <c r="K127" i="2"/>
  <c r="L127" i="2" s="1"/>
  <c r="U133" i="2"/>
  <c r="V133" i="2" s="1"/>
  <c r="W133" i="2" s="1"/>
  <c r="Y133" i="2" s="1"/>
  <c r="U129" i="2"/>
  <c r="V129" i="2" s="1"/>
  <c r="W129" i="2" s="1"/>
  <c r="Y129" i="2" s="1"/>
  <c r="U116" i="2"/>
  <c r="V116" i="2" s="1"/>
  <c r="W116" i="2" s="1"/>
  <c r="Y116" i="2" s="1"/>
  <c r="K136" i="2"/>
  <c r="L136" i="2" s="1"/>
  <c r="K138" i="2"/>
  <c r="L138" i="2" s="1"/>
  <c r="L135" i="2"/>
  <c r="L137" i="2"/>
  <c r="U135" i="2"/>
  <c r="V135" i="2" s="1"/>
  <c r="W135" i="2" s="1"/>
  <c r="Y135" i="2" s="1"/>
  <c r="U136" i="2"/>
  <c r="V136" i="2" s="1"/>
  <c r="W136" i="2" s="1"/>
  <c r="Y136" i="2" s="1"/>
  <c r="U137" i="2"/>
  <c r="V137" i="2" s="1"/>
  <c r="W137" i="2" s="1"/>
  <c r="Y137" i="2" s="1"/>
  <c r="U138" i="2"/>
  <c r="V138" i="2" s="1"/>
  <c r="W138" i="2" s="1"/>
  <c r="Y138" i="2" s="1"/>
  <c r="O14" i="69"/>
  <c r="N14" i="69"/>
  <c r="P14" i="69" s="1"/>
  <c r="M179" i="60"/>
  <c r="U179" i="60"/>
  <c r="V179" i="60" s="1"/>
  <c r="W179" i="60" s="1"/>
  <c r="Y179" i="60" s="1"/>
  <c r="V160" i="60"/>
  <c r="W160" i="60" s="1"/>
  <c r="Y160" i="60" s="1"/>
  <c r="K167" i="60"/>
  <c r="L167" i="60" s="1"/>
  <c r="L176" i="60"/>
  <c r="M176" i="60" s="1"/>
  <c r="K175" i="60"/>
  <c r="L175" i="60" s="1"/>
  <c r="M175" i="60" s="1"/>
  <c r="U175" i="60"/>
  <c r="V175" i="60" s="1"/>
  <c r="W175" i="60" s="1"/>
  <c r="Y175" i="60" s="1"/>
  <c r="K164" i="60"/>
  <c r="L164" i="60" s="1"/>
  <c r="V164" i="60"/>
  <c r="W164" i="60" s="1"/>
  <c r="Y164" i="60" s="1"/>
  <c r="U165" i="60"/>
  <c r="V165" i="60" s="1"/>
  <c r="W165" i="60" s="1"/>
  <c r="Y165" i="60" s="1"/>
  <c r="U167" i="60"/>
  <c r="V167" i="60" s="1"/>
  <c r="W167" i="60" s="1"/>
  <c r="Y167" i="60" s="1"/>
  <c r="L169" i="60"/>
  <c r="M169" i="60" s="1"/>
  <c r="U170" i="60"/>
  <c r="V170" i="60" s="1"/>
  <c r="W170" i="60" s="1"/>
  <c r="Y170" i="60" s="1"/>
  <c r="U171" i="60"/>
  <c r="V171" i="60" s="1"/>
  <c r="W171" i="60" s="1"/>
  <c r="Y171" i="60" s="1"/>
  <c r="U155" i="60"/>
  <c r="V155" i="60" s="1"/>
  <c r="W155" i="60" s="1"/>
  <c r="Y155" i="60" s="1"/>
  <c r="K158" i="60"/>
  <c r="L158" i="60" s="1"/>
  <c r="K155" i="60"/>
  <c r="L155" i="60" s="1"/>
  <c r="V158" i="60"/>
  <c r="W158" i="60" s="1"/>
  <c r="Y158" i="60" s="1"/>
  <c r="K159" i="60"/>
  <c r="L159" i="60" s="1"/>
  <c r="U159" i="60"/>
  <c r="V159" i="60" s="1"/>
  <c r="W159" i="60" s="1"/>
  <c r="Y159" i="60" s="1"/>
  <c r="L162" i="60"/>
  <c r="V162" i="60"/>
  <c r="W162" i="60" s="1"/>
  <c r="Y162" i="60" s="1"/>
  <c r="K163" i="60"/>
  <c r="L163" i="60" s="1"/>
  <c r="U163" i="60"/>
  <c r="V163" i="60" s="1"/>
  <c r="W163" i="60" s="1"/>
  <c r="Y163" i="60" s="1"/>
  <c r="K166" i="60"/>
  <c r="L166" i="60" s="1"/>
  <c r="U166" i="60"/>
  <c r="V166" i="60" s="1"/>
  <c r="W166" i="60" s="1"/>
  <c r="Y166" i="60" s="1"/>
  <c r="V152" i="60"/>
  <c r="W152" i="60" s="1"/>
  <c r="Y152" i="60" s="1"/>
  <c r="K152" i="60"/>
  <c r="L152" i="60" s="1"/>
  <c r="K151" i="60"/>
  <c r="L151" i="60" s="1"/>
  <c r="O153" i="60"/>
  <c r="N153" i="60"/>
  <c r="P153" i="60" s="1"/>
  <c r="K154" i="60"/>
  <c r="L154" i="60" s="1"/>
  <c r="M154" i="60" s="1"/>
  <c r="U154" i="60"/>
  <c r="V154" i="60" s="1"/>
  <c r="W154" i="60" s="1"/>
  <c r="Y154" i="60" s="1"/>
  <c r="K174" i="60"/>
  <c r="L174" i="60" s="1"/>
  <c r="M174" i="60" s="1"/>
  <c r="N174" i="60" s="1"/>
  <c r="U174" i="60"/>
  <c r="V174" i="60" s="1"/>
  <c r="W174" i="60" s="1"/>
  <c r="Y174" i="60" s="1"/>
  <c r="M13" i="68"/>
  <c r="U13" i="68"/>
  <c r="V13" i="68" s="1"/>
  <c r="W13" i="68" s="1"/>
  <c r="Y13" i="68" s="1"/>
  <c r="W33" i="6"/>
  <c r="X33" i="6" s="1"/>
  <c r="Y33" i="6" s="1"/>
  <c r="AA33" i="6" s="1"/>
  <c r="M31" i="6"/>
  <c r="N31" i="6" s="1"/>
  <c r="O31" i="6" s="1"/>
  <c r="W32" i="6"/>
  <c r="X32" i="6" s="1"/>
  <c r="Y32" i="6" s="1"/>
  <c r="AA32" i="6" s="1"/>
  <c r="K18" i="37"/>
  <c r="L18" i="37" s="1"/>
  <c r="M18" i="37" s="1"/>
  <c r="U18" i="37"/>
  <c r="V18" i="37" s="1"/>
  <c r="W18" i="37" s="1"/>
  <c r="Y18" i="37" s="1"/>
  <c r="K15" i="28"/>
  <c r="L15" i="28" s="1"/>
  <c r="U15" i="28"/>
  <c r="V15" i="28" s="1"/>
  <c r="W15" i="28" s="1"/>
  <c r="Y15" i="28" s="1"/>
  <c r="U26" i="5"/>
  <c r="V26" i="5" s="1"/>
  <c r="W26" i="5" s="1"/>
  <c r="Y26" i="5" s="1"/>
  <c r="L28" i="5"/>
  <c r="U28" i="5"/>
  <c r="V28" i="5" s="1"/>
  <c r="W28" i="5" s="1"/>
  <c r="Y28" i="5" s="1"/>
  <c r="U27" i="5"/>
  <c r="V27" i="5" s="1"/>
  <c r="W27" i="5" s="1"/>
  <c r="Y27" i="5" s="1"/>
  <c r="K26" i="5"/>
  <c r="L26" i="5" s="1"/>
  <c r="K25" i="5"/>
  <c r="L25" i="5" s="1"/>
  <c r="V25" i="5"/>
  <c r="W25" i="5" s="1"/>
  <c r="Y25" i="5" s="1"/>
  <c r="M36" i="16"/>
  <c r="V36" i="16"/>
  <c r="W36" i="16" s="1"/>
  <c r="X36" i="16" s="1"/>
  <c r="Z36" i="16" s="1"/>
  <c r="L37" i="16"/>
  <c r="M37" i="16" s="1"/>
  <c r="V37" i="16"/>
  <c r="W37" i="16" s="1"/>
  <c r="X37" i="16" s="1"/>
  <c r="Z37" i="16" s="1"/>
  <c r="V35" i="16"/>
  <c r="W35" i="16" s="1"/>
  <c r="X35" i="16" s="1"/>
  <c r="Z35" i="16" s="1"/>
  <c r="V27" i="16"/>
  <c r="W27" i="16" s="1"/>
  <c r="X27" i="16" s="1"/>
  <c r="Z27" i="16" s="1"/>
  <c r="V31" i="16"/>
  <c r="W31" i="16" s="1"/>
  <c r="X31" i="16" s="1"/>
  <c r="Z31" i="16" s="1"/>
  <c r="L31" i="16"/>
  <c r="M31" i="16" s="1"/>
  <c r="L27" i="16"/>
  <c r="M27" i="16" s="1"/>
  <c r="V26" i="16"/>
  <c r="W26" i="16" s="1"/>
  <c r="X26" i="16" s="1"/>
  <c r="Z26" i="16" s="1"/>
  <c r="V24" i="16"/>
  <c r="W24" i="16" s="1"/>
  <c r="X24" i="16" s="1"/>
  <c r="Z24" i="16" s="1"/>
  <c r="M25" i="16"/>
  <c r="K13" i="69"/>
  <c r="L13" i="69" s="1"/>
  <c r="M13" i="69" s="1"/>
  <c r="U13" i="69"/>
  <c r="V13" i="69" s="1"/>
  <c r="W13" i="69" s="1"/>
  <c r="Y13" i="69" s="1"/>
  <c r="L13" i="28"/>
  <c r="M13" i="28" s="1"/>
  <c r="U13" i="28"/>
  <c r="V13" i="28" s="1"/>
  <c r="W13" i="28" s="1"/>
  <c r="Y13" i="28" s="1"/>
  <c r="M39" i="16" l="1"/>
  <c r="M161" i="2"/>
  <c r="N13" i="28"/>
  <c r="P13" i="28" s="1"/>
  <c r="O13" i="28"/>
  <c r="M115" i="2"/>
  <c r="M151" i="60"/>
  <c r="O151" i="60" s="1"/>
  <c r="M205" i="60"/>
  <c r="M180" i="60"/>
  <c r="M155" i="60"/>
  <c r="M165" i="60"/>
  <c r="L152" i="2"/>
  <c r="L148" i="2"/>
  <c r="L151" i="2"/>
  <c r="N179" i="60"/>
  <c r="P179" i="60" s="1"/>
  <c r="O175" i="60"/>
  <c r="N175" i="60"/>
  <c r="P175" i="60" s="1"/>
  <c r="N169" i="60"/>
  <c r="P169" i="60" s="1"/>
  <c r="O154" i="60"/>
  <c r="N13" i="68"/>
  <c r="P13" i="68" s="1"/>
  <c r="N18" i="37"/>
  <c r="P18" i="37" s="1"/>
  <c r="O18" i="37"/>
  <c r="M15" i="28"/>
  <c r="O15" i="28" s="1"/>
  <c r="M25" i="5"/>
  <c r="N25" i="5" s="1"/>
  <c r="P25" i="5" s="1"/>
  <c r="N24" i="16"/>
  <c r="N34" i="16"/>
  <c r="O13" i="69"/>
  <c r="N13" i="69"/>
  <c r="P13" i="69" s="1"/>
  <c r="N151" i="60" l="1"/>
  <c r="P151" i="60" s="1"/>
  <c r="M140" i="2"/>
  <c r="M197" i="2" s="1"/>
  <c r="N205" i="60"/>
  <c r="P205" i="60" s="1"/>
  <c r="N180" i="60"/>
  <c r="P180" i="60" s="1"/>
  <c r="N224" i="60"/>
  <c r="P224" i="60" s="1"/>
  <c r="N161" i="2"/>
  <c r="P161" i="2" s="1"/>
  <c r="N159" i="2"/>
  <c r="P159" i="2" s="1"/>
  <c r="N115" i="2"/>
  <c r="P115" i="2" s="1"/>
  <c r="N176" i="60"/>
  <c r="P176" i="60" s="1"/>
  <c r="N154" i="60"/>
  <c r="P154" i="60" s="1"/>
  <c r="N165" i="60"/>
  <c r="P165" i="60" s="1"/>
  <c r="N155" i="60"/>
  <c r="P155" i="60" s="1"/>
  <c r="O174" i="60"/>
  <c r="P174" i="60"/>
  <c r="P31" i="6"/>
  <c r="R31" i="6" s="1"/>
  <c r="N15" i="28"/>
  <c r="P15" i="28" s="1"/>
  <c r="O34" i="16"/>
  <c r="Q34" i="16" s="1"/>
  <c r="O24" i="16"/>
  <c r="Q24" i="16" s="1"/>
  <c r="N140" i="2" l="1"/>
  <c r="P140" i="2" s="1"/>
  <c r="P197" i="2" s="1"/>
  <c r="S150" i="60" l="1"/>
  <c r="I150" i="60"/>
  <c r="S149" i="60"/>
  <c r="I149" i="60"/>
  <c r="K150" i="60" l="1"/>
  <c r="L150" i="60" s="1"/>
  <c r="U150" i="60"/>
  <c r="V150" i="60" s="1"/>
  <c r="W150" i="60" s="1"/>
  <c r="Y150" i="60" s="1"/>
  <c r="K149" i="60"/>
  <c r="L149" i="60" s="1"/>
  <c r="U149" i="60"/>
  <c r="V149" i="60" s="1"/>
  <c r="W149" i="60" s="1"/>
  <c r="L293" i="60" l="1"/>
  <c r="Y149" i="60"/>
  <c r="W295" i="60"/>
  <c r="W293" i="60"/>
  <c r="M150" i="60"/>
  <c r="M149" i="60"/>
  <c r="M293" i="60" l="1"/>
  <c r="O150" i="60"/>
  <c r="N150" i="60"/>
  <c r="N149" i="60"/>
  <c r="P149" i="60" s="1"/>
  <c r="O149" i="60"/>
  <c r="C11" i="27" l="1"/>
  <c r="O295" i="60"/>
  <c r="P150" i="60"/>
  <c r="N295" i="60"/>
  <c r="P293" i="60" l="1"/>
  <c r="D11" i="27" l="1"/>
  <c r="S13" i="48"/>
  <c r="I13" i="48"/>
  <c r="S13" i="67"/>
  <c r="I13" i="67"/>
  <c r="K13" i="48" l="1"/>
  <c r="L13" i="48" s="1"/>
  <c r="U13" i="48"/>
  <c r="V13" i="48" s="1"/>
  <c r="W13" i="48" s="1"/>
  <c r="Y13" i="48" s="1"/>
  <c r="K13" i="67"/>
  <c r="L13" i="67" s="1"/>
  <c r="U13" i="67"/>
  <c r="V13" i="67" s="1"/>
  <c r="W13" i="67" s="1"/>
  <c r="Y13" i="67" s="1"/>
  <c r="M13" i="48" l="1"/>
  <c r="M13" i="67"/>
  <c r="O13" i="67"/>
  <c r="N13" i="67"/>
  <c r="P13" i="67" s="1"/>
  <c r="O13" i="48" l="1"/>
  <c r="N13" i="48"/>
  <c r="P13" i="48" s="1"/>
  <c r="S77" i="60" l="1"/>
  <c r="U77" i="60" s="1"/>
  <c r="V77" i="60" s="1"/>
  <c r="W77" i="60" s="1"/>
  <c r="Y77" i="60" s="1"/>
  <c r="P77" i="60"/>
  <c r="I77" i="60"/>
  <c r="K77" i="60" s="1"/>
  <c r="L77" i="60" s="1"/>
  <c r="S76" i="60"/>
  <c r="U76" i="60" s="1"/>
  <c r="V76" i="60" s="1"/>
  <c r="W76" i="60" s="1"/>
  <c r="Y76" i="60" s="1"/>
  <c r="I76" i="60"/>
  <c r="K76" i="60" s="1"/>
  <c r="L76" i="60" s="1"/>
  <c r="S17" i="39"/>
  <c r="P17" i="39"/>
  <c r="I17" i="39"/>
  <c r="K17" i="39" s="1"/>
  <c r="L17" i="39" s="1"/>
  <c r="S16" i="39"/>
  <c r="U16" i="39" s="1"/>
  <c r="I16" i="39"/>
  <c r="M76" i="60" l="1"/>
  <c r="K16" i="39"/>
  <c r="L16" i="39" s="1"/>
  <c r="M16" i="39" s="1"/>
  <c r="V16" i="39"/>
  <c r="W16" i="39" s="1"/>
  <c r="Y16" i="39" s="1"/>
  <c r="U17" i="39"/>
  <c r="V17" i="39" s="1"/>
  <c r="W17" i="39" s="1"/>
  <c r="Y17" i="39" s="1"/>
  <c r="N76" i="60" l="1"/>
  <c r="P76" i="60" s="1"/>
  <c r="O76" i="60"/>
  <c r="O16" i="39"/>
  <c r="N16" i="39"/>
  <c r="P16" i="39" s="1"/>
  <c r="I75" i="60" l="1"/>
  <c r="K75" i="60" s="1"/>
  <c r="S75" i="60"/>
  <c r="U75" i="60" s="1"/>
  <c r="V75" i="60" s="1"/>
  <c r="W75" i="60" s="1"/>
  <c r="Y75" i="60" s="1"/>
  <c r="L75" i="60" l="1"/>
  <c r="M75" i="60" s="1"/>
  <c r="S17" i="37"/>
  <c r="U17" i="37" s="1"/>
  <c r="V17" i="37" s="1"/>
  <c r="W17" i="37" s="1"/>
  <c r="Y17" i="37" s="1"/>
  <c r="I17" i="37"/>
  <c r="K17" i="37" s="1"/>
  <c r="L17" i="37" s="1"/>
  <c r="S16" i="37"/>
  <c r="U16" i="37" s="1"/>
  <c r="I16" i="37"/>
  <c r="K16" i="37" s="1"/>
  <c r="S63" i="37"/>
  <c r="I63" i="37"/>
  <c r="S62" i="37"/>
  <c r="I62" i="37"/>
  <c r="U62" i="37" l="1"/>
  <c r="V62" i="37" s="1"/>
  <c r="N75" i="60"/>
  <c r="P75" i="60" s="1"/>
  <c r="L16" i="37"/>
  <c r="M16" i="37" s="1"/>
  <c r="V16" i="37"/>
  <c r="W16" i="37" s="1"/>
  <c r="Y16" i="37" s="1"/>
  <c r="K63" i="37"/>
  <c r="L63" i="37" s="1"/>
  <c r="U63" i="37"/>
  <c r="V63" i="37" s="1"/>
  <c r="W63" i="37" s="1"/>
  <c r="Y63" i="37" s="1"/>
  <c r="K62" i="37"/>
  <c r="L62" i="37" s="1"/>
  <c r="W62" i="37" l="1"/>
  <c r="Y62" i="37" s="1"/>
  <c r="M62" i="37"/>
  <c r="O16" i="37"/>
  <c r="N16" i="37"/>
  <c r="P16" i="37" s="1"/>
  <c r="N62" i="37" l="1"/>
  <c r="P62" i="37" s="1"/>
  <c r="O62" i="37"/>
  <c r="S109" i="2" l="1"/>
  <c r="U109" i="2" s="1"/>
  <c r="V109" i="2" s="1"/>
  <c r="W109" i="2" s="1"/>
  <c r="Y109" i="2" s="1"/>
  <c r="I109" i="2"/>
  <c r="K109" i="2" s="1"/>
  <c r="L109" i="2" s="1"/>
  <c r="S108" i="2"/>
  <c r="U108" i="2" s="1"/>
  <c r="I108" i="2"/>
  <c r="S107" i="2"/>
  <c r="U107" i="2" s="1"/>
  <c r="V107" i="2" s="1"/>
  <c r="W107" i="2" s="1"/>
  <c r="Y107" i="2" s="1"/>
  <c r="I107" i="2"/>
  <c r="K107" i="2" s="1"/>
  <c r="S130" i="60"/>
  <c r="I130" i="60"/>
  <c r="S18" i="43"/>
  <c r="I18" i="43"/>
  <c r="S133" i="60"/>
  <c r="U133" i="60" s="1"/>
  <c r="V133" i="60" s="1"/>
  <c r="W133" i="60" s="1"/>
  <c r="Y133" i="60" s="1"/>
  <c r="I133" i="60"/>
  <c r="K133" i="60" s="1"/>
  <c r="L133" i="60" s="1"/>
  <c r="S132" i="60"/>
  <c r="U132" i="60" s="1"/>
  <c r="I132" i="60"/>
  <c r="S131" i="60"/>
  <c r="U131" i="60" s="1"/>
  <c r="V131" i="60" s="1"/>
  <c r="W131" i="60" s="1"/>
  <c r="Y131" i="60" s="1"/>
  <c r="I131" i="60"/>
  <c r="U25" i="6"/>
  <c r="W25" i="6" s="1"/>
  <c r="X25" i="6" s="1"/>
  <c r="Y25" i="6" s="1"/>
  <c r="AA25" i="6" s="1"/>
  <c r="K25" i="6"/>
  <c r="M25" i="6" s="1"/>
  <c r="N25" i="6" s="1"/>
  <c r="U24" i="6"/>
  <c r="W24" i="6" s="1"/>
  <c r="X24" i="6" s="1"/>
  <c r="Y24" i="6" s="1"/>
  <c r="AA24" i="6" s="1"/>
  <c r="K24" i="6"/>
  <c r="U23" i="6"/>
  <c r="W23" i="6" s="1"/>
  <c r="X23" i="6" s="1"/>
  <c r="Y23" i="6" s="1"/>
  <c r="AA23" i="6" s="1"/>
  <c r="K23" i="6"/>
  <c r="M24" i="6" l="1"/>
  <c r="N24" i="6" s="1"/>
  <c r="K108" i="2"/>
  <c r="L108" i="2" s="1"/>
  <c r="V108" i="2"/>
  <c r="W108" i="2" s="1"/>
  <c r="Y108" i="2" s="1"/>
  <c r="L107" i="2"/>
  <c r="K132" i="60"/>
  <c r="L132" i="60" s="1"/>
  <c r="V132" i="60"/>
  <c r="W132" i="60" s="1"/>
  <c r="Y132" i="60" s="1"/>
  <c r="K130" i="60"/>
  <c r="L130" i="60" s="1"/>
  <c r="M130" i="60" s="1"/>
  <c r="U130" i="60"/>
  <c r="V130" i="60" s="1"/>
  <c r="W130" i="60" s="1"/>
  <c r="Y130" i="60" s="1"/>
  <c r="U18" i="43"/>
  <c r="V18" i="43" s="1"/>
  <c r="W18" i="43" s="1"/>
  <c r="Y18" i="43" s="1"/>
  <c r="K18" i="43"/>
  <c r="L18" i="43" s="1"/>
  <c r="M18" i="43" s="1"/>
  <c r="K131" i="60"/>
  <c r="L131" i="60" s="1"/>
  <c r="M23" i="6"/>
  <c r="N23" i="6" s="1"/>
  <c r="M107" i="2" l="1"/>
  <c r="O130" i="60"/>
  <c r="N130" i="60"/>
  <c r="P130" i="60" s="1"/>
  <c r="O18" i="43"/>
  <c r="N18" i="43"/>
  <c r="P18" i="43" s="1"/>
  <c r="M131" i="60"/>
  <c r="O23" i="6"/>
  <c r="N107" i="2" l="1"/>
  <c r="P107" i="2" s="1"/>
  <c r="N131" i="60"/>
  <c r="P131" i="60" s="1"/>
  <c r="P23" i="6"/>
  <c r="R23" i="6" s="1"/>
  <c r="S106" i="2" l="1"/>
  <c r="I106" i="2"/>
  <c r="K106" i="2" s="1"/>
  <c r="S105" i="2"/>
  <c r="I105" i="2"/>
  <c r="K105" i="2" s="1"/>
  <c r="S104" i="2"/>
  <c r="U104" i="2" s="1"/>
  <c r="I104" i="2"/>
  <c r="K104" i="2" s="1"/>
  <c r="S103" i="2"/>
  <c r="I103" i="2"/>
  <c r="S102" i="2"/>
  <c r="I102" i="2"/>
  <c r="K102" i="2" s="1"/>
  <c r="S101" i="2"/>
  <c r="I101" i="2"/>
  <c r="K101" i="2" s="1"/>
  <c r="S100" i="2"/>
  <c r="U100" i="2" s="1"/>
  <c r="I100" i="2"/>
  <c r="K100" i="2" s="1"/>
  <c r="S99" i="2"/>
  <c r="I99" i="2"/>
  <c r="S98" i="2"/>
  <c r="I98" i="2"/>
  <c r="K98" i="2" s="1"/>
  <c r="S97" i="2"/>
  <c r="I97" i="2"/>
  <c r="K97" i="2" s="1"/>
  <c r="S96" i="2"/>
  <c r="U96" i="2" s="1"/>
  <c r="I96" i="2"/>
  <c r="K96" i="2" s="1"/>
  <c r="S95" i="2"/>
  <c r="I95" i="2"/>
  <c r="S94" i="2"/>
  <c r="I94" i="2"/>
  <c r="K94" i="2" s="1"/>
  <c r="S93" i="2"/>
  <c r="I93" i="2"/>
  <c r="K93" i="2" s="1"/>
  <c r="S92" i="2"/>
  <c r="U92" i="2" s="1"/>
  <c r="I92" i="2"/>
  <c r="K92" i="2" s="1"/>
  <c r="S91" i="2"/>
  <c r="I91" i="2"/>
  <c r="S90" i="2"/>
  <c r="I90" i="2"/>
  <c r="K90" i="2" s="1"/>
  <c r="S89" i="2"/>
  <c r="I89" i="2"/>
  <c r="K89" i="2" s="1"/>
  <c r="S88" i="2"/>
  <c r="U88" i="2" s="1"/>
  <c r="I88" i="2"/>
  <c r="K88" i="2" s="1"/>
  <c r="S87" i="2"/>
  <c r="I87" i="2"/>
  <c r="S86" i="2"/>
  <c r="I86" i="2"/>
  <c r="K86" i="2" s="1"/>
  <c r="S85" i="2"/>
  <c r="I85" i="2"/>
  <c r="K85" i="2" s="1"/>
  <c r="L85" i="2" s="1"/>
  <c r="O824" i="2"/>
  <c r="S84" i="2"/>
  <c r="U84" i="2" s="1"/>
  <c r="V84" i="2" s="1"/>
  <c r="W84" i="2" s="1"/>
  <c r="Y84" i="2" s="1"/>
  <c r="I84" i="2"/>
  <c r="K84" i="2" s="1"/>
  <c r="L84" i="2" s="1"/>
  <c r="S83" i="2"/>
  <c r="U83" i="2" s="1"/>
  <c r="V83" i="2" s="1"/>
  <c r="W83" i="2" s="1"/>
  <c r="Y83" i="2" s="1"/>
  <c r="I83" i="2"/>
  <c r="K83" i="2" s="1"/>
  <c r="L83" i="2" s="1"/>
  <c r="S82" i="2"/>
  <c r="I82" i="2"/>
  <c r="S81" i="2"/>
  <c r="I81" i="2"/>
  <c r="S80" i="2"/>
  <c r="U80" i="2" s="1"/>
  <c r="V80" i="2" s="1"/>
  <c r="W80" i="2" s="1"/>
  <c r="Y80" i="2" s="1"/>
  <c r="I80" i="2"/>
  <c r="K80" i="2" s="1"/>
  <c r="L80" i="2" s="1"/>
  <c r="S79" i="2"/>
  <c r="U79" i="2" s="1"/>
  <c r="V79" i="2" s="1"/>
  <c r="W79" i="2" s="1"/>
  <c r="Y79" i="2" s="1"/>
  <c r="I79" i="2"/>
  <c r="K79" i="2" s="1"/>
  <c r="L79" i="2" s="1"/>
  <c r="S78" i="2"/>
  <c r="I78" i="2"/>
  <c r="S77" i="2"/>
  <c r="I77" i="2"/>
  <c r="S76" i="2"/>
  <c r="I76" i="2"/>
  <c r="K76" i="2" s="1"/>
  <c r="L76" i="2" s="1"/>
  <c r="L86" i="2" l="1"/>
  <c r="L88" i="2"/>
  <c r="V88" i="2"/>
  <c r="W88" i="2" s="1"/>
  <c r="Y88" i="2" s="1"/>
  <c r="L89" i="2"/>
  <c r="L90" i="2"/>
  <c r="L92" i="2"/>
  <c r="V92" i="2"/>
  <c r="W92" i="2" s="1"/>
  <c r="Y92" i="2" s="1"/>
  <c r="L93" i="2"/>
  <c r="L94" i="2"/>
  <c r="L96" i="2"/>
  <c r="V96" i="2"/>
  <c r="W96" i="2" s="1"/>
  <c r="Y96" i="2" s="1"/>
  <c r="L97" i="2"/>
  <c r="L98" i="2"/>
  <c r="L100" i="2"/>
  <c r="V100" i="2"/>
  <c r="W100" i="2" s="1"/>
  <c r="Y100" i="2" s="1"/>
  <c r="L101" i="2"/>
  <c r="L102" i="2"/>
  <c r="L104" i="2"/>
  <c r="V104" i="2"/>
  <c r="W104" i="2" s="1"/>
  <c r="Y104" i="2" s="1"/>
  <c r="L105" i="2"/>
  <c r="L106" i="2"/>
  <c r="U89" i="2"/>
  <c r="V89" i="2" s="1"/>
  <c r="W89" i="2" s="1"/>
  <c r="Y89" i="2" s="1"/>
  <c r="U93" i="2"/>
  <c r="V93" i="2" s="1"/>
  <c r="W93" i="2" s="1"/>
  <c r="Y93" i="2" s="1"/>
  <c r="U97" i="2"/>
  <c r="V97" i="2" s="1"/>
  <c r="W97" i="2" s="1"/>
  <c r="Y97" i="2" s="1"/>
  <c r="U101" i="2"/>
  <c r="V101" i="2" s="1"/>
  <c r="W101" i="2" s="1"/>
  <c r="Y101" i="2" s="1"/>
  <c r="U105" i="2"/>
  <c r="V105" i="2" s="1"/>
  <c r="W105" i="2" s="1"/>
  <c r="Y105" i="2" s="1"/>
  <c r="U86" i="2"/>
  <c r="V86" i="2" s="1"/>
  <c r="W86" i="2" s="1"/>
  <c r="Y86" i="2" s="1"/>
  <c r="U90" i="2"/>
  <c r="V90" i="2" s="1"/>
  <c r="W90" i="2" s="1"/>
  <c r="Y90" i="2" s="1"/>
  <c r="U94" i="2"/>
  <c r="V94" i="2" s="1"/>
  <c r="W94" i="2" s="1"/>
  <c r="Y94" i="2" s="1"/>
  <c r="U98" i="2"/>
  <c r="V98" i="2" s="1"/>
  <c r="W98" i="2" s="1"/>
  <c r="Y98" i="2" s="1"/>
  <c r="U102" i="2"/>
  <c r="V102" i="2" s="1"/>
  <c r="W102" i="2" s="1"/>
  <c r="Y102" i="2" s="1"/>
  <c r="U106" i="2"/>
  <c r="V106" i="2" s="1"/>
  <c r="W106" i="2" s="1"/>
  <c r="Y106" i="2" s="1"/>
  <c r="U85" i="2"/>
  <c r="V85" i="2" s="1"/>
  <c r="W85" i="2" s="1"/>
  <c r="Y85" i="2" s="1"/>
  <c r="K87" i="2"/>
  <c r="L87" i="2" s="1"/>
  <c r="U87" i="2"/>
  <c r="V87" i="2" s="1"/>
  <c r="W87" i="2" s="1"/>
  <c r="Y87" i="2" s="1"/>
  <c r="K91" i="2"/>
  <c r="L91" i="2" s="1"/>
  <c r="U91" i="2"/>
  <c r="V91" i="2" s="1"/>
  <c r="W91" i="2" s="1"/>
  <c r="Y91" i="2" s="1"/>
  <c r="K95" i="2"/>
  <c r="L95" i="2" s="1"/>
  <c r="U95" i="2"/>
  <c r="V95" i="2" s="1"/>
  <c r="W95" i="2" s="1"/>
  <c r="Y95" i="2" s="1"/>
  <c r="K99" i="2"/>
  <c r="L99" i="2" s="1"/>
  <c r="U99" i="2"/>
  <c r="V99" i="2" s="1"/>
  <c r="W99" i="2" s="1"/>
  <c r="Y99" i="2" s="1"/>
  <c r="K103" i="2"/>
  <c r="L103" i="2" s="1"/>
  <c r="U103" i="2"/>
  <c r="V103" i="2" s="1"/>
  <c r="W103" i="2" s="1"/>
  <c r="Y103" i="2" s="1"/>
  <c r="K77" i="2"/>
  <c r="L77" i="2" s="1"/>
  <c r="U77" i="2"/>
  <c r="V77" i="2" s="1"/>
  <c r="W77" i="2" s="1"/>
  <c r="Y77" i="2" s="1"/>
  <c r="K81" i="2"/>
  <c r="L81" i="2" s="1"/>
  <c r="U81" i="2"/>
  <c r="V81" i="2" s="1"/>
  <c r="W81" i="2" s="1"/>
  <c r="Y81" i="2" s="1"/>
  <c r="U76" i="2"/>
  <c r="V76" i="2" s="1"/>
  <c r="W76" i="2" s="1"/>
  <c r="Y76" i="2" s="1"/>
  <c r="K78" i="2"/>
  <c r="L78" i="2" s="1"/>
  <c r="U78" i="2"/>
  <c r="V78" i="2" s="1"/>
  <c r="W78" i="2" s="1"/>
  <c r="Y78" i="2" s="1"/>
  <c r="K82" i="2"/>
  <c r="L82" i="2" s="1"/>
  <c r="U82" i="2"/>
  <c r="V82" i="2" s="1"/>
  <c r="W82" i="2" s="1"/>
  <c r="Y82" i="2" s="1"/>
  <c r="S98" i="60"/>
  <c r="U98" i="60" s="1"/>
  <c r="V98" i="60" s="1"/>
  <c r="W98" i="60" s="1"/>
  <c r="Y98" i="60" s="1"/>
  <c r="I98" i="60"/>
  <c r="K98" i="60" s="1"/>
  <c r="L98" i="60" s="1"/>
  <c r="S97" i="60"/>
  <c r="U97" i="60" s="1"/>
  <c r="V97" i="60" s="1"/>
  <c r="W97" i="60" s="1"/>
  <c r="Y97" i="60" s="1"/>
  <c r="I97" i="60"/>
  <c r="K97" i="60" s="1"/>
  <c r="L97" i="60" s="1"/>
  <c r="S96" i="60"/>
  <c r="U96" i="60" s="1"/>
  <c r="V96" i="60" s="1"/>
  <c r="W96" i="60" s="1"/>
  <c r="Y96" i="60" s="1"/>
  <c r="I96" i="60"/>
  <c r="S17" i="5"/>
  <c r="U17" i="5" s="1"/>
  <c r="V17" i="5" s="1"/>
  <c r="W17" i="5" s="1"/>
  <c r="Y17" i="5" s="1"/>
  <c r="I17" i="5"/>
  <c r="S19" i="5"/>
  <c r="I19" i="5"/>
  <c r="S18" i="5"/>
  <c r="U18" i="5" s="1"/>
  <c r="V18" i="5" s="1"/>
  <c r="W18" i="5" s="1"/>
  <c r="Y18" i="5" s="1"/>
  <c r="I18" i="5"/>
  <c r="K18" i="5" s="1"/>
  <c r="L18" i="5" s="1"/>
  <c r="S95" i="60"/>
  <c r="I95" i="60"/>
  <c r="K95" i="60" s="1"/>
  <c r="L95" i="60" s="1"/>
  <c r="S94" i="60"/>
  <c r="U94" i="60" s="1"/>
  <c r="V94" i="60" s="1"/>
  <c r="W94" i="60" s="1"/>
  <c r="Y94" i="60" s="1"/>
  <c r="I94" i="60"/>
  <c r="S93" i="60"/>
  <c r="U93" i="60" s="1"/>
  <c r="V93" i="60" s="1"/>
  <c r="W93" i="60" s="1"/>
  <c r="Y93" i="60" s="1"/>
  <c r="I93" i="60"/>
  <c r="K93" i="60" s="1"/>
  <c r="L93" i="60" s="1"/>
  <c r="S92" i="60"/>
  <c r="U92" i="60" s="1"/>
  <c r="I92" i="60"/>
  <c r="U22" i="6"/>
  <c r="K22" i="6"/>
  <c r="M22" i="6" s="1"/>
  <c r="N22" i="6" s="1"/>
  <c r="U21" i="6"/>
  <c r="K21" i="6"/>
  <c r="M21" i="6" s="1"/>
  <c r="N21" i="6" s="1"/>
  <c r="S91" i="60"/>
  <c r="U91" i="60" s="1"/>
  <c r="V91" i="60" s="1"/>
  <c r="W91" i="60" s="1"/>
  <c r="Y91" i="60" s="1"/>
  <c r="I91" i="60"/>
  <c r="K91" i="60" s="1"/>
  <c r="L91" i="60" s="1"/>
  <c r="U90" i="60"/>
  <c r="S90" i="60"/>
  <c r="I90" i="60"/>
  <c r="K90" i="60" s="1"/>
  <c r="L90" i="60" s="1"/>
  <c r="S89" i="60"/>
  <c r="I89" i="60"/>
  <c r="S88" i="60"/>
  <c r="I88" i="60"/>
  <c r="K88" i="60" s="1"/>
  <c r="L88" i="60" s="1"/>
  <c r="M76" i="2" l="1"/>
  <c r="M85" i="2"/>
  <c r="K96" i="60"/>
  <c r="L96" i="60" s="1"/>
  <c r="M96" i="60" s="1"/>
  <c r="K19" i="5"/>
  <c r="L19" i="5" s="1"/>
  <c r="U19" i="5"/>
  <c r="V19" i="5" s="1"/>
  <c r="W19" i="5" s="1"/>
  <c r="Y19" i="5" s="1"/>
  <c r="K17" i="5"/>
  <c r="L17" i="5" s="1"/>
  <c r="M95" i="60"/>
  <c r="K94" i="60"/>
  <c r="L94" i="60" s="1"/>
  <c r="U88" i="60"/>
  <c r="V88" i="60" s="1"/>
  <c r="W88" i="60" s="1"/>
  <c r="Y88" i="60" s="1"/>
  <c r="U95" i="60"/>
  <c r="V95" i="60" s="1"/>
  <c r="W95" i="60" s="1"/>
  <c r="Y95" i="60" s="1"/>
  <c r="V90" i="60"/>
  <c r="W90" i="60" s="1"/>
  <c r="Y90" i="60" s="1"/>
  <c r="K92" i="60"/>
  <c r="L92" i="60" s="1"/>
  <c r="M92" i="60" s="1"/>
  <c r="V92" i="60"/>
  <c r="W92" i="60" s="1"/>
  <c r="Y92" i="60" s="1"/>
  <c r="W21" i="6"/>
  <c r="X21" i="6" s="1"/>
  <c r="Y21" i="6" s="1"/>
  <c r="AA21" i="6" s="1"/>
  <c r="W22" i="6"/>
  <c r="X22" i="6" s="1"/>
  <c r="Y22" i="6" s="1"/>
  <c r="AA22" i="6" s="1"/>
  <c r="K89" i="60"/>
  <c r="L89" i="60" s="1"/>
  <c r="U89" i="60"/>
  <c r="V89" i="60" s="1"/>
  <c r="W89" i="60" s="1"/>
  <c r="Y89" i="60" s="1"/>
  <c r="M88" i="60" l="1"/>
  <c r="N85" i="2"/>
  <c r="P85" i="2" s="1"/>
  <c r="N76" i="2"/>
  <c r="P76" i="2" s="1"/>
  <c r="N96" i="60"/>
  <c r="P96" i="60" s="1"/>
  <c r="M17" i="5"/>
  <c r="M94" i="60"/>
  <c r="N95" i="60"/>
  <c r="P95" i="60" s="1"/>
  <c r="O21" i="6"/>
  <c r="N17" i="5" l="1"/>
  <c r="P17" i="5" s="1"/>
  <c r="N94" i="60"/>
  <c r="P94" i="60" s="1"/>
  <c r="N92" i="60"/>
  <c r="P92" i="60" s="1"/>
  <c r="P21" i="6"/>
  <c r="R21" i="6" s="1"/>
  <c r="N88" i="60"/>
  <c r="P88" i="60" s="1"/>
  <c r="K20" i="6" l="1"/>
  <c r="U18" i="6"/>
  <c r="K18" i="6"/>
  <c r="M18" i="6" s="1"/>
  <c r="U17" i="6"/>
  <c r="K17" i="6"/>
  <c r="M17" i="6" s="1"/>
  <c r="U20" i="6"/>
  <c r="W20" i="6" s="1"/>
  <c r="W19" i="6"/>
  <c r="U19" i="6"/>
  <c r="K19" i="6"/>
  <c r="X20" i="6" l="1"/>
  <c r="Y20" i="6" s="1"/>
  <c r="M19" i="6"/>
  <c r="N19" i="6" s="1"/>
  <c r="X19" i="6"/>
  <c r="Y19" i="6" s="1"/>
  <c r="AA19" i="6" s="1"/>
  <c r="W18" i="6"/>
  <c r="X18" i="6" s="1"/>
  <c r="Y18" i="6" s="1"/>
  <c r="AA18" i="6" s="1"/>
  <c r="N18" i="6"/>
  <c r="W17" i="6"/>
  <c r="X17" i="6" s="1"/>
  <c r="Y17" i="6" s="1"/>
  <c r="AA17" i="6" s="1"/>
  <c r="N17" i="6"/>
  <c r="M20" i="6"/>
  <c r="N20" i="6" s="1"/>
  <c r="S72" i="2"/>
  <c r="I72" i="2"/>
  <c r="S71" i="2"/>
  <c r="U71" i="2" s="1"/>
  <c r="V71" i="2" s="1"/>
  <c r="W71" i="2" s="1"/>
  <c r="Y71" i="2" s="1"/>
  <c r="I71" i="2"/>
  <c r="S70" i="2"/>
  <c r="U70" i="2" s="1"/>
  <c r="I70" i="2"/>
  <c r="K70" i="2" s="1"/>
  <c r="S69" i="2"/>
  <c r="I69" i="2"/>
  <c r="S68" i="2"/>
  <c r="I68" i="2"/>
  <c r="K68" i="2" s="1"/>
  <c r="S67" i="2"/>
  <c r="U67" i="2" s="1"/>
  <c r="V67" i="2" s="1"/>
  <c r="W67" i="2" s="1"/>
  <c r="Y67" i="2" s="1"/>
  <c r="I67" i="2"/>
  <c r="K67" i="2" s="1"/>
  <c r="S66" i="2"/>
  <c r="U66" i="2" s="1"/>
  <c r="I66" i="2"/>
  <c r="S15" i="39"/>
  <c r="I15" i="39"/>
  <c r="K15" i="39" s="1"/>
  <c r="L15" i="39" s="1"/>
  <c r="S14" i="39"/>
  <c r="U14" i="39" s="1"/>
  <c r="V14" i="39" s="1"/>
  <c r="W14" i="39" s="1"/>
  <c r="Y14" i="39" s="1"/>
  <c r="I14" i="39"/>
  <c r="K14" i="39" s="1"/>
  <c r="L14" i="39" s="1"/>
  <c r="M14" i="39" l="1"/>
  <c r="K71" i="2"/>
  <c r="L71" i="2" s="1"/>
  <c r="V66" i="2"/>
  <c r="W66" i="2" s="1"/>
  <c r="Y66" i="2" s="1"/>
  <c r="L67" i="2"/>
  <c r="L68" i="2"/>
  <c r="L70" i="2"/>
  <c r="V70" i="2"/>
  <c r="W70" i="2" s="1"/>
  <c r="Y70" i="2" s="1"/>
  <c r="U68" i="2"/>
  <c r="V68" i="2" s="1"/>
  <c r="W68" i="2" s="1"/>
  <c r="Y68" i="2" s="1"/>
  <c r="U72" i="2"/>
  <c r="V72" i="2" s="1"/>
  <c r="W72" i="2" s="1"/>
  <c r="Y72" i="2" s="1"/>
  <c r="K72" i="2"/>
  <c r="L72" i="2" s="1"/>
  <c r="O17" i="6"/>
  <c r="AA20" i="6"/>
  <c r="K66" i="2"/>
  <c r="L66" i="2" s="1"/>
  <c r="K69" i="2"/>
  <c r="L69" i="2" s="1"/>
  <c r="U69" i="2"/>
  <c r="V69" i="2" s="1"/>
  <c r="W69" i="2" s="1"/>
  <c r="Y69" i="2" s="1"/>
  <c r="U15" i="39"/>
  <c r="V15" i="39" s="1"/>
  <c r="W15" i="39" s="1"/>
  <c r="Y15" i="39" s="1"/>
  <c r="M66" i="2" l="1"/>
  <c r="P17" i="6"/>
  <c r="R17" i="6" s="1"/>
  <c r="N14" i="39"/>
  <c r="P14" i="39" s="1"/>
  <c r="O14" i="39"/>
  <c r="N66" i="2" l="1"/>
  <c r="P66" i="2" s="1"/>
  <c r="U16" i="6" l="1"/>
  <c r="K16" i="6"/>
  <c r="M16" i="6" s="1"/>
  <c r="N16" i="6" s="1"/>
  <c r="O16" i="6" l="1"/>
  <c r="W16" i="6"/>
  <c r="X16" i="6" s="1"/>
  <c r="Y16" i="6" s="1"/>
  <c r="AA16" i="6" s="1"/>
  <c r="P16" i="6" l="1"/>
  <c r="R16" i="6" s="1"/>
  <c r="S74" i="60"/>
  <c r="I74" i="60"/>
  <c r="K74" i="60" s="1"/>
  <c r="L74" i="60" s="1"/>
  <c r="S73" i="60"/>
  <c r="U73" i="60" s="1"/>
  <c r="I73" i="60"/>
  <c r="S72" i="60"/>
  <c r="I72" i="60"/>
  <c r="K72" i="60" s="1"/>
  <c r="S71" i="60"/>
  <c r="I71" i="60"/>
  <c r="S70" i="60"/>
  <c r="I70" i="60"/>
  <c r="M74" i="60" l="1"/>
  <c r="U71" i="60"/>
  <c r="V71" i="60" s="1"/>
  <c r="W71" i="60" s="1"/>
  <c r="Y71" i="60" s="1"/>
  <c r="K71" i="60"/>
  <c r="L71" i="60" s="1"/>
  <c r="U72" i="60"/>
  <c r="V72" i="60" s="1"/>
  <c r="W72" i="60" s="1"/>
  <c r="Y72" i="60" s="1"/>
  <c r="U74" i="60"/>
  <c r="V74" i="60" s="1"/>
  <c r="W74" i="60" s="1"/>
  <c r="Y74" i="60" s="1"/>
  <c r="V73" i="60"/>
  <c r="W73" i="60" s="1"/>
  <c r="Y73" i="60" s="1"/>
  <c r="L72" i="60"/>
  <c r="U70" i="60"/>
  <c r="V70" i="60" s="1"/>
  <c r="W70" i="60" s="1"/>
  <c r="Y70" i="60" s="1"/>
  <c r="K70" i="60"/>
  <c r="L70" i="60" s="1"/>
  <c r="K73" i="60"/>
  <c r="L73" i="60" s="1"/>
  <c r="N74" i="60" l="1"/>
  <c r="P74" i="60" s="1"/>
  <c r="M70" i="60"/>
  <c r="S15" i="13"/>
  <c r="I15" i="13"/>
  <c r="K15" i="13" s="1"/>
  <c r="L15" i="13" s="1"/>
  <c r="S16" i="5"/>
  <c r="U16" i="5" s="1"/>
  <c r="V16" i="5" s="1"/>
  <c r="W16" i="5" s="1"/>
  <c r="Y16" i="5" s="1"/>
  <c r="I16" i="5"/>
  <c r="K16" i="5" s="1"/>
  <c r="S15" i="5"/>
  <c r="I15" i="5"/>
  <c r="K15" i="5" s="1"/>
  <c r="S14" i="5"/>
  <c r="I14" i="5"/>
  <c r="S13" i="5"/>
  <c r="U13" i="5" s="1"/>
  <c r="V13" i="5" s="1"/>
  <c r="W13" i="5" s="1"/>
  <c r="Y13" i="5" s="1"/>
  <c r="I13" i="5"/>
  <c r="N70" i="60" l="1"/>
  <c r="P70" i="60" s="1"/>
  <c r="M15" i="13"/>
  <c r="U15" i="13"/>
  <c r="V15" i="13" s="1"/>
  <c r="W15" i="13" s="1"/>
  <c r="Y15" i="13" s="1"/>
  <c r="L16" i="5"/>
  <c r="U15" i="5"/>
  <c r="V15" i="5" s="1"/>
  <c r="W15" i="5" s="1"/>
  <c r="Y15" i="5" s="1"/>
  <c r="L15" i="5"/>
  <c r="K14" i="5"/>
  <c r="L14" i="5" s="1"/>
  <c r="U14" i="5"/>
  <c r="V14" i="5" s="1"/>
  <c r="W14" i="5" s="1"/>
  <c r="Y14" i="5" s="1"/>
  <c r="K13" i="5"/>
  <c r="L13" i="5" s="1"/>
  <c r="O143" i="60"/>
  <c r="S69" i="60"/>
  <c r="U69" i="60" s="1"/>
  <c r="I69" i="60"/>
  <c r="S68" i="60"/>
  <c r="I68" i="60"/>
  <c r="K68" i="60" s="1"/>
  <c r="L68" i="60" s="1"/>
  <c r="S67" i="60"/>
  <c r="I67" i="60"/>
  <c r="S66" i="60"/>
  <c r="U66" i="60" s="1"/>
  <c r="I66" i="60"/>
  <c r="K66" i="60" s="1"/>
  <c r="S65" i="60"/>
  <c r="U65" i="60" s="1"/>
  <c r="V65" i="60" s="1"/>
  <c r="W65" i="60" s="1"/>
  <c r="Y65" i="60" s="1"/>
  <c r="I65" i="60"/>
  <c r="K65" i="60" s="1"/>
  <c r="L65" i="60" s="1"/>
  <c r="S64" i="60"/>
  <c r="U64" i="60" s="1"/>
  <c r="V64" i="60" s="1"/>
  <c r="W64" i="60" s="1"/>
  <c r="Y64" i="60" s="1"/>
  <c r="I64" i="60"/>
  <c r="K64" i="60" s="1"/>
  <c r="L64" i="60" s="1"/>
  <c r="S63" i="60"/>
  <c r="I63" i="60"/>
  <c r="S62" i="60"/>
  <c r="U62" i="60" s="1"/>
  <c r="I62" i="60"/>
  <c r="K62" i="60" s="1"/>
  <c r="S61" i="60"/>
  <c r="U61" i="60" s="1"/>
  <c r="V61" i="60" s="1"/>
  <c r="W61" i="60" s="1"/>
  <c r="Y61" i="60" s="1"/>
  <c r="I61" i="60"/>
  <c r="K61" i="60" s="1"/>
  <c r="L61" i="60" s="1"/>
  <c r="S60" i="60"/>
  <c r="U60" i="60" s="1"/>
  <c r="V60" i="60" s="1"/>
  <c r="W60" i="60" s="1"/>
  <c r="Y60" i="60" s="1"/>
  <c r="I60" i="60"/>
  <c r="K60" i="60" s="1"/>
  <c r="L60" i="60" s="1"/>
  <c r="S59" i="60"/>
  <c r="I59" i="60"/>
  <c r="S58" i="60"/>
  <c r="I58" i="60"/>
  <c r="K58" i="60" s="1"/>
  <c r="S57" i="60"/>
  <c r="U57" i="60" s="1"/>
  <c r="V57" i="60" s="1"/>
  <c r="W57" i="60" s="1"/>
  <c r="Y57" i="60" s="1"/>
  <c r="I57" i="60"/>
  <c r="K57" i="60" s="1"/>
  <c r="S56" i="60"/>
  <c r="U56" i="60" s="1"/>
  <c r="V56" i="60" s="1"/>
  <c r="W56" i="60" s="1"/>
  <c r="Y56" i="60" s="1"/>
  <c r="I56" i="60"/>
  <c r="K56" i="60" s="1"/>
  <c r="L56" i="60" s="1"/>
  <c r="S55" i="60"/>
  <c r="I55" i="60"/>
  <c r="S54" i="60"/>
  <c r="U54" i="60" s="1"/>
  <c r="I54" i="60"/>
  <c r="S53" i="60"/>
  <c r="U53" i="60" s="1"/>
  <c r="V53" i="60" s="1"/>
  <c r="W53" i="60" s="1"/>
  <c r="Y53" i="60" s="1"/>
  <c r="I53" i="60"/>
  <c r="K53" i="60" s="1"/>
  <c r="L53" i="60" s="1"/>
  <c r="S52" i="60"/>
  <c r="U52" i="60" s="1"/>
  <c r="V52" i="60" s="1"/>
  <c r="W52" i="60" s="1"/>
  <c r="Y52" i="60" s="1"/>
  <c r="I52" i="60"/>
  <c r="K52" i="60" s="1"/>
  <c r="L52" i="60" s="1"/>
  <c r="S51" i="60"/>
  <c r="I51" i="60"/>
  <c r="S50" i="60"/>
  <c r="U50" i="60" s="1"/>
  <c r="I50" i="60"/>
  <c r="S49" i="60"/>
  <c r="U49" i="60" s="1"/>
  <c r="I49" i="60"/>
  <c r="K49" i="60" s="1"/>
  <c r="L49" i="60" s="1"/>
  <c r="S48" i="60"/>
  <c r="U48" i="60" s="1"/>
  <c r="V48" i="60" s="1"/>
  <c r="W48" i="60" s="1"/>
  <c r="Y48" i="60" s="1"/>
  <c r="I48" i="60"/>
  <c r="K48" i="60" s="1"/>
  <c r="L48" i="60" s="1"/>
  <c r="S47" i="60"/>
  <c r="I47" i="60"/>
  <c r="S46" i="60"/>
  <c r="U46" i="60" s="1"/>
  <c r="I46" i="60"/>
  <c r="K46" i="60" s="1"/>
  <c r="S45" i="60"/>
  <c r="U45" i="60" s="1"/>
  <c r="V45" i="60" s="1"/>
  <c r="W45" i="60" s="1"/>
  <c r="Y45" i="60" s="1"/>
  <c r="I45" i="60"/>
  <c r="K45" i="60" s="1"/>
  <c r="L45" i="60" s="1"/>
  <c r="S44" i="60"/>
  <c r="U44" i="60" s="1"/>
  <c r="I44" i="60"/>
  <c r="S43" i="60"/>
  <c r="I43" i="60"/>
  <c r="S42" i="60"/>
  <c r="I42" i="60"/>
  <c r="K42" i="60" s="1"/>
  <c r="S41" i="60"/>
  <c r="U41" i="60" s="1"/>
  <c r="V41" i="60" s="1"/>
  <c r="W41" i="60" s="1"/>
  <c r="Y41" i="60" s="1"/>
  <c r="I41" i="60"/>
  <c r="K41" i="60" s="1"/>
  <c r="S40" i="60"/>
  <c r="U40" i="60" s="1"/>
  <c r="I40" i="60"/>
  <c r="K40" i="60" s="1"/>
  <c r="S39" i="60"/>
  <c r="I39" i="60"/>
  <c r="S38" i="60"/>
  <c r="U38" i="60" s="1"/>
  <c r="I38" i="60"/>
  <c r="K38" i="60" s="1"/>
  <c r="S37" i="60"/>
  <c r="U37" i="60" s="1"/>
  <c r="V37" i="60" s="1"/>
  <c r="W37" i="60" s="1"/>
  <c r="Y37" i="60" s="1"/>
  <c r="I37" i="60"/>
  <c r="K37" i="60" s="1"/>
  <c r="L37" i="60" s="1"/>
  <c r="S36" i="60"/>
  <c r="U36" i="60" s="1"/>
  <c r="I36" i="60"/>
  <c r="K36" i="60" s="1"/>
  <c r="S35" i="60"/>
  <c r="I35" i="60"/>
  <c r="S34" i="60"/>
  <c r="U34" i="60" s="1"/>
  <c r="I34" i="60"/>
  <c r="S33" i="60"/>
  <c r="U33" i="60" s="1"/>
  <c r="I33" i="60"/>
  <c r="K33" i="60" s="1"/>
  <c r="L33" i="60" s="1"/>
  <c r="S32" i="60"/>
  <c r="U32" i="60" s="1"/>
  <c r="I32" i="60"/>
  <c r="K32" i="60" s="1"/>
  <c r="S31" i="60"/>
  <c r="I31" i="60"/>
  <c r="S30" i="60"/>
  <c r="U30" i="60" s="1"/>
  <c r="I30" i="60"/>
  <c r="K30" i="60" s="1"/>
  <c r="S29" i="60"/>
  <c r="U29" i="60" s="1"/>
  <c r="V29" i="60" s="1"/>
  <c r="W29" i="60" s="1"/>
  <c r="Y29" i="60" s="1"/>
  <c r="I29" i="60"/>
  <c r="K29" i="60" s="1"/>
  <c r="L29" i="60" s="1"/>
  <c r="S28" i="60"/>
  <c r="I28" i="60"/>
  <c r="K28" i="60" s="1"/>
  <c r="S27" i="60"/>
  <c r="I27" i="60"/>
  <c r="S26" i="60"/>
  <c r="U26" i="60" s="1"/>
  <c r="I26" i="60"/>
  <c r="K26" i="60" s="1"/>
  <c r="S25" i="60"/>
  <c r="U25" i="60" s="1"/>
  <c r="V25" i="60" s="1"/>
  <c r="W25" i="60" s="1"/>
  <c r="I25" i="60"/>
  <c r="K25" i="60" s="1"/>
  <c r="S24" i="60"/>
  <c r="U24" i="60" s="1"/>
  <c r="I24" i="60"/>
  <c r="S23" i="60"/>
  <c r="U23" i="60" s="1"/>
  <c r="I23" i="60"/>
  <c r="K23" i="60" s="1"/>
  <c r="L23" i="60" s="1"/>
  <c r="S22" i="60"/>
  <c r="U22" i="60" s="1"/>
  <c r="V22" i="60" s="1"/>
  <c r="W22" i="60" s="1"/>
  <c r="Y22" i="60" s="1"/>
  <c r="I22" i="60"/>
  <c r="K22" i="60" s="1"/>
  <c r="L22" i="60" s="1"/>
  <c r="S21" i="60"/>
  <c r="U21" i="60" s="1"/>
  <c r="V21" i="60" s="1"/>
  <c r="W21" i="60" s="1"/>
  <c r="Y21" i="60" s="1"/>
  <c r="I21" i="60"/>
  <c r="K21" i="60" s="1"/>
  <c r="L21" i="60" s="1"/>
  <c r="S20" i="60"/>
  <c r="U20" i="60" s="1"/>
  <c r="I20" i="60"/>
  <c r="S19" i="60"/>
  <c r="U19" i="60" s="1"/>
  <c r="V19" i="60" s="1"/>
  <c r="W19" i="60" s="1"/>
  <c r="Y19" i="60" s="1"/>
  <c r="I19" i="60"/>
  <c r="K19" i="60" s="1"/>
  <c r="L19" i="60" s="1"/>
  <c r="S18" i="60"/>
  <c r="I18" i="60"/>
  <c r="K18" i="60" s="1"/>
  <c r="S17" i="60"/>
  <c r="U17" i="60" s="1"/>
  <c r="V17" i="60" s="1"/>
  <c r="W17" i="60" s="1"/>
  <c r="Y17" i="60" s="1"/>
  <c r="I17" i="60"/>
  <c r="K17" i="60" s="1"/>
  <c r="L17" i="60" s="1"/>
  <c r="S16" i="60"/>
  <c r="U16" i="60" s="1"/>
  <c r="V16" i="60" s="1"/>
  <c r="W16" i="60" s="1"/>
  <c r="Y16" i="60" s="1"/>
  <c r="I16" i="60"/>
  <c r="K16" i="60" s="1"/>
  <c r="L16" i="60" s="1"/>
  <c r="S15" i="60"/>
  <c r="I15" i="60"/>
  <c r="S14" i="60"/>
  <c r="I14" i="60"/>
  <c r="K14" i="60" s="1"/>
  <c r="S13" i="60"/>
  <c r="U13" i="60" s="1"/>
  <c r="V13" i="60" s="1"/>
  <c r="W13" i="60" s="1"/>
  <c r="Y13" i="60" s="1"/>
  <c r="I13" i="60"/>
  <c r="K13" i="60" s="1"/>
  <c r="L13" i="60" s="1"/>
  <c r="S12" i="60"/>
  <c r="I12" i="60"/>
  <c r="K12" i="60" s="1"/>
  <c r="S11" i="60"/>
  <c r="U11" i="60" s="1"/>
  <c r="V11" i="60" s="1"/>
  <c r="W11" i="60" s="1"/>
  <c r="I11" i="60"/>
  <c r="K11" i="60" s="1"/>
  <c r="S65" i="2"/>
  <c r="I65" i="2"/>
  <c r="K65" i="2" s="1"/>
  <c r="L65" i="2" s="1"/>
  <c r="S64" i="2"/>
  <c r="I64" i="2"/>
  <c r="S63" i="2"/>
  <c r="I63" i="2"/>
  <c r="K63" i="2" s="1"/>
  <c r="L63" i="2" s="1"/>
  <c r="S62" i="2"/>
  <c r="U62" i="2" s="1"/>
  <c r="I62" i="2"/>
  <c r="K62" i="2" s="1"/>
  <c r="S61" i="2"/>
  <c r="U61" i="2" s="1"/>
  <c r="V61" i="2" s="1"/>
  <c r="W61" i="2" s="1"/>
  <c r="Y61" i="2" s="1"/>
  <c r="I61" i="2"/>
  <c r="K61" i="2" s="1"/>
  <c r="L61" i="2" s="1"/>
  <c r="S60" i="2"/>
  <c r="U60" i="2" s="1"/>
  <c r="V60" i="2" s="1"/>
  <c r="W60" i="2" s="1"/>
  <c r="Y60" i="2" s="1"/>
  <c r="I60" i="2"/>
  <c r="K60" i="2" s="1"/>
  <c r="L60" i="2" s="1"/>
  <c r="S59" i="2"/>
  <c r="I59" i="2"/>
  <c r="S58" i="2"/>
  <c r="U58" i="2" s="1"/>
  <c r="I58" i="2"/>
  <c r="K58" i="2" s="1"/>
  <c r="S57" i="2"/>
  <c r="U57" i="2" s="1"/>
  <c r="V57" i="2" s="1"/>
  <c r="W57" i="2" s="1"/>
  <c r="Y57" i="2" s="1"/>
  <c r="I57" i="2"/>
  <c r="K57" i="2" s="1"/>
  <c r="L57" i="2" s="1"/>
  <c r="S56" i="2"/>
  <c r="U56" i="2" s="1"/>
  <c r="V56" i="2" s="1"/>
  <c r="W56" i="2" s="1"/>
  <c r="Y56" i="2" s="1"/>
  <c r="I56" i="2"/>
  <c r="K56" i="2" s="1"/>
  <c r="L56" i="2" s="1"/>
  <c r="S55" i="2"/>
  <c r="I55" i="2"/>
  <c r="S54" i="2"/>
  <c r="U54" i="2" s="1"/>
  <c r="I54" i="2"/>
  <c r="K54" i="2" s="1"/>
  <c r="S53" i="2"/>
  <c r="U53" i="2" s="1"/>
  <c r="V53" i="2" s="1"/>
  <c r="W53" i="2" s="1"/>
  <c r="Y53" i="2" s="1"/>
  <c r="I53" i="2"/>
  <c r="K53" i="2" s="1"/>
  <c r="L53" i="2" s="1"/>
  <c r="S52" i="2"/>
  <c r="U52" i="2" s="1"/>
  <c r="V52" i="2" s="1"/>
  <c r="W52" i="2" s="1"/>
  <c r="Y52" i="2" s="1"/>
  <c r="I52" i="2"/>
  <c r="K52" i="2" s="1"/>
  <c r="L52" i="2" s="1"/>
  <c r="S51" i="2"/>
  <c r="I51" i="2"/>
  <c r="S50" i="2"/>
  <c r="U50" i="2" s="1"/>
  <c r="I50" i="2"/>
  <c r="K50" i="2" s="1"/>
  <c r="S49" i="2"/>
  <c r="U49" i="2" s="1"/>
  <c r="V49" i="2" s="1"/>
  <c r="W49" i="2" s="1"/>
  <c r="Y49" i="2" s="1"/>
  <c r="I49" i="2"/>
  <c r="K49" i="2" s="1"/>
  <c r="L49" i="2" s="1"/>
  <c r="S48" i="2"/>
  <c r="I48" i="2"/>
  <c r="S47" i="2"/>
  <c r="I47" i="2"/>
  <c r="S46" i="2"/>
  <c r="U46" i="2" s="1"/>
  <c r="I46" i="2"/>
  <c r="K46" i="2" s="1"/>
  <c r="S45" i="2"/>
  <c r="U45" i="2" s="1"/>
  <c r="I45" i="2"/>
  <c r="S44" i="2"/>
  <c r="I44" i="2"/>
  <c r="S43" i="2"/>
  <c r="I43" i="2"/>
  <c r="S42" i="2"/>
  <c r="U42" i="2" s="1"/>
  <c r="I42" i="2"/>
  <c r="K42" i="2" s="1"/>
  <c r="S41" i="2"/>
  <c r="U41" i="2" s="1"/>
  <c r="V41" i="2" s="1"/>
  <c r="W41" i="2" s="1"/>
  <c r="Y41" i="2" s="1"/>
  <c r="I41" i="2"/>
  <c r="K41" i="2" s="1"/>
  <c r="S40" i="2"/>
  <c r="I40" i="2"/>
  <c r="S39" i="2"/>
  <c r="I39" i="2"/>
  <c r="S38" i="2"/>
  <c r="I38" i="2"/>
  <c r="K38" i="2" s="1"/>
  <c r="S37" i="2"/>
  <c r="U37" i="2" s="1"/>
  <c r="V37" i="2" s="1"/>
  <c r="W37" i="2" s="1"/>
  <c r="Y37" i="2" s="1"/>
  <c r="I37" i="2"/>
  <c r="K37" i="2" s="1"/>
  <c r="S36" i="2"/>
  <c r="I36" i="2"/>
  <c r="S35" i="2"/>
  <c r="I35" i="2"/>
  <c r="S34" i="2"/>
  <c r="U34" i="2" s="1"/>
  <c r="I34" i="2"/>
  <c r="K34" i="2" s="1"/>
  <c r="S33" i="2"/>
  <c r="U33" i="2" s="1"/>
  <c r="V33" i="2" s="1"/>
  <c r="W33" i="2" s="1"/>
  <c r="Y33" i="2" s="1"/>
  <c r="I33" i="2"/>
  <c r="K33" i="2" s="1"/>
  <c r="S32" i="2"/>
  <c r="I32" i="2"/>
  <c r="S31" i="2"/>
  <c r="I31" i="2"/>
  <c r="S30" i="2"/>
  <c r="U30" i="2" s="1"/>
  <c r="I30" i="2"/>
  <c r="S29" i="2"/>
  <c r="U29" i="2" s="1"/>
  <c r="I29" i="2"/>
  <c r="K29" i="2" s="1"/>
  <c r="L29" i="2" s="1"/>
  <c r="S28" i="2"/>
  <c r="U28" i="2" s="1"/>
  <c r="I28" i="2"/>
  <c r="S27" i="2"/>
  <c r="I27" i="2"/>
  <c r="S26" i="2"/>
  <c r="I26" i="2"/>
  <c r="K26" i="2" s="1"/>
  <c r="S25" i="2"/>
  <c r="U25" i="2" s="1"/>
  <c r="V25" i="2" s="1"/>
  <c r="W25" i="2" s="1"/>
  <c r="Y25" i="2" s="1"/>
  <c r="I25" i="2"/>
  <c r="K25" i="2" s="1"/>
  <c r="S24" i="2"/>
  <c r="I24" i="2"/>
  <c r="S23" i="2"/>
  <c r="I23" i="2"/>
  <c r="S22" i="2"/>
  <c r="U22" i="2" s="1"/>
  <c r="I22" i="2"/>
  <c r="K22" i="2" s="1"/>
  <c r="S21" i="2"/>
  <c r="U21" i="2" s="1"/>
  <c r="I21" i="2"/>
  <c r="K21" i="2" s="1"/>
  <c r="L21" i="2" s="1"/>
  <c r="S20" i="2"/>
  <c r="I20" i="2"/>
  <c r="K20" i="2" s="1"/>
  <c r="S19" i="2"/>
  <c r="I19" i="2"/>
  <c r="S18" i="2"/>
  <c r="U18" i="2" s="1"/>
  <c r="I18" i="2"/>
  <c r="K18" i="2" s="1"/>
  <c r="S17" i="2"/>
  <c r="U17" i="2" s="1"/>
  <c r="V17" i="2" s="1"/>
  <c r="W17" i="2" s="1"/>
  <c r="Y17" i="2" s="1"/>
  <c r="I17" i="2"/>
  <c r="K17" i="2" s="1"/>
  <c r="S16" i="2"/>
  <c r="I16" i="2"/>
  <c r="S15" i="2"/>
  <c r="U15" i="2" s="1"/>
  <c r="V15" i="2" s="1"/>
  <c r="W15" i="2" s="1"/>
  <c r="Y15" i="2" s="1"/>
  <c r="I15" i="2"/>
  <c r="T17" i="16"/>
  <c r="J17" i="16"/>
  <c r="T18" i="16"/>
  <c r="J18" i="16"/>
  <c r="T14" i="16"/>
  <c r="V14" i="16" s="1"/>
  <c r="J14" i="16"/>
  <c r="T13" i="16"/>
  <c r="V13" i="16" s="1"/>
  <c r="W13" i="16" s="1"/>
  <c r="X13" i="16" s="1"/>
  <c r="Z13" i="16" s="1"/>
  <c r="J13" i="16"/>
  <c r="L13" i="16" s="1"/>
  <c r="M13" i="16" s="1"/>
  <c r="T16" i="16"/>
  <c r="J16" i="16"/>
  <c r="T15" i="16"/>
  <c r="J15" i="16"/>
  <c r="T12" i="16"/>
  <c r="V12" i="16" s="1"/>
  <c r="W12" i="16" s="1"/>
  <c r="X12" i="16" s="1"/>
  <c r="Z12" i="16" s="1"/>
  <c r="J12" i="16"/>
  <c r="L12" i="16" s="1"/>
  <c r="M12" i="16" s="1"/>
  <c r="T11" i="16"/>
  <c r="V11" i="16" s="1"/>
  <c r="W11" i="16" s="1"/>
  <c r="X11" i="16" s="1"/>
  <c r="Z11" i="16" s="1"/>
  <c r="J11" i="16"/>
  <c r="Y25" i="60" l="1"/>
  <c r="V49" i="60"/>
  <c r="W49" i="60" s="1"/>
  <c r="Y49" i="60" s="1"/>
  <c r="L57" i="60"/>
  <c r="Y11" i="60"/>
  <c r="V33" i="60"/>
  <c r="W33" i="60" s="1"/>
  <c r="Y33" i="60" s="1"/>
  <c r="L41" i="60"/>
  <c r="N15" i="13"/>
  <c r="P15" i="13" s="1"/>
  <c r="M13" i="5"/>
  <c r="V20" i="60"/>
  <c r="W20" i="60" s="1"/>
  <c r="Y20" i="60" s="1"/>
  <c r="K24" i="60"/>
  <c r="L24" i="60" s="1"/>
  <c r="L25" i="60"/>
  <c r="V26" i="60"/>
  <c r="W26" i="60" s="1"/>
  <c r="Y26" i="60" s="1"/>
  <c r="L28" i="60"/>
  <c r="U28" i="60"/>
  <c r="V28" i="60" s="1"/>
  <c r="W28" i="60" s="1"/>
  <c r="Y28" i="60" s="1"/>
  <c r="V32" i="60"/>
  <c r="W32" i="60" s="1"/>
  <c r="Y32" i="60" s="1"/>
  <c r="L36" i="60"/>
  <c r="K50" i="60"/>
  <c r="L50" i="60" s="1"/>
  <c r="K54" i="60"/>
  <c r="L54" i="60" s="1"/>
  <c r="U68" i="60"/>
  <c r="V68" i="60" s="1"/>
  <c r="W68" i="60" s="1"/>
  <c r="Y68" i="60" s="1"/>
  <c r="K69" i="60"/>
  <c r="L69" i="60" s="1"/>
  <c r="V36" i="60"/>
  <c r="W36" i="60" s="1"/>
  <c r="Y36" i="60" s="1"/>
  <c r="L12" i="60"/>
  <c r="K20" i="60"/>
  <c r="L20" i="60" s="1"/>
  <c r="L30" i="60"/>
  <c r="K34" i="60"/>
  <c r="L34" i="60" s="1"/>
  <c r="L38" i="60"/>
  <c r="V40" i="60"/>
  <c r="W40" i="60" s="1"/>
  <c r="Y40" i="60" s="1"/>
  <c r="U42" i="60"/>
  <c r="V42" i="60" s="1"/>
  <c r="W42" i="60" s="1"/>
  <c r="Y42" i="60" s="1"/>
  <c r="K44" i="60"/>
  <c r="L44" i="60" s="1"/>
  <c r="V46" i="60"/>
  <c r="W46" i="60" s="1"/>
  <c r="Y46" i="60" s="1"/>
  <c r="U58" i="60"/>
  <c r="V58" i="60" s="1"/>
  <c r="W58" i="60" s="1"/>
  <c r="Y58" i="60" s="1"/>
  <c r="L62" i="60"/>
  <c r="L66" i="60"/>
  <c r="V24" i="60"/>
  <c r="W24" i="60" s="1"/>
  <c r="Y24" i="60" s="1"/>
  <c r="V30" i="60"/>
  <c r="W30" i="60" s="1"/>
  <c r="Y30" i="60" s="1"/>
  <c r="L32" i="60"/>
  <c r="V38" i="60"/>
  <c r="W38" i="60" s="1"/>
  <c r="Y38" i="60" s="1"/>
  <c r="L40" i="60"/>
  <c r="V44" i="60"/>
  <c r="W44" i="60" s="1"/>
  <c r="Y44" i="60" s="1"/>
  <c r="L46" i="60"/>
  <c r="V54" i="60"/>
  <c r="W54" i="60" s="1"/>
  <c r="Y54" i="60" s="1"/>
  <c r="V66" i="60"/>
  <c r="W66" i="60" s="1"/>
  <c r="Y66" i="60" s="1"/>
  <c r="U67" i="60"/>
  <c r="V67" i="60" s="1"/>
  <c r="W67" i="60" s="1"/>
  <c r="Y67" i="60" s="1"/>
  <c r="K47" i="60"/>
  <c r="L47" i="60" s="1"/>
  <c r="U12" i="60"/>
  <c r="V12" i="60" s="1"/>
  <c r="W12" i="60" s="1"/>
  <c r="Y12" i="60" s="1"/>
  <c r="U31" i="60"/>
  <c r="V31" i="60" s="1"/>
  <c r="W31" i="60" s="1"/>
  <c r="Y31" i="60" s="1"/>
  <c r="K35" i="60"/>
  <c r="L35" i="60" s="1"/>
  <c r="U47" i="60"/>
  <c r="V47" i="60" s="1"/>
  <c r="W47" i="60" s="1"/>
  <c r="Y47" i="60" s="1"/>
  <c r="K51" i="60"/>
  <c r="L51" i="60" s="1"/>
  <c r="K63" i="60"/>
  <c r="L63" i="60" s="1"/>
  <c r="K31" i="60"/>
  <c r="L31" i="60" s="1"/>
  <c r="U43" i="60"/>
  <c r="V43" i="60" s="1"/>
  <c r="W43" i="60" s="1"/>
  <c r="Y43" i="60" s="1"/>
  <c r="U35" i="60"/>
  <c r="V35" i="60" s="1"/>
  <c r="W35" i="60" s="1"/>
  <c r="Y35" i="60" s="1"/>
  <c r="K39" i="60"/>
  <c r="L39" i="60" s="1"/>
  <c r="U51" i="60"/>
  <c r="V51" i="60" s="1"/>
  <c r="W51" i="60" s="1"/>
  <c r="Y51" i="60" s="1"/>
  <c r="K55" i="60"/>
  <c r="L55" i="60" s="1"/>
  <c r="U63" i="60"/>
  <c r="V63" i="60" s="1"/>
  <c r="W63" i="60" s="1"/>
  <c r="Y63" i="60" s="1"/>
  <c r="K67" i="60"/>
  <c r="L67" i="60" s="1"/>
  <c r="V69" i="60"/>
  <c r="W69" i="60" s="1"/>
  <c r="Y69" i="60" s="1"/>
  <c r="U27" i="60"/>
  <c r="V27" i="60" s="1"/>
  <c r="W27" i="60" s="1"/>
  <c r="Y27" i="60" s="1"/>
  <c r="U59" i="60"/>
  <c r="V59" i="60" s="1"/>
  <c r="W59" i="60" s="1"/>
  <c r="Y59" i="60" s="1"/>
  <c r="V23" i="60"/>
  <c r="W23" i="60" s="1"/>
  <c r="Y23" i="60" s="1"/>
  <c r="L26" i="60"/>
  <c r="K27" i="60"/>
  <c r="L27" i="60" s="1"/>
  <c r="V34" i="60"/>
  <c r="W34" i="60" s="1"/>
  <c r="Y34" i="60" s="1"/>
  <c r="U39" i="60"/>
  <c r="V39" i="60" s="1"/>
  <c r="W39" i="60" s="1"/>
  <c r="Y39" i="60" s="1"/>
  <c r="L42" i="60"/>
  <c r="K43" i="60"/>
  <c r="L43" i="60" s="1"/>
  <c r="V50" i="60"/>
  <c r="W50" i="60" s="1"/>
  <c r="Y50" i="60" s="1"/>
  <c r="U55" i="60"/>
  <c r="V55" i="60" s="1"/>
  <c r="W55" i="60" s="1"/>
  <c r="Y55" i="60" s="1"/>
  <c r="L58" i="60"/>
  <c r="K59" i="60"/>
  <c r="L59" i="60" s="1"/>
  <c r="V62" i="60"/>
  <c r="W62" i="60" s="1"/>
  <c r="Y62" i="60" s="1"/>
  <c r="U14" i="60"/>
  <c r="V14" i="60" s="1"/>
  <c r="W14" i="60" s="1"/>
  <c r="Y14" i="60" s="1"/>
  <c r="U18" i="60"/>
  <c r="V18" i="60" s="1"/>
  <c r="W18" i="60" s="1"/>
  <c r="Y18" i="60" s="1"/>
  <c r="L11" i="60"/>
  <c r="L14" i="60"/>
  <c r="K15" i="60"/>
  <c r="L15" i="60" s="1"/>
  <c r="U15" i="60"/>
  <c r="V15" i="60" s="1"/>
  <c r="W15" i="60" s="1"/>
  <c r="Y15" i="60" s="1"/>
  <c r="L18" i="60"/>
  <c r="U64" i="2"/>
  <c r="V64" i="2" s="1"/>
  <c r="W64" i="2" s="1"/>
  <c r="Y64" i="2" s="1"/>
  <c r="U65" i="2"/>
  <c r="V65" i="2" s="1"/>
  <c r="W65" i="2" s="1"/>
  <c r="Y65" i="2" s="1"/>
  <c r="K64" i="2"/>
  <c r="L64" i="2" s="1"/>
  <c r="U63" i="2"/>
  <c r="V63" i="2" s="1"/>
  <c r="W63" i="2" s="1"/>
  <c r="Y63" i="2" s="1"/>
  <c r="V21" i="2"/>
  <c r="W21" i="2" s="1"/>
  <c r="Y21" i="2" s="1"/>
  <c r="L25" i="2"/>
  <c r="L37" i="2"/>
  <c r="K45" i="2"/>
  <c r="L45" i="2" s="1"/>
  <c r="V45" i="2"/>
  <c r="W45" i="2" s="1"/>
  <c r="Y45" i="2" s="1"/>
  <c r="L17" i="2"/>
  <c r="V18" i="2"/>
  <c r="W18" i="2" s="1"/>
  <c r="Y18" i="2" s="1"/>
  <c r="L20" i="2"/>
  <c r="U20" i="2"/>
  <c r="V20" i="2" s="1"/>
  <c r="W20" i="2" s="1"/>
  <c r="Y20" i="2" s="1"/>
  <c r="L22" i="2"/>
  <c r="V28" i="2"/>
  <c r="W28" i="2" s="1"/>
  <c r="Y28" i="2" s="1"/>
  <c r="V29" i="2"/>
  <c r="W29" i="2" s="1"/>
  <c r="Y29" i="2" s="1"/>
  <c r="U40" i="2"/>
  <c r="V40" i="2" s="1"/>
  <c r="W40" i="2" s="1"/>
  <c r="Y40" i="2" s="1"/>
  <c r="L50" i="2"/>
  <c r="L62" i="2"/>
  <c r="U16" i="2"/>
  <c r="V16" i="2" s="1"/>
  <c r="W16" i="2" s="1"/>
  <c r="Y16" i="2" s="1"/>
  <c r="U26" i="2"/>
  <c r="V26" i="2" s="1"/>
  <c r="W26" i="2" s="1"/>
  <c r="Y26" i="2" s="1"/>
  <c r="K28" i="2"/>
  <c r="L28" i="2" s="1"/>
  <c r="K30" i="2"/>
  <c r="L30" i="2" s="1"/>
  <c r="L33" i="2"/>
  <c r="V34" i="2"/>
  <c r="W34" i="2" s="1"/>
  <c r="Y34" i="2" s="1"/>
  <c r="U38" i="2"/>
  <c r="V38" i="2" s="1"/>
  <c r="W38" i="2" s="1"/>
  <c r="Y38" i="2" s="1"/>
  <c r="K40" i="2"/>
  <c r="L40" i="2" s="1"/>
  <c r="L41" i="2"/>
  <c r="V42" i="2"/>
  <c r="W42" i="2" s="1"/>
  <c r="Y42" i="2" s="1"/>
  <c r="L46" i="2"/>
  <c r="V54" i="2"/>
  <c r="W54" i="2" s="1"/>
  <c r="Y54" i="2" s="1"/>
  <c r="V58" i="2"/>
  <c r="W58" i="2" s="1"/>
  <c r="Y58" i="2" s="1"/>
  <c r="K15" i="2"/>
  <c r="L15" i="2" s="1"/>
  <c r="U23" i="2"/>
  <c r="V23" i="2" s="1"/>
  <c r="W23" i="2" s="1"/>
  <c r="Y23" i="2" s="1"/>
  <c r="U31" i="2"/>
  <c r="V31" i="2" s="1"/>
  <c r="W31" i="2" s="1"/>
  <c r="Y31" i="2" s="1"/>
  <c r="U47" i="2"/>
  <c r="V47" i="2" s="1"/>
  <c r="W47" i="2" s="1"/>
  <c r="Y47" i="2" s="1"/>
  <c r="K51" i="2"/>
  <c r="L51" i="2" s="1"/>
  <c r="U27" i="2"/>
  <c r="V27" i="2" s="1"/>
  <c r="W27" i="2" s="1"/>
  <c r="Y27" i="2" s="1"/>
  <c r="K31" i="2"/>
  <c r="L31" i="2" s="1"/>
  <c r="U43" i="2"/>
  <c r="V43" i="2" s="1"/>
  <c r="W43" i="2" s="1"/>
  <c r="Y43" i="2" s="1"/>
  <c r="V22" i="2"/>
  <c r="W22" i="2" s="1"/>
  <c r="Y22" i="2" s="1"/>
  <c r="V30" i="2"/>
  <c r="W30" i="2" s="1"/>
  <c r="Y30" i="2" s="1"/>
  <c r="L38" i="2"/>
  <c r="K39" i="2"/>
  <c r="L39" i="2" s="1"/>
  <c r="V46" i="2"/>
  <c r="W46" i="2" s="1"/>
  <c r="Y46" i="2" s="1"/>
  <c r="U51" i="2"/>
  <c r="V51" i="2" s="1"/>
  <c r="W51" i="2" s="1"/>
  <c r="Y51" i="2" s="1"/>
  <c r="L54" i="2"/>
  <c r="K55" i="2"/>
  <c r="L55" i="2" s="1"/>
  <c r="V62" i="2"/>
  <c r="W62" i="2" s="1"/>
  <c r="Y62" i="2" s="1"/>
  <c r="U19" i="2"/>
  <c r="V19" i="2" s="1"/>
  <c r="W19" i="2" s="1"/>
  <c r="Y19" i="2" s="1"/>
  <c r="K23" i="2"/>
  <c r="L23" i="2" s="1"/>
  <c r="U35" i="2"/>
  <c r="V35" i="2" s="1"/>
  <c r="W35" i="2" s="1"/>
  <c r="Y35" i="2" s="1"/>
  <c r="K47" i="2"/>
  <c r="L47" i="2" s="1"/>
  <c r="U59" i="2"/>
  <c r="V59" i="2" s="1"/>
  <c r="W59" i="2" s="1"/>
  <c r="Y59" i="2" s="1"/>
  <c r="L18" i="2"/>
  <c r="K19" i="2"/>
  <c r="L19" i="2" s="1"/>
  <c r="L26" i="2"/>
  <c r="K27" i="2"/>
  <c r="L27" i="2" s="1"/>
  <c r="L34" i="2"/>
  <c r="K35" i="2"/>
  <c r="L35" i="2" s="1"/>
  <c r="U39" i="2"/>
  <c r="V39" i="2" s="1"/>
  <c r="W39" i="2" s="1"/>
  <c r="Y39" i="2" s="1"/>
  <c r="L42" i="2"/>
  <c r="K43" i="2"/>
  <c r="L43" i="2" s="1"/>
  <c r="V50" i="2"/>
  <c r="W50" i="2" s="1"/>
  <c r="Y50" i="2" s="1"/>
  <c r="U55" i="2"/>
  <c r="V55" i="2" s="1"/>
  <c r="W55" i="2" s="1"/>
  <c r="Y55" i="2" s="1"/>
  <c r="L58" i="2"/>
  <c r="K59" i="2"/>
  <c r="L59" i="2" s="1"/>
  <c r="K16" i="2"/>
  <c r="L16" i="2" s="1"/>
  <c r="K24" i="2"/>
  <c r="L24" i="2" s="1"/>
  <c r="U24" i="2"/>
  <c r="V24" i="2" s="1"/>
  <c r="W24" i="2" s="1"/>
  <c r="Y24" i="2" s="1"/>
  <c r="K32" i="2"/>
  <c r="L32" i="2" s="1"/>
  <c r="U32" i="2"/>
  <c r="V32" i="2" s="1"/>
  <c r="W32" i="2" s="1"/>
  <c r="Y32" i="2" s="1"/>
  <c r="K36" i="2"/>
  <c r="L36" i="2" s="1"/>
  <c r="U36" i="2"/>
  <c r="V36" i="2" s="1"/>
  <c r="W36" i="2" s="1"/>
  <c r="Y36" i="2" s="1"/>
  <c r="K44" i="2"/>
  <c r="L44" i="2" s="1"/>
  <c r="U44" i="2"/>
  <c r="V44" i="2" s="1"/>
  <c r="W44" i="2" s="1"/>
  <c r="Y44" i="2" s="1"/>
  <c r="K48" i="2"/>
  <c r="L48" i="2" s="1"/>
  <c r="U48" i="2"/>
  <c r="V48" i="2" s="1"/>
  <c r="W48" i="2" s="1"/>
  <c r="Y48" i="2" s="1"/>
  <c r="L17" i="16"/>
  <c r="M17" i="16" s="1"/>
  <c r="V17" i="16"/>
  <c r="W17" i="16" s="1"/>
  <c r="X17" i="16" s="1"/>
  <c r="Z17" i="16" s="1"/>
  <c r="L18" i="16"/>
  <c r="M18" i="16" s="1"/>
  <c r="V18" i="16"/>
  <c r="W18" i="16" s="1"/>
  <c r="X18" i="16" s="1"/>
  <c r="Z18" i="16" s="1"/>
  <c r="L14" i="16"/>
  <c r="M14" i="16" s="1"/>
  <c r="W14" i="16"/>
  <c r="X14" i="16" s="1"/>
  <c r="Z14" i="16" s="1"/>
  <c r="L11" i="16"/>
  <c r="M11" i="16" s="1"/>
  <c r="L15" i="16"/>
  <c r="M15" i="16" s="1"/>
  <c r="V15" i="16"/>
  <c r="W15" i="16" s="1"/>
  <c r="X15" i="16" s="1"/>
  <c r="Z15" i="16" s="1"/>
  <c r="L16" i="16"/>
  <c r="M16" i="16" s="1"/>
  <c r="V16" i="16"/>
  <c r="W16" i="16" s="1"/>
  <c r="X16" i="16" s="1"/>
  <c r="Z16" i="16" s="1"/>
  <c r="L141" i="60" l="1"/>
  <c r="M20" i="16"/>
  <c r="M63" i="2"/>
  <c r="W143" i="60"/>
  <c r="N13" i="5"/>
  <c r="P13" i="5" s="1"/>
  <c r="W141" i="60"/>
  <c r="M67" i="60"/>
  <c r="M19" i="60"/>
  <c r="M11" i="60"/>
  <c r="M15" i="2"/>
  <c r="N11" i="16"/>
  <c r="M442" i="2" l="1"/>
  <c r="N63" i="2"/>
  <c r="P63" i="2" s="1"/>
  <c r="M141" i="60"/>
  <c r="N67" i="60"/>
  <c r="N19" i="60"/>
  <c r="P19" i="60" s="1"/>
  <c r="N11" i="60"/>
  <c r="N15" i="2"/>
  <c r="P15" i="2" s="1"/>
  <c r="P111" i="2" s="1"/>
  <c r="O11" i="16"/>
  <c r="Q11" i="16" s="1"/>
  <c r="C10" i="27" l="1"/>
  <c r="C22" i="27" s="1"/>
  <c r="F292" i="2"/>
  <c r="F252" i="2"/>
  <c r="F197" i="2"/>
  <c r="P442" i="2"/>
  <c r="P67" i="60"/>
  <c r="P11" i="60"/>
  <c r="N143" i="60"/>
  <c r="P143" i="60" s="1"/>
  <c r="G292" i="2" l="1"/>
  <c r="G197" i="2"/>
  <c r="G252" i="2"/>
  <c r="P295" i="60"/>
  <c r="P141" i="60"/>
  <c r="D10" i="27" l="1"/>
  <c r="D22" i="27" s="1"/>
  <c r="I59" i="19" l="1"/>
  <c r="K59" i="19" s="1"/>
  <c r="S59" i="19"/>
  <c r="U59" i="19" s="1"/>
  <c r="I65" i="19"/>
  <c r="K65" i="19" s="1"/>
  <c r="S65" i="19"/>
  <c r="U65" i="19" s="1"/>
  <c r="I66" i="19"/>
  <c r="K66" i="19" s="1"/>
  <c r="S66" i="19"/>
  <c r="U66" i="19" s="1"/>
  <c r="I67" i="19"/>
  <c r="K67" i="19" s="1"/>
  <c r="S67" i="19"/>
  <c r="U67" i="19" s="1"/>
  <c r="I68" i="19"/>
  <c r="K68" i="19" s="1"/>
  <c r="S68" i="19"/>
  <c r="U68" i="19" s="1"/>
  <c r="I69" i="19"/>
  <c r="K69" i="19" s="1"/>
  <c r="L69" i="19" s="1"/>
  <c r="S69" i="19"/>
  <c r="U69" i="19" s="1"/>
  <c r="V69" i="19" s="1"/>
  <c r="W69" i="19" s="1"/>
  <c r="Y69" i="19" s="1"/>
  <c r="I70" i="19"/>
  <c r="K70" i="19" s="1"/>
  <c r="L70" i="19" s="1"/>
  <c r="S70" i="19"/>
  <c r="U70" i="19" s="1"/>
  <c r="V70" i="19" s="1"/>
  <c r="W70" i="19" s="1"/>
  <c r="Y70" i="19" s="1"/>
  <c r="I71" i="19"/>
  <c r="K71" i="19" s="1"/>
  <c r="S71" i="19"/>
  <c r="U71" i="19" s="1"/>
  <c r="I72" i="19"/>
  <c r="K72" i="19" s="1"/>
  <c r="S72" i="19"/>
  <c r="U72" i="19" s="1"/>
  <c r="I73" i="19"/>
  <c r="K73" i="19" s="1"/>
  <c r="L73" i="19" s="1"/>
  <c r="S73" i="19"/>
  <c r="U73" i="19" s="1"/>
  <c r="V73" i="19" s="1"/>
  <c r="W73" i="19" s="1"/>
  <c r="Y73" i="19" s="1"/>
  <c r="I74" i="19"/>
  <c r="S74" i="19"/>
  <c r="U74" i="19" s="1"/>
  <c r="I75" i="19"/>
  <c r="K75" i="19" s="1"/>
  <c r="S75" i="19"/>
  <c r="U75" i="19" s="1"/>
  <c r="I76" i="19"/>
  <c r="K76" i="19" s="1"/>
  <c r="S76" i="19"/>
  <c r="U76" i="19" s="1"/>
  <c r="I77" i="19"/>
  <c r="K77" i="19" s="1"/>
  <c r="L77" i="19" s="1"/>
  <c r="S77" i="19"/>
  <c r="U77" i="19" s="1"/>
  <c r="V77" i="19" s="1"/>
  <c r="W77" i="19" s="1"/>
  <c r="Y77" i="19" s="1"/>
  <c r="I78" i="19"/>
  <c r="K78" i="19" s="1"/>
  <c r="L78" i="19" s="1"/>
  <c r="S78" i="19"/>
  <c r="U78" i="19" s="1"/>
  <c r="V78" i="19" s="1"/>
  <c r="W78" i="19" s="1"/>
  <c r="Y78" i="19" s="1"/>
  <c r="I79" i="19"/>
  <c r="K79" i="19" s="1"/>
  <c r="S79" i="19"/>
  <c r="U79" i="19" s="1"/>
  <c r="I80" i="19"/>
  <c r="K80" i="19" s="1"/>
  <c r="S80" i="19"/>
  <c r="U80" i="19" s="1"/>
  <c r="I81" i="19"/>
  <c r="K81" i="19" s="1"/>
  <c r="L81" i="19" s="1"/>
  <c r="S81" i="19"/>
  <c r="U81" i="19" s="1"/>
  <c r="V81" i="19" s="1"/>
  <c r="W81" i="19" s="1"/>
  <c r="Y81" i="19" s="1"/>
  <c r="I82" i="19"/>
  <c r="K82" i="19" s="1"/>
  <c r="L82" i="19" s="1"/>
  <c r="S82" i="19"/>
  <c r="U82" i="19" s="1"/>
  <c r="I83" i="19"/>
  <c r="K83" i="19" s="1"/>
  <c r="S83" i="19"/>
  <c r="U83" i="19" s="1"/>
  <c r="I84" i="19"/>
  <c r="K84" i="19" s="1"/>
  <c r="S84" i="19"/>
  <c r="U84" i="19" s="1"/>
  <c r="I85" i="19"/>
  <c r="K85" i="19" s="1"/>
  <c r="L85" i="19" s="1"/>
  <c r="S85" i="19"/>
  <c r="U85" i="19" s="1"/>
  <c r="V85" i="19" s="1"/>
  <c r="W85" i="19" s="1"/>
  <c r="Y85" i="19" s="1"/>
  <c r="I86" i="19"/>
  <c r="K86" i="19" s="1"/>
  <c r="S86" i="19"/>
  <c r="U86" i="19" s="1"/>
  <c r="V86" i="19" s="1"/>
  <c r="W86" i="19" s="1"/>
  <c r="Y86" i="19" s="1"/>
  <c r="I87" i="19"/>
  <c r="K87" i="19" s="1"/>
  <c r="S87" i="19"/>
  <c r="U87" i="19" s="1"/>
  <c r="I88" i="19"/>
  <c r="K88" i="19" s="1"/>
  <c r="S88" i="19"/>
  <c r="U88" i="19" s="1"/>
  <c r="S97" i="19"/>
  <c r="I97" i="19"/>
  <c r="K97" i="19" s="1"/>
  <c r="S94" i="19"/>
  <c r="I94" i="19"/>
  <c r="S96" i="19"/>
  <c r="I96" i="19"/>
  <c r="S95" i="19"/>
  <c r="I95" i="19"/>
  <c r="K95" i="19" s="1"/>
  <c r="L95" i="19" s="1"/>
  <c r="S93" i="19"/>
  <c r="U93" i="19" s="1"/>
  <c r="V93" i="19" s="1"/>
  <c r="W93" i="19" s="1"/>
  <c r="Y93" i="19" s="1"/>
  <c r="I93" i="19"/>
  <c r="K93" i="19" s="1"/>
  <c r="L93" i="19" s="1"/>
  <c r="S92" i="19"/>
  <c r="I92" i="19"/>
  <c r="S91" i="19"/>
  <c r="I91" i="19"/>
  <c r="S90" i="19"/>
  <c r="I90" i="19"/>
  <c r="K90" i="19" s="1"/>
  <c r="L90" i="19" s="1"/>
  <c r="S89" i="19"/>
  <c r="U89" i="19" s="1"/>
  <c r="V89" i="19" s="1"/>
  <c r="W89" i="19" s="1"/>
  <c r="Y89" i="19" s="1"/>
  <c r="I89" i="19"/>
  <c r="K89" i="19" s="1"/>
  <c r="L89" i="19" s="1"/>
  <c r="S98" i="19"/>
  <c r="U98" i="19" s="1"/>
  <c r="V98" i="19" s="1"/>
  <c r="W98" i="19" s="1"/>
  <c r="Y98" i="19" s="1"/>
  <c r="I98" i="19"/>
  <c r="K98" i="19" s="1"/>
  <c r="L98" i="19" s="1"/>
  <c r="L86" i="19" l="1"/>
  <c r="K74" i="19"/>
  <c r="L74" i="19" s="1"/>
  <c r="V87" i="19"/>
  <c r="W87" i="19" s="1"/>
  <c r="Y87" i="19" s="1"/>
  <c r="L83" i="19"/>
  <c r="V79" i="19"/>
  <c r="W79" i="19" s="1"/>
  <c r="Y79" i="19" s="1"/>
  <c r="L75" i="19"/>
  <c r="V71" i="19"/>
  <c r="W71" i="19" s="1"/>
  <c r="Y71" i="19" s="1"/>
  <c r="L67" i="19"/>
  <c r="L66" i="19"/>
  <c r="V65" i="19"/>
  <c r="W65" i="19" s="1"/>
  <c r="Y65" i="19" s="1"/>
  <c r="V82" i="19"/>
  <c r="W82" i="19" s="1"/>
  <c r="Y82" i="19" s="1"/>
  <c r="V74" i="19"/>
  <c r="W74" i="19" s="1"/>
  <c r="Y74" i="19" s="1"/>
  <c r="V66" i="19"/>
  <c r="W66" i="19" s="1"/>
  <c r="Y66" i="19" s="1"/>
  <c r="L87" i="19"/>
  <c r="V83" i="19"/>
  <c r="W83" i="19" s="1"/>
  <c r="Y83" i="19" s="1"/>
  <c r="L79" i="19"/>
  <c r="V75" i="19"/>
  <c r="W75" i="19" s="1"/>
  <c r="Y75" i="19" s="1"/>
  <c r="L71" i="19"/>
  <c r="V67" i="19"/>
  <c r="W67" i="19" s="1"/>
  <c r="Y67" i="19" s="1"/>
  <c r="V59" i="19"/>
  <c r="W59" i="19" s="1"/>
  <c r="Y59" i="19" s="1"/>
  <c r="L59" i="19"/>
  <c r="V88" i="19"/>
  <c r="W88" i="19" s="1"/>
  <c r="Y88" i="19" s="1"/>
  <c r="L88" i="19"/>
  <c r="V84" i="19"/>
  <c r="W84" i="19" s="1"/>
  <c r="Y84" i="19" s="1"/>
  <c r="L84" i="19"/>
  <c r="V80" i="19"/>
  <c r="W80" i="19" s="1"/>
  <c r="Y80" i="19" s="1"/>
  <c r="L80" i="19"/>
  <c r="V76" i="19"/>
  <c r="W76" i="19" s="1"/>
  <c r="Y76" i="19" s="1"/>
  <c r="L76" i="19"/>
  <c r="V72" i="19"/>
  <c r="W72" i="19" s="1"/>
  <c r="Y72" i="19" s="1"/>
  <c r="L72" i="19"/>
  <c r="V68" i="19"/>
  <c r="W68" i="19" s="1"/>
  <c r="Y68" i="19" s="1"/>
  <c r="L68" i="19"/>
  <c r="L65" i="19"/>
  <c r="U97" i="19"/>
  <c r="V97" i="19" s="1"/>
  <c r="W97" i="19" s="1"/>
  <c r="Y97" i="19" s="1"/>
  <c r="L97" i="19"/>
  <c r="K94" i="19"/>
  <c r="L94" i="19" s="1"/>
  <c r="U94" i="19"/>
  <c r="V94" i="19" s="1"/>
  <c r="W94" i="19" s="1"/>
  <c r="Y94" i="19" s="1"/>
  <c r="U90" i="19"/>
  <c r="V90" i="19" s="1"/>
  <c r="W90" i="19" s="1"/>
  <c r="Y90" i="19" s="1"/>
  <c r="U95" i="19"/>
  <c r="V95" i="19" s="1"/>
  <c r="W95" i="19" s="1"/>
  <c r="Y95" i="19" s="1"/>
  <c r="K91" i="19"/>
  <c r="L91" i="19" s="1"/>
  <c r="K96" i="19"/>
  <c r="L96" i="19" s="1"/>
  <c r="U91" i="19"/>
  <c r="V91" i="19" s="1"/>
  <c r="W91" i="19" s="1"/>
  <c r="Y91" i="19" s="1"/>
  <c r="U96" i="19"/>
  <c r="V96" i="19" s="1"/>
  <c r="W96" i="19" s="1"/>
  <c r="Y96" i="19" s="1"/>
  <c r="K92" i="19"/>
  <c r="L92" i="19" s="1"/>
  <c r="U92" i="19"/>
  <c r="V92" i="19" s="1"/>
  <c r="W92" i="19" s="1"/>
  <c r="Y92" i="19" s="1"/>
  <c r="M59" i="19" l="1"/>
  <c r="M65" i="19"/>
  <c r="N65" i="19" l="1"/>
  <c r="P65" i="19" s="1"/>
  <c r="N59" i="19"/>
  <c r="P59" i="19" s="1"/>
  <c r="O59" i="19"/>
  <c r="M79" i="16" l="1"/>
  <c r="O9" i="37" l="1"/>
  <c r="W3" i="60" l="1"/>
  <c r="O3" i="60" l="1"/>
  <c r="N3" i="60" l="1"/>
  <c r="P3" i="60" s="1"/>
  <c r="M2" i="64" l="1"/>
  <c r="M89" i="37" l="1"/>
  <c r="O89" i="37" l="1"/>
  <c r="N89" i="37"/>
  <c r="P89" i="37" s="1"/>
  <c r="N6" i="53" l="1"/>
  <c r="M2" i="48" l="1"/>
  <c r="P2" i="48" l="1"/>
  <c r="I13" i="74" l="1"/>
  <c r="K13" i="74" l="1"/>
  <c r="L13" i="74" s="1"/>
  <c r="M13" i="74" s="1"/>
  <c r="N13" i="74" l="1"/>
  <c r="P13" i="74" s="1"/>
  <c r="O13"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0" authorId="0" shapeId="0" xr:uid="{17A036CA-AC06-4A5B-8FF1-151D7F84C9CD}">
      <text>
        <r>
          <rPr>
            <b/>
            <sz val="9"/>
            <color indexed="81"/>
            <rFont val="Tahoma"/>
            <family val="2"/>
          </rPr>
          <t>HARGA BELI 450RB DISC 30% jd 315rb
hrga sblmny 325.925</t>
        </r>
      </text>
    </comment>
    <comment ref="E22" authorId="0" shapeId="0" xr:uid="{0FAC434F-2C33-42FB-BAF0-B325D77FCFFB}">
      <text>
        <r>
          <rPr>
            <b/>
            <sz val="9"/>
            <color indexed="81"/>
            <rFont val="Tahoma"/>
            <family val="2"/>
          </rPr>
          <t>harga dari ibu</t>
        </r>
      </text>
    </comment>
    <comment ref="E23" authorId="0" shapeId="0" xr:uid="{6C29AB13-DAEB-4E6D-BA25-723CCD6A2DAF}">
      <text>
        <r>
          <rPr>
            <b/>
            <sz val="9"/>
            <color indexed="81"/>
            <rFont val="Tahoma"/>
            <family val="2"/>
          </rPr>
          <t>harga dari ibu</t>
        </r>
      </text>
    </comment>
    <comment ref="E24" authorId="0" shapeId="0" xr:uid="{202116D1-8AD2-47B0-9654-333799650664}">
      <text>
        <r>
          <rPr>
            <b/>
            <sz val="9"/>
            <color indexed="81"/>
            <rFont val="Tahoma"/>
            <family val="2"/>
          </rPr>
          <t>harga dari pl di up 0.75</t>
        </r>
      </text>
    </comment>
    <comment ref="E25" authorId="0" shapeId="0" xr:uid="{4C4512DF-7C69-4268-A711-7A114CCCF2B0}">
      <text>
        <r>
          <rPr>
            <b/>
            <sz val="9"/>
            <color indexed="81"/>
            <rFont val="Tahoma"/>
            <family val="2"/>
          </rPr>
          <t>harga dari pl di up 0.75</t>
        </r>
      </text>
    </comment>
    <comment ref="E31" authorId="0" shapeId="0" xr:uid="{B09E2FC6-51D3-4CA3-99C4-5CC1C2FACD0F}">
      <text>
        <r>
          <rPr>
            <sz val="9"/>
            <color indexed="81"/>
            <rFont val="Tahoma"/>
            <family val="2"/>
          </rPr>
          <t>HARGA BARU 88.000 JADI 100.000 jadi 100.000 dibagi 0,9 atau di up 10%
kata ibu</t>
        </r>
      </text>
    </comment>
    <comment ref="E39" authorId="0" shapeId="0" xr:uid="{7A3DB50D-6185-423C-BE04-15E22761157E}">
      <text>
        <r>
          <rPr>
            <b/>
            <sz val="9"/>
            <color indexed="81"/>
            <rFont val="Tahoma"/>
            <family val="2"/>
          </rPr>
          <t xml:space="preserve">Harga PL AAM 2024 terbaru di bagi 0,9 </t>
        </r>
      </text>
    </comment>
    <comment ref="E40" authorId="0" shapeId="0" xr:uid="{67C77869-B37C-4736-A52C-4B395E2B69E0}">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3" authorId="0" shapeId="0" xr:uid="{53C8DF25-4AC7-4964-9AE0-F7FCB27573E1}">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44" authorId="0" shapeId="0" xr:uid="{9D0A396E-5ABA-45BB-AD90-8B36B48F10DA}">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8" authorId="0" shapeId="0" xr:uid="{48BDFED7-8AD1-42D1-9AFE-7B427FD9B7B7}">
      <text>
        <r>
          <rPr>
            <b/>
            <sz val="9"/>
            <color indexed="81"/>
            <rFont val="Tahoma"/>
            <family val="2"/>
          </rPr>
          <t>pakai pricelist untuk andhika dari msa</t>
        </r>
        <r>
          <rPr>
            <sz val="9"/>
            <color indexed="81"/>
            <rFont val="Tahoma"/>
            <family val="2"/>
          </rPr>
          <t xml:space="preserve">
</t>
        </r>
      </text>
    </comment>
    <comment ref="E53" authorId="0" shapeId="0" xr:uid="{AC147697-AB96-417D-A0CE-39DD3737627A}">
      <text>
        <r>
          <rPr>
            <b/>
            <sz val="9"/>
            <color indexed="81"/>
            <rFont val="Tahoma"/>
            <family val="2"/>
          </rPr>
          <t xml:space="preserve">harga PL PT SMS di tambah 90rb kemudian di bagi 0,75 atau 25%
240.000+90.000 = 330.000 di bagi 0.75 =440.000
</t>
        </r>
      </text>
    </comment>
    <comment ref="E57" authorId="0" shapeId="0" xr:uid="{6D3F60DA-829C-42BD-B4EA-A07E0F5582BE}">
      <text>
        <r>
          <rPr>
            <b/>
            <sz val="9"/>
            <color indexed="81"/>
            <rFont val="Tahoma"/>
            <family val="2"/>
          </rPr>
          <t>BELI DI GP
HARGA BELI DI GP DI NAIKIN 50%</t>
        </r>
      </text>
    </comment>
    <comment ref="E59" authorId="0" shapeId="0" xr:uid="{5780A415-579B-44B4-B7FB-B4DBD4118469}">
      <text>
        <r>
          <rPr>
            <b/>
            <sz val="9"/>
            <color indexed="81"/>
            <rFont val="Tahoma"/>
            <family val="2"/>
          </rPr>
          <t>Harga PL AAM terbaru 01 januari 2024 di bagi 0,9 dan kata ibu dibulatkan</t>
        </r>
      </text>
    </comment>
    <comment ref="E60" authorId="0" shapeId="0" xr:uid="{9EF9E4C6-813F-4EA7-935C-C2FF95576F86}">
      <text>
        <r>
          <rPr>
            <b/>
            <sz val="9"/>
            <color indexed="81"/>
            <rFont val="Tahoma"/>
            <family val="2"/>
          </rPr>
          <t xml:space="preserve">Harga PL AAM 2024 terbaru di bagi 0,9 </t>
        </r>
      </text>
    </comment>
    <comment ref="E72" authorId="0" shapeId="0" xr:uid="{CB3B7394-C7BF-4E0C-B8EC-5CC75E8F544A}">
      <text>
        <r>
          <rPr>
            <b/>
            <sz val="9"/>
            <color indexed="81"/>
            <rFont val="Tahoma"/>
            <family val="2"/>
          </rPr>
          <t>Harga beli 106.306 di up 30% atau dibagi 0.7 lalu dibulatkan</t>
        </r>
      </text>
    </comment>
    <comment ref="E77" authorId="0" shapeId="0" xr:uid="{4EF0BABE-95DA-48A1-89E7-75AE7E8A83E9}">
      <text>
        <r>
          <rPr>
            <b/>
            <sz val="9"/>
            <color indexed="81"/>
            <rFont val="Tahoma"/>
            <family val="2"/>
          </rPr>
          <t>Harga beli 74.775 di up 25% atau dibagi 0.75 lalu dibulatkan</t>
        </r>
        <r>
          <rPr>
            <sz val="9"/>
            <color indexed="81"/>
            <rFont val="Tahoma"/>
            <family val="2"/>
          </rPr>
          <t xml:space="preserve">
</t>
        </r>
      </text>
    </comment>
    <comment ref="E78" authorId="0" shapeId="0" xr:uid="{FB421AD4-05F1-44ED-B962-582EED8448D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79" authorId="0" shapeId="0" xr:uid="{921ED7E8-1058-4133-9FA3-4F75AF99FFB6}">
      <text>
        <r>
          <rPr>
            <b/>
            <sz val="9"/>
            <color indexed="81"/>
            <rFont val="Tahoma"/>
            <family val="2"/>
          </rPr>
          <t>uk.57x47</t>
        </r>
      </text>
    </comment>
    <comment ref="E81" authorId="0" shapeId="0" xr:uid="{37060BBE-F9D0-43A1-A007-82B5663831DA}">
      <text>
        <r>
          <rPr>
            <b/>
            <sz val="9"/>
            <color indexed="81"/>
            <rFont val="Tahoma"/>
            <family val="2"/>
          </rPr>
          <t>Harga beli 1.200.000 di up 0.75 atau 25%</t>
        </r>
        <r>
          <rPr>
            <sz val="9"/>
            <color indexed="81"/>
            <rFont val="Tahoma"/>
            <family val="2"/>
          </rPr>
          <t xml:space="preserve">
</t>
        </r>
      </text>
    </comment>
    <comment ref="E86" authorId="0" shapeId="0" xr:uid="{BB05EC4C-0191-4964-9E51-5DF0A270DA36}">
      <text>
        <r>
          <rPr>
            <b/>
            <sz val="9"/>
            <color indexed="81"/>
            <rFont val="Tahoma"/>
            <family val="2"/>
          </rPr>
          <t>harga beli 5.766 dui bagi 0.4 dibulatkan kebawah</t>
        </r>
      </text>
    </comment>
    <comment ref="E87" authorId="0" shapeId="0" xr:uid="{9A0926EE-C833-42F4-AF76-B15294682A17}">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88" authorId="0" shapeId="0" xr:uid="{52B1DAC4-4406-4061-A59F-3330D6B6B543}">
      <text>
        <r>
          <rPr>
            <b/>
            <sz val="9"/>
            <color indexed="81"/>
            <rFont val="Tahoma"/>
            <family val="2"/>
          </rPr>
          <t>harga beli netto satuan 19.800 di up 50%</t>
        </r>
        <r>
          <rPr>
            <sz val="9"/>
            <color indexed="81"/>
            <rFont val="Tahoma"/>
            <family val="2"/>
          </rPr>
          <t xml:space="preserve">
</t>
        </r>
      </text>
    </comment>
    <comment ref="E89" authorId="0" shapeId="0" xr:uid="{85AAC5D5-C193-4FC4-8A21-C0EC3306C5BF}">
      <text>
        <r>
          <rPr>
            <b/>
            <sz val="9"/>
            <color indexed="81"/>
            <rFont val="Tahoma"/>
            <family val="2"/>
          </rPr>
          <t>Harga beli netto 17.325 dibagi 0.5</t>
        </r>
      </text>
    </comment>
    <comment ref="E90" authorId="0" shapeId="0" xr:uid="{48D74627-4E1F-4373-822B-31BB30F40C7B}">
      <text>
        <r>
          <rPr>
            <b/>
            <sz val="9"/>
            <color indexed="81"/>
            <rFont val="Tahoma"/>
            <family val="2"/>
          </rPr>
          <t>Harga beli netto 17.325 dibagi 0.5</t>
        </r>
      </text>
    </comment>
    <comment ref="E91" authorId="0" shapeId="0" xr:uid="{B036ABDF-4ACD-4365-AACA-34E869C57F29}">
      <text>
        <r>
          <rPr>
            <b/>
            <sz val="9"/>
            <color indexed="81"/>
            <rFont val="Tahoma"/>
            <family val="2"/>
          </rPr>
          <t>Harga beli 32.433 di up 40% atau dibagi 0.6 lalu dibulatkan</t>
        </r>
        <r>
          <rPr>
            <sz val="9"/>
            <color indexed="81"/>
            <rFont val="Tahoma"/>
            <family val="2"/>
          </rPr>
          <t xml:space="preserve">
</t>
        </r>
      </text>
    </comment>
    <comment ref="E92" authorId="0" shapeId="0" xr:uid="{365E4CA7-DB34-4021-ACA1-ADA7095A9D46}">
      <text>
        <r>
          <rPr>
            <b/>
            <sz val="9"/>
            <color indexed="81"/>
            <rFont val="Tahoma"/>
            <family val="2"/>
          </rPr>
          <t>Harga beli 32.433 di up 40% atau dibagi 0.6 lalu dibulatkan</t>
        </r>
        <r>
          <rPr>
            <sz val="9"/>
            <color indexed="81"/>
            <rFont val="Tahoma"/>
            <family val="2"/>
          </rPr>
          <t xml:space="preserve">
</t>
        </r>
      </text>
    </comment>
    <comment ref="E93" authorId="0" shapeId="0" xr:uid="{68CCFFFD-7311-4972-BF84-35223FA4A189}">
      <text>
        <r>
          <rPr>
            <b/>
            <sz val="9"/>
            <color indexed="81"/>
            <rFont val="Tahoma"/>
            <family val="2"/>
          </rPr>
          <t>Harga beli 32.433 di up 40% atau dibagi 0.6 lalu dibulatkan</t>
        </r>
        <r>
          <rPr>
            <sz val="9"/>
            <color indexed="81"/>
            <rFont val="Tahoma"/>
            <family val="2"/>
          </rPr>
          <t xml:space="preserve">
</t>
        </r>
      </text>
    </comment>
    <comment ref="E94" authorId="0" shapeId="0" xr:uid="{EFF5DE8A-8BB1-4B05-8E1E-4752CE5C80DF}">
      <text>
        <r>
          <rPr>
            <b/>
            <sz val="9"/>
            <color indexed="81"/>
            <rFont val="Tahoma"/>
            <family val="2"/>
          </rPr>
          <t>Harga beli 32.433 di up 40% atau dibagi 0.6 lalu dibulatkan</t>
        </r>
        <r>
          <rPr>
            <sz val="9"/>
            <color indexed="81"/>
            <rFont val="Tahoma"/>
            <family val="2"/>
          </rPr>
          <t xml:space="preserve">
</t>
        </r>
      </text>
    </comment>
    <comment ref="E95" authorId="0" shapeId="0" xr:uid="{599F28FB-391F-4D2D-8DBE-3A44BBC9410D}">
      <text>
        <r>
          <rPr>
            <b/>
            <sz val="9"/>
            <color indexed="81"/>
            <rFont val="Tahoma"/>
            <family val="2"/>
          </rPr>
          <t>Harga beli 32.433 di up 40% atau dibagi 0.6 lalu dibulatkan</t>
        </r>
        <r>
          <rPr>
            <sz val="9"/>
            <color indexed="81"/>
            <rFont val="Tahoma"/>
            <family val="2"/>
          </rPr>
          <t xml:space="preserve">
</t>
        </r>
      </text>
    </comment>
    <comment ref="E96" authorId="0" shapeId="0" xr:uid="{DC5DB01C-C5D8-4182-A16C-740B25AF6A6B}">
      <text>
        <r>
          <rPr>
            <b/>
            <sz val="9"/>
            <color indexed="81"/>
            <rFont val="Tahoma"/>
            <family val="2"/>
          </rPr>
          <t>Harga beli 32.433 di up 40% atau dibagi 0.6 lalu dibulatkan</t>
        </r>
        <r>
          <rPr>
            <sz val="9"/>
            <color indexed="81"/>
            <rFont val="Tahoma"/>
            <family val="2"/>
          </rPr>
          <t xml:space="preserve">
</t>
        </r>
      </text>
    </comment>
    <comment ref="E97" authorId="0" shapeId="0" xr:uid="{83BA99B4-9620-498A-BD4B-547FCEBD2372}">
      <text>
        <r>
          <rPr>
            <b/>
            <sz val="9"/>
            <color indexed="81"/>
            <rFont val="Tahoma"/>
            <family val="2"/>
          </rPr>
          <t>Harga beli 32.433 di up 40% atau dibagi 0.6 lalu dibulatkan</t>
        </r>
        <r>
          <rPr>
            <sz val="9"/>
            <color indexed="81"/>
            <rFont val="Tahoma"/>
            <family val="2"/>
          </rPr>
          <t xml:space="preserve">
</t>
        </r>
      </text>
    </comment>
    <comment ref="E98" authorId="0" shapeId="0" xr:uid="{38D1B54D-6D3D-42C2-A759-40FA79CBA7DB}">
      <text>
        <r>
          <rPr>
            <b/>
            <sz val="9"/>
            <color indexed="81"/>
            <rFont val="Tahoma"/>
            <family val="2"/>
          </rPr>
          <t>Harga beli 32.433 di up 40% atau dibagi 0.6 lalu dibulatkan</t>
        </r>
        <r>
          <rPr>
            <sz val="9"/>
            <color indexed="81"/>
            <rFont val="Tahoma"/>
            <family val="2"/>
          </rPr>
          <t xml:space="preserve">
</t>
        </r>
      </text>
    </comment>
    <comment ref="E99" authorId="0" shapeId="0" xr:uid="{6A55BF7E-3755-4F62-A2BD-4F352AF92DA9}">
      <text>
        <r>
          <rPr>
            <b/>
            <sz val="9"/>
            <color indexed="81"/>
            <rFont val="Tahoma"/>
            <family val="2"/>
          </rPr>
          <t>Harga beli 32.433 di up 40% atau dibagi 0.6 lalu dibulatkan</t>
        </r>
        <r>
          <rPr>
            <sz val="9"/>
            <color indexed="81"/>
            <rFont val="Tahoma"/>
            <family val="2"/>
          </rPr>
          <t xml:space="preserve">
</t>
        </r>
      </text>
    </comment>
    <comment ref="E100" authorId="0" shapeId="0" xr:uid="{7589998E-903A-4BF2-BAA9-ED70E9EB4FE8}">
      <text>
        <r>
          <rPr>
            <b/>
            <sz val="9"/>
            <color indexed="81"/>
            <rFont val="Tahoma"/>
            <family val="2"/>
          </rPr>
          <t>Harga beli 1.200.000 di up 0.75 atau 25%</t>
        </r>
        <r>
          <rPr>
            <sz val="9"/>
            <color indexed="81"/>
            <rFont val="Tahoma"/>
            <family val="2"/>
          </rPr>
          <t xml:space="preserve">
</t>
        </r>
      </text>
    </comment>
    <comment ref="E101" authorId="0" shapeId="0" xr:uid="{B8B5C352-DE1A-47BD-A094-16D546096D01}">
      <text>
        <r>
          <rPr>
            <b/>
            <sz val="9"/>
            <color indexed="81"/>
            <rFont val="Tahoma"/>
            <family val="2"/>
          </rPr>
          <t>Harga beli 1.200.000 di up 0.75 atau 25%</t>
        </r>
        <r>
          <rPr>
            <sz val="9"/>
            <color indexed="81"/>
            <rFont val="Tahoma"/>
            <family val="2"/>
          </rPr>
          <t xml:space="preserve">
</t>
        </r>
      </text>
    </comment>
    <comment ref="E103" authorId="0" shapeId="0" xr:uid="{D6561CD5-BECD-4D2F-A9A9-D21BF5A1D4DA}">
      <text>
        <r>
          <rPr>
            <b/>
            <sz val="9"/>
            <color indexed="81"/>
            <rFont val="Tahoma"/>
            <family val="2"/>
          </rPr>
          <t>Harga beli 1.200.000 di up 0.75 atau 25%</t>
        </r>
        <r>
          <rPr>
            <sz val="9"/>
            <color indexed="81"/>
            <rFont val="Tahoma"/>
            <family val="2"/>
          </rPr>
          <t xml:space="preserve">
</t>
        </r>
      </text>
    </comment>
    <comment ref="E104" authorId="0" shapeId="0" xr:uid="{949437E0-72C8-4A61-85C8-5BDD346D3859}">
      <text>
        <r>
          <rPr>
            <b/>
            <sz val="9"/>
            <color indexed="81"/>
            <rFont val="Tahoma"/>
            <family val="2"/>
          </rPr>
          <t>Harga beli 1.200.000 di up 0.75 atau 25%</t>
        </r>
        <r>
          <rPr>
            <sz val="9"/>
            <color indexed="81"/>
            <rFont val="Tahoma"/>
            <family val="2"/>
          </rPr>
          <t xml:space="preserve">
</t>
        </r>
      </text>
    </comment>
    <comment ref="E105" authorId="0" shapeId="0" xr:uid="{8D2C4862-9A0B-4CA5-8F54-B6D1460213FB}">
      <text>
        <r>
          <rPr>
            <b/>
            <sz val="9"/>
            <color indexed="81"/>
            <rFont val="Tahoma"/>
            <family val="2"/>
          </rPr>
          <t>Harga beli 1.200.000 di up 0.75 atau 25%</t>
        </r>
        <r>
          <rPr>
            <sz val="9"/>
            <color indexed="81"/>
            <rFont val="Tahoma"/>
            <family val="2"/>
          </rPr>
          <t xml:space="preserve">
</t>
        </r>
      </text>
    </comment>
    <comment ref="E116" authorId="0" shapeId="0" xr:uid="{D0575A0C-9E0F-4459-80D5-5880FD30247A}">
      <text>
        <r>
          <rPr>
            <b/>
            <sz val="9"/>
            <color indexed="81"/>
            <rFont val="Tahoma"/>
            <family val="2"/>
          </rPr>
          <t>Harga lama 31.250 di up 30% atau dibagi 0.7 lalu dibulatkan menjadi 45.000</t>
        </r>
      </text>
    </comment>
    <comment ref="E126" authorId="0" shapeId="0" xr:uid="{55E35842-CB94-4913-A5BF-954611F963D1}">
      <text>
        <r>
          <rPr>
            <b/>
            <sz val="9"/>
            <color indexed="81"/>
            <rFont val="Tahoma"/>
            <family val="2"/>
          </rPr>
          <t xml:space="preserve">Harga PL AAM 2024 terbaru di bagi 0,9 </t>
        </r>
      </text>
    </comment>
    <comment ref="E127" authorId="0" shapeId="0" xr:uid="{5B083AB2-E7F0-425E-A031-2E148B7D477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28" authorId="0" shapeId="0" xr:uid="{18AA971A-3D3E-40B4-84E9-D5E4547EF45F}">
      <text>
        <r>
          <rPr>
            <b/>
            <sz val="9"/>
            <color indexed="81"/>
            <rFont val="Tahoma"/>
            <family val="2"/>
          </rPr>
          <t>harga beli di up 10% atau dibagi 0.9</t>
        </r>
      </text>
    </comment>
    <comment ref="E129" authorId="0" shapeId="0" xr:uid="{B5FBDA30-79A1-4B13-9342-47F23A89C97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30" authorId="0" shapeId="0" xr:uid="{45D5D61A-3A01-4003-B91C-FC9214DA4266}">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31" authorId="0" shapeId="0" xr:uid="{66420DEA-524F-4F68-998E-08ADD27698C3}">
      <text>
        <r>
          <rPr>
            <sz val="9"/>
            <color indexed="81"/>
            <rFont val="Tahoma"/>
            <family val="2"/>
          </rPr>
          <t xml:space="preserve">Pakai Pricelist Abbott atau  PT Sinergi utama sejahtera kata ibu
</t>
        </r>
      </text>
    </comment>
    <comment ref="E133" authorId="0" shapeId="0" xr:uid="{8D8405DA-6775-44FE-A954-053BA9D26EDB}">
      <text>
        <r>
          <rPr>
            <b/>
            <sz val="9"/>
            <color indexed="81"/>
            <rFont val="Tahoma"/>
            <family val="2"/>
          </rPr>
          <t>harga PL ABBOTT April 2024 di bagi 0,8</t>
        </r>
      </text>
    </comment>
    <comment ref="E134" authorId="0" shapeId="0" xr:uid="{5EF28664-8199-4ABF-83EE-8A88F9A90584}">
      <text>
        <r>
          <rPr>
            <b/>
            <sz val="9"/>
            <color indexed="81"/>
            <rFont val="Tahoma"/>
            <family val="2"/>
          </rPr>
          <t xml:space="preserve">harga PL PT SMS di tambah 90rb kemudian di bagi 0,75 atau 25%
240.000+90.000 = 330.000 di bagi 0.75 =440.000
</t>
        </r>
      </text>
    </comment>
    <comment ref="E137" authorId="0" shapeId="0" xr:uid="{F92A78B4-8C96-4ADA-AED2-91C7EC007BAD}">
      <text>
        <r>
          <rPr>
            <b/>
            <sz val="9"/>
            <color indexed="81"/>
            <rFont val="Tahoma"/>
            <family val="2"/>
          </rPr>
          <t>Harga PL AAM terbaru 01 januari 2024 di bagi 0,9 dan kata ibu dibulatkan</t>
        </r>
      </text>
    </comment>
    <comment ref="E138" authorId="0" shapeId="0" xr:uid="{1BEF0911-EC24-479C-965E-A53903BD6214}">
      <text>
        <r>
          <rPr>
            <b/>
            <sz val="9"/>
            <color indexed="81"/>
            <rFont val="Tahoma"/>
            <family val="2"/>
          </rPr>
          <t xml:space="preserve">Harga PL AAM 2024 terbaru di bagi 0,9 </t>
        </r>
      </text>
    </comment>
    <comment ref="E143" authorId="0" shapeId="0" xr:uid="{8ABFD2C4-EE4B-4664-A138-AB2AF4BF4111}">
      <text>
        <r>
          <rPr>
            <b/>
            <sz val="9"/>
            <color indexed="81"/>
            <rFont val="Tahoma"/>
            <family val="2"/>
          </rPr>
          <t>harga dari ibu</t>
        </r>
      </text>
    </comment>
    <comment ref="E144" authorId="0" shapeId="0" xr:uid="{867A4418-8D97-4E44-ACEE-B9A5B0DD4316}">
      <text>
        <r>
          <rPr>
            <b/>
            <sz val="9"/>
            <color indexed="81"/>
            <rFont val="Tahoma"/>
            <family val="2"/>
          </rPr>
          <t>harga dari ibu</t>
        </r>
      </text>
    </comment>
    <comment ref="E161" authorId="0" shapeId="0" xr:uid="{C72F361F-A23F-46D3-B421-0937F8A847D1}">
      <text>
        <r>
          <rPr>
            <b/>
            <sz val="9"/>
            <color indexed="81"/>
            <rFont val="Tahoma"/>
            <family val="2"/>
          </rPr>
          <t xml:space="preserve">Primaco
</t>
        </r>
      </text>
    </comment>
    <comment ref="E163" authorId="0" shapeId="0" xr:uid="{AF595A20-0C1E-481B-A12C-299DD135A3BF}">
      <text>
        <r>
          <rPr>
            <b/>
            <sz val="9"/>
            <color indexed="81"/>
            <rFont val="Tahoma"/>
            <family val="2"/>
          </rPr>
          <t xml:space="preserve">harga PL Nasional MSA Rp 1.532.000/ 0,8 </t>
        </r>
        <r>
          <rPr>
            <sz val="9"/>
            <color indexed="81"/>
            <rFont val="Tahoma"/>
            <family val="2"/>
          </rPr>
          <t xml:space="preserve">
</t>
        </r>
      </text>
    </comment>
    <comment ref="E164" authorId="0" shapeId="0" xr:uid="{8AE59926-769C-474D-B896-FB30ED5737DB}">
      <text>
        <r>
          <rPr>
            <b/>
            <sz val="9"/>
            <color indexed="81"/>
            <rFont val="Tahoma"/>
            <family val="2"/>
          </rPr>
          <t xml:space="preserve">harga PL Nasional MSA Rp 1.532.000/ 0,8 </t>
        </r>
        <r>
          <rPr>
            <sz val="9"/>
            <color indexed="81"/>
            <rFont val="Tahoma"/>
            <family val="2"/>
          </rPr>
          <t xml:space="preserve">
</t>
        </r>
      </text>
    </comment>
    <comment ref="E168" authorId="0" shapeId="0" xr:uid="{2EDE8069-501B-49F9-8959-1D60BB902385}">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69" authorId="0" shapeId="0" xr:uid="{6630F414-7B97-4C43-9665-3C888739D595}">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74" authorId="0" shapeId="0" xr:uid="{57B2CE5D-FCBA-4A65-A1F3-9783BD799192}">
      <text>
        <r>
          <rPr>
            <sz val="9"/>
            <color indexed="81"/>
            <rFont val="Tahoma"/>
            <family val="2"/>
          </rPr>
          <t xml:space="preserve">KATA IBU GA PAKAI DISKON 
</t>
        </r>
      </text>
    </comment>
    <comment ref="E175" authorId="0" shapeId="0" xr:uid="{61C5B6B2-FA25-47F9-8FA7-EDDC829A33E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76" authorId="0" shapeId="0" xr:uid="{D5D1C2B9-1977-4425-AA5F-39A75437B35D}">
      <text>
        <r>
          <rPr>
            <b/>
            <sz val="9"/>
            <color indexed="81"/>
            <rFont val="Tahoma"/>
            <family val="2"/>
          </rPr>
          <t xml:space="preserve">Harga PL AAM 2024 terbaru di bagi 0,9 </t>
        </r>
      </text>
    </comment>
    <comment ref="E184" authorId="0" shapeId="0" xr:uid="{D1CAD406-7A3E-485D-BD02-B0B203D7E5AE}">
      <text>
        <r>
          <rPr>
            <b/>
            <sz val="9"/>
            <color indexed="81"/>
            <rFont val="Tahoma"/>
            <family val="2"/>
          </rPr>
          <t>Harga beli 106.306 di up 30% atau dibagi 0.7 lalu dibulatkan</t>
        </r>
      </text>
    </comment>
    <comment ref="E188" authorId="0" shapeId="0" xr:uid="{AD91415C-130D-46EB-ABB1-D1EDBD46CBA2}">
      <text>
        <r>
          <rPr>
            <b/>
            <sz val="9"/>
            <color indexed="81"/>
            <rFont val="Tahoma"/>
            <family val="2"/>
          </rPr>
          <t>Harga beli 32.433 di up 40% atau dibagi 0.6 lalu dibulatkan</t>
        </r>
        <r>
          <rPr>
            <sz val="9"/>
            <color indexed="81"/>
            <rFont val="Tahoma"/>
            <family val="2"/>
          </rPr>
          <t xml:space="preserve">
</t>
        </r>
      </text>
    </comment>
    <comment ref="E189" authorId="0" shapeId="0" xr:uid="{FA5327F1-57C4-4525-85DF-1AF1DFB3E4F9}">
      <text>
        <r>
          <rPr>
            <b/>
            <sz val="9"/>
            <color indexed="81"/>
            <rFont val="Tahoma"/>
            <family val="2"/>
          </rPr>
          <t>Harga beli 32.433 di up 40% atau dibagi 0.6 lalu dibulatkan</t>
        </r>
        <r>
          <rPr>
            <sz val="9"/>
            <color indexed="81"/>
            <rFont val="Tahoma"/>
            <family val="2"/>
          </rPr>
          <t xml:space="preserve">
</t>
        </r>
      </text>
    </comment>
    <comment ref="E190" authorId="0" shapeId="0" xr:uid="{597398D8-684E-4AE9-89AB-F63E9C4A685C}">
      <text>
        <r>
          <rPr>
            <b/>
            <sz val="9"/>
            <color indexed="81"/>
            <rFont val="Tahoma"/>
            <family val="2"/>
          </rPr>
          <t>Harga up 0.7 atau 30%</t>
        </r>
        <r>
          <rPr>
            <sz val="9"/>
            <color indexed="81"/>
            <rFont val="Tahoma"/>
            <family val="2"/>
          </rPr>
          <t xml:space="preserve">
</t>
        </r>
      </text>
    </comment>
    <comment ref="E207" authorId="0" shapeId="0" xr:uid="{83D11FED-A977-48DD-B708-107C1B5E1B59}">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210" authorId="0" shapeId="0" xr:uid="{8A0C82B1-8F57-432E-B358-D74D1AC011B8}">
      <text>
        <r>
          <rPr>
            <b/>
            <sz val="9"/>
            <color indexed="81"/>
            <rFont val="Tahoma"/>
            <family val="2"/>
          </rPr>
          <t>pakai pricelist untuk andhika dari msa</t>
        </r>
        <r>
          <rPr>
            <sz val="9"/>
            <color indexed="81"/>
            <rFont val="Tahoma"/>
            <family val="2"/>
          </rPr>
          <t xml:space="preserve">
</t>
        </r>
      </text>
    </comment>
    <comment ref="E214" authorId="0" shapeId="0" xr:uid="{8034782E-4C24-4CE9-A424-368187791EA9}">
      <text>
        <r>
          <rPr>
            <b/>
            <sz val="9"/>
            <color indexed="81"/>
            <rFont val="Tahoma"/>
            <family val="2"/>
          </rPr>
          <t xml:space="preserve">Harga PL AAM 2024 terbaru di bagi 0,9 </t>
        </r>
      </text>
    </comment>
    <comment ref="E221" authorId="0" shapeId="0" xr:uid="{455FF402-BB7D-41BC-BF35-0A91E2666C56}">
      <text>
        <r>
          <rPr>
            <b/>
            <sz val="9"/>
            <color indexed="81"/>
            <rFont val="Tahoma"/>
            <family val="2"/>
          </rPr>
          <t>Harga lama 31.250 di up 30% atau dibagi 0.7 lalu dibulatkan menjadi 45.000</t>
        </r>
      </text>
    </comment>
    <comment ref="E224" authorId="0" shapeId="0" xr:uid="{38E12A62-48EB-4799-B645-1FA9753AADC0}">
      <text>
        <r>
          <rPr>
            <b/>
            <sz val="9"/>
            <color indexed="81"/>
            <rFont val="Tahoma"/>
            <family val="2"/>
          </rPr>
          <t>harga beli 5.766 dui bagi 0.4 dibulatkan kebawah</t>
        </r>
      </text>
    </comment>
    <comment ref="E226" authorId="0" shapeId="0" xr:uid="{1D51A3AE-EADC-4C16-9E93-C12D231A0EE4}">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229" authorId="0" shapeId="0" xr:uid="{C7B02768-62C4-4FCF-A65F-20E78AC449E7}">
      <text>
        <r>
          <rPr>
            <b/>
            <sz val="9"/>
            <color indexed="81"/>
            <rFont val="Tahoma"/>
            <family val="2"/>
          </rPr>
          <t>harga dari ibu</t>
        </r>
      </text>
    </comment>
    <comment ref="E230" authorId="0" shapeId="0" xr:uid="{91E3816D-9063-4BB1-A78F-3909B048B387}">
      <text>
        <r>
          <rPr>
            <b/>
            <sz val="9"/>
            <color indexed="81"/>
            <rFont val="Tahoma"/>
            <family val="2"/>
          </rPr>
          <t>harga dari ibu</t>
        </r>
      </text>
    </comment>
    <comment ref="E231" authorId="0" shapeId="0" xr:uid="{69389E1A-B8C8-4B96-8C78-7763D17855F6}">
      <text>
        <r>
          <rPr>
            <b/>
            <sz val="9"/>
            <color indexed="81"/>
            <rFont val="Tahoma"/>
            <family val="2"/>
          </rPr>
          <t>harga dari pl di up 0.75</t>
        </r>
      </text>
    </comment>
    <comment ref="E233" authorId="0" shapeId="0" xr:uid="{04F468A6-AB39-4CD1-B82F-1944F277DADF}">
      <text>
        <r>
          <rPr>
            <b/>
            <sz val="9"/>
            <color indexed="81"/>
            <rFont val="Tahoma"/>
            <family val="2"/>
          </rPr>
          <t>harga ngikutin PL TRIPATRIA</t>
        </r>
      </text>
    </comment>
    <comment ref="E238" authorId="0" shapeId="0" xr:uid="{963B54E1-B895-4F9B-9FDF-35CD61100A0C}">
      <text>
        <r>
          <rPr>
            <b/>
            <sz val="9"/>
            <color indexed="81"/>
            <rFont val="Tahoma"/>
            <family val="2"/>
          </rPr>
          <t xml:space="preserve">isi 10T beli di pak dahlan
pricelist dari pak dahlan di bagi 0.8 kata ibu </t>
        </r>
      </text>
    </comment>
    <comment ref="E240" authorId="0" shapeId="0" xr:uid="{6414CC02-7556-4CD5-B222-BA7C1B8B942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242" authorId="0" shapeId="0" xr:uid="{E5F5DAF7-52B1-4055-ABAA-F7B8CF48388B}">
      <text>
        <r>
          <rPr>
            <b/>
            <sz val="9"/>
            <color indexed="81"/>
            <rFont val="Tahoma"/>
            <family val="2"/>
          </rPr>
          <t xml:space="preserve">harga PL PT SMS di tambah 90rb kemudian di bagi 0,75 atau 25%
240.000+90.000 = 330.000 di bagi 0.75 =440.000
</t>
        </r>
      </text>
    </comment>
    <comment ref="E246" authorId="0" shapeId="0" xr:uid="{19A23496-53FA-4EC6-B7C9-F74475279FB7}">
      <text>
        <r>
          <rPr>
            <b/>
            <sz val="9"/>
            <color indexed="81"/>
            <rFont val="Tahoma"/>
            <family val="2"/>
          </rPr>
          <t>Harga lama 31.250 di up 30% atau dibagi 0.7 lalu dibulatkan menjadi 45.000</t>
        </r>
      </text>
    </comment>
    <comment ref="E250" authorId="0" shapeId="0" xr:uid="{F21C1B8D-A154-4B34-8E82-9CCDC865229A}">
      <text>
        <r>
          <rPr>
            <b/>
            <sz val="9"/>
            <color indexed="81"/>
            <rFont val="Tahoma"/>
            <family val="2"/>
          </rPr>
          <t xml:space="preserve">Harga PL AAM 2024 terbaru di bagi 0,9 </t>
        </r>
      </text>
    </comment>
    <comment ref="E266" authorId="0" shapeId="0" xr:uid="{6DA78B54-F752-40D5-8486-024E8ECE99E9}">
      <text>
        <r>
          <rPr>
            <sz val="9"/>
            <color indexed="81"/>
            <rFont val="Tahoma"/>
            <family val="2"/>
          </rPr>
          <t xml:space="preserve">KATA IBU GA PAKAI DISKON 
</t>
        </r>
      </text>
    </comment>
    <comment ref="E267" authorId="0" shapeId="0" xr:uid="{3A90C915-B674-4F62-BC39-588339F0977A}">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268" authorId="0" shapeId="0" xr:uid="{7A763000-FC06-4E2E-9D7D-F829DD3480A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269" authorId="0" shapeId="0" xr:uid="{42888B7C-4740-4E42-AD0D-57C9D0D07062}">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270" authorId="0" shapeId="0" xr:uid="{D12AF745-7D18-4E3F-BA49-742CBE7A4035}">
      <text>
        <r>
          <rPr>
            <sz val="9"/>
            <color indexed="81"/>
            <rFont val="Tahoma"/>
            <family val="2"/>
          </rPr>
          <t xml:space="preserve">Pakai Pricelist Abbott atau  PT Sinergi utama sejahtera kata ibu
</t>
        </r>
      </text>
    </comment>
    <comment ref="E271" authorId="0" shapeId="0" xr:uid="{B2903C32-F5BD-422D-BE7E-BB6B2D164798}">
      <text>
        <r>
          <rPr>
            <b/>
            <sz val="9"/>
            <color indexed="81"/>
            <rFont val="Tahoma"/>
            <family val="2"/>
          </rPr>
          <t xml:space="preserve">harga PL PT SMS di tambah 90rb kemudian di bagi 0,75 atau 25%
240.000+90.000 = 330.000 di bagi 0.75 =440.000
</t>
        </r>
      </text>
    </comment>
    <comment ref="E275" authorId="0" shapeId="0" xr:uid="{9544F85B-80E8-466C-9DB7-F901FE244CF2}">
      <text>
        <r>
          <rPr>
            <b/>
            <sz val="9"/>
            <color indexed="81"/>
            <rFont val="Tahoma"/>
            <family val="2"/>
          </rPr>
          <t xml:space="preserve">Harga PL AAM 2024 terbaru di bagi 0,9 </t>
        </r>
      </text>
    </comment>
    <comment ref="E278" authorId="0" shapeId="0" xr:uid="{3659DB0D-5237-422C-A096-34EED91C44DA}">
      <text>
        <r>
          <rPr>
            <sz val="9"/>
            <color indexed="81"/>
            <rFont val="Tahoma"/>
            <family val="2"/>
          </rPr>
          <t xml:space="preserve">Harga PL AAM terbaru di bagi 0,8 (20%)
</t>
        </r>
      </text>
    </comment>
    <comment ref="E282" authorId="0" shapeId="0" xr:uid="{3AB6DF84-A956-45E7-9377-4AC052A02D0C}">
      <text>
        <r>
          <rPr>
            <b/>
            <sz val="9"/>
            <color indexed="81"/>
            <rFont val="Tahoma"/>
            <family val="2"/>
          </rPr>
          <t>isi 100T beli di pak dahlan</t>
        </r>
      </text>
    </comment>
    <comment ref="E283" authorId="0" shapeId="0" xr:uid="{616F03B3-7931-4F5E-ACB7-1823A3958F29}">
      <text>
        <r>
          <rPr>
            <b/>
            <sz val="9"/>
            <color indexed="81"/>
            <rFont val="Tahoma"/>
            <family val="2"/>
          </rPr>
          <t>isi 100T beli di pak dahlan</t>
        </r>
      </text>
    </comment>
    <comment ref="E284" authorId="0" shapeId="0" xr:uid="{F6B31876-987F-41AB-9E17-94C0B85997DB}">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285" authorId="0" shapeId="0" xr:uid="{60D49F4A-BB20-4758-A633-7E66D032067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304" authorId="0" shapeId="0" xr:uid="{DE94BD7A-31FA-477B-BC1A-45BF46E6AF98}">
      <text>
        <r>
          <rPr>
            <b/>
            <sz val="9"/>
            <color indexed="81"/>
            <rFont val="Tahoma"/>
            <family val="2"/>
          </rPr>
          <t>di kirim 1.000 pcs atau box yg kecil bukan box besar</t>
        </r>
      </text>
    </comment>
    <comment ref="E308" authorId="0" shapeId="0" xr:uid="{46C49662-A6DF-46BE-9A1E-A480F1F465FA}">
      <text>
        <r>
          <rPr>
            <b/>
            <sz val="9"/>
            <color indexed="81"/>
            <rFont val="Tahoma"/>
            <family val="2"/>
          </rPr>
          <t>harga dari ibu</t>
        </r>
      </text>
    </comment>
    <comment ref="E309" authorId="0" shapeId="0" xr:uid="{CC8A0D29-084E-4EEE-B416-78CE4E2F03F2}">
      <text>
        <r>
          <rPr>
            <b/>
            <sz val="9"/>
            <color indexed="81"/>
            <rFont val="Tahoma"/>
            <family val="2"/>
          </rPr>
          <t>harga dari ibu</t>
        </r>
      </text>
    </comment>
    <comment ref="E310" authorId="0" shapeId="0" xr:uid="{01ACF255-F322-479C-BF80-631CEB250D55}">
      <text>
        <r>
          <rPr>
            <b/>
            <sz val="9"/>
            <color indexed="81"/>
            <rFont val="Tahoma"/>
            <family val="2"/>
          </rPr>
          <t>harga dari pl di up 0.75</t>
        </r>
      </text>
    </comment>
    <comment ref="E313" authorId="0" shapeId="0" xr:uid="{FB21D165-8278-4732-B7FE-2478058CF67B}">
      <text>
        <r>
          <rPr>
            <sz val="9"/>
            <color indexed="81"/>
            <rFont val="Tahoma"/>
            <family val="2"/>
          </rPr>
          <t xml:space="preserve">Harga PL AAM terbaru di bagi 0,8 (20%)
</t>
        </r>
      </text>
    </comment>
    <comment ref="E314" authorId="0" shapeId="0" xr:uid="{F7E3F7C0-CD76-4D8A-91BD-F46480C89C21}">
      <text>
        <r>
          <rPr>
            <b/>
            <sz val="9"/>
            <color indexed="81"/>
            <rFont val="Tahoma"/>
            <family val="2"/>
          </rPr>
          <t>harga ngikutin PL TRIPATRIA</t>
        </r>
      </text>
    </comment>
    <comment ref="E325" authorId="0" shapeId="0" xr:uid="{650C1F44-BF46-4967-B8B8-394A00EC56E3}">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326" authorId="0" shapeId="0" xr:uid="{9BDB6D74-235B-4B23-9A2A-37223446E6B5}">
      <text>
        <r>
          <rPr>
            <b/>
            <sz val="9"/>
            <color indexed="81"/>
            <rFont val="Tahoma"/>
            <family val="2"/>
          </rPr>
          <t>isi 100T beli di pak dahlan</t>
        </r>
      </text>
    </comment>
    <comment ref="E328" authorId="0" shapeId="0" xr:uid="{0A2B8A0D-A99C-4036-85CA-F161992F72F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329" authorId="0" shapeId="0" xr:uid="{7AEE4F5C-9AC8-416C-96A1-B3977EA7A527}">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330" authorId="0" shapeId="0" xr:uid="{5FA6B07C-4614-4175-A077-7C27791B9A80}">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334" authorId="0" shapeId="0" xr:uid="{A7CD88F1-2819-430D-8718-30B6EA38EC42}">
      <text>
        <r>
          <rPr>
            <b/>
            <sz val="9"/>
            <color indexed="81"/>
            <rFont val="Tahoma"/>
            <family val="2"/>
          </rPr>
          <t>pakai pricelist untuk andhika dari msa</t>
        </r>
        <r>
          <rPr>
            <sz val="9"/>
            <color indexed="81"/>
            <rFont val="Tahoma"/>
            <family val="2"/>
          </rPr>
          <t xml:space="preserve">
</t>
        </r>
      </text>
    </comment>
    <comment ref="E336" authorId="0" shapeId="0" xr:uid="{9CBD647F-7CFE-4BC7-970D-A9811F6E1B97}">
      <text>
        <r>
          <rPr>
            <sz val="9"/>
            <color indexed="81"/>
            <rFont val="Tahoma"/>
            <family val="2"/>
          </rPr>
          <t xml:space="preserve">Pakai Pricelist Abbott atau  PT Sinergi utama sejahtera kata ibu
</t>
        </r>
      </text>
    </comment>
    <comment ref="E337" authorId="0" shapeId="0" xr:uid="{7D5DC9E1-5105-4B34-9D6B-09D1D3E7E5E1}">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338" authorId="0" shapeId="0" xr:uid="{A39E0049-A35E-4F2F-934A-555A13094F20}">
      <text>
        <r>
          <rPr>
            <b/>
            <sz val="9"/>
            <color indexed="81"/>
            <rFont val="Tahoma"/>
            <family val="2"/>
          </rPr>
          <t>harga PL ABBOTT April 2024 di bagi 0,8</t>
        </r>
      </text>
    </comment>
    <comment ref="E341" authorId="0" shapeId="0" xr:uid="{4124FEE9-4106-4D15-93C6-850AA11BC784}">
      <text>
        <r>
          <rPr>
            <b/>
            <sz val="9"/>
            <color indexed="81"/>
            <rFont val="Tahoma"/>
            <family val="2"/>
          </rPr>
          <t>beli di PT SABA
Hrga pakai PL PT SABA SBLM DISC DI BAGI 0,75 ATAU SAMA DG DI NAIKIN 20% KEMUDIAN DI BULATKAN</t>
        </r>
      </text>
    </comment>
    <comment ref="E344" authorId="0" shapeId="0" xr:uid="{21D0C42A-5BEF-4E03-989D-F08AC8775171}">
      <text>
        <r>
          <rPr>
            <b/>
            <sz val="9"/>
            <color indexed="81"/>
            <rFont val="Tahoma"/>
            <family val="2"/>
          </rPr>
          <t>Harga PL AAM terbaru 01 januari 2024 di bagi 0,9 dan kata ibu dibulatkan</t>
        </r>
      </text>
    </comment>
    <comment ref="E345" authorId="0" shapeId="0" xr:uid="{CC7C2E41-A799-4E04-A5CD-DBB68187BE0F}">
      <text>
        <r>
          <rPr>
            <b/>
            <sz val="9"/>
            <color indexed="81"/>
            <rFont val="Tahoma"/>
            <family val="2"/>
          </rPr>
          <t xml:space="preserve">Harga PL AAM 2024 terbaru di bagi 0,9 </t>
        </r>
      </text>
    </comment>
    <comment ref="E349" authorId="0" shapeId="0" xr:uid="{30E3D487-B799-48AF-88B4-61279B6CF26D}">
      <text>
        <r>
          <rPr>
            <b/>
            <sz val="9"/>
            <color indexed="81"/>
            <rFont val="Tahoma"/>
            <family val="2"/>
          </rPr>
          <t>Harga beli dpp 52.252 di up 40% atau dibagi 0.6</t>
        </r>
        <r>
          <rPr>
            <sz val="9"/>
            <color indexed="81"/>
            <rFont val="Tahoma"/>
            <family val="2"/>
          </rPr>
          <t xml:space="preserve">
</t>
        </r>
      </text>
    </comment>
    <comment ref="E350" authorId="0" shapeId="0" xr:uid="{6B7CC93D-99F6-4F6E-A58E-CA13A4C79E02}">
      <text>
        <r>
          <rPr>
            <b/>
            <sz val="9"/>
            <color indexed="81"/>
            <rFont val="Tahoma"/>
            <family val="2"/>
          </rPr>
          <t>Harga beli dpp 52.252 di up 40% atau dibagi 0.6</t>
        </r>
        <r>
          <rPr>
            <sz val="9"/>
            <color indexed="81"/>
            <rFont val="Tahoma"/>
            <family val="2"/>
          </rPr>
          <t xml:space="preserve">
</t>
        </r>
      </text>
    </comment>
    <comment ref="E351" authorId="0" shapeId="0" xr:uid="{00EB6570-D5DF-4714-AB48-11C667109DDE}">
      <text>
        <r>
          <rPr>
            <b/>
            <sz val="9"/>
            <color indexed="81"/>
            <rFont val="Tahoma"/>
            <family val="2"/>
          </rPr>
          <t>Harga beli dpp 52.252 di up 40% atau dibagi 0.6</t>
        </r>
        <r>
          <rPr>
            <sz val="9"/>
            <color indexed="81"/>
            <rFont val="Tahoma"/>
            <family val="2"/>
          </rPr>
          <t xml:space="preserve">
</t>
        </r>
      </text>
    </comment>
    <comment ref="E352" authorId="0" shapeId="0" xr:uid="{936FEE16-2FF0-4238-A8FC-0F6FA9C43E44}">
      <text>
        <r>
          <rPr>
            <b/>
            <sz val="9"/>
            <color indexed="81"/>
            <rFont val="Tahoma"/>
            <family val="2"/>
          </rPr>
          <t xml:space="preserve">harga beli dibagi 0.6 dan dibagi 0.8 untuk dics
</t>
        </r>
      </text>
    </comment>
    <comment ref="E353" authorId="0" shapeId="0" xr:uid="{7B6C9FD0-A978-4B7C-A21B-220E11167472}">
      <text>
        <r>
          <rPr>
            <b/>
            <sz val="9"/>
            <color indexed="81"/>
            <rFont val="Tahoma"/>
            <family val="2"/>
          </rPr>
          <t>Harga beli 1.200.000 di up 0.75 atau 25%</t>
        </r>
        <r>
          <rPr>
            <sz val="9"/>
            <color indexed="81"/>
            <rFont val="Tahoma"/>
            <family val="2"/>
          </rPr>
          <t xml:space="preserve">
</t>
        </r>
      </text>
    </comment>
    <comment ref="E354" authorId="0" shapeId="0" xr:uid="{80D6C202-F98E-47EF-8674-86F9AC078F2D}">
      <text>
        <r>
          <rPr>
            <b/>
            <sz val="9"/>
            <color indexed="81"/>
            <rFont val="Tahoma"/>
            <family val="2"/>
          </rPr>
          <t>pakai harga beli karena disc aam 30% dan di up 20%</t>
        </r>
      </text>
    </comment>
    <comment ref="E361" authorId="0" shapeId="0" xr:uid="{3C924EF8-B92A-4086-9B63-F457B6E1625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364" authorId="0" shapeId="0" xr:uid="{043998C9-3043-482E-8357-6765F8F7E6CB}">
      <text>
        <r>
          <rPr>
            <b/>
            <sz val="9"/>
            <color indexed="81"/>
            <rFont val="Tahoma"/>
            <family val="2"/>
          </rPr>
          <t>pakai pricelist untuk andhika dari msa</t>
        </r>
        <r>
          <rPr>
            <sz val="9"/>
            <color indexed="81"/>
            <rFont val="Tahoma"/>
            <family val="2"/>
          </rPr>
          <t xml:space="preserve">
</t>
        </r>
      </text>
    </comment>
    <comment ref="E365" authorId="0" shapeId="0" xr:uid="{7E5A319B-7660-47E7-84E1-59AB8E2C4278}">
      <text>
        <r>
          <rPr>
            <b/>
            <sz val="9"/>
            <color indexed="81"/>
            <rFont val="Tahoma"/>
            <family val="2"/>
          </rPr>
          <t xml:space="preserve">Harga PL AAM 2024 terbaru di bagi 0,9 </t>
        </r>
      </text>
    </comment>
    <comment ref="E368" authorId="0" shapeId="0" xr:uid="{67EE0401-85A5-4DB6-9050-14622226C106}">
      <text>
        <r>
          <rPr>
            <b/>
            <sz val="9"/>
            <color indexed="81"/>
            <rFont val="Tahoma"/>
            <family val="2"/>
          </rPr>
          <t>beli di PT SABA
Hrga pakai PL PT SABA SBLM DISC DI BAGI 0,75 ATAU SAMA DG DI NAIKIN 20% KEMUDIAN DI BULATKAN</t>
        </r>
      </text>
    </comment>
    <comment ref="E372" authorId="0" shapeId="0" xr:uid="{8D04E947-F115-4904-A1DA-35D5C2CA706A}">
      <text>
        <r>
          <rPr>
            <b/>
            <sz val="9"/>
            <color indexed="81"/>
            <rFont val="Tahoma"/>
            <family val="2"/>
          </rPr>
          <t>Harga lama 31.250 di up 30% atau dibagi 0.7 lalu dibulatkan menjadi 45.000</t>
        </r>
      </text>
    </comment>
    <comment ref="E377" authorId="0" shapeId="0" xr:uid="{E4CB2962-7BB9-403E-8D2F-3289E8B265CA}">
      <text>
        <r>
          <rPr>
            <sz val="9"/>
            <color indexed="81"/>
            <rFont val="Tahoma"/>
            <family val="2"/>
          </rPr>
          <t xml:space="preserve">Pakai Pricelist Abbott atau  PT Sinergi utama sejahtera kata ibu
</t>
        </r>
      </text>
    </comment>
    <comment ref="E380" authorId="0" shapeId="0" xr:uid="{9E098AE6-304E-4E86-90AB-2572CAEE4C45}">
      <text>
        <r>
          <rPr>
            <b/>
            <sz val="9"/>
            <color indexed="81"/>
            <rFont val="Tahoma"/>
            <family val="2"/>
          </rPr>
          <t>Harga beli 1.200.000 di up 0.75 atau 25%</t>
        </r>
        <r>
          <rPr>
            <sz val="9"/>
            <color indexed="81"/>
            <rFont val="Tahoma"/>
            <family val="2"/>
          </rPr>
          <t xml:space="preserve">
</t>
        </r>
      </text>
    </comment>
    <comment ref="E381" authorId="0" shapeId="0" xr:uid="{C70A455B-3FD3-440B-8E29-D893BF51AEB2}">
      <text>
        <r>
          <rPr>
            <b/>
            <sz val="9"/>
            <color indexed="81"/>
            <rFont val="Tahoma"/>
            <family val="2"/>
          </rPr>
          <t>Harga lama 31.250 di up 30% atau dibagi 0.7 lalu dibulatkan menjadi 45.000</t>
        </r>
      </text>
    </comment>
    <comment ref="E384" authorId="0" shapeId="0" xr:uid="{7CA03E38-FCCF-41C5-958A-B64CB8FE4B3B}">
      <text>
        <r>
          <rPr>
            <b/>
            <sz val="9"/>
            <color indexed="81"/>
            <rFont val="Tahoma"/>
            <family val="2"/>
          </rPr>
          <t xml:space="preserve">harga PL PT SMS di tambah 90rb kemudian di bagi 0,75 atau 25%
240.000+90.000 = 330.000 di bagi 0.75 =440.000
</t>
        </r>
      </text>
    </comment>
    <comment ref="E395" authorId="0" shapeId="0" xr:uid="{D9CD55AC-32E2-48E5-AE4D-24F262CAB492}">
      <text>
        <r>
          <rPr>
            <b/>
            <sz val="9"/>
            <color indexed="81"/>
            <rFont val="Tahoma"/>
            <family val="2"/>
          </rPr>
          <t xml:space="preserve">harga PL PT SMS di tambah 90rb kemudian di bagi 0,75 atau 25%
240.000+90.000 = 330.000 di bagi 0.75 =440.000
</t>
        </r>
      </text>
    </comment>
    <comment ref="E416" authorId="0" shapeId="0" xr:uid="{2DA1346D-2DEC-4319-B864-2C2B3A2722FD}">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417" authorId="0" shapeId="0" xr:uid="{C1C84AE5-B96B-42B8-A20F-FDA3FE00BCAE}">
      <text>
        <r>
          <rPr>
            <b/>
            <sz val="9"/>
            <color indexed="81"/>
            <rFont val="Tahoma"/>
            <family val="2"/>
          </rPr>
          <t>isi 100T beli di pak dahlan</t>
        </r>
      </text>
    </comment>
    <comment ref="E418" authorId="0" shapeId="0" xr:uid="{BA051FCA-54F6-4177-B53D-FA9E4D64403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19" authorId="0" shapeId="0" xr:uid="{86A32EF6-777F-4E49-B563-5258A9FE90A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21" authorId="0" shapeId="0" xr:uid="{F8705052-B33D-4E78-956F-41E01FC57D65}">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422" authorId="0" shapeId="0" xr:uid="{FC590238-4810-4975-8C44-F7491920E3E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27" authorId="0" shapeId="0" xr:uid="{72571AA4-99FA-474E-8421-848078FCB92F}">
      <text>
        <r>
          <rPr>
            <b/>
            <sz val="9"/>
            <color indexed="81"/>
            <rFont val="Tahoma"/>
            <family val="2"/>
          </rPr>
          <t>Harga beli di hanalab 22.000 include ppn dibagi 0.6 atau up 40%</t>
        </r>
        <r>
          <rPr>
            <sz val="9"/>
            <color indexed="81"/>
            <rFont val="Tahoma"/>
            <family val="2"/>
          </rPr>
          <t xml:space="preserve">
</t>
        </r>
      </text>
    </comment>
    <comment ref="E430" authorId="0" shapeId="0" xr:uid="{961A37F9-9925-47ED-BA74-8226A4D60955}">
      <text>
        <r>
          <rPr>
            <b/>
            <sz val="9"/>
            <color indexed="81"/>
            <rFont val="Tahoma"/>
            <family val="2"/>
          </rPr>
          <t xml:space="preserve">harga PL PT SMS di tambah 90rb kemudian di bagi 0,75 atau 25%
240.000+90.000 = 330.000 di bagi 0.75 =440.000
</t>
        </r>
      </text>
    </comment>
    <comment ref="E434" authorId="0" shapeId="0" xr:uid="{9B0EAF9B-6F6E-4816-9515-C26C5CF188E3}">
      <text>
        <r>
          <rPr>
            <b/>
            <sz val="9"/>
            <color indexed="81"/>
            <rFont val="Tahoma"/>
            <family val="2"/>
          </rPr>
          <t>Harga PL AAM terbaru 01 januari 2024 di bagi 0,9 dan kata ibu dibulatkan</t>
        </r>
      </text>
    </comment>
    <comment ref="E435" authorId="0" shapeId="0" xr:uid="{9B7D5827-53B4-4A08-B832-16A010D0F236}">
      <text>
        <r>
          <rPr>
            <b/>
            <sz val="9"/>
            <color indexed="81"/>
            <rFont val="Tahoma"/>
            <family val="2"/>
          </rPr>
          <t xml:space="preserve">Harga PL AAM 2024 terbaru di bagi 0,9 </t>
        </r>
      </text>
    </comment>
    <comment ref="E451" authorId="0" shapeId="0" xr:uid="{DB2E7550-4DF2-4144-B268-88521C8F5A8D}">
      <text>
        <r>
          <rPr>
            <b/>
            <sz val="9"/>
            <color indexed="81"/>
            <rFont val="Tahoma"/>
            <family val="2"/>
          </rPr>
          <t>HARGA BELI 450RB DISC 30% jd 315rb
hrga sblmny 325.925</t>
        </r>
      </text>
    </comment>
    <comment ref="Q465" authorId="0" shapeId="0" xr:uid="{E7D79C62-E975-4AC1-B36E-C7160CAE8D8A}">
      <text>
        <r>
          <rPr>
            <b/>
            <sz val="9"/>
            <color indexed="81"/>
            <rFont val="Tahoma"/>
            <family val="2"/>
          </rPr>
          <t>PAK KURNIAWAN</t>
        </r>
      </text>
    </comment>
    <comment ref="E467" authorId="0" shapeId="0" xr:uid="{EAAA992A-73F5-41EE-9ED1-B2E5EAFE3285}">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468" authorId="0" shapeId="0" xr:uid="{72A4B7A3-1DC4-4788-BDD4-AC9AB8C325DD}">
      <text>
        <r>
          <rPr>
            <b/>
            <sz val="9"/>
            <color indexed="81"/>
            <rFont val="Tahoma"/>
            <family val="2"/>
          </rPr>
          <t>isi 100T beli di pak dahlan</t>
        </r>
      </text>
    </comment>
    <comment ref="E469" authorId="0" shapeId="0" xr:uid="{15D758C8-BE1D-4655-B700-FC85FAB68980}">
      <text>
        <r>
          <rPr>
            <b/>
            <sz val="9"/>
            <color indexed="81"/>
            <rFont val="Tahoma"/>
            <family val="2"/>
          </rPr>
          <t>isi 100T beli di pak dahlan</t>
        </r>
      </text>
    </comment>
    <comment ref="E471" authorId="0" shapeId="0" xr:uid="{500DB3ED-0DF5-4F05-8BB5-CF2EA2FC10F6}">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73" authorId="0" shapeId="0" xr:uid="{AC9E1FCC-97ED-4967-AB97-3698FA3CE336}">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474" authorId="0" shapeId="0" xr:uid="{59074CC9-910D-47DF-B74C-70EE4C9AED1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77" authorId="0" shapeId="0" xr:uid="{71C14C4D-FFB9-48FB-885A-EC3CD8B25360}">
      <text>
        <r>
          <rPr>
            <b/>
            <sz val="9"/>
            <color indexed="81"/>
            <rFont val="Tahoma"/>
            <family val="2"/>
          </rPr>
          <t>harga ngikutin PL Tripatria</t>
        </r>
      </text>
    </comment>
    <comment ref="E480" authorId="0" shapeId="0" xr:uid="{8910F2A3-761F-402C-A79C-F7E63D6275FE}">
      <text>
        <r>
          <rPr>
            <b/>
            <sz val="9"/>
            <color indexed="81"/>
            <rFont val="Tahoma"/>
            <family val="2"/>
          </rPr>
          <t>pakai pricelist untuk andhika dari msa</t>
        </r>
        <r>
          <rPr>
            <sz val="9"/>
            <color indexed="81"/>
            <rFont val="Tahoma"/>
            <family val="2"/>
          </rPr>
          <t xml:space="preserve">
</t>
        </r>
      </text>
    </comment>
    <comment ref="E483" authorId="0" shapeId="0" xr:uid="{9681612A-26F8-41D9-BD7B-ACFA53A8B2A5}">
      <text>
        <r>
          <rPr>
            <b/>
            <sz val="9"/>
            <color indexed="81"/>
            <rFont val="Tahoma"/>
            <family val="2"/>
          </rPr>
          <t>Harga beli di hanalab 22.000 include ppn dibagi 0.6 atau up 40%</t>
        </r>
        <r>
          <rPr>
            <sz val="9"/>
            <color indexed="81"/>
            <rFont val="Tahoma"/>
            <family val="2"/>
          </rPr>
          <t xml:space="preserve">
</t>
        </r>
      </text>
    </comment>
    <comment ref="E484" authorId="0" shapeId="0" xr:uid="{B22FADC3-EB68-4942-A3AA-4DB0D33F6F2E}">
      <text>
        <r>
          <rPr>
            <sz val="9"/>
            <color indexed="81"/>
            <rFont val="Tahoma"/>
            <family val="2"/>
          </rPr>
          <t xml:space="preserve">Pakai Pricelist Abbott atau  PT Sinergi utama sejahtera kata ibu
</t>
        </r>
      </text>
    </comment>
    <comment ref="E485" authorId="0" shapeId="0" xr:uid="{159571CF-A3E2-4437-9B01-FAF3C86DD36E}">
      <text>
        <r>
          <rPr>
            <b/>
            <sz val="9"/>
            <color indexed="81"/>
            <rFont val="Tahoma"/>
            <family val="2"/>
          </rPr>
          <t xml:space="preserve">harga PL PT SMS di tambah 90rb kemudian di bagi 0,75 atau 25%
240.000+90.000 = 330.000 di bagi 0.75 =440.000
</t>
        </r>
      </text>
    </comment>
    <comment ref="E489" authorId="0" shapeId="0" xr:uid="{92FFF158-3266-4E0F-ACE1-A421E791AF5E}">
      <text>
        <r>
          <rPr>
            <b/>
            <sz val="9"/>
            <color indexed="81"/>
            <rFont val="Tahoma"/>
            <family val="2"/>
          </rPr>
          <t xml:space="preserve">Harga PL AAM 2024 terbaru di bagi 0,9 </t>
        </r>
      </text>
    </comment>
    <comment ref="E503" authorId="0" shapeId="0" xr:uid="{8C6C7A01-9C19-4871-B6E6-70B540140AF1}">
      <text>
        <r>
          <rPr>
            <b/>
            <sz val="9"/>
            <color indexed="81"/>
            <rFont val="Tahoma"/>
            <family val="2"/>
          </rPr>
          <t>Harga lama 31.250 di up 30% atau dibagi 0.7 lalu dibulatkan menjadi 45.000</t>
        </r>
      </text>
    </comment>
    <comment ref="E507" authorId="0" shapeId="0" xr:uid="{EB37A806-987F-4725-95EE-B552D1B73678}">
      <text>
        <r>
          <rPr>
            <b/>
            <sz val="9"/>
            <color indexed="81"/>
            <rFont val="Tahoma"/>
            <family val="2"/>
          </rPr>
          <t>HARGA BELI 450RB DISC 30% jd 315rb
hrga sblmny 325.925</t>
        </r>
      </text>
    </comment>
    <comment ref="E509" authorId="0" shapeId="0" xr:uid="{DA638A04-10CC-42FC-B109-19F5F15CE5B7}">
      <text>
        <r>
          <rPr>
            <sz val="9"/>
            <color indexed="81"/>
            <rFont val="Tahoma"/>
            <family val="2"/>
          </rPr>
          <t xml:space="preserve">Harga PL AAM terbaru di bagi 0,8 (20%)
</t>
        </r>
      </text>
    </comment>
    <comment ref="E510" authorId="0" shapeId="0" xr:uid="{B83F6110-F6A8-44FD-8256-DD2A4F748FDE}">
      <text>
        <r>
          <rPr>
            <b/>
            <sz val="9"/>
            <color indexed="81"/>
            <rFont val="Tahoma"/>
            <family val="2"/>
          </rPr>
          <t>harga ngikutin PL TRIPATRIA</t>
        </r>
      </text>
    </comment>
    <comment ref="Q519" authorId="0" shapeId="0" xr:uid="{B787E3D2-FA02-46D3-B0D5-6E3DAB819F45}">
      <text>
        <r>
          <rPr>
            <b/>
            <sz val="9"/>
            <color indexed="81"/>
            <rFont val="Tahoma"/>
            <family val="2"/>
          </rPr>
          <t>PAK KURNIAWAN</t>
        </r>
      </text>
    </comment>
    <comment ref="E520" authorId="0" shapeId="0" xr:uid="{9B37C7F5-C863-4006-A1FB-02CABF8C50D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521" authorId="0" shapeId="0" xr:uid="{151A50CE-F906-4B60-9186-DB2E8F808227}">
      <text>
        <r>
          <rPr>
            <b/>
            <sz val="9"/>
            <color indexed="81"/>
            <rFont val="Tahoma"/>
            <family val="2"/>
          </rPr>
          <t>isi 100T beli di pak dahlan</t>
        </r>
      </text>
    </comment>
    <comment ref="E522" authorId="0" shapeId="0" xr:uid="{0A60B0B5-6E0A-4031-9204-6626009053A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523" authorId="0" shapeId="0" xr:uid="{CFC51245-2420-4B3D-8C02-5143F8D12A9A}">
      <text>
        <r>
          <rPr>
            <b/>
            <sz val="9"/>
            <color indexed="81"/>
            <rFont val="Tahoma"/>
            <family val="2"/>
          </rPr>
          <t>uk.57x47</t>
        </r>
      </text>
    </comment>
    <comment ref="E524" authorId="0" shapeId="0" xr:uid="{43B22632-836C-4C8A-BF7F-919A3E30D39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525" authorId="0" shapeId="0" xr:uid="{3AC7603C-B83F-4664-B5FF-A217FFCE0D2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H530" authorId="0" shapeId="0" xr:uid="{625CD40B-7154-4991-8B4E-E4F89E53984E}">
      <text>
        <r>
          <rPr>
            <b/>
            <sz val="9"/>
            <color indexed="81"/>
            <rFont val="Tahoma"/>
            <family val="2"/>
          </rPr>
          <t>HARGA BELI DI SMS PRAMUKA 40rb
harga 55rb dr ibu</t>
        </r>
      </text>
    </comment>
    <comment ref="E531" authorId="0" shapeId="0" xr:uid="{BB091EE7-D486-46F3-A649-791BFC457870}">
      <text>
        <r>
          <rPr>
            <b/>
            <sz val="9"/>
            <color indexed="81"/>
            <rFont val="Tahoma"/>
            <family val="2"/>
          </rPr>
          <t xml:space="preserve">harga PL PT SMS di tambah 90rb kemudian di bagi 0,75 atau 25%
240.000+90.000 = 330.000 di bagi 0.75 =440.000
</t>
        </r>
      </text>
    </comment>
    <comment ref="E535" authorId="0" shapeId="0" xr:uid="{D960F68A-624F-419A-A9E2-93ADB205ED10}">
      <text>
        <r>
          <rPr>
            <b/>
            <sz val="9"/>
            <color indexed="81"/>
            <rFont val="Tahoma"/>
            <family val="2"/>
          </rPr>
          <t>beli di PT SABA
Hrga pakai PL PT SABA SBLM DISC DI BAGI 0,75 ATAU SAMA DG DI NAIKIN 20% KEMUDIAN DI BULATKAN</t>
        </r>
      </text>
    </comment>
    <comment ref="E536" authorId="0" shapeId="0" xr:uid="{123974E6-17BB-4809-AE29-AC7B6E474A33}">
      <text>
        <r>
          <rPr>
            <b/>
            <sz val="9"/>
            <color indexed="81"/>
            <rFont val="Tahoma"/>
            <family val="2"/>
          </rPr>
          <t>uk.57x47</t>
        </r>
      </text>
    </comment>
    <comment ref="E537" authorId="0" shapeId="0" xr:uid="{A1AA2FD9-C2C7-4160-9402-C108BA1D95C3}">
      <text>
        <r>
          <rPr>
            <b/>
            <sz val="9"/>
            <color indexed="81"/>
            <rFont val="Tahoma"/>
            <family val="2"/>
          </rPr>
          <t xml:space="preserve">Harga PL AAM 2024 terbaru di bagi 0,9 </t>
        </r>
      </text>
    </comment>
    <comment ref="E550" authorId="0" shapeId="0" xr:uid="{D1A9EF7A-0FB9-4C1F-B0AC-6C40BE6311BE}">
      <text>
        <r>
          <rPr>
            <b/>
            <sz val="9"/>
            <color indexed="81"/>
            <rFont val="Tahoma"/>
            <family val="2"/>
          </rPr>
          <t>pakai pricelist untuk andhika dari msa</t>
        </r>
        <r>
          <rPr>
            <sz val="9"/>
            <color indexed="81"/>
            <rFont val="Tahoma"/>
            <family val="2"/>
          </rPr>
          <t xml:space="preserve">
</t>
        </r>
      </text>
    </comment>
    <comment ref="E554" authorId="0" shapeId="0" xr:uid="{5C0DA523-0720-497C-A5A5-FC1A5F0600B3}">
      <text>
        <r>
          <rPr>
            <b/>
            <sz val="9"/>
            <color indexed="81"/>
            <rFont val="Tahoma"/>
            <family val="2"/>
          </rPr>
          <t>di kirim 1.000 pcs atau box yg kecil bukan box besar</t>
        </r>
      </text>
    </comment>
    <comment ref="E557" authorId="0" shapeId="0" xr:uid="{3E490E72-1783-473B-A790-84957CACEB9A}">
      <text>
        <r>
          <rPr>
            <b/>
            <sz val="9"/>
            <color indexed="81"/>
            <rFont val="Tahoma"/>
            <family val="2"/>
          </rPr>
          <t>harga dari pl di up 0.75</t>
        </r>
      </text>
    </comment>
    <comment ref="E571" authorId="0" shapeId="0" xr:uid="{2D8E5E5B-CBB1-436E-BCE3-6B62BAEB83FB}">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572" authorId="0" shapeId="0" xr:uid="{8685692E-5BAA-410A-9A2F-5B2BECFE635D}">
      <text>
        <r>
          <rPr>
            <b/>
            <sz val="9"/>
            <color indexed="81"/>
            <rFont val="Tahoma"/>
            <family val="2"/>
          </rPr>
          <t>isi 100T beli di pak dahlan</t>
        </r>
      </text>
    </comment>
    <comment ref="E574" authorId="0" shapeId="0" xr:uid="{B2893E46-F17D-40E4-9FB1-0833C6D9AF2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576" authorId="0" shapeId="0" xr:uid="{2E31D88D-1E9A-472D-9CDE-48B93F1FCB24}">
      <text>
        <r>
          <rPr>
            <b/>
            <sz val="9"/>
            <color indexed="81"/>
            <rFont val="Tahoma"/>
            <family val="2"/>
          </rPr>
          <t>uk.57x47</t>
        </r>
      </text>
    </comment>
    <comment ref="E577" authorId="0" shapeId="0" xr:uid="{077B0A2C-F463-4E1C-81AB-D6367057BB29}">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580" authorId="0" shapeId="0" xr:uid="{3A6753FC-C72A-4A50-8564-AA6A7A104148}">
      <text>
        <r>
          <rPr>
            <sz val="9"/>
            <color indexed="81"/>
            <rFont val="Tahoma"/>
            <family val="2"/>
          </rPr>
          <t xml:space="preserve">Pakai Pricelist Abbott atau  PT Sinergi utama sejahtera kata ibu
</t>
        </r>
      </text>
    </comment>
    <comment ref="E581" authorId="0" shapeId="0" xr:uid="{EFCCA722-D9CF-4AC8-ADE1-9FCF7F7C6E10}">
      <text>
        <r>
          <rPr>
            <b/>
            <sz val="9"/>
            <color indexed="81"/>
            <rFont val="Tahoma"/>
            <family val="2"/>
          </rPr>
          <t>HARGA BELI 450RB DISC 30% jd 315rb
hrga sblmny 325.925</t>
        </r>
      </text>
    </comment>
    <comment ref="E582" authorId="0" shapeId="0" xr:uid="{CC28BB2B-8EB9-468F-A039-BBAD3D19E6CE}">
      <text>
        <r>
          <rPr>
            <b/>
            <sz val="9"/>
            <color indexed="81"/>
            <rFont val="Tahoma"/>
            <family val="2"/>
          </rPr>
          <t>harga PL ABBOTT April 2024 di bagi 0,8</t>
        </r>
      </text>
    </comment>
    <comment ref="H583" authorId="0" shapeId="0" xr:uid="{B6B4C101-6849-4926-AE52-D8C80F044482}">
      <text>
        <r>
          <rPr>
            <b/>
            <sz val="9"/>
            <color indexed="81"/>
            <rFont val="Tahoma"/>
            <family val="2"/>
          </rPr>
          <t>HARGA BELI DI SMS PRAMUKA 40rb
harga 55rb dr ibu</t>
        </r>
      </text>
    </comment>
    <comment ref="E584" authorId="0" shapeId="0" xr:uid="{16F0FED1-2CC6-4908-AE39-1749D912EF93}">
      <text>
        <r>
          <rPr>
            <b/>
            <sz val="9"/>
            <color indexed="81"/>
            <rFont val="Tahoma"/>
            <family val="2"/>
          </rPr>
          <t xml:space="preserve">harga PL PT SMS di tambah 90rb kemudian di bagi 0,75 atau 25%
240.000+90.000 = 330.000 di bagi 0.75 =440.000
</t>
        </r>
      </text>
    </comment>
    <comment ref="E589" authorId="0" shapeId="0" xr:uid="{06AC8467-6BB6-4CDD-B1CA-E1EE2A1AE564}">
      <text>
        <r>
          <rPr>
            <b/>
            <sz val="9"/>
            <color indexed="81"/>
            <rFont val="Tahoma"/>
            <family val="2"/>
          </rPr>
          <t>Harga PL AAM terbaru 01 januari 2024 di bagi 0,9 dan kata ibu dibulatkan</t>
        </r>
      </text>
    </comment>
    <comment ref="E590" authorId="0" shapeId="0" xr:uid="{CBFA0755-B624-433B-9F51-205E3EA8CE9F}">
      <text>
        <r>
          <rPr>
            <b/>
            <sz val="9"/>
            <color indexed="81"/>
            <rFont val="Tahoma"/>
            <family val="2"/>
          </rPr>
          <t xml:space="preserve">Harga PL AAM 2024 terbaru di bagi 0,9 </t>
        </r>
      </text>
    </comment>
    <comment ref="E597" authorId="0" shapeId="0" xr:uid="{2AC88939-2565-4676-BEDB-70095352B32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599" authorId="0" shapeId="0" xr:uid="{FE441E5E-EBAE-4FD2-8F9B-F38B9974460A}">
      <text>
        <r>
          <rPr>
            <b/>
            <sz val="9"/>
            <color indexed="81"/>
            <rFont val="Tahoma"/>
            <family val="2"/>
          </rPr>
          <t xml:space="preserve">Harga PL AAM 2024 terbaru di bagi 0,9 </t>
        </r>
      </text>
    </comment>
    <comment ref="E600" authorId="0" shapeId="0" xr:uid="{0F8A2B20-02AF-465D-8E2F-E8A186327941}">
      <text>
        <r>
          <rPr>
            <b/>
            <sz val="9"/>
            <color indexed="81"/>
            <rFont val="Tahoma"/>
            <family val="2"/>
          </rPr>
          <t xml:space="preserve">Harga PL AAM 2024 terbaru di bagi 0,9 </t>
        </r>
      </text>
    </comment>
    <comment ref="E601" authorId="0" shapeId="0" xr:uid="{51568AFE-16AD-473C-9471-80FECCC57EFE}">
      <text>
        <r>
          <rPr>
            <b/>
            <sz val="9"/>
            <color indexed="81"/>
            <rFont val="Tahoma"/>
            <family val="2"/>
          </rPr>
          <t>harga beli 5.766 dui bagi 0.4 dibulatkan kebawah</t>
        </r>
      </text>
    </comment>
    <comment ref="E602" authorId="0" shapeId="0" xr:uid="{E7BF1EFF-FB9F-475F-8D66-1842CE2BB482}">
      <text>
        <r>
          <rPr>
            <b/>
            <sz val="9"/>
            <color indexed="81"/>
            <rFont val="Tahoma"/>
            <family val="2"/>
          </rPr>
          <t xml:space="preserve">harga ngikutin PL NASIONAL MSA </t>
        </r>
      </text>
    </comment>
    <comment ref="E620" authorId="0" shapeId="0" xr:uid="{74E29384-7F40-4C27-818D-1A0BC2F88028}">
      <text>
        <r>
          <rPr>
            <b/>
            <sz val="9"/>
            <color indexed="81"/>
            <rFont val="Tahoma"/>
            <family val="2"/>
          </rPr>
          <t>harga dari ibu</t>
        </r>
      </text>
    </comment>
    <comment ref="E621" authorId="0" shapeId="0" xr:uid="{05CD6CAE-9417-41E1-8246-B3D69DD68452}">
      <text>
        <r>
          <rPr>
            <b/>
            <sz val="9"/>
            <color indexed="81"/>
            <rFont val="Tahoma"/>
            <family val="2"/>
          </rPr>
          <t>harga dari ibu</t>
        </r>
      </text>
    </comment>
    <comment ref="E622" authorId="0" shapeId="0" xr:uid="{851B3687-8767-49AE-B8AD-8308976C8B3F}">
      <text>
        <r>
          <rPr>
            <b/>
            <sz val="9"/>
            <color indexed="81"/>
            <rFont val="Tahoma"/>
            <family val="2"/>
          </rPr>
          <t>harga dari pl di up 0.75</t>
        </r>
      </text>
    </comment>
    <comment ref="E633" authorId="0" shapeId="0" xr:uid="{F29E7C79-FB88-472C-99C6-83A188C1ABD5}">
      <text>
        <r>
          <rPr>
            <b/>
            <sz val="9"/>
            <color indexed="81"/>
            <rFont val="Tahoma"/>
            <family val="2"/>
          </rPr>
          <t xml:space="preserve">Harga PL AAM 2024 terbaru di bagi 0,9 </t>
        </r>
      </text>
    </comment>
    <comment ref="E635" authorId="0" shapeId="0" xr:uid="{44DB412A-FB49-4C35-A22F-FFE2FDA031AB}">
      <text>
        <r>
          <rPr>
            <b/>
            <sz val="9"/>
            <color indexed="81"/>
            <rFont val="Tahoma"/>
            <family val="2"/>
          </rPr>
          <t>isi 100T beli di pak dahlan</t>
        </r>
      </text>
    </comment>
    <comment ref="E638" authorId="0" shapeId="0" xr:uid="{653BAA03-C586-4126-92D9-D1EF61BA0E1B}">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639" authorId="0" shapeId="0" xr:uid="{96A6BE2A-9974-45E1-9471-53AF1FF41EB2}">
      <text>
        <r>
          <rPr>
            <b/>
            <sz val="9"/>
            <color indexed="81"/>
            <rFont val="Tahoma"/>
            <family val="2"/>
          </rPr>
          <t>harga ngikutin PL Tripatria</t>
        </r>
      </text>
    </comment>
    <comment ref="E643" authorId="0" shapeId="0" xr:uid="{7A1FAD24-1533-483E-9CF8-81DBC360C3E3}">
      <text>
        <r>
          <rPr>
            <b/>
            <sz val="9"/>
            <color indexed="81"/>
            <rFont val="Tahoma"/>
            <family val="2"/>
          </rPr>
          <t>pakai pricelist untuk andhika dari msa</t>
        </r>
        <r>
          <rPr>
            <sz val="9"/>
            <color indexed="81"/>
            <rFont val="Tahoma"/>
            <family val="2"/>
          </rPr>
          <t xml:space="preserve">
</t>
        </r>
      </text>
    </comment>
    <comment ref="E644" authorId="0" shapeId="0" xr:uid="{BB99F51C-ECA2-4EE4-8007-D6EFECDC453B}">
      <text>
        <r>
          <rPr>
            <b/>
            <sz val="9"/>
            <color indexed="81"/>
            <rFont val="Tahoma"/>
            <family val="2"/>
          </rPr>
          <t>HARGA BELI 450RB DISC 30% jd 315rb
hrga sblmny 325.925</t>
        </r>
      </text>
    </comment>
    <comment ref="E645" authorId="0" shapeId="0" xr:uid="{E159D362-266A-48A7-A138-E77546E13A53}">
      <text>
        <r>
          <rPr>
            <b/>
            <sz val="9"/>
            <color indexed="81"/>
            <rFont val="Tahoma"/>
            <family val="2"/>
          </rPr>
          <t xml:space="preserve">harga PL PT SMS di tambah 90rb kemudian di bagi 0,75 atau 25%
240.000+90.000 = 330.000 di bagi 0.75 =440.000
</t>
        </r>
      </text>
    </comment>
    <comment ref="E649" authorId="0" shapeId="0" xr:uid="{3F2388A9-A79A-4893-A60B-A956DF7505A3}">
      <text>
        <r>
          <rPr>
            <b/>
            <sz val="9"/>
            <color indexed="81"/>
            <rFont val="Tahoma"/>
            <family val="2"/>
          </rPr>
          <t xml:space="preserve">Harga PL AAM 2024 terbaru di bagi 0,9 </t>
        </r>
      </text>
    </comment>
    <comment ref="E654" authorId="0" shapeId="0" xr:uid="{C294B799-238D-46C1-8AC5-507FD795B812}">
      <text>
        <r>
          <rPr>
            <b/>
            <sz val="9"/>
            <color indexed="81"/>
            <rFont val="Tahoma"/>
            <family val="2"/>
          </rPr>
          <t>Harga lama 31.250 di up 30% atau dibagi 0.7 lalu dibulatkan menjadi 45.000</t>
        </r>
      </text>
    </comment>
    <comment ref="E658" authorId="0" shapeId="0" xr:uid="{F321A61D-B63B-428D-8B69-C64802FD4EAE}">
      <text>
        <r>
          <rPr>
            <b/>
            <sz val="9"/>
            <color indexed="81"/>
            <rFont val="Tahoma"/>
            <family val="2"/>
          </rPr>
          <t>Harga PL AAM terbaru 01 januari 2024 di bagi 0,9 dan kata ibu dibulatkan</t>
        </r>
      </text>
    </comment>
    <comment ref="E661" authorId="0" shapeId="0" xr:uid="{273516AB-08D3-4E3E-96BF-8E143E434A0B}">
      <text>
        <r>
          <rPr>
            <b/>
            <sz val="9"/>
            <color indexed="81"/>
            <rFont val="Tahoma"/>
            <family val="2"/>
          </rPr>
          <t>Harga beli 1.200.000 di up 0.75 atau 25%</t>
        </r>
        <r>
          <rPr>
            <sz val="9"/>
            <color indexed="81"/>
            <rFont val="Tahoma"/>
            <family val="2"/>
          </rPr>
          <t xml:space="preserve">
</t>
        </r>
      </text>
    </comment>
    <comment ref="E665" authorId="0" shapeId="0" xr:uid="{7C4BFB5E-95E7-4B56-8E45-ABAD079558B8}">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666" authorId="0" shapeId="0" xr:uid="{D75A4F31-F8A3-4DE7-8796-B0A3E3A8758F}">
      <text>
        <r>
          <rPr>
            <b/>
            <sz val="9"/>
            <color indexed="81"/>
            <rFont val="Tahoma"/>
            <family val="2"/>
          </rPr>
          <t>Harga beli dpp 52.252 di up 40% atau dibagi 0.6</t>
        </r>
        <r>
          <rPr>
            <sz val="9"/>
            <color indexed="81"/>
            <rFont val="Tahoma"/>
            <family val="2"/>
          </rPr>
          <t xml:space="preserve">
</t>
        </r>
      </text>
    </comment>
    <comment ref="E667" authorId="0" shapeId="0" xr:uid="{5EA6A7D4-D0E3-44CB-888B-62F1F1E0AAF9}">
      <text>
        <r>
          <rPr>
            <b/>
            <sz val="9"/>
            <color indexed="81"/>
            <rFont val="Tahoma"/>
            <family val="2"/>
          </rPr>
          <t>harga beli 5.766 dui bagi 0.4 dibulatkan kebawah</t>
        </r>
      </text>
    </comment>
    <comment ref="E668" authorId="0" shapeId="0" xr:uid="{492A58BA-3B55-4F5D-BEEC-ED80C2EAB9E8}">
      <text>
        <r>
          <rPr>
            <b/>
            <sz val="9"/>
            <color indexed="81"/>
            <rFont val="Tahoma"/>
            <family val="2"/>
          </rPr>
          <t xml:space="preserve">Harga PL AAM 2024 terbaru di bagi 0,9 </t>
        </r>
      </text>
    </comment>
    <comment ref="E669" authorId="0" shapeId="0" xr:uid="{6A2728D7-141E-4FC6-937B-3EFEA4BED038}">
      <text>
        <r>
          <rPr>
            <b/>
            <sz val="9"/>
            <color indexed="81"/>
            <rFont val="Tahoma"/>
            <family val="2"/>
          </rPr>
          <t>Harga beli 106.306 di up 30% atau dibagi 0.7 lalu dibulatkan</t>
        </r>
      </text>
    </comment>
    <comment ref="E672" authorId="0" shapeId="0" xr:uid="{D061770B-78C0-4A73-86FE-5B1704229B98}">
      <text>
        <r>
          <rPr>
            <b/>
            <sz val="9"/>
            <color indexed="81"/>
            <rFont val="Tahoma"/>
            <family val="2"/>
          </rPr>
          <t>Harga beli dpp 52.252 di up 40% atau dibagi 0.6</t>
        </r>
        <r>
          <rPr>
            <sz val="9"/>
            <color indexed="81"/>
            <rFont val="Tahoma"/>
            <family val="2"/>
          </rPr>
          <t xml:space="preserve">
</t>
        </r>
      </text>
    </comment>
    <comment ref="E674" authorId="0" shapeId="0" xr:uid="{B76D153C-98CE-4143-B5D9-4D4A4E733C9D}">
      <text>
        <r>
          <rPr>
            <b/>
            <sz val="9"/>
            <color indexed="81"/>
            <rFont val="Tahoma"/>
            <family val="2"/>
          </rPr>
          <t>up 0.56 dari harga beli include PPN 15.000 lalu dibulatkan ke atas</t>
        </r>
      </text>
    </comment>
    <comment ref="E675" authorId="0" shapeId="0" xr:uid="{F9F1DB41-AFB1-40DB-8D5F-6A3C9BF9FA6F}">
      <text>
        <r>
          <rPr>
            <b/>
            <sz val="9"/>
            <color indexed="81"/>
            <rFont val="Tahoma"/>
            <family val="2"/>
          </rPr>
          <t>Harga up 0.7 atau 30%</t>
        </r>
        <r>
          <rPr>
            <sz val="9"/>
            <color indexed="81"/>
            <rFont val="Tahoma"/>
            <family val="2"/>
          </rPr>
          <t xml:space="preserve">
</t>
        </r>
      </text>
    </comment>
    <comment ref="E676" authorId="0" shapeId="0" xr:uid="{AD09223E-5AF6-4257-9471-F9D1060C5250}">
      <text>
        <r>
          <rPr>
            <b/>
            <sz val="9"/>
            <color indexed="81"/>
            <rFont val="Tahoma"/>
            <family val="2"/>
          </rPr>
          <t>Harga up 0.7 atau 30%</t>
        </r>
        <r>
          <rPr>
            <sz val="9"/>
            <color indexed="81"/>
            <rFont val="Tahoma"/>
            <family val="2"/>
          </rPr>
          <t xml:space="preserve">
</t>
        </r>
      </text>
    </comment>
    <comment ref="E681" authorId="0" shapeId="0" xr:uid="{EE150C37-AA0C-4156-B6FE-091A953148C3}">
      <text>
        <r>
          <rPr>
            <b/>
            <sz val="9"/>
            <color indexed="81"/>
            <rFont val="Tahoma"/>
            <family val="2"/>
          </rPr>
          <t xml:space="preserve">Harga PL AAM 2024 terbaru di bagi 0,9 </t>
        </r>
      </text>
    </comment>
    <comment ref="E684" authorId="0" shapeId="0" xr:uid="{8274D2C1-DBE8-47F4-86F1-8EDBB0784CE1}">
      <text>
        <r>
          <rPr>
            <b/>
            <sz val="9"/>
            <color indexed="81"/>
            <rFont val="Tahoma"/>
            <family val="2"/>
          </rPr>
          <t>Harga beli 32.433 di up 40% atau dibagi 0.6 lalu dibulatkan</t>
        </r>
        <r>
          <rPr>
            <sz val="9"/>
            <color indexed="81"/>
            <rFont val="Tahoma"/>
            <family val="2"/>
          </rPr>
          <t xml:space="preserve">
</t>
        </r>
      </text>
    </comment>
    <comment ref="E703" authorId="0" shapeId="0" xr:uid="{847A7776-1F73-43C2-906D-4B48825E532A}">
      <text>
        <r>
          <rPr>
            <b/>
            <sz val="9"/>
            <color indexed="81"/>
            <rFont val="Tahoma"/>
            <family val="2"/>
          </rPr>
          <t>isi 100T beli di pak dahlan</t>
        </r>
      </text>
    </comment>
    <comment ref="E704" authorId="0" shapeId="0" xr:uid="{1728D6C0-B6E9-4267-AC4D-A89F909586F1}">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706" authorId="0" shapeId="0" xr:uid="{85B092FA-7CD1-45F7-B46A-6B963962E622}">
      <text>
        <r>
          <rPr>
            <b/>
            <sz val="9"/>
            <color indexed="81"/>
            <rFont val="Tahoma"/>
            <family val="2"/>
          </rPr>
          <t>pakai pricelist untuk andhika dari msa</t>
        </r>
        <r>
          <rPr>
            <sz val="9"/>
            <color indexed="81"/>
            <rFont val="Tahoma"/>
            <family val="2"/>
          </rPr>
          <t xml:space="preserve">
</t>
        </r>
      </text>
    </comment>
    <comment ref="E709" authorId="0" shapeId="0" xr:uid="{11609700-582D-4A40-8FB5-17A1782CA3B7}">
      <text>
        <r>
          <rPr>
            <b/>
            <sz val="9"/>
            <color indexed="81"/>
            <rFont val="Tahoma"/>
            <family val="2"/>
          </rPr>
          <t>HARGA BELI 450RB DISC 30% jd 315rb
hrga sblmny 325.925</t>
        </r>
      </text>
    </comment>
    <comment ref="E710" authorId="0" shapeId="0" xr:uid="{485ED973-2506-4224-AAC5-B41634A1710A}">
      <text>
        <r>
          <rPr>
            <b/>
            <sz val="9"/>
            <color indexed="81"/>
            <rFont val="Tahoma"/>
            <family val="2"/>
          </rPr>
          <t xml:space="preserve">harga PL PT SMS di tambah 90rb kemudian di bagi 0,75 atau 25%
240.000+90.000 = 330.000 di bagi 0.75 =440.000
</t>
        </r>
      </text>
    </comment>
    <comment ref="E713" authorId="0" shapeId="0" xr:uid="{DB0DABBD-2B20-459C-B858-5EDC02119403}">
      <text>
        <r>
          <rPr>
            <b/>
            <sz val="9"/>
            <color indexed="81"/>
            <rFont val="Tahoma"/>
            <family val="2"/>
          </rPr>
          <t xml:space="preserve">Harga PL AAM 2024 terbaru di bagi 0,9 </t>
        </r>
      </text>
    </comment>
    <comment ref="E714" authorId="0" shapeId="0" xr:uid="{DC824551-FA28-421D-8E43-E5FDE1CE9B38}">
      <text>
        <r>
          <rPr>
            <b/>
            <sz val="9"/>
            <color indexed="81"/>
            <rFont val="Tahoma"/>
            <family val="2"/>
          </rPr>
          <t>beli di PT SABA
Hrga pakai PL PT SABA SBLM DISC DI BAGI 0,75 ATAU SAMA DG DI NAIKIN 20% KEMUDIAN DI BULATKAN</t>
        </r>
      </text>
    </comment>
    <comment ref="E724" authorId="0" shapeId="0" xr:uid="{8D915C4F-E7CE-4FDE-A1CF-04EABB99CE0B}">
      <text>
        <r>
          <rPr>
            <b/>
            <sz val="9"/>
            <color indexed="81"/>
            <rFont val="Tahoma"/>
            <family val="2"/>
          </rPr>
          <t>harga dari ibu</t>
        </r>
      </text>
    </comment>
    <comment ref="E725" authorId="0" shapeId="0" xr:uid="{D0D8EAB6-F763-4F76-9DC9-90498E5DF62C}">
      <text>
        <r>
          <rPr>
            <b/>
            <sz val="9"/>
            <color indexed="81"/>
            <rFont val="Tahoma"/>
            <family val="2"/>
          </rPr>
          <t>harga dari ibu</t>
        </r>
      </text>
    </comment>
    <comment ref="E726" authorId="0" shapeId="0" xr:uid="{61698FE5-8A9E-4E9B-AE4D-FC2240CC9001}">
      <text>
        <r>
          <rPr>
            <b/>
            <sz val="9"/>
            <color indexed="81"/>
            <rFont val="Tahoma"/>
            <family val="2"/>
          </rPr>
          <t>harga dari pl di up 0.75</t>
        </r>
      </text>
    </comment>
    <comment ref="E727" authorId="0" shapeId="0" xr:uid="{041DC26C-1D41-4E03-B2AA-0751E30E0F3A}">
      <text>
        <r>
          <rPr>
            <sz val="9"/>
            <color indexed="81"/>
            <rFont val="Tahoma"/>
            <family val="2"/>
          </rPr>
          <t xml:space="preserve">Harga PL AAM terbaru di bagi 0,8 (20%)
</t>
        </r>
      </text>
    </comment>
    <comment ref="E729" authorId="0" shapeId="0" xr:uid="{A363F162-CCFB-4534-8BBD-ABDD4EEFC7CB}">
      <text>
        <r>
          <rPr>
            <sz val="9"/>
            <color indexed="81"/>
            <rFont val="Tahoma"/>
            <family val="2"/>
          </rPr>
          <t>HARGA BARU 88.000 JADI 100.000 jadi 100.000 dibagi 0,9 atau di up 10%
kata ibu</t>
        </r>
      </text>
    </comment>
    <comment ref="E731" authorId="0" shapeId="0" xr:uid="{E06DBDF7-DF3D-449E-B25D-42D95A972ED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732" authorId="0" shapeId="0" xr:uid="{D9C1C23F-0D48-4239-B9A0-BCD7CB7C7C23}">
      <text>
        <r>
          <rPr>
            <b/>
            <sz val="9"/>
            <color indexed="81"/>
            <rFont val="Tahoma"/>
            <family val="2"/>
          </rPr>
          <t>isi 100T beli di pak dahlan</t>
        </r>
      </text>
    </comment>
    <comment ref="E734" authorId="0" shapeId="0" xr:uid="{2848A7BC-8875-416D-800C-C50A505CD819}">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735" authorId="0" shapeId="0" xr:uid="{DA0096D8-2577-4853-B769-69868F4B1A93}">
      <text>
        <r>
          <rPr>
            <sz val="9"/>
            <color indexed="81"/>
            <rFont val="Tahoma"/>
            <family val="2"/>
          </rPr>
          <t xml:space="preserve">Pakai Pricelist Abbott atau  PT Sinergi utama sejahtera kata ibu
</t>
        </r>
      </text>
    </comment>
    <comment ref="E737" authorId="0" shapeId="0" xr:uid="{27C679DE-BF94-4E7A-B351-446F92CD3E7B}">
      <text>
        <r>
          <rPr>
            <b/>
            <sz val="9"/>
            <color indexed="81"/>
            <rFont val="Tahoma"/>
            <family val="2"/>
          </rPr>
          <t>harga PL ABBOTT April 2024 di bagi 0,8</t>
        </r>
      </text>
    </comment>
    <comment ref="E742" authorId="0" shapeId="0" xr:uid="{B9D0F7D9-D79C-44A1-8471-34284672B1A5}">
      <text>
        <r>
          <rPr>
            <b/>
            <sz val="9"/>
            <color indexed="81"/>
            <rFont val="Tahoma"/>
            <family val="2"/>
          </rPr>
          <t>Harga beli dpp 52.252 di up 40% atau dibagi 0.6</t>
        </r>
        <r>
          <rPr>
            <sz val="9"/>
            <color indexed="81"/>
            <rFont val="Tahoma"/>
            <family val="2"/>
          </rPr>
          <t xml:space="preserve">
</t>
        </r>
      </text>
    </comment>
    <comment ref="E743" authorId="0" shapeId="0" xr:uid="{4E07D653-403B-4E2B-91E2-10904B132208}">
      <text>
        <r>
          <rPr>
            <b/>
            <sz val="9"/>
            <color indexed="81"/>
            <rFont val="Tahoma"/>
            <family val="2"/>
          </rPr>
          <t xml:space="preserve">Harga PL AAM 2024 terbaru di bagi 0,9 </t>
        </r>
      </text>
    </comment>
    <comment ref="E744" authorId="0" shapeId="0" xr:uid="{C9FB3E95-D710-4827-BDD4-B67D87D57CEF}">
      <text>
        <r>
          <rPr>
            <b/>
            <sz val="9"/>
            <color indexed="81"/>
            <rFont val="Tahoma"/>
            <family val="2"/>
          </rPr>
          <t>Harga beli 1.200.000 di up 0.75 atau 25%</t>
        </r>
        <r>
          <rPr>
            <sz val="9"/>
            <color indexed="81"/>
            <rFont val="Tahoma"/>
            <family val="2"/>
          </rPr>
          <t xml:space="preserve">
</t>
        </r>
      </text>
    </comment>
    <comment ref="E745" authorId="0" shapeId="0" xr:uid="{3055E2CB-F6A2-4427-A8C1-3D514A9770FB}">
      <text>
        <r>
          <rPr>
            <b/>
            <sz val="9"/>
            <color indexed="81"/>
            <rFont val="Tahoma"/>
            <family val="2"/>
          </rPr>
          <t>Harga beli 1.200.000 di up 0.75 atau 25%</t>
        </r>
        <r>
          <rPr>
            <sz val="9"/>
            <color indexed="81"/>
            <rFont val="Tahoma"/>
            <family val="2"/>
          </rPr>
          <t xml:space="preserve">
</t>
        </r>
      </text>
    </comment>
    <comment ref="E752" authorId="0" shapeId="0" xr:uid="{B448AFE3-2E56-482C-BCC2-4BCB7D484DC0}">
      <text>
        <r>
          <rPr>
            <b/>
            <sz val="9"/>
            <color indexed="81"/>
            <rFont val="Tahoma"/>
            <family val="2"/>
          </rPr>
          <t>Harga beli 1.200.000 di up 0.75 atau 25%</t>
        </r>
        <r>
          <rPr>
            <sz val="9"/>
            <color indexed="81"/>
            <rFont val="Tahoma"/>
            <family val="2"/>
          </rPr>
          <t xml:space="preserve">
</t>
        </r>
      </text>
    </comment>
    <comment ref="E771" authorId="0" shapeId="0" xr:uid="{B713E712-1220-4F2C-97C0-9E1D6179D3CB}">
      <text>
        <r>
          <rPr>
            <b/>
            <sz val="9"/>
            <color indexed="81"/>
            <rFont val="Tahoma"/>
            <family val="2"/>
          </rPr>
          <t>harga dari ibu</t>
        </r>
      </text>
    </comment>
    <comment ref="E772" authorId="0" shapeId="0" xr:uid="{B48EBB10-42E7-4517-B6E7-48A8DFC0BF56}">
      <text>
        <r>
          <rPr>
            <b/>
            <sz val="9"/>
            <color indexed="81"/>
            <rFont val="Tahoma"/>
            <family val="2"/>
          </rPr>
          <t>harga dari pl di up 0.75</t>
        </r>
      </text>
    </comment>
    <comment ref="E775" authorId="0" shapeId="0" xr:uid="{4F51233F-D69C-4159-A79D-E5010A6B1AA0}">
      <text>
        <r>
          <rPr>
            <b/>
            <sz val="9"/>
            <color indexed="81"/>
            <rFont val="Tahoma"/>
            <family val="2"/>
          </rPr>
          <t>harga ngikutin PL TRIPATRIA</t>
        </r>
      </text>
    </comment>
    <comment ref="E784" authorId="0" shapeId="0" xr:uid="{325861A7-CD86-4B9D-863B-B39BBA562DBB}">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785" authorId="0" shapeId="0" xr:uid="{9E7BB53A-0A82-4D37-AA90-80E6B42701AF}">
      <text>
        <r>
          <rPr>
            <b/>
            <sz val="9"/>
            <color indexed="81"/>
            <rFont val="Tahoma"/>
            <family val="2"/>
          </rPr>
          <t>uk.57x47</t>
        </r>
      </text>
    </comment>
    <comment ref="E786" authorId="0" shapeId="0" xr:uid="{74E2E03B-349D-44ED-8878-82C52B81FBE2}">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792" authorId="0" shapeId="0" xr:uid="{1ED7AF76-25EC-4E6C-8401-5548C14D083F}">
      <text>
        <r>
          <rPr>
            <sz val="9"/>
            <color indexed="81"/>
            <rFont val="Tahoma"/>
            <family val="2"/>
          </rPr>
          <t xml:space="preserve">Pakai Pricelist Abbott atau  PT Sinergi utama sejahtera kata ibu
</t>
        </r>
      </text>
    </comment>
    <comment ref="H794" authorId="0" shapeId="0" xr:uid="{F6DE1741-7854-4350-99AA-6A3606739CE1}">
      <text>
        <r>
          <rPr>
            <b/>
            <sz val="9"/>
            <color indexed="81"/>
            <rFont val="Tahoma"/>
            <family val="2"/>
          </rPr>
          <t>HARGA BELI DI SMS PRAMUKA 40rb
harga 55rb dr ibu</t>
        </r>
      </text>
    </comment>
    <comment ref="E795" authorId="0" shapeId="0" xr:uid="{C990F94C-D4D6-4806-97E5-8D0FEA470456}">
      <text>
        <r>
          <rPr>
            <b/>
            <sz val="9"/>
            <color indexed="81"/>
            <rFont val="Tahoma"/>
            <family val="2"/>
          </rPr>
          <t xml:space="preserve">harga PL PT SMS di tambah 90rb kemudian di bagi 0,75 atau 25%
240.000+90.000 = 330.000 di bagi 0.75 =440.000
</t>
        </r>
      </text>
    </comment>
    <comment ref="E799" authorId="0" shapeId="0" xr:uid="{9492E85D-AC04-492A-9690-481A2AEB150B}">
      <text>
        <r>
          <rPr>
            <b/>
            <sz val="9"/>
            <color indexed="81"/>
            <rFont val="Tahoma"/>
            <family val="2"/>
          </rPr>
          <t>BELI DI GP
HARGA BELI DI GP DI NAIKIN 50%</t>
        </r>
      </text>
    </comment>
    <comment ref="E802" authorId="0" shapeId="0" xr:uid="{B7C61315-3446-46D7-8A2E-B873435F1B62}">
      <text>
        <r>
          <rPr>
            <b/>
            <sz val="9"/>
            <color indexed="81"/>
            <rFont val="Tahoma"/>
            <family val="2"/>
          </rPr>
          <t>Harga PL AAM terbaru 01 januari 2024 di bagi 0,9 dan kata ibu dibulatkan</t>
        </r>
      </text>
    </comment>
    <comment ref="E803" authorId="0" shapeId="0" xr:uid="{1BD9818D-4D55-4B94-83E3-64F6238618FB}">
      <text>
        <r>
          <rPr>
            <b/>
            <sz val="9"/>
            <color indexed="81"/>
            <rFont val="Tahoma"/>
            <family val="2"/>
          </rPr>
          <t xml:space="preserve">Harga PL AAM 2024 terbaru di bagi 0,9 </t>
        </r>
      </text>
    </comment>
    <comment ref="E814" authorId="0" shapeId="0" xr:uid="{D0DFED17-8F12-42FA-B22D-FB9AC3B24E29}">
      <text>
        <r>
          <rPr>
            <b/>
            <sz val="9"/>
            <color indexed="81"/>
            <rFont val="Tahoma"/>
            <family val="2"/>
          </rPr>
          <t>Harga beli 32.433 di up 40% atau dibagi 0.6 lalu dibulatkan</t>
        </r>
        <r>
          <rPr>
            <sz val="9"/>
            <color indexed="81"/>
            <rFont val="Tahoma"/>
            <family val="2"/>
          </rPr>
          <t xml:space="preserve">
</t>
        </r>
      </text>
    </comment>
    <comment ref="E815" authorId="0" shapeId="0" xr:uid="{CFF6564F-B5DD-4F6A-B8DB-B936CF28A00A}">
      <text>
        <r>
          <rPr>
            <b/>
            <sz val="9"/>
            <color indexed="81"/>
            <rFont val="Tahoma"/>
            <family val="2"/>
          </rPr>
          <t>Harga beli 1.200.000 di up 0.75 atau 25%</t>
        </r>
        <r>
          <rPr>
            <sz val="9"/>
            <color indexed="81"/>
            <rFont val="Tahoma"/>
            <family val="2"/>
          </rPr>
          <t xml:space="preserve">
</t>
        </r>
      </text>
    </comment>
    <comment ref="E816" authorId="0" shapeId="0" xr:uid="{8391C14C-F10C-4072-B2F7-C617593CB41A}">
      <text>
        <r>
          <rPr>
            <b/>
            <sz val="9"/>
            <color indexed="81"/>
            <rFont val="Tahoma"/>
            <family val="2"/>
          </rPr>
          <t>Harga beli 65.000 di up 25% atau dibagi 0.75 lalu dibulatkan</t>
        </r>
        <r>
          <rPr>
            <sz val="9"/>
            <color indexed="81"/>
            <rFont val="Tahoma"/>
            <family val="2"/>
          </rPr>
          <t xml:space="preserve">
</t>
        </r>
      </text>
    </comment>
    <comment ref="E817" authorId="0" shapeId="0" xr:uid="{BF742D3A-8E97-4A5B-A16C-9206A852406A}">
      <text>
        <r>
          <rPr>
            <b/>
            <sz val="9"/>
            <color indexed="81"/>
            <rFont val="Tahoma"/>
            <family val="2"/>
          </rPr>
          <t xml:space="preserve">Harga PL AAM 2024 terbaru di bagi 0,9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3" authorId="0" shapeId="0" xr:uid="{8561377B-B645-4FF3-B037-FB256F060ABF}">
      <text>
        <r>
          <rPr>
            <b/>
            <sz val="9"/>
            <color indexed="81"/>
            <rFont val="Tahoma"/>
            <family val="2"/>
          </rPr>
          <t xml:space="preserve">harga PL Nasional MSA Rp 1.532.000/ 0,8 </t>
        </r>
        <r>
          <rPr>
            <sz val="9"/>
            <color indexed="81"/>
            <rFont val="Tahoma"/>
            <family val="2"/>
          </rPr>
          <t xml:space="preserve">
</t>
        </r>
      </text>
    </comment>
    <comment ref="E14" authorId="0" shapeId="0" xr:uid="{0659A4A0-6D3B-4933-A1FF-DC9EA4D78AAB}">
      <text>
        <r>
          <rPr>
            <b/>
            <sz val="9"/>
            <color indexed="81"/>
            <rFont val="Tahoma"/>
            <family val="2"/>
          </rPr>
          <t xml:space="preserve">harga PL Nasional MSA Rp 961.000/ 0,8 </t>
        </r>
      </text>
    </comment>
    <comment ref="E15" authorId="0" shapeId="0" xr:uid="{BEF42DA1-9923-47B8-8C10-5C8E80CF738E}">
      <text>
        <r>
          <rPr>
            <b/>
            <sz val="9"/>
            <color indexed="81"/>
            <rFont val="Tahoma"/>
            <family val="2"/>
          </rPr>
          <t>harga PL Nasional MSA di bagi 0,75 atau di up 25%</t>
        </r>
      </text>
    </comment>
    <comment ref="E18" authorId="0" shapeId="0" xr:uid="{27A8C885-24D1-4EAE-B97E-85BC0A2EC08B}">
      <text>
        <r>
          <rPr>
            <b/>
            <sz val="9"/>
            <color indexed="81"/>
            <rFont val="Tahoma"/>
            <family val="2"/>
          </rPr>
          <t>harga naik per 06 september 2023</t>
        </r>
      </text>
    </comment>
    <comment ref="E19" authorId="0" shapeId="0" xr:uid="{166705D7-A1C2-40DD-BEE9-C1A293E5B9D6}">
      <text>
        <r>
          <rPr>
            <b/>
            <sz val="9"/>
            <color indexed="81"/>
            <rFont val="Tahoma"/>
            <family val="2"/>
          </rPr>
          <t>harga PL Nasional MSA di bagi 0,75 atau di up 25%</t>
        </r>
      </text>
    </comment>
    <comment ref="E25" authorId="0" shapeId="0" xr:uid="{331715BB-0711-45D1-9E18-CD77F9C36DBC}">
      <text>
        <r>
          <rPr>
            <b/>
            <sz val="9"/>
            <color indexed="81"/>
            <rFont val="Tahoma"/>
            <family val="2"/>
          </rPr>
          <t xml:space="preserve">Primaco
</t>
        </r>
      </text>
    </comment>
    <comment ref="E27" authorId="0" shapeId="0" xr:uid="{D678E6FA-1A72-4B10-A49E-72527B6C9291}">
      <text>
        <r>
          <rPr>
            <b/>
            <sz val="9"/>
            <color indexed="81"/>
            <rFont val="Tahoma"/>
            <family val="2"/>
          </rPr>
          <t xml:space="preserve">harga PL Nasional MSA Rp 1.532.000/ 0,8 </t>
        </r>
        <r>
          <rPr>
            <sz val="9"/>
            <color indexed="81"/>
            <rFont val="Tahoma"/>
            <family val="2"/>
          </rPr>
          <t xml:space="preserve">
</t>
        </r>
      </text>
    </comment>
    <comment ref="E28" authorId="0" shapeId="0" xr:uid="{119361A2-5440-44BB-B0F2-E1EF87D420A9}">
      <text>
        <r>
          <rPr>
            <b/>
            <sz val="9"/>
            <color indexed="81"/>
            <rFont val="Tahoma"/>
            <family val="2"/>
          </rPr>
          <t xml:space="preserve">harga PL Nasional MSA Rp 1.532.000/ 0,8 </t>
        </r>
        <r>
          <rPr>
            <sz val="9"/>
            <color indexed="81"/>
            <rFont val="Tahoma"/>
            <family val="2"/>
          </rPr>
          <t xml:space="preserve">
</t>
        </r>
      </text>
    </comment>
    <comment ref="E35" authorId="0" shapeId="0" xr:uid="{67D2F347-32BE-48EC-A9C2-65421ECE93C8}">
      <text>
        <r>
          <rPr>
            <b/>
            <sz val="9"/>
            <color indexed="81"/>
            <rFont val="Tahoma"/>
            <family val="2"/>
          </rPr>
          <t xml:space="preserve">Primaco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6" authorId="0" shapeId="0" xr:uid="{D170AE01-9765-4913-AB7E-40B2FCE62DB3}">
      <text>
        <r>
          <rPr>
            <sz val="9"/>
            <color indexed="81"/>
            <rFont val="Tahoma"/>
            <family val="2"/>
          </rPr>
          <t xml:space="preserve">kata ibu pake harga pembelian terakhir dibagi 2 karena isinya 500 bukan 1.000 pada bulan juli 2022
kemudian harga dibagi 0.9 atau di up 10%
</t>
        </r>
      </text>
    </comment>
    <comment ref="G18" authorId="0" shapeId="0" xr:uid="{AB934A80-1A81-426A-88A3-10049E9B4C90}">
      <text>
        <r>
          <rPr>
            <b/>
            <sz val="9"/>
            <color indexed="81"/>
            <rFont val="Tahoma"/>
            <family val="2"/>
          </rPr>
          <t>isi 500 pcs/bag</t>
        </r>
      </text>
    </comment>
    <comment ref="G19" authorId="0" shapeId="0" xr:uid="{7CB2AD08-AE1F-4FD4-A1D8-A362E56CAF92}">
      <text>
        <r>
          <rPr>
            <b/>
            <sz val="9"/>
            <color indexed="81"/>
            <rFont val="Tahoma"/>
            <family val="2"/>
          </rPr>
          <t>pakai harga PL Biovita BAV ml paling kecil (60 ml) Rp.170.000
170.000 x 60 ml</t>
        </r>
      </text>
    </comment>
    <comment ref="G20" authorId="0" shapeId="0" xr:uid="{CAD1E49B-1FA0-40B1-B9DC-2C4077EDEB6E}">
      <text>
        <r>
          <rPr>
            <b/>
            <sz val="9"/>
            <color indexed="81"/>
            <rFont val="Tahoma"/>
            <family val="2"/>
          </rPr>
          <t>Harga sebelumnya Rp 550.000 di up 0.9 karena pembelian 2025 harga naik 0.91 atau 9%</t>
        </r>
      </text>
    </comment>
    <comment ref="G23" authorId="0" shapeId="0" xr:uid="{8982ECCE-2C94-4420-BE33-2661EF439607}">
      <text>
        <r>
          <rPr>
            <b/>
            <sz val="9"/>
            <color indexed="81"/>
            <rFont val="Tahoma"/>
            <family val="2"/>
          </rPr>
          <t>PL NASIONAL SKM (SARANA KARYA MEDIKA) yg egens di bagi 0,8 atau di up 20%</t>
        </r>
      </text>
    </comment>
    <comment ref="J24" authorId="0" shapeId="0" xr:uid="{5510DCC2-9D1C-47CE-94A6-84AF9F677610}">
      <text>
        <r>
          <rPr>
            <b/>
            <sz val="9"/>
            <color indexed="81"/>
            <rFont val="Tahoma"/>
            <family val="2"/>
          </rPr>
          <t>harga 2020</t>
        </r>
      </text>
    </comment>
    <comment ref="J25" authorId="0" shapeId="0" xr:uid="{8E455260-8991-4EB3-B3FD-CDBB8E833751}">
      <text>
        <r>
          <rPr>
            <b/>
            <sz val="9"/>
            <color indexed="81"/>
            <rFont val="Tahoma"/>
            <family val="2"/>
          </rPr>
          <t>harga 2020</t>
        </r>
      </text>
    </comment>
    <comment ref="J32" authorId="0" shapeId="0" xr:uid="{97E31DAF-1B23-4189-B896-68F454A61805}">
      <text>
        <r>
          <rPr>
            <sz val="9"/>
            <color indexed="81"/>
            <rFont val="Tahoma"/>
            <family val="2"/>
          </rPr>
          <t xml:space="preserve">kata bapak harga sebelumnya dinaikin 5rb 
</t>
        </r>
      </text>
    </comment>
    <comment ref="G34" authorId="0" shapeId="0" xr:uid="{37739D7B-93E2-4AE6-B702-CD48E6F709CF}">
      <text>
        <r>
          <rPr>
            <b/>
            <sz val="9"/>
            <color indexed="81"/>
            <rFont val="Tahoma"/>
            <family val="2"/>
          </rPr>
          <t xml:space="preserve">pakai harga PL Biovita BAV ml paling kecil (100 ml) Rp.27.000
27.000x120 ml </t>
        </r>
      </text>
    </comment>
    <comment ref="G35" authorId="0" shapeId="0" xr:uid="{6123BC37-4C0B-4AB7-8524-CCF7C530CE26}">
      <text>
        <r>
          <rPr>
            <b/>
            <sz val="9"/>
            <color indexed="81"/>
            <rFont val="Tahoma"/>
            <family val="2"/>
          </rPr>
          <t>PL NASIONAL SKM (SARANA KARYA MEDIKA) yg egens di bagi 0,8 atau di up 20%</t>
        </r>
      </text>
    </comment>
    <comment ref="J36" authorId="0" shapeId="0" xr:uid="{935DA803-38F8-4E33-81D7-05B9C0DEEBBE}">
      <text>
        <r>
          <rPr>
            <sz val="9"/>
            <color indexed="81"/>
            <rFont val="Tahoma"/>
            <family val="2"/>
          </rPr>
          <t xml:space="preserve">kata bapak harga sebelumnya dinaikin 5rb 
</t>
        </r>
      </text>
    </comment>
    <comment ref="G42" authorId="0" shapeId="0" xr:uid="{7ACEC3D8-E153-4FA9-B765-FC942F22DE2A}">
      <text>
        <r>
          <rPr>
            <b/>
            <sz val="9"/>
            <color indexed="81"/>
            <rFont val="Tahoma"/>
            <family val="2"/>
          </rPr>
          <t>harga sblmny di up 10% karena harga dari aam naik 10%</t>
        </r>
      </text>
    </comment>
    <comment ref="J42" authorId="0" shapeId="0" xr:uid="{BEFB440C-623F-43E1-A945-6EDBCA5F91D2}">
      <text>
        <r>
          <rPr>
            <b/>
            <sz val="9"/>
            <color indexed="81"/>
            <rFont val="Tahoma"/>
            <family val="2"/>
          </rPr>
          <t xml:space="preserve">harga lama dibagi 0.9 lalu kata ibu dibulatkan </t>
        </r>
      </text>
    </comment>
    <comment ref="G43" authorId="0" shapeId="0" xr:uid="{F0BD10F6-D076-4400-81A3-9EAF9F445B3B}">
      <text>
        <r>
          <rPr>
            <b/>
            <sz val="9"/>
            <color indexed="81"/>
            <rFont val="Tahoma"/>
            <family val="2"/>
          </rPr>
          <t>pakai harga PL Biovita BAV ml paling kecil (60 ml) Rp.170.000
170.000 x 60 ml</t>
        </r>
      </text>
    </comment>
    <comment ref="G44" authorId="0" shapeId="0" xr:uid="{5528C12C-2C44-40E8-8EBE-4A7C3448708F}">
      <text>
        <r>
          <rPr>
            <b/>
            <sz val="9"/>
            <color indexed="81"/>
            <rFont val="Tahoma"/>
            <family val="2"/>
          </rPr>
          <t>kata ibu pakai harga per ml CHOL BAV paling mahal 12.000 x 400ml dan hasilnya dibagi 0.8</t>
        </r>
      </text>
    </comment>
    <comment ref="G46" authorId="0" shapeId="0" xr:uid="{7B69CC1A-CD27-41D7-B65E-A6FBE1A108A9}">
      <text>
        <r>
          <rPr>
            <sz val="9"/>
            <color indexed="81"/>
            <rFont val="Tahoma"/>
            <family val="2"/>
          </rPr>
          <t xml:space="preserve">Harga PL Nasional di bagi 0,575 kata bapak
</t>
        </r>
      </text>
    </comment>
    <comment ref="J46" authorId="0" shapeId="0" xr:uid="{B8756924-2CB1-4E6D-B36B-63EE243EB553}">
      <text>
        <r>
          <rPr>
            <b/>
            <sz val="9"/>
            <color indexed="81"/>
            <rFont val="Tahoma"/>
            <family val="2"/>
          </rPr>
          <t>pakai harga per ml BAV ukuran paling kecil jd 
22.222 x 100 ml = 2.222.200
per botol 100ml (di kirim yg sudah di pakai PPIC)</t>
        </r>
      </text>
    </comment>
    <comment ref="G48" authorId="0" shapeId="0" xr:uid="{F0D1F397-3CE7-4DF0-9688-6D1E3B34ABBF}">
      <text>
        <r>
          <rPr>
            <b/>
            <sz val="9"/>
            <color indexed="81"/>
            <rFont val="Tahoma"/>
            <family val="2"/>
          </rPr>
          <t>PL NASIONAL SKM (SARANA KARYA MEDIKA) yg egens di bagi 0,8 atau di up 20%</t>
        </r>
      </text>
    </comment>
    <comment ref="G49" authorId="0" shapeId="0" xr:uid="{C97AE6A0-7D82-4FBF-B1C1-ADDAE051C841}">
      <text>
        <r>
          <rPr>
            <b/>
            <sz val="9"/>
            <color indexed="81"/>
            <rFont val="Tahoma"/>
            <family val="2"/>
          </rPr>
          <t>Harga PL Nasional di bagi 0,575 kata bapak</t>
        </r>
      </text>
    </comment>
    <comment ref="G50" authorId="0" shapeId="0" xr:uid="{538F8F60-1B06-41FF-95CA-FEA7EAF62BC8}">
      <text>
        <r>
          <rPr>
            <b/>
            <sz val="9"/>
            <color indexed="81"/>
            <rFont val="Tahoma"/>
            <family val="2"/>
          </rPr>
          <t>beli di pramyka harga 170rb isi 12 roll</t>
        </r>
      </text>
    </comment>
    <comment ref="G58" authorId="0" shapeId="0" xr:uid="{C3670002-C9DC-43CE-9A65-1E0BBE3F23D9}">
      <text>
        <r>
          <rPr>
            <b/>
            <sz val="9"/>
            <color indexed="81"/>
            <rFont val="Tahoma"/>
            <family val="2"/>
          </rPr>
          <t>pakai harga per ml BAV paling mahal
kata bapak per ml 18.000</t>
        </r>
      </text>
    </comment>
    <comment ref="G59" authorId="0" shapeId="0" xr:uid="{384FBED2-4B0F-4F43-B417-18916061D82E}">
      <text>
        <r>
          <rPr>
            <b/>
            <sz val="9"/>
            <color indexed="81"/>
            <rFont val="Tahoma"/>
            <family val="2"/>
          </rPr>
          <t>beli di bavaria</t>
        </r>
      </text>
    </comment>
    <comment ref="G61" authorId="0" shapeId="0" xr:uid="{1C530ACA-253F-4F65-B3FF-DA8A5686DEA1}">
      <text>
        <r>
          <rPr>
            <b/>
            <sz val="9"/>
            <color indexed="81"/>
            <rFont val="Tahoma"/>
            <family val="2"/>
          </rPr>
          <t>beli di bavaria</t>
        </r>
      </text>
    </comment>
    <comment ref="G62" authorId="0" shapeId="0" xr:uid="{320DC0F9-17C4-472C-B7FA-2A231ED5C6D9}">
      <text>
        <r>
          <rPr>
            <sz val="9"/>
            <color indexed="81"/>
            <rFont val="Tahoma"/>
            <family val="2"/>
          </rPr>
          <t xml:space="preserve">kata ibu pake harga pembelian terakhir dibagi 2 karena isinya 500 bukan 1.000 pada bulan juli 2022
kemudian harga dibagi 0.9 atau di up 10%
</t>
        </r>
      </text>
    </comment>
    <comment ref="G63" authorId="0" shapeId="0" xr:uid="{C8428710-4A8B-48D4-AA22-A8A2AC805E01}">
      <text>
        <r>
          <rPr>
            <b/>
            <sz val="9"/>
            <color indexed="81"/>
            <rFont val="Tahoma"/>
            <family val="2"/>
          </rPr>
          <t>harga sblmny di up 10% karena harga dari aam naik 10%</t>
        </r>
      </text>
    </comment>
    <comment ref="J63" authorId="0" shapeId="0" xr:uid="{99C0A6F5-12BA-4F91-99A6-94EB9AD1D137}">
      <text>
        <r>
          <rPr>
            <b/>
            <sz val="9"/>
            <color indexed="81"/>
            <rFont val="Tahoma"/>
            <family val="2"/>
          </rPr>
          <t xml:space="preserve">harga lama dibagi 0.9 lalu kata ibu dibulatkan </t>
        </r>
        <r>
          <rPr>
            <sz val="9"/>
            <color indexed="81"/>
            <rFont val="Tahoma"/>
            <family val="2"/>
          </rPr>
          <t xml:space="preserve">
</t>
        </r>
      </text>
    </comment>
    <comment ref="G66" authorId="0" shapeId="0" xr:uid="{07D486D3-7903-45AD-9DB8-714A90F9E327}">
      <text>
        <r>
          <rPr>
            <b/>
            <sz val="9"/>
            <color indexed="81"/>
            <rFont val="Tahoma"/>
            <family val="2"/>
          </rPr>
          <t xml:space="preserve">kata ibu harga lama (451.500) </t>
        </r>
        <r>
          <rPr>
            <sz val="9"/>
            <color indexed="81"/>
            <rFont val="Tahoma"/>
            <family val="2"/>
          </rPr>
          <t xml:space="preserve">
</t>
        </r>
      </text>
    </comment>
    <comment ref="G67" authorId="0" shapeId="0" xr:uid="{CD8C65EE-897D-44A6-94E9-8CDA3D655F8D}">
      <text>
        <r>
          <rPr>
            <b/>
            <sz val="9"/>
            <color indexed="81"/>
            <rFont val="Tahoma"/>
            <family val="2"/>
          </rPr>
          <t>PL NASIONAL SKM (SARANA KARYA MEDIKA) yg egens di bagi 0,8 atau di up 20%</t>
        </r>
      </text>
    </comment>
    <comment ref="G68" authorId="0" shapeId="0" xr:uid="{CD6CA616-B8C8-49BD-ADD0-EF4A0C1C1781}">
      <text>
        <r>
          <rPr>
            <b/>
            <sz val="9"/>
            <color indexed="81"/>
            <rFont val="Tahoma"/>
            <family val="2"/>
          </rPr>
          <t>isi 500 pcs/bag</t>
        </r>
      </text>
    </comment>
    <comment ref="J74" authorId="0" shapeId="0" xr:uid="{2E03A4D4-0CAB-4D82-9DDC-4208723FC255}">
      <text>
        <r>
          <rPr>
            <sz val="9"/>
            <color indexed="81"/>
            <rFont val="Tahoma"/>
            <family val="2"/>
          </rPr>
          <t xml:space="preserve">kata bapak harga sebelumnya dinaikin 5rb 
</t>
        </r>
      </text>
    </comment>
    <comment ref="J80" authorId="0" shapeId="0" xr:uid="{3F6E5B83-5094-468E-AD33-15F614B0521B}">
      <text>
        <r>
          <rPr>
            <sz val="9"/>
            <color indexed="81"/>
            <rFont val="Tahoma"/>
            <family val="2"/>
          </rPr>
          <t xml:space="preserve">kata bapak harga sebelumnya dinaikin 5rb 
</t>
        </r>
      </text>
    </comment>
    <comment ref="J81" authorId="0" shapeId="0" xr:uid="{C008EA01-C2B5-4A8B-BC4F-B15BF0872BB1}">
      <text>
        <r>
          <rPr>
            <sz val="9"/>
            <color indexed="81"/>
            <rFont val="Tahoma"/>
            <family val="2"/>
          </rPr>
          <t xml:space="preserve">kata bapak harga sebelumnya dinaikin 5rb 
</t>
        </r>
      </text>
    </comment>
    <comment ref="G87" authorId="0" shapeId="0" xr:uid="{7A15AEE2-73CC-4561-8A17-B3E4FA12C1A9}">
      <text>
        <r>
          <rPr>
            <b/>
            <sz val="9"/>
            <color indexed="81"/>
            <rFont val="Tahoma"/>
            <family val="2"/>
          </rPr>
          <t>harga sblmny di up 10% karena harga dari aam naik 10%</t>
        </r>
      </text>
    </comment>
    <comment ref="J87" authorId="0" shapeId="0" xr:uid="{81100AB2-050A-4D0C-BD7B-BDB51C5F9F08}">
      <text>
        <r>
          <rPr>
            <b/>
            <sz val="9"/>
            <color indexed="81"/>
            <rFont val="Tahoma"/>
            <family val="2"/>
          </rPr>
          <t xml:space="preserve">harga lama dibagi 0.9 lalu kata ibu dibulatkan </t>
        </r>
      </text>
    </comment>
    <comment ref="G88" authorId="0" shapeId="0" xr:uid="{76AC825B-6CC2-41A3-AAE1-D907C0411562}">
      <text>
        <r>
          <rPr>
            <b/>
            <sz val="9"/>
            <color indexed="81"/>
            <rFont val="Tahoma"/>
            <family val="2"/>
          </rPr>
          <t xml:space="preserve">pakai harga PL Biovita BAV ml paling kecil (100 ml) Rp.16.500 
16.500x60 ml </t>
        </r>
      </text>
    </comment>
    <comment ref="G89" authorId="0" shapeId="0" xr:uid="{D45FB252-B8CB-4750-B5DA-781E6294259F}">
      <text>
        <r>
          <rPr>
            <b/>
            <sz val="9"/>
            <color indexed="81"/>
            <rFont val="Tahoma"/>
            <family val="2"/>
          </rPr>
          <t xml:space="preserve">pakai harga PL Biovita BAV ml paling kecil (100 ml) Rp.16.500 
16.500x60 ml </t>
        </r>
      </text>
    </comment>
    <comment ref="G90" authorId="0" shapeId="0" xr:uid="{64B4FC6D-6CC2-451E-8815-A9B44FBC37AA}">
      <text>
        <r>
          <rPr>
            <b/>
            <sz val="9"/>
            <color indexed="81"/>
            <rFont val="Tahoma"/>
            <family val="2"/>
          </rPr>
          <t xml:space="preserve">pakai harga PL Biovita BAV ml paling kecil (100 ml) Rp.27.000
27.000x120 ml </t>
        </r>
      </text>
    </comment>
    <comment ref="G91" authorId="0" shapeId="0" xr:uid="{2DB6B059-0C49-438B-981F-7853DDCE6D34}">
      <text>
        <r>
          <rPr>
            <b/>
            <sz val="9"/>
            <color indexed="81"/>
            <rFont val="Tahoma"/>
            <family val="2"/>
          </rPr>
          <t xml:space="preserve">pakai harga PL Biovita BAV ml paling kecil (100 ml) Rp.17.000 
17.000x60 ml </t>
        </r>
      </text>
    </comment>
    <comment ref="G96" authorId="0" shapeId="0" xr:uid="{38A1BAF1-B90E-4A2F-918E-D094096F8483}">
      <text>
        <r>
          <rPr>
            <b/>
            <sz val="9"/>
            <color indexed="81"/>
            <rFont val="Tahoma"/>
            <family val="2"/>
          </rPr>
          <t>harga dr ibu</t>
        </r>
      </text>
    </comment>
    <comment ref="G97" authorId="0" shapeId="0" xr:uid="{F7F2D3D8-5A8E-4F3F-A665-41654F6AB916}">
      <text>
        <r>
          <rPr>
            <b/>
            <sz val="9"/>
            <color indexed="81"/>
            <rFont val="Tahoma"/>
            <family val="2"/>
          </rPr>
          <t>harga sblmny di up 10% karena harga dari aam naik 10%</t>
        </r>
      </text>
    </comment>
    <comment ref="J97" authorId="0" shapeId="0" xr:uid="{0E616153-080A-4913-90E6-C070FA30EE18}">
      <text>
        <r>
          <rPr>
            <b/>
            <sz val="9"/>
            <color indexed="81"/>
            <rFont val="Tahoma"/>
            <family val="2"/>
          </rPr>
          <t xml:space="preserve">harga lama dibagi 0.9 lalu kata ibu dibulatkan </t>
        </r>
      </text>
    </comment>
    <comment ref="G98" authorId="0" shapeId="0" xr:uid="{E4BD13B8-7AEB-4872-9228-79D662B17E3F}">
      <text>
        <r>
          <rPr>
            <b/>
            <sz val="9"/>
            <color indexed="81"/>
            <rFont val="Tahoma"/>
            <family val="2"/>
          </rPr>
          <t>PL NASIONAL SKM (SARANA KARYA MEDIKA) yg egens di bagi 0,8 atau di up 20%</t>
        </r>
      </text>
    </comment>
    <comment ref="G99" authorId="0" shapeId="0" xr:uid="{7D1EA49D-D845-49D6-9C09-3E27C34C3956}">
      <text>
        <r>
          <rPr>
            <b/>
            <sz val="9"/>
            <color indexed="81"/>
            <rFont val="Tahoma"/>
            <family val="2"/>
          </rPr>
          <t>PL NASIONAL SKM (SARANA KARYA MEDIKA) yg egens di bagi 0,8 atau di up 20%</t>
        </r>
      </text>
    </comment>
    <comment ref="J100" authorId="0" shapeId="0" xr:uid="{59590B93-38C7-44A4-AE38-5CB22B81DC90}">
      <text>
        <r>
          <rPr>
            <b/>
            <sz val="9"/>
            <color indexed="81"/>
            <rFont val="Tahoma"/>
            <family val="2"/>
          </rPr>
          <t>harga 2020</t>
        </r>
      </text>
    </comment>
    <comment ref="J101" authorId="0" shapeId="0" xr:uid="{F9993454-09C5-4EFC-8D82-C2FFD39671CF}">
      <text>
        <r>
          <rPr>
            <sz val="9"/>
            <color indexed="81"/>
            <rFont val="Tahoma"/>
            <family val="2"/>
          </rPr>
          <t xml:space="preserve">kata bapak harga sebelumnya dinaikin 5rb 
</t>
        </r>
      </text>
    </comment>
    <comment ref="G102" authorId="0" shapeId="0" xr:uid="{9F2BE77B-EC85-4AE4-A5CD-766A44249355}">
      <text>
        <r>
          <rPr>
            <b/>
            <sz val="9"/>
            <color indexed="81"/>
            <rFont val="Tahoma"/>
            <family val="2"/>
          </rPr>
          <t xml:space="preserve">kata ibu harga lama (451.500) </t>
        </r>
        <r>
          <rPr>
            <sz val="9"/>
            <color indexed="81"/>
            <rFont val="Tahoma"/>
            <family val="2"/>
          </rPr>
          <t xml:space="preserve">
</t>
        </r>
      </text>
    </comment>
    <comment ref="G103" authorId="0" shapeId="0" xr:uid="{6288CD88-A76F-4804-89D6-B31A0B0C6B68}">
      <text>
        <r>
          <rPr>
            <b/>
            <sz val="9"/>
            <color indexed="81"/>
            <rFont val="Tahoma"/>
            <family val="2"/>
          </rPr>
          <t>harga dr ibu</t>
        </r>
      </text>
    </comment>
    <comment ref="G109" authorId="0" shapeId="0" xr:uid="{0DA608F8-4CC9-4F39-BCBB-C3BECBE5359A}">
      <text>
        <r>
          <rPr>
            <b/>
            <sz val="9"/>
            <color indexed="81"/>
            <rFont val="Tahoma"/>
            <family val="2"/>
          </rPr>
          <t xml:space="preserve">pakai harga PL Biovita BAV ml paling kecil (100 ml) Rp.17.000 
17.000x60 ml </t>
        </r>
      </text>
    </comment>
    <comment ref="G110" authorId="0" shapeId="0" xr:uid="{C5F8E9EB-B3B2-4D22-A2D8-D0F3605D63BF}">
      <text>
        <r>
          <rPr>
            <b/>
            <sz val="9"/>
            <color indexed="81"/>
            <rFont val="Tahoma"/>
            <family val="2"/>
          </rPr>
          <t xml:space="preserve">pakai harga PL Biovita BAV ml paling kecil (100 ml) Rp.16.500 
16.500x60 ml </t>
        </r>
      </text>
    </comment>
    <comment ref="G111" authorId="0" shapeId="0" xr:uid="{880E8596-CFA8-4A3B-A40F-8D6B5B4CC6BE}">
      <text>
        <r>
          <rPr>
            <b/>
            <sz val="9"/>
            <color indexed="81"/>
            <rFont val="Tahoma"/>
            <family val="2"/>
          </rPr>
          <t>pakai harga PL Biovita BAV ml paling kecil (60 ml) Rp.170.000
170.000 x 60 ml</t>
        </r>
      </text>
    </comment>
    <comment ref="G112" authorId="0" shapeId="0" xr:uid="{09D50ACF-70D6-4D24-8242-A4FAB22C09AA}">
      <text>
        <r>
          <rPr>
            <b/>
            <sz val="9"/>
            <color indexed="81"/>
            <rFont val="Tahoma"/>
            <family val="2"/>
          </rPr>
          <t xml:space="preserve">pakai harga PL Biovita BAV ml paling kecil (100 ml) Rp.16.500 
16.500x60 ml </t>
        </r>
      </text>
    </comment>
    <comment ref="G113" authorId="0" shapeId="0" xr:uid="{48FBD2AE-23C5-4EDB-9AF1-B31B0D671C0B}">
      <text>
        <r>
          <rPr>
            <b/>
            <sz val="9"/>
            <color indexed="81"/>
            <rFont val="Tahoma"/>
            <family val="2"/>
          </rPr>
          <t>pakai harga per ml BAV paling mahal
kata bapak per ml 18.000</t>
        </r>
      </text>
    </comment>
    <comment ref="G114" authorId="0" shapeId="0" xr:uid="{13BAE4B6-0928-404D-91B0-9CC03DCB0A82}">
      <text>
        <r>
          <rPr>
            <b/>
            <sz val="9"/>
            <color indexed="81"/>
            <rFont val="Tahoma"/>
            <family val="2"/>
          </rPr>
          <t>Harga PL Nasional di bagi 0,575 kata bapak</t>
        </r>
      </text>
    </comment>
    <comment ref="G115" authorId="0" shapeId="0" xr:uid="{1498AD22-453C-48C6-8BB4-6823F49B6714}">
      <text>
        <r>
          <rPr>
            <b/>
            <sz val="9"/>
            <color indexed="81"/>
            <rFont val="Tahoma"/>
            <family val="2"/>
          </rPr>
          <t xml:space="preserve">kata ibu harga lama (451.500) </t>
        </r>
        <r>
          <rPr>
            <sz val="9"/>
            <color indexed="81"/>
            <rFont val="Tahoma"/>
            <family val="2"/>
          </rPr>
          <t xml:space="preserve">
</t>
        </r>
      </text>
    </comment>
    <comment ref="G117" authorId="0" shapeId="0" xr:uid="{8EFA4799-221A-4A9D-A788-0AFA57A522C6}">
      <text>
        <r>
          <rPr>
            <b/>
            <sz val="9"/>
            <color indexed="81"/>
            <rFont val="Tahoma"/>
            <family val="2"/>
          </rPr>
          <t xml:space="preserve">kata ibu harga lama (451.500) </t>
        </r>
        <r>
          <rPr>
            <sz val="9"/>
            <color indexed="81"/>
            <rFont val="Tahoma"/>
            <family val="2"/>
          </rPr>
          <t xml:space="preserve">
</t>
        </r>
      </text>
    </comment>
    <comment ref="G124" authorId="0" shapeId="0" xr:uid="{E7878C8C-6E60-4037-AE86-9D56C1F70445}">
      <text>
        <r>
          <rPr>
            <b/>
            <sz val="9"/>
            <color indexed="81"/>
            <rFont val="Tahoma"/>
            <family val="2"/>
          </rPr>
          <t>Harga PL Nasional di bagi 0,575 kata bapak</t>
        </r>
      </text>
    </comment>
    <comment ref="G125" authorId="0" shapeId="0" xr:uid="{22E0D6CF-07F5-4A8B-B24F-F28ED698C194}">
      <text>
        <r>
          <rPr>
            <b/>
            <sz val="9"/>
            <color indexed="81"/>
            <rFont val="Tahoma"/>
            <family val="2"/>
          </rPr>
          <t>PL NASIONAL SKM (SARANA KARYA MEDIKA) yg egens di bagi 0,8 atau di up 20%</t>
        </r>
      </text>
    </comment>
    <comment ref="G134" authorId="0" shapeId="0" xr:uid="{2D56A37B-4C7B-4C2B-B1BE-3F8264E1BF20}">
      <text>
        <r>
          <rPr>
            <b/>
            <sz val="9"/>
            <color indexed="81"/>
            <rFont val="Tahoma"/>
            <family val="2"/>
          </rPr>
          <t xml:space="preserve">pakai harga PL Biovita BAV ml paling kecil (100 ml) Rp.17.000 
17.000x60 ml </t>
        </r>
      </text>
    </comment>
    <comment ref="G135" authorId="0" shapeId="0" xr:uid="{69A7DFA2-0E40-48AF-BDE2-BA777CAE6D90}">
      <text>
        <r>
          <rPr>
            <b/>
            <sz val="9"/>
            <color indexed="81"/>
            <rFont val="Tahoma"/>
            <family val="2"/>
          </rPr>
          <t xml:space="preserve">pakai harga PL Biovita BAV ml paling kecil (100 ml) Rp.16.500 
16.500x60 ml </t>
        </r>
      </text>
    </comment>
    <comment ref="G136" authorId="0" shapeId="0" xr:uid="{E775BADF-5DC6-4AB1-AE21-1D36F8A93A14}">
      <text>
        <r>
          <rPr>
            <b/>
            <sz val="9"/>
            <color indexed="81"/>
            <rFont val="Tahoma"/>
            <family val="2"/>
          </rPr>
          <t xml:space="preserve">pakai harga PL Biovita BAV ml paling kecil (100 ml) Rp.16.500 
16.500x60 ml </t>
        </r>
      </text>
    </comment>
    <comment ref="G137" authorId="0" shapeId="0" xr:uid="{D3E2EDCF-F756-455F-A269-1C411D0904EF}">
      <text>
        <r>
          <rPr>
            <b/>
            <sz val="9"/>
            <color indexed="81"/>
            <rFont val="Tahoma"/>
            <family val="2"/>
          </rPr>
          <t>pakai harga PL Biovita BAV ml paling kecil (60 ml) Rp.170.000
170.000 x 60 ml</t>
        </r>
      </text>
    </comment>
    <comment ref="G138" authorId="0" shapeId="0" xr:uid="{25C63080-C88B-4848-80B1-65826F08B3F0}">
      <text>
        <r>
          <rPr>
            <b/>
            <sz val="9"/>
            <color indexed="81"/>
            <rFont val="Tahoma"/>
            <family val="2"/>
          </rPr>
          <t xml:space="preserve">harga dari ibu </t>
        </r>
      </text>
    </comment>
    <comment ref="J139" authorId="0" shapeId="0" xr:uid="{5A8C02A4-DF3F-4493-B62D-26359E443B92}">
      <text>
        <r>
          <rPr>
            <sz val="9"/>
            <color indexed="81"/>
            <rFont val="Tahoma"/>
            <family val="2"/>
          </rPr>
          <t xml:space="preserve">kata bapak harga sebelumnya dinaikin 5rb 
</t>
        </r>
      </text>
    </comment>
    <comment ref="G140" authorId="0" shapeId="0" xr:uid="{D45EF929-8DDC-4905-9675-B6E190446EDD}">
      <text>
        <r>
          <rPr>
            <b/>
            <sz val="9"/>
            <color indexed="81"/>
            <rFont val="Tahoma"/>
            <family val="2"/>
          </rPr>
          <t>harga dr ibu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5" authorId="0" shapeId="0" xr:uid="{28A2A6B3-3A32-4D1F-B0ED-991C3FC265BE}">
      <text>
        <r>
          <rPr>
            <b/>
            <sz val="9"/>
            <color indexed="81"/>
            <rFont val="Tahoma"/>
            <family val="2"/>
          </rPr>
          <t>untuk JEC isi 1.000 pcs jd yg di kirim 4 bag karena stok di kantor per bag isi 500 pcs</t>
        </r>
      </text>
    </comment>
    <comment ref="E21" authorId="0" shapeId="0" xr:uid="{7FBFD474-6527-40C0-82AC-C3523ABA9639}">
      <text>
        <r>
          <rPr>
            <b/>
            <sz val="9"/>
            <color indexed="81"/>
            <rFont val="Tahoma"/>
            <family val="2"/>
          </rPr>
          <t>Harga lama 611.000 dinaikan 0.75, karena dari SHM naik 0.75 dari harga pembelian lama</t>
        </r>
        <r>
          <rPr>
            <sz val="9"/>
            <color indexed="81"/>
            <rFont val="Tahoma"/>
            <family val="2"/>
          </rPr>
          <t xml:space="preserve">
</t>
        </r>
      </text>
    </comment>
    <comment ref="E22" authorId="0" shapeId="0" xr:uid="{7141E50A-6C19-4797-AE3A-5D1510230726}">
      <text>
        <r>
          <rPr>
            <b/>
            <sz val="9"/>
            <color indexed="81"/>
            <rFont val="Tahoma"/>
            <family val="2"/>
          </rPr>
          <t>untuk JEC isi 1.000 pcs jd yg di kirim 4 bag karena stok di kantor per bag isi 500 pcs</t>
        </r>
      </text>
    </comment>
    <comment ref="E28" authorId="0" shapeId="0" xr:uid="{7ABA5565-5B1F-4D2F-84E6-D78956B43BC8}">
      <text>
        <r>
          <rPr>
            <b/>
            <sz val="9"/>
            <color indexed="81"/>
            <rFont val="Tahoma"/>
            <family val="2"/>
          </rPr>
          <t>untuk JEC isi 1.000 pcs jd yg di kirim 4 bag karena stok di kantor per bag isi 500 pcs</t>
        </r>
      </text>
    </comment>
    <comment ref="E40" authorId="0" shapeId="0" xr:uid="{E575443E-F0AD-45DC-8A1B-C48F7B080EDF}">
      <text>
        <r>
          <rPr>
            <b/>
            <sz val="9"/>
            <color indexed="81"/>
            <rFont val="Tahoma"/>
            <family val="2"/>
          </rPr>
          <t>untuk JEC isi 1.000 pcs jd yg di kirim 4 bag karena stok di kantor per bag isi 500 pcs</t>
        </r>
      </text>
    </comment>
    <comment ref="E43" authorId="0" shapeId="0" xr:uid="{15D69FE2-DF3A-4BAB-A1A9-AACE229A7A7B}">
      <text>
        <r>
          <rPr>
            <b/>
            <sz val="9"/>
            <color indexed="81"/>
            <rFont val="Tahoma"/>
            <family val="2"/>
          </rPr>
          <t>untuk JEC isi 1.000 pcs jd yg di kirim 4 bag karena stok di kantor per bag isi 500 pcs</t>
        </r>
      </text>
    </comment>
    <comment ref="E49" authorId="0" shapeId="0" xr:uid="{347CDFEA-EF7C-4AC5-B99B-84A55BC041D6}">
      <text>
        <r>
          <rPr>
            <b/>
            <sz val="9"/>
            <color indexed="81"/>
            <rFont val="Tahoma"/>
            <family val="2"/>
          </rPr>
          <t>untuk JEC isi 1.000 pcs jd yg di kirim 4 bag karena stok di kantor per bag isi 500 pcs</t>
        </r>
      </text>
    </comment>
    <comment ref="E54" authorId="0" shapeId="0" xr:uid="{8D89FFD2-FBF2-4FAB-B5AC-B0130A882972}">
      <text>
        <r>
          <rPr>
            <b/>
            <sz val="9"/>
            <color indexed="81"/>
            <rFont val="Tahoma"/>
            <family val="2"/>
          </rPr>
          <t>untuk JEC isi 1.000 pcs jd yg di kirim 4 bag karena stok di kantor per bag isi 500 pcs</t>
        </r>
      </text>
    </comment>
    <comment ref="E60" authorId="0" shapeId="0" xr:uid="{6620B975-9333-464D-94C8-0C37ECA39E3C}">
      <text>
        <r>
          <rPr>
            <b/>
            <sz val="9"/>
            <color indexed="81"/>
            <rFont val="Tahoma"/>
            <family val="2"/>
          </rPr>
          <t>untuk JEC isi 1.000 pcs jd yg di kirim 4 bag karena stok di kantor per bag isi 500 pcs</t>
        </r>
      </text>
    </comment>
    <comment ref="E62" authorId="0" shapeId="0" xr:uid="{27755F1A-AF92-4EDE-A0F2-38078FEE599F}">
      <text>
        <r>
          <rPr>
            <b/>
            <sz val="9"/>
            <color indexed="81"/>
            <rFont val="Tahoma"/>
            <family val="2"/>
          </rPr>
          <t>Harga lama 611.000 dinaikan 0.75, karena dari SHM naik 0.75 dari harga pembelian lama</t>
        </r>
        <r>
          <rPr>
            <sz val="9"/>
            <color indexed="81"/>
            <rFont val="Tahoma"/>
            <family val="2"/>
          </rPr>
          <t xml:space="preserve">
</t>
        </r>
      </text>
    </comment>
    <comment ref="E63" authorId="0" shapeId="0" xr:uid="{C9AFD7FC-7E79-4E66-8B39-6BF5CDE459D8}">
      <text>
        <r>
          <rPr>
            <b/>
            <sz val="9"/>
            <color indexed="81"/>
            <rFont val="Tahoma"/>
            <family val="2"/>
          </rPr>
          <t>untuk JEC isi 1.000 pcs jd yg di kirim 4 bag karena stok di kantor per bag isi 500 pcs</t>
        </r>
      </text>
    </comment>
    <comment ref="E68" authorId="0" shapeId="0" xr:uid="{16D96D1D-CAAA-4155-B2E2-AD54BF29117D}">
      <text>
        <r>
          <rPr>
            <b/>
            <sz val="9"/>
            <color indexed="81"/>
            <rFont val="Tahoma"/>
            <family val="2"/>
          </rPr>
          <t>untuk JEC isi 1.000 pcs jd yg di kirim 4 bag karena stok di kantor per bag isi 500 pcs</t>
        </r>
      </text>
    </comment>
    <comment ref="E74" authorId="0" shapeId="0" xr:uid="{A85C625E-6307-412F-B315-E2BB0394707F}">
      <text>
        <r>
          <rPr>
            <b/>
            <sz val="9"/>
            <color indexed="81"/>
            <rFont val="Tahoma"/>
            <family val="2"/>
          </rPr>
          <t>Harga lama 611.000 dinaikan 0.75, karena dari SHM naik 0.75 dari harga pembelian lama</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0" authorId="0" shapeId="0" xr:uid="{0BB31933-136B-49E8-93F7-50F41B9104EF}">
      <text>
        <r>
          <rPr>
            <b/>
            <sz val="9"/>
            <color indexed="81"/>
            <rFont val="Tahoma"/>
            <family val="2"/>
          </rPr>
          <t xml:space="preserve">sudah discontinue di ganti jd Probe Cleanser 50 ml 
harga terbaru dr ibu di naikin 3rb dr harga sblmny karena harga dr PT SMS yg M53 Probe sblmny 147rb dan harga probe yg skg 150 jd pakai harga M53 Probe kemudian di naikin 3rb
kata ibu harga 305.000 ANDHIKA tapi dinaikin 30% / 0,7 karena disc 30 %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61" authorId="0" shapeId="0" xr:uid="{1199FCAA-1384-47A8-A14D-5F05977FE37A}">
      <text>
        <r>
          <rPr>
            <b/>
            <sz val="9"/>
            <color indexed="81"/>
            <rFont val="Tahoma"/>
            <family val="2"/>
          </rPr>
          <t>harga sblmny di naikin 3,5% jd 605.000+3,5% kemudian hasil ny di bulatkan</t>
        </r>
      </text>
    </comment>
    <comment ref="F97" authorId="0" shapeId="0" xr:uid="{424EE385-B63B-40B7-B548-9D0974745C1C}">
      <text>
        <r>
          <rPr>
            <b/>
            <sz val="9"/>
            <color indexed="81"/>
            <rFont val="Tahoma"/>
            <family val="2"/>
          </rPr>
          <t>harga sblmny di naikin 3,5% jd 605.000+3,5% kemudian hasil ny di bulatkan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36" authorId="0" shapeId="0" xr:uid="{E9BF87B2-DACE-4814-AB71-8073267D642B}">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38" authorId="0" shapeId="0" xr:uid="{3908CE22-E4E9-4EDD-BD6D-348DB1BD70D2}">
      <text>
        <r>
          <rPr>
            <b/>
            <sz val="9"/>
            <color indexed="81"/>
            <rFont val="Tahoma"/>
            <family val="2"/>
          </rPr>
          <t xml:space="preserve">harga PL PT SMS di tambah 90rb kemudian di bagi 0,75 atau 25%
240.000+90.000 = 330.000 di bagi 0.75 =440.000
</t>
        </r>
      </text>
    </comment>
    <comment ref="E47" authorId="0" shapeId="0" xr:uid="{B1DFF3DB-0559-4EF6-99C8-5F99B754051D}">
      <text>
        <r>
          <rPr>
            <b/>
            <sz val="9"/>
            <color indexed="81"/>
            <rFont val="Tahoma"/>
            <family val="2"/>
          </rPr>
          <t xml:space="preserve">harga PL PT SMS di tambah 90rb kemudian di bagi 0,75 atau 25%
240.000+90.000 = 330.000 di bagi 0.75 =440.000
</t>
        </r>
      </text>
    </comment>
    <comment ref="E54" authorId="0" shapeId="0" xr:uid="{C97F5AFE-8A26-4344-AF9B-01843D156B88}">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59" authorId="0" shapeId="0" xr:uid="{582F3AFD-B7E9-4386-A9FA-712B16402AC1}">
      <text>
        <r>
          <rPr>
            <b/>
            <sz val="9"/>
            <color indexed="81"/>
            <rFont val="Tahoma"/>
            <family val="2"/>
          </rPr>
          <t>e-cat</t>
        </r>
        <r>
          <rPr>
            <sz val="9"/>
            <color indexed="81"/>
            <rFont val="Tahoma"/>
            <family val="2"/>
          </rPr>
          <t xml:space="preserve">
</t>
        </r>
      </text>
    </comment>
    <comment ref="E82" authorId="0" shapeId="0" xr:uid="{6B753D6A-D23B-467F-9433-A31059535E1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84" authorId="0" shapeId="0" xr:uid="{CE2589EA-8576-4D90-A7C8-F1DE1EE8E2A9}">
      <text>
        <r>
          <rPr>
            <b/>
            <sz val="9"/>
            <color indexed="81"/>
            <rFont val="Tahoma"/>
            <family val="2"/>
          </rPr>
          <t xml:space="preserve">harga PL PT SMS di tambah 90rb kemudian di bagi 0,75 atau 25%
240.000+90.000 = 330.000 di bagi 0.75 =440.000
</t>
        </r>
      </text>
    </comment>
    <comment ref="E86" authorId="0" shapeId="0" xr:uid="{F1363244-34D1-4983-B1B9-BEFDE951A253}">
      <text>
        <r>
          <rPr>
            <b/>
            <sz val="9"/>
            <color indexed="81"/>
            <rFont val="Tahoma"/>
            <family val="2"/>
          </rPr>
          <t xml:space="preserve">Harga PL AAM 2024 terbaru di bagi 0,9 </t>
        </r>
      </text>
    </comment>
    <comment ref="E87" authorId="0" shapeId="0" xr:uid="{514A94CA-4089-4C9F-B49A-61D9CDB6BCD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93" authorId="0" shapeId="0" xr:uid="{3D67667D-35EE-4CA1-87B0-B609B8D96C86}">
      <text>
        <r>
          <rPr>
            <b/>
            <sz val="9"/>
            <color indexed="81"/>
            <rFont val="Tahoma"/>
            <family val="2"/>
          </rPr>
          <t>uk.57x47</t>
        </r>
      </text>
    </comment>
    <comment ref="E94" authorId="0" shapeId="0" xr:uid="{C5D3D89C-EF99-48DE-9978-FBC38A5FDF8A}">
      <text>
        <r>
          <rPr>
            <b/>
            <sz val="9"/>
            <color indexed="81"/>
            <rFont val="Tahoma"/>
            <family val="2"/>
          </rPr>
          <t>uk.57x47</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3" authorId="0" shapeId="0" xr:uid="{DACE8F40-E455-4552-A5C4-60A6B9A5E7A6}">
      <text>
        <r>
          <rPr>
            <b/>
            <sz val="9"/>
            <color indexed="81"/>
            <rFont val="Tahoma"/>
            <family val="2"/>
          </rPr>
          <t>harga e-kat 202.098 di bagi 1,11 hasilnya 182.070 (sblm PPN)</t>
        </r>
      </text>
    </comment>
    <comment ref="E14" authorId="0" shapeId="0" xr:uid="{F90DC615-2379-49B8-9636-145BA21C3497}">
      <text>
        <r>
          <rPr>
            <b/>
            <sz val="9"/>
            <color indexed="81"/>
            <rFont val="Tahoma"/>
            <family val="2"/>
          </rPr>
          <t>harga e-kat 202.098 di bagi 1,11 hasilnya 182.070 (sblm PPN)</t>
        </r>
      </text>
    </comment>
    <comment ref="E15" authorId="0" shapeId="0" xr:uid="{91AC749B-2F6F-430B-8EBD-F3A471CB9139}">
      <text>
        <r>
          <rPr>
            <b/>
            <sz val="9"/>
            <color indexed="81"/>
            <rFont val="Tahoma"/>
            <family val="2"/>
          </rPr>
          <t>harga e-kat 202.098 di bagi 1,11 hasilnya 182.070 (sblm PPN)</t>
        </r>
      </text>
    </comment>
    <comment ref="E16" authorId="0" shapeId="0" xr:uid="{36D3F85E-5A8D-47FA-998F-2655182FF2F7}">
      <text>
        <r>
          <rPr>
            <b/>
            <sz val="9"/>
            <color indexed="81"/>
            <rFont val="Tahoma"/>
            <family val="2"/>
          </rPr>
          <t>e-cat</t>
        </r>
      </text>
    </comment>
    <comment ref="E17" authorId="0" shapeId="0" xr:uid="{45323318-BC13-47CA-8E53-B5920B7EAA7E}">
      <text>
        <r>
          <rPr>
            <b/>
            <sz val="9"/>
            <color indexed="81"/>
            <rFont val="Tahoma"/>
            <family val="2"/>
          </rPr>
          <t>e-cat</t>
        </r>
      </text>
    </comment>
    <comment ref="E25" authorId="0" shapeId="0" xr:uid="{75DF0833-F5D8-4FEE-BCD2-BCE24C8CA921}">
      <text>
        <r>
          <rPr>
            <b/>
            <sz val="9"/>
            <color indexed="81"/>
            <rFont val="Tahoma"/>
            <family val="2"/>
          </rPr>
          <t>e-cat</t>
        </r>
      </text>
    </comment>
    <comment ref="E26" authorId="0" shapeId="0" xr:uid="{CAC7F085-6691-4035-BB5F-24A6A6BFCA08}">
      <text>
        <r>
          <rPr>
            <b/>
            <sz val="9"/>
            <color indexed="81"/>
            <rFont val="Tahoma"/>
            <family val="2"/>
          </rPr>
          <t>e-cat</t>
        </r>
      </text>
    </comment>
    <comment ref="E33" authorId="0" shapeId="0" xr:uid="{138BA2FC-49C9-447D-A810-68D363026658}">
      <text>
        <r>
          <rPr>
            <b/>
            <sz val="9"/>
            <color indexed="81"/>
            <rFont val="Tahoma"/>
            <family val="2"/>
          </rPr>
          <t>e-cat</t>
        </r>
      </text>
    </comment>
    <comment ref="E34" authorId="0" shapeId="0" xr:uid="{D14898EC-BC64-4545-82D2-E27D993268F3}">
      <text>
        <r>
          <rPr>
            <b/>
            <sz val="9"/>
            <color indexed="81"/>
            <rFont val="Tahoma"/>
            <family val="2"/>
          </rPr>
          <t>e-cat</t>
        </r>
      </text>
    </comment>
    <comment ref="E38" authorId="0" shapeId="0" xr:uid="{CA911F31-C5CC-42F5-9A58-C40785CADE1D}">
      <text>
        <r>
          <rPr>
            <b/>
            <sz val="9"/>
            <color indexed="81"/>
            <rFont val="Tahoma"/>
            <family val="2"/>
          </rPr>
          <t>harga e-kat 202.098 di bagi 1,11 hasilnya 182.070 (sblm PPN)</t>
        </r>
      </text>
    </comment>
    <comment ref="E43" authorId="0" shapeId="0" xr:uid="{FACCAACF-BA75-4B02-A2F3-E0FA7DA075BE}">
      <text>
        <r>
          <rPr>
            <b/>
            <sz val="9"/>
            <color indexed="81"/>
            <rFont val="Tahoma"/>
            <family val="2"/>
          </rPr>
          <t>e-cat</t>
        </r>
      </text>
    </comment>
    <comment ref="E49" authorId="0" shapeId="0" xr:uid="{D2FB6AA2-9312-41D1-96E9-BD72D9784D94}">
      <text>
        <r>
          <rPr>
            <b/>
            <sz val="9"/>
            <color indexed="81"/>
            <rFont val="Tahoma"/>
            <family val="2"/>
          </rPr>
          <t>e-cat</t>
        </r>
      </text>
    </comment>
    <comment ref="E50" authorId="0" shapeId="0" xr:uid="{1A907907-C9AF-4BF8-B4D2-20D7F5A4CA25}">
      <text>
        <r>
          <rPr>
            <b/>
            <sz val="9"/>
            <color indexed="81"/>
            <rFont val="Tahoma"/>
            <family val="2"/>
          </rPr>
          <t>harga e-kat 202.098 di bagi 1,11 hasilnya 182.070 (sblm PPN)</t>
        </r>
      </text>
    </comment>
    <comment ref="E58" authorId="0" shapeId="0" xr:uid="{C5D8CB03-0B88-413C-86B6-1810911AA7F6}">
      <text>
        <r>
          <rPr>
            <b/>
            <sz val="9"/>
            <color indexed="81"/>
            <rFont val="Tahoma"/>
            <family val="2"/>
          </rPr>
          <t>e-cat</t>
        </r>
      </text>
    </comment>
    <comment ref="E63" authorId="0" shapeId="0" xr:uid="{3316F307-713B-4422-9290-DD1488347350}">
      <text>
        <r>
          <rPr>
            <b/>
            <sz val="9"/>
            <color indexed="81"/>
            <rFont val="Tahoma"/>
            <family val="2"/>
          </rPr>
          <t>harga e-kat 202.098 di bagi 1,11 hasilnya 182.070 (sblm PPN)</t>
        </r>
      </text>
    </comment>
    <comment ref="E65" authorId="0" shapeId="0" xr:uid="{EA3B9881-4C4D-4F27-A8EE-3D41B1EB7A73}">
      <text>
        <r>
          <rPr>
            <b/>
            <sz val="9"/>
            <color indexed="81"/>
            <rFont val="Tahoma"/>
            <family val="2"/>
          </rPr>
          <t>e-cat</t>
        </r>
      </text>
    </comment>
    <comment ref="E66" authorId="0" shapeId="0" xr:uid="{44C556B6-1C1C-490E-A475-A32592D30206}">
      <text>
        <r>
          <rPr>
            <b/>
            <sz val="9"/>
            <color indexed="81"/>
            <rFont val="Tahoma"/>
            <family val="2"/>
          </rPr>
          <t>e-cat</t>
        </r>
      </text>
    </comment>
    <comment ref="E79" authorId="0" shapeId="0" xr:uid="{37C34005-31E5-430A-9B02-0359BD9FED9B}">
      <text>
        <r>
          <rPr>
            <b/>
            <sz val="9"/>
            <color indexed="81"/>
            <rFont val="Tahoma"/>
            <family val="2"/>
          </rPr>
          <t>e-cat</t>
        </r>
      </text>
    </comment>
    <comment ref="E82" authorId="0" shapeId="0" xr:uid="{72706D40-D17D-42BE-AEE1-C699631F7E75}">
      <text>
        <r>
          <rPr>
            <b/>
            <sz val="9"/>
            <color indexed="81"/>
            <rFont val="Tahoma"/>
            <family val="2"/>
          </rPr>
          <t>e-cat</t>
        </r>
      </text>
    </comment>
    <comment ref="E83" authorId="0" shapeId="0" xr:uid="{6EC0AA02-4759-40AD-940D-17B14833B995}">
      <text>
        <r>
          <rPr>
            <b/>
            <sz val="9"/>
            <color indexed="81"/>
            <rFont val="Tahoma"/>
            <family val="2"/>
          </rPr>
          <t>harga e-kat 202.098 di bagi 1,11 hasilnya 182.070 (sblm PPN)</t>
        </r>
      </text>
    </comment>
    <comment ref="E84" authorId="0" shapeId="0" xr:uid="{8AA723B4-7399-456F-AFC7-5AC1122B13AF}">
      <text>
        <r>
          <rPr>
            <b/>
            <sz val="9"/>
            <color indexed="81"/>
            <rFont val="Tahoma"/>
            <family val="2"/>
          </rPr>
          <t>harga e-kat 202.098 di bagi 1,11 hasilnya 182.070 (sblm PPN)</t>
        </r>
      </text>
    </comment>
    <comment ref="E85" authorId="0" shapeId="0" xr:uid="{B7DA4662-4BAC-4687-B258-D70883B3ACB6}">
      <text>
        <r>
          <rPr>
            <b/>
            <sz val="9"/>
            <color indexed="81"/>
            <rFont val="Tahoma"/>
            <family val="2"/>
          </rPr>
          <t>harga e-kat 202.098 di bagi 1,11 hasilnya 182.070 (sblm PPN)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6" authorId="0" shapeId="0" xr:uid="{01BA5AE9-1A85-444E-8D1A-97F8E734205C}">
      <text>
        <r>
          <rPr>
            <b/>
            <sz val="9"/>
            <color indexed="81"/>
            <rFont val="Tahoma"/>
            <family val="2"/>
          </rPr>
          <t>e-cat</t>
        </r>
      </text>
    </comment>
    <comment ref="E17" authorId="0" shapeId="0" xr:uid="{2C8F0036-6EBE-4C1F-A1BF-39CE0C38626B}">
      <text>
        <r>
          <rPr>
            <b/>
            <sz val="9"/>
            <color indexed="81"/>
            <rFont val="Tahoma"/>
            <family val="2"/>
          </rPr>
          <t>e-cat</t>
        </r>
      </text>
    </comment>
    <comment ref="E20" authorId="0" shapeId="0" xr:uid="{4034FC88-54F4-4115-BBBF-8001EA31357A}">
      <text>
        <r>
          <rPr>
            <b/>
            <sz val="9"/>
            <color indexed="81"/>
            <rFont val="Tahoma"/>
            <family val="2"/>
          </rPr>
          <t>harga e-kat 202.098 di bagi 1,11 hasilnya 182.070 (sblm PPN)</t>
        </r>
      </text>
    </comment>
    <comment ref="E32" authorId="0" shapeId="0" xr:uid="{3E1C7234-7D55-4A44-A41F-863E474604EB}">
      <text>
        <r>
          <rPr>
            <b/>
            <sz val="9"/>
            <color indexed="81"/>
            <rFont val="Tahoma"/>
            <family val="2"/>
          </rPr>
          <t>harga e-kat 202.098 di bagi 1,11 hasilnya 182.070 (sblm PPN)</t>
        </r>
      </text>
    </comment>
    <comment ref="E46" authorId="0" shapeId="0" xr:uid="{D4C3A052-A288-49DA-8F43-AE92BC02ECC6}">
      <text>
        <r>
          <rPr>
            <b/>
            <sz val="9"/>
            <color indexed="81"/>
            <rFont val="Tahoma"/>
            <family val="2"/>
          </rPr>
          <t>e-cat</t>
        </r>
        <r>
          <rPr>
            <sz val="9"/>
            <color indexed="81"/>
            <rFont val="Tahoma"/>
            <family val="2"/>
          </rPr>
          <t xml:space="preserve">
</t>
        </r>
      </text>
    </comment>
    <comment ref="E57" authorId="0" shapeId="0" xr:uid="{810FF28C-0666-47C0-98FA-167DE284B927}">
      <text>
        <r>
          <rPr>
            <b/>
            <sz val="9"/>
            <color indexed="81"/>
            <rFont val="Tahoma"/>
            <family val="2"/>
          </rPr>
          <t>e-cat</t>
        </r>
      </text>
    </comment>
    <comment ref="E60" authorId="0" shapeId="0" xr:uid="{F0BD5C3B-03A9-4C79-A8BD-06622C67C027}">
      <text>
        <r>
          <rPr>
            <b/>
            <sz val="9"/>
            <color indexed="81"/>
            <rFont val="Tahoma"/>
            <family val="2"/>
          </rPr>
          <t>harga e-kat 202.098 di bagi 1,11 hasilnya 182.070 (sblm PPN)</t>
        </r>
      </text>
    </comment>
    <comment ref="E61" authorId="0" shapeId="0" xr:uid="{7B58B8F0-9C61-495F-9D21-F59F839F3AD9}">
      <text>
        <r>
          <rPr>
            <b/>
            <sz val="9"/>
            <color indexed="81"/>
            <rFont val="Tahoma"/>
            <family val="2"/>
          </rPr>
          <t>e-cat</t>
        </r>
      </text>
    </comment>
    <comment ref="E62" authorId="0" shapeId="0" xr:uid="{9E9C02F2-3804-47B3-9598-9D417A59F132}">
      <text>
        <r>
          <rPr>
            <b/>
            <sz val="9"/>
            <color indexed="81"/>
            <rFont val="Tahoma"/>
            <family val="2"/>
          </rPr>
          <t>e-cat</t>
        </r>
      </text>
    </comment>
    <comment ref="E63" authorId="0" shapeId="0" xr:uid="{BB847E57-1550-44B6-A063-06F28E3A6488}">
      <text>
        <r>
          <rPr>
            <b/>
            <sz val="9"/>
            <color indexed="81"/>
            <rFont val="Tahoma"/>
            <family val="2"/>
          </rPr>
          <t>e-cat</t>
        </r>
      </text>
    </comment>
    <comment ref="E96" authorId="0" shapeId="0" xr:uid="{175D7E1E-3E78-4BE9-8F67-1A69C56AB633}">
      <text>
        <r>
          <rPr>
            <b/>
            <sz val="9"/>
            <color indexed="81"/>
            <rFont val="Tahoma"/>
            <family val="2"/>
          </rPr>
          <t>e-cat</t>
        </r>
      </text>
    </comment>
    <comment ref="E97" authorId="0" shapeId="0" xr:uid="{30DA33B1-89F8-4419-B375-018DC181CD08}">
      <text>
        <r>
          <rPr>
            <b/>
            <sz val="9"/>
            <color indexed="81"/>
            <rFont val="Tahoma"/>
            <family val="2"/>
          </rPr>
          <t>e-cat</t>
        </r>
      </text>
    </comment>
    <comment ref="E123" authorId="0" shapeId="0" xr:uid="{80482A71-3738-47F5-B2C7-B3AE426699F9}">
      <text>
        <r>
          <rPr>
            <b/>
            <sz val="9"/>
            <color indexed="81"/>
            <rFont val="Tahoma"/>
            <family val="2"/>
          </rPr>
          <t>e-cat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4" authorId="0" shapeId="0" xr:uid="{AC8820DE-C815-4D29-99D7-DB35DB85114E}">
      <text>
        <r>
          <rPr>
            <b/>
            <sz val="9"/>
            <color indexed="81"/>
            <rFont val="Tahoma"/>
            <family val="2"/>
          </rPr>
          <t>harga e-kat 202.098 di bagi 1,11 hasilnya 182.070 (sblm PPN)</t>
        </r>
      </text>
    </comment>
    <comment ref="E15" authorId="0" shapeId="0" xr:uid="{587AEC44-B350-49C0-AAC1-E06BBCAB14D3}">
      <text>
        <r>
          <rPr>
            <b/>
            <sz val="9"/>
            <color indexed="81"/>
            <rFont val="Tahoma"/>
            <family val="2"/>
          </rPr>
          <t>harga e-kat 202.098 di bagi 1,11 hasilnya 182.070 (sblm PPN)</t>
        </r>
      </text>
    </comment>
    <comment ref="E16" authorId="0" shapeId="0" xr:uid="{D0790616-C2AB-48F7-ACF9-D65909086013}">
      <text>
        <r>
          <rPr>
            <b/>
            <sz val="9"/>
            <color indexed="81"/>
            <rFont val="Tahoma"/>
            <family val="2"/>
          </rPr>
          <t>harga e-kat 202.098 di bagi 1,11 hasilnya 182.070 (sblm PPN)</t>
        </r>
      </text>
    </comment>
    <comment ref="E17" authorId="0" shapeId="0" xr:uid="{6C50F4D1-E6AB-4480-BF3A-CE492449D223}">
      <text>
        <r>
          <rPr>
            <b/>
            <sz val="9"/>
            <color indexed="81"/>
            <rFont val="Tahoma"/>
            <family val="2"/>
          </rPr>
          <t>harga e-kat 202.098 di bagi 1,11 hasilnya 182.070 (sblm PPN)</t>
        </r>
      </text>
    </comment>
    <comment ref="E25" authorId="0" shapeId="0" xr:uid="{F0E18EF4-417C-4E3F-AB55-B0C517E1B8BE}">
      <text>
        <r>
          <rPr>
            <b/>
            <sz val="9"/>
            <color indexed="81"/>
            <rFont val="Tahoma"/>
            <family val="2"/>
          </rPr>
          <t>harga e-kat 202.098 di bagi 1,11 hasilnya 182.070 (sblm PPN)</t>
        </r>
      </text>
    </comment>
    <comment ref="E26" authorId="0" shapeId="0" xr:uid="{B2A5A340-54E1-47B5-8F1C-CB8F5A9EE952}">
      <text>
        <r>
          <rPr>
            <b/>
            <sz val="9"/>
            <color indexed="81"/>
            <rFont val="Tahoma"/>
            <family val="2"/>
          </rPr>
          <t>harga e-kat 202.098 di bagi 1,11 hasilnya 182.070 (sblm PPN)</t>
        </r>
      </text>
    </comment>
    <comment ref="E27" authorId="0" shapeId="0" xr:uid="{B94157BF-5CAE-4ADF-B935-D5634EE250A4}">
      <text>
        <r>
          <rPr>
            <b/>
            <sz val="9"/>
            <color indexed="81"/>
            <rFont val="Tahoma"/>
            <family val="2"/>
          </rPr>
          <t>harga e-kat 202.098 di bagi 1,11 hasilnya 182.070 (sblm PPN)</t>
        </r>
      </text>
    </comment>
    <comment ref="E28" authorId="0" shapeId="0" xr:uid="{4ABC238E-85A0-4581-A529-DFD0B7C35D6C}">
      <text>
        <r>
          <rPr>
            <b/>
            <sz val="9"/>
            <color indexed="81"/>
            <rFont val="Tahoma"/>
            <family val="2"/>
          </rPr>
          <t>harga e-kat 202.098 di bagi 1,11 hasilnya 182.070 (sblm PPN)</t>
        </r>
      </text>
    </comment>
    <comment ref="E29" authorId="0" shapeId="0" xr:uid="{9A578B50-9629-4C61-BA54-74A38B7A9CEB}">
      <text>
        <r>
          <rPr>
            <b/>
            <sz val="9"/>
            <color indexed="81"/>
            <rFont val="Tahoma"/>
            <family val="2"/>
          </rPr>
          <t>harga e-kat 202.098 di bagi 1,11 hasilnya 182.070 (sblm PPN)</t>
        </r>
      </text>
    </comment>
    <comment ref="E30" authorId="0" shapeId="0" xr:uid="{E85B7DC8-66F3-44D2-88F1-2DAC8DCD5F4F}">
      <text>
        <r>
          <rPr>
            <b/>
            <sz val="9"/>
            <color indexed="81"/>
            <rFont val="Tahoma"/>
            <family val="2"/>
          </rPr>
          <t>harga e-kat 202.098 di bagi 1,11 hasilnya 182.070 (sblm PPN)</t>
        </r>
      </text>
    </comment>
    <comment ref="E31" authorId="0" shapeId="0" xr:uid="{0A5642C2-0136-4C46-9F53-53476A7FEB3D}">
      <text>
        <r>
          <rPr>
            <b/>
            <sz val="9"/>
            <color indexed="81"/>
            <rFont val="Tahoma"/>
            <family val="2"/>
          </rPr>
          <t>harga e-kat 202.098 di bagi 1,11 hasilnya 182.070 (sblm PPN)</t>
        </r>
      </text>
    </comment>
    <comment ref="E38" authorId="0" shapeId="0" xr:uid="{AB489E6B-32FB-45D6-A0D1-5E169F9FE81B}">
      <text>
        <r>
          <rPr>
            <b/>
            <sz val="9"/>
            <color indexed="81"/>
            <rFont val="Tahoma"/>
            <family val="2"/>
          </rPr>
          <t>harga e-kat 202.098 di bagi 1,11 hasilnya 182.070 (sblm PPN)</t>
        </r>
      </text>
    </comment>
    <comment ref="E39" authorId="0" shapeId="0" xr:uid="{EEC53654-8460-43E8-AA74-E6C338BB3E29}">
      <text>
        <r>
          <rPr>
            <b/>
            <sz val="9"/>
            <color indexed="81"/>
            <rFont val="Tahoma"/>
            <family val="2"/>
          </rPr>
          <t>harga e-kat 202.098 di bagi 1,11 hasilnya 182.070 (sblm PPN)</t>
        </r>
      </text>
    </comment>
    <comment ref="E40" authorId="0" shapeId="0" xr:uid="{B87C3CAE-D12C-4C6C-9109-DAEAD6643C08}">
      <text>
        <r>
          <rPr>
            <b/>
            <sz val="9"/>
            <color indexed="81"/>
            <rFont val="Tahoma"/>
            <family val="2"/>
          </rPr>
          <t>harga e-kat 202.098 di bagi 1,11 hasilnya 182.070 (sblm PPN)</t>
        </r>
      </text>
    </comment>
    <comment ref="E47" authorId="0" shapeId="0" xr:uid="{BA03B17D-07F5-44BE-B85D-F3560E2645D0}">
      <text>
        <r>
          <rPr>
            <b/>
            <sz val="9"/>
            <color indexed="81"/>
            <rFont val="Tahoma"/>
            <family val="2"/>
          </rPr>
          <t>harga e-kat 202.098 di bagi 1,11 hasilnya 182.070 (sblm PPN)</t>
        </r>
      </text>
    </comment>
    <comment ref="E48" authorId="0" shapeId="0" xr:uid="{C5494C43-130E-40DC-9520-9C2F20AA5433}">
      <text>
        <r>
          <rPr>
            <b/>
            <sz val="9"/>
            <color indexed="81"/>
            <rFont val="Tahoma"/>
            <family val="2"/>
          </rPr>
          <t>harga e-kat 202.098 di bagi 1,11 hasilnya 182.070 (sblm PPN)</t>
        </r>
      </text>
    </comment>
    <comment ref="E49" authorId="0" shapeId="0" xr:uid="{A55BB3C6-0115-4981-BE56-64D56AF7CC9A}">
      <text>
        <r>
          <rPr>
            <b/>
            <sz val="9"/>
            <color indexed="81"/>
            <rFont val="Tahoma"/>
            <family val="2"/>
          </rPr>
          <t>harga e-kat 202.098 di bagi 1,11 hasilnya 182.070 (sblm PPN)</t>
        </r>
      </text>
    </comment>
    <comment ref="E56" authorId="0" shapeId="0" xr:uid="{F4EB2712-EE3F-4641-AF1C-F8FA88A70B7E}">
      <text>
        <r>
          <rPr>
            <b/>
            <sz val="9"/>
            <color indexed="81"/>
            <rFont val="Tahoma"/>
            <family val="2"/>
          </rPr>
          <t>harga e-kat 202.098 di bagi 1,11 hasilnya 182.070 (sblm PPN)</t>
        </r>
      </text>
    </comment>
    <comment ref="E57" authorId="0" shapeId="0" xr:uid="{E73F3D97-332E-422C-B2B3-6D5E52D221A7}">
      <text>
        <r>
          <rPr>
            <b/>
            <sz val="9"/>
            <color indexed="81"/>
            <rFont val="Tahoma"/>
            <family val="2"/>
          </rPr>
          <t>harga e-kat 202.098 di bagi 1,11 hasilnya 182.070 (sblm PPN)</t>
        </r>
      </text>
    </comment>
    <comment ref="E58" authorId="0" shapeId="0" xr:uid="{D698FE98-8109-4D6C-98D3-52126198B8C7}">
      <text>
        <r>
          <rPr>
            <b/>
            <sz val="9"/>
            <color indexed="81"/>
            <rFont val="Tahoma"/>
            <family val="2"/>
          </rPr>
          <t>harga e-kat 202.098 di bagi 1,11 hasilnya 182.070 (sblm PPN)</t>
        </r>
      </text>
    </comment>
    <comment ref="E59" authorId="0" shapeId="0" xr:uid="{3EE80014-2C6A-4C6A-892F-18037B92206A}">
      <text>
        <r>
          <rPr>
            <b/>
            <sz val="9"/>
            <color indexed="81"/>
            <rFont val="Tahoma"/>
            <family val="2"/>
          </rPr>
          <t>harga e-kat 202.098 di bagi 1,11 hasilnya 182.070 (sblm PPN)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8" authorId="0" shapeId="0" xr:uid="{77F5BE12-F210-4BAF-98EE-75E02DB401DE}">
      <text>
        <r>
          <rPr>
            <b/>
            <sz val="9"/>
            <color indexed="81"/>
            <rFont val="Tahoma"/>
            <family val="2"/>
          </rPr>
          <t>e-cat</t>
        </r>
        <r>
          <rPr>
            <sz val="9"/>
            <color indexed="81"/>
            <rFont val="Tahoma"/>
            <family val="2"/>
          </rPr>
          <t xml:space="preserve">
</t>
        </r>
      </text>
    </comment>
    <comment ref="E27" authorId="0" shapeId="0" xr:uid="{E72DC752-0BC4-4E92-A94C-40E37D5D4DE0}">
      <text>
        <r>
          <rPr>
            <b/>
            <sz val="9"/>
            <color indexed="81"/>
            <rFont val="Tahoma"/>
            <family val="2"/>
          </rPr>
          <t>e-cat</t>
        </r>
        <r>
          <rPr>
            <sz val="9"/>
            <color indexed="81"/>
            <rFont val="Tahoma"/>
            <family val="2"/>
          </rPr>
          <t xml:space="preserve">
</t>
        </r>
      </text>
    </comment>
    <comment ref="E28" authorId="0" shapeId="0" xr:uid="{5694B7D4-9392-4178-A986-69EB5BE5926F}">
      <text>
        <r>
          <rPr>
            <b/>
            <sz val="9"/>
            <color indexed="81"/>
            <rFont val="Tahoma"/>
            <family val="2"/>
          </rPr>
          <t>e-cat</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1" authorId="0" shapeId="0" xr:uid="{FD6C9881-9723-41CA-A407-5E68FFE0B864}">
      <text>
        <r>
          <rPr>
            <b/>
            <sz val="9"/>
            <color indexed="81"/>
            <rFont val="Tahoma"/>
            <family val="2"/>
          </rPr>
          <t>harga e-kat 202.098 di bagi 1,11 hasilnya 182.070 (sblm PPN)</t>
        </r>
      </text>
    </comment>
    <comment ref="E22" authorId="0" shapeId="0" xr:uid="{32C86E81-44D5-40C9-846D-DEEE2753405B}">
      <text>
        <r>
          <rPr>
            <b/>
            <sz val="9"/>
            <color indexed="81"/>
            <rFont val="Tahoma"/>
            <family val="2"/>
          </rPr>
          <t>harga e-kat 202.098 di bagi 1,11 hasilnya 182.070 (sblm PPN)</t>
        </r>
      </text>
    </comment>
    <comment ref="E32" authorId="0" shapeId="0" xr:uid="{99AAD499-B017-48A9-BC0B-42BC4C57A7D5}">
      <text>
        <r>
          <rPr>
            <b/>
            <sz val="9"/>
            <color indexed="81"/>
            <rFont val="Tahoma"/>
            <family val="2"/>
          </rPr>
          <t>harga e-kat 202.098 di bagi 1,11 hasilnya 182.070 (sblm PPN)</t>
        </r>
      </text>
    </comment>
    <comment ref="E33" authorId="0" shapeId="0" xr:uid="{A4A20F15-A951-41D7-AD00-C247E0A7FAE4}">
      <text>
        <r>
          <rPr>
            <b/>
            <sz val="9"/>
            <color indexed="81"/>
            <rFont val="Tahoma"/>
            <family val="2"/>
          </rPr>
          <t>e-cat</t>
        </r>
      </text>
    </comment>
    <comment ref="E40" authorId="0" shapeId="0" xr:uid="{1B9A3D3F-4FD0-4636-A6F5-C921DEE03C8D}">
      <text>
        <r>
          <rPr>
            <b/>
            <sz val="9"/>
            <color indexed="81"/>
            <rFont val="Tahoma"/>
            <family val="2"/>
          </rPr>
          <t>harga e-kat 202.098 di bagi 1,11 hasilnya 182.070 (sblm PPN)</t>
        </r>
      </text>
    </comment>
    <comment ref="E47" authorId="0" shapeId="0" xr:uid="{FFF33A8A-8A15-47DF-8B82-984670B8EB84}">
      <text>
        <r>
          <rPr>
            <b/>
            <sz val="9"/>
            <color indexed="81"/>
            <rFont val="Tahoma"/>
            <family val="2"/>
          </rPr>
          <t>harga e-kat 202.098 di bagi 1,11 hasilnya 182.070 (sblm PPN)</t>
        </r>
      </text>
    </comment>
    <comment ref="E48" authorId="0" shapeId="0" xr:uid="{9B445A35-FD24-4E1F-A8B2-20B7D9630072}">
      <text>
        <r>
          <rPr>
            <b/>
            <sz val="9"/>
            <color indexed="81"/>
            <rFont val="Tahoma"/>
            <family val="2"/>
          </rPr>
          <t>harga e-kat 202.098 di bagi 1,11 hasilnya 182.070 (sblm PPN)</t>
        </r>
      </text>
    </comment>
    <comment ref="E55" authorId="0" shapeId="0" xr:uid="{B03984B9-8C56-4B17-A120-440DA2518E2D}">
      <text>
        <r>
          <rPr>
            <b/>
            <sz val="9"/>
            <color indexed="81"/>
            <rFont val="Tahoma"/>
            <family val="2"/>
          </rPr>
          <t>harga e-kat 202.098 di bagi 1,11 hasilnya 182.070 (sblm PPN)</t>
        </r>
      </text>
    </comment>
    <comment ref="E62" authorId="0" shapeId="0" xr:uid="{E30D5097-41D4-4B04-8932-EEAE96E5AB61}">
      <text>
        <r>
          <rPr>
            <b/>
            <sz val="9"/>
            <color indexed="81"/>
            <rFont val="Tahoma"/>
            <family val="2"/>
          </rPr>
          <t>harga e-kat 202.098 di bagi 1,11 hasilnya 182.070 (sblm PPN)</t>
        </r>
      </text>
    </comment>
    <comment ref="E63" authorId="0" shapeId="0" xr:uid="{880E736E-A05B-45DF-9FBE-1B78F3A8DAD6}">
      <text>
        <r>
          <rPr>
            <b/>
            <sz val="9"/>
            <color indexed="81"/>
            <rFont val="Tahoma"/>
            <family val="2"/>
          </rPr>
          <t>harga e-kat 202.098 di bagi 1,11 hasilnya 182.070 (sblm PPN)</t>
        </r>
      </text>
    </comment>
    <comment ref="E64" authorId="0" shapeId="0" xr:uid="{956ECA88-97B1-44E1-B45C-0928641FCC85}">
      <text>
        <r>
          <rPr>
            <b/>
            <sz val="9"/>
            <color indexed="81"/>
            <rFont val="Tahoma"/>
            <family val="2"/>
          </rPr>
          <t>harga e-kat 202.098 di bagi 1,11 hasilnya 182.070 (sblm PPN)</t>
        </r>
      </text>
    </comment>
    <comment ref="E65" authorId="0" shapeId="0" xr:uid="{78D64C6C-3B5B-4107-A495-D42CE5E8E482}">
      <text>
        <r>
          <rPr>
            <b/>
            <sz val="9"/>
            <color indexed="81"/>
            <rFont val="Tahoma"/>
            <family val="2"/>
          </rPr>
          <t>e-cat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0" authorId="0" shapeId="0" xr:uid="{E92573C6-442F-4C71-B756-F7BA91F2E442}">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29" authorId="0" shapeId="0" xr:uid="{2A26147A-091B-4A5D-A5FC-84B7472F49D2}">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47" authorId="0" shapeId="0" xr:uid="{CA1EE585-F4A8-4F60-A53C-187E31B2E20A}">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57" authorId="0" shapeId="0" xr:uid="{F3F4A11B-74E6-4B36-A30A-B5641676C0D0}">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8" authorId="0" shapeId="0" xr:uid="{648C3467-B9DD-4714-A45E-DDAB7B672DA8}">
      <text>
        <r>
          <rPr>
            <b/>
            <sz val="9"/>
            <color indexed="81"/>
            <rFont val="Tahoma"/>
            <family val="2"/>
          </rPr>
          <t>e-cat</t>
        </r>
      </text>
    </comment>
    <comment ref="E19" authorId="0" shapeId="0" xr:uid="{A8A131D3-9E61-433E-AE8E-4964922900EE}">
      <text>
        <r>
          <rPr>
            <b/>
            <sz val="9"/>
            <color indexed="81"/>
            <rFont val="Tahoma"/>
            <family val="2"/>
          </rPr>
          <t>e-cat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2" authorId="0" shapeId="0" xr:uid="{7FC83A5C-D3DE-4584-9701-DFA57BE73132}">
      <text>
        <r>
          <rPr>
            <b/>
            <sz val="9"/>
            <color indexed="81"/>
            <rFont val="Tahoma"/>
            <family val="2"/>
          </rPr>
          <t>e-cat</t>
        </r>
      </text>
    </comment>
    <comment ref="E19" authorId="0" shapeId="0" xr:uid="{15C92C86-1851-4CD7-AB69-EFD880831BAA}">
      <text>
        <r>
          <rPr>
            <b/>
            <sz val="9"/>
            <color indexed="81"/>
            <rFont val="Tahoma"/>
            <family val="2"/>
          </rPr>
          <t>e-cat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5" authorId="0" shapeId="0" xr:uid="{281A11F7-D694-497B-9E03-BFEE47FD6E48}">
      <text>
        <r>
          <rPr>
            <b/>
            <sz val="9"/>
            <color indexed="81"/>
            <rFont val="Tahoma"/>
            <family val="2"/>
          </rPr>
          <t>e-cat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31" authorId="0" shapeId="0" xr:uid="{55E890F4-7307-4C3A-84D6-03F616A7A1CB}">
      <text>
        <r>
          <rPr>
            <b/>
            <sz val="9"/>
            <color indexed="81"/>
            <rFont val="Tahoma"/>
            <family val="2"/>
          </rPr>
          <t>e-cat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3" authorId="0" shapeId="0" xr:uid="{B2046781-7CEF-498A-8B10-04C2B73343E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4" authorId="0" shapeId="0" xr:uid="{69087092-127A-4056-B000-DD1275F08D5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20" authorId="0" shapeId="0" xr:uid="{B5974A09-2830-4E63-A5B5-50498CE75C9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26" authorId="0" shapeId="0" xr:uid="{E5F6F002-102F-4C32-9071-305C2ACDD33A}">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88" authorId="0" shapeId="0" xr:uid="{35346311-AE7E-4F97-82AF-81F9DEE69B59}">
      <text>
        <r>
          <rPr>
            <b/>
            <sz val="9"/>
            <color indexed="81"/>
            <rFont val="Tahoma"/>
            <family val="2"/>
          </rPr>
          <t>e-cat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4" authorId="0" shapeId="0" xr:uid="{675CC6E4-6221-4839-BDF0-3BD664E8DB70}">
      <text>
        <r>
          <rPr>
            <b/>
            <sz val="9"/>
            <color indexed="81"/>
            <rFont val="Tahoma"/>
            <family val="2"/>
          </rPr>
          <t>HARGA BELI 450RB DISC 30% jd 315rb
hrga sblmny 325.925</t>
        </r>
      </text>
    </comment>
    <comment ref="E26" authorId="0" shapeId="0" xr:uid="{790C7FDB-A600-464A-BA75-1E151C05A8C8}">
      <text>
        <r>
          <rPr>
            <b/>
            <sz val="9"/>
            <color indexed="81"/>
            <rFont val="Tahoma"/>
            <family val="2"/>
          </rPr>
          <t>harga dari ibu</t>
        </r>
      </text>
    </comment>
    <comment ref="E27" authorId="0" shapeId="0" xr:uid="{01DDA22A-0187-4AE3-B5CF-06546BCF1C4A}">
      <text>
        <r>
          <rPr>
            <b/>
            <sz val="9"/>
            <color indexed="81"/>
            <rFont val="Tahoma"/>
            <family val="2"/>
          </rPr>
          <t>harga dari ibu</t>
        </r>
      </text>
    </comment>
    <comment ref="E28" authorId="0" shapeId="0" xr:uid="{0B649369-3C3F-47D2-9446-D9C3D344EC51}">
      <text>
        <r>
          <rPr>
            <b/>
            <sz val="9"/>
            <color indexed="81"/>
            <rFont val="Tahoma"/>
            <family val="2"/>
          </rPr>
          <t>harga dari pl di up 0.75</t>
        </r>
      </text>
    </comment>
    <comment ref="E29" authorId="0" shapeId="0" xr:uid="{8A9F9BE3-46B4-40D2-A99D-08C8EC4A296E}">
      <text>
        <r>
          <rPr>
            <b/>
            <sz val="9"/>
            <color indexed="81"/>
            <rFont val="Tahoma"/>
            <family val="2"/>
          </rPr>
          <t>harga dari pl di up 0.75</t>
        </r>
      </text>
    </comment>
    <comment ref="E35" authorId="0" shapeId="0" xr:uid="{73B81B9B-CB36-42A7-9CE0-0FBEE47BC647}">
      <text>
        <r>
          <rPr>
            <sz val="9"/>
            <color indexed="81"/>
            <rFont val="Tahoma"/>
            <family val="2"/>
          </rPr>
          <t>HARGA BARU 88.000 JADI 100.000 jadi 100.000 dibagi 0,9 atau di up 10%
kata ibu</t>
        </r>
      </text>
    </comment>
    <comment ref="E43" authorId="0" shapeId="0" xr:uid="{43B7C945-5D48-4F46-8D92-597E11A422F8}">
      <text>
        <r>
          <rPr>
            <b/>
            <sz val="9"/>
            <color indexed="81"/>
            <rFont val="Tahoma"/>
            <family val="2"/>
          </rPr>
          <t xml:space="preserve">Harga PL AAM 2024 terbaru di bagi 0,9 </t>
        </r>
      </text>
    </comment>
    <comment ref="E44" authorId="0" shapeId="0" xr:uid="{DE7EF1C5-82AA-4CF1-B7FE-A5C88ADD882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7" authorId="0" shapeId="0" xr:uid="{25B67D53-AE40-404C-A61E-6B8F7D3FC7D2}">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48" authorId="0" shapeId="0" xr:uid="{F5E3B178-1D50-4726-9C25-BE50299B383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52" authorId="0" shapeId="0" xr:uid="{CC6D861B-6BE6-4169-944A-FFBFB9346B3B}">
      <text>
        <r>
          <rPr>
            <b/>
            <sz val="9"/>
            <color indexed="81"/>
            <rFont val="Tahoma"/>
            <family val="2"/>
          </rPr>
          <t>pakai pricelist untuk andhika dari msa</t>
        </r>
        <r>
          <rPr>
            <sz val="9"/>
            <color indexed="81"/>
            <rFont val="Tahoma"/>
            <family val="2"/>
          </rPr>
          <t xml:space="preserve">
</t>
        </r>
      </text>
    </comment>
    <comment ref="E57" authorId="0" shapeId="0" xr:uid="{1F1DB50D-9698-40F7-B1E6-E352D022E1B9}">
      <text>
        <r>
          <rPr>
            <b/>
            <sz val="9"/>
            <color indexed="81"/>
            <rFont val="Tahoma"/>
            <family val="2"/>
          </rPr>
          <t xml:space="preserve">harga PL PT SMS di tambah 90rb kemudian di bagi 0,75 atau 25%
240.000+90.000 = 330.000 di bagi 0.75 =440.000
</t>
        </r>
      </text>
    </comment>
    <comment ref="E61" authorId="0" shapeId="0" xr:uid="{747E4283-09FF-430D-BB12-E1BF22070018}">
      <text>
        <r>
          <rPr>
            <b/>
            <sz val="9"/>
            <color indexed="81"/>
            <rFont val="Tahoma"/>
            <family val="2"/>
          </rPr>
          <t>BELI DI GP
HARGA BELI DI GP DI NAIKIN 50%</t>
        </r>
      </text>
    </comment>
    <comment ref="E63" authorId="0" shapeId="0" xr:uid="{79F47215-2DF9-4440-B9F1-90196B54CA36}">
      <text>
        <r>
          <rPr>
            <b/>
            <sz val="9"/>
            <color indexed="81"/>
            <rFont val="Tahoma"/>
            <family val="2"/>
          </rPr>
          <t>Harga PL AAM terbaru 01 januari 2024 di bagi 0,9 dan kata ibu dibulatkan</t>
        </r>
      </text>
    </comment>
    <comment ref="E64" authorId="0" shapeId="0" xr:uid="{D6CD8FA8-D44D-4F36-91DF-1B63D0C08ADB}">
      <text>
        <r>
          <rPr>
            <b/>
            <sz val="9"/>
            <color indexed="81"/>
            <rFont val="Tahoma"/>
            <family val="2"/>
          </rPr>
          <t xml:space="preserve">Harga PL AAM 2024 terbaru di bagi 0,9 </t>
        </r>
      </text>
    </comment>
    <comment ref="E70" authorId="0" shapeId="0" xr:uid="{B7E44BDF-4698-4A88-A656-64D2069149CF}">
      <text>
        <r>
          <rPr>
            <b/>
            <sz val="9"/>
            <color indexed="81"/>
            <rFont val="Tahoma"/>
            <family val="2"/>
          </rPr>
          <t xml:space="preserve">harga PL Nasional MSA Rp 1.532.000/ 0,8 </t>
        </r>
        <r>
          <rPr>
            <sz val="9"/>
            <color indexed="81"/>
            <rFont val="Tahoma"/>
            <family val="2"/>
          </rPr>
          <t xml:space="preserve">
</t>
        </r>
      </text>
    </comment>
    <comment ref="E71" authorId="0" shapeId="0" xr:uid="{6EB4EA66-74DF-4EA7-8800-45608434E108}">
      <text>
        <r>
          <rPr>
            <b/>
            <sz val="9"/>
            <color indexed="81"/>
            <rFont val="Tahoma"/>
            <family val="2"/>
          </rPr>
          <t xml:space="preserve">harga PL Nasional MSA Rp 961.000/ 0,8 </t>
        </r>
      </text>
    </comment>
    <comment ref="E72" authorId="0" shapeId="0" xr:uid="{E3B13AAB-9F9F-494B-AC14-FFAD8406BAC2}">
      <text>
        <r>
          <rPr>
            <b/>
            <sz val="9"/>
            <color indexed="81"/>
            <rFont val="Tahoma"/>
            <family val="2"/>
          </rPr>
          <t>harga PL Nasional MSA di bagi 0,75 atau di up 25%</t>
        </r>
      </text>
    </comment>
    <comment ref="E74" authorId="0" shapeId="0" xr:uid="{CD1DF2CF-E8A4-4B53-BA14-C8DBEC273718}">
      <text>
        <r>
          <rPr>
            <b/>
            <sz val="9"/>
            <color indexed="81"/>
            <rFont val="Tahoma"/>
            <family val="2"/>
          </rPr>
          <t>untuk JEC isi 1.000 pcs jd yg di kirim 4 bag karena stok di kantor per bag isi 500 pcs</t>
        </r>
      </text>
    </comment>
    <comment ref="E75" authorId="0" shapeId="0" xr:uid="{3C90FDF8-922F-45D3-B587-938437674CDD}">
      <text>
        <r>
          <rPr>
            <sz val="9"/>
            <color indexed="81"/>
            <rFont val="Tahoma"/>
            <family val="2"/>
          </rPr>
          <t xml:space="preserve">kata ibu pake harga pembelian terakhir dibagi 2 karena isinya 500 bukan 1.000 pada bulan juli 2022
kemudian harga dibagi 0.9 atau di up 10%
</t>
        </r>
      </text>
    </comment>
    <comment ref="E76" authorId="0" shapeId="0" xr:uid="{3C39312F-552D-43EC-AA5D-09FCD6235052}">
      <text>
        <r>
          <rPr>
            <b/>
            <sz val="9"/>
            <color indexed="81"/>
            <rFont val="Tahoma"/>
            <family val="2"/>
          </rPr>
          <t>harga e-kat 202.098 di bagi 1,11 hasilnya 182.070 (sblm PPN)</t>
        </r>
      </text>
    </comment>
    <comment ref="E77" authorId="0" shapeId="0" xr:uid="{EFAB4CBE-1C96-4746-9E42-E1A1299CC920}">
      <text>
        <r>
          <rPr>
            <b/>
            <sz val="9"/>
            <color indexed="81"/>
            <rFont val="Tahoma"/>
            <family val="2"/>
          </rPr>
          <t>harga e-kat 202.098 di bagi 1,11 hasilnya 182.070 (sblm PPN)</t>
        </r>
      </text>
    </comment>
    <comment ref="E84" authorId="0" shapeId="0" xr:uid="{B079EC84-9B9A-4D73-8AAF-B2F6FB7317C4}">
      <text>
        <r>
          <rPr>
            <b/>
            <sz val="9"/>
            <color indexed="81"/>
            <rFont val="Tahoma"/>
            <family val="2"/>
          </rPr>
          <t>Harga beli 106.306 di up 30% atau dibagi 0.7 lalu dibulatkan</t>
        </r>
      </text>
    </comment>
    <comment ref="E89" authorId="0" shapeId="0" xr:uid="{294E1AE3-F947-442D-93C3-16B03F05DBD5}">
      <text>
        <r>
          <rPr>
            <b/>
            <sz val="9"/>
            <color indexed="81"/>
            <rFont val="Tahoma"/>
            <family val="2"/>
          </rPr>
          <t>isi 500 pcs/bag</t>
        </r>
      </text>
    </comment>
    <comment ref="E90" authorId="0" shapeId="0" xr:uid="{4C879FE8-1F7F-47F0-B6CF-4F859828B2D2}">
      <text>
        <r>
          <rPr>
            <b/>
            <sz val="9"/>
            <color indexed="81"/>
            <rFont val="Tahoma"/>
            <family val="2"/>
          </rPr>
          <t>pakai harga PL Biovita BAV ml paling kecil (60 ml) Rp.170.000
170.000 x 60 ml</t>
        </r>
      </text>
    </comment>
    <comment ref="E91" authorId="0" shapeId="0" xr:uid="{14F64B40-781C-486F-8347-F9025E0999AF}">
      <text>
        <r>
          <rPr>
            <b/>
            <sz val="9"/>
            <color indexed="81"/>
            <rFont val="Tahoma"/>
            <family val="2"/>
          </rPr>
          <t>Harga sebelumnya Rp 550.000 di up 0.9 karena pembelian 2025 harga naik 0.91 atau 9%</t>
        </r>
      </text>
    </comment>
    <comment ref="E97" authorId="0" shapeId="0" xr:uid="{42AC8107-78AD-454F-A077-FE6A5D09E8B6}">
      <text>
        <r>
          <rPr>
            <b/>
            <sz val="9"/>
            <color indexed="81"/>
            <rFont val="Tahoma"/>
            <family val="2"/>
          </rPr>
          <t>harga naik per 06 september 2023</t>
        </r>
      </text>
    </comment>
    <comment ref="E98" authorId="0" shapeId="0" xr:uid="{57FE2AF3-9A3E-402E-8D87-AF595915C2F1}">
      <text>
        <r>
          <rPr>
            <b/>
            <sz val="9"/>
            <color indexed="81"/>
            <rFont val="Tahoma"/>
            <family val="2"/>
          </rPr>
          <t>harga PL Nasional MSA di bagi 0,75 atau di up 25%</t>
        </r>
      </text>
    </comment>
    <comment ref="E100" authorId="0" shapeId="0" xr:uid="{896A2369-895C-4551-BC98-62350E3E6674}">
      <text>
        <r>
          <rPr>
            <b/>
            <sz val="9"/>
            <color indexed="81"/>
            <rFont val="Tahoma"/>
            <family val="2"/>
          </rPr>
          <t>Harga beli 74.775 di up 25% atau dibagi 0.75 lalu dibulatkan</t>
        </r>
        <r>
          <rPr>
            <sz val="9"/>
            <color indexed="81"/>
            <rFont val="Tahoma"/>
            <family val="2"/>
          </rPr>
          <t xml:space="preserve">
</t>
        </r>
      </text>
    </comment>
    <comment ref="E101" authorId="0" shapeId="0" xr:uid="{190F5411-0457-4C49-B04F-F1C088E48765}">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02" authorId="0" shapeId="0" xr:uid="{6785B926-A917-4FE7-835D-A47CECA2AB4D}">
      <text>
        <r>
          <rPr>
            <b/>
            <sz val="9"/>
            <color indexed="81"/>
            <rFont val="Tahoma"/>
            <family val="2"/>
          </rPr>
          <t>uk.57x47</t>
        </r>
      </text>
    </comment>
    <comment ref="E104" authorId="0" shapeId="0" xr:uid="{5F1145C8-D5DC-486C-86DD-70BA61A5E86B}">
      <text>
        <r>
          <rPr>
            <b/>
            <sz val="9"/>
            <color indexed="81"/>
            <rFont val="Tahoma"/>
            <family val="2"/>
          </rPr>
          <t>Harga beli 1.200.000 di up 0.75 atau 25%</t>
        </r>
        <r>
          <rPr>
            <sz val="9"/>
            <color indexed="81"/>
            <rFont val="Tahoma"/>
            <family val="2"/>
          </rPr>
          <t xml:space="preserve">
</t>
        </r>
      </text>
    </comment>
    <comment ref="E109" authorId="0" shapeId="0" xr:uid="{BBEF1A3A-C483-4293-BB07-B2DAD81B9FD7}">
      <text>
        <r>
          <rPr>
            <b/>
            <sz val="9"/>
            <color indexed="81"/>
            <rFont val="Tahoma"/>
            <family val="2"/>
          </rPr>
          <t>harga beli 5.766 dui bagi 0.4 dibulatkan kebawah</t>
        </r>
      </text>
    </comment>
    <comment ref="E110" authorId="0" shapeId="0" xr:uid="{A921692D-0134-4935-9640-E715B7E1B9C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11" authorId="0" shapeId="0" xr:uid="{E0661934-F490-46BA-8DAA-BCC971AFE560}">
      <text>
        <r>
          <rPr>
            <b/>
            <sz val="9"/>
            <color indexed="81"/>
            <rFont val="Tahoma"/>
            <family val="2"/>
          </rPr>
          <t>harga beli netto satuan 19.800 di up 50%</t>
        </r>
        <r>
          <rPr>
            <sz val="9"/>
            <color indexed="81"/>
            <rFont val="Tahoma"/>
            <family val="2"/>
          </rPr>
          <t xml:space="preserve">
</t>
        </r>
      </text>
    </comment>
    <comment ref="E112" authorId="0" shapeId="0" xr:uid="{DCA510E2-F479-4213-A088-532DC87557EA}">
      <text>
        <r>
          <rPr>
            <b/>
            <sz val="9"/>
            <color indexed="81"/>
            <rFont val="Tahoma"/>
            <family val="2"/>
          </rPr>
          <t>Harga beli netto 17.325 dibagi 0.5</t>
        </r>
      </text>
    </comment>
    <comment ref="E113" authorId="0" shapeId="0" xr:uid="{E51609DF-8C1B-4036-B0C0-BC9375895F7F}">
      <text>
        <r>
          <rPr>
            <b/>
            <sz val="9"/>
            <color indexed="81"/>
            <rFont val="Tahoma"/>
            <family val="2"/>
          </rPr>
          <t>Harga beli netto 17.325 dibagi 0.5</t>
        </r>
      </text>
    </comment>
    <comment ref="E114" authorId="0" shapeId="0" xr:uid="{A0F25459-BAEF-4B42-AABF-1A9DEF5A9419}">
      <text>
        <r>
          <rPr>
            <b/>
            <sz val="9"/>
            <color indexed="81"/>
            <rFont val="Tahoma"/>
            <family val="2"/>
          </rPr>
          <t>Harga beli 32.433 di up 40% atau dibagi 0.6 lalu dibulatkan</t>
        </r>
        <r>
          <rPr>
            <sz val="9"/>
            <color indexed="81"/>
            <rFont val="Tahoma"/>
            <family val="2"/>
          </rPr>
          <t xml:space="preserve">
</t>
        </r>
      </text>
    </comment>
    <comment ref="E115" authorId="0" shapeId="0" xr:uid="{0C45495E-4251-4440-8194-C9301DCCD249}">
      <text>
        <r>
          <rPr>
            <b/>
            <sz val="9"/>
            <color indexed="81"/>
            <rFont val="Tahoma"/>
            <family val="2"/>
          </rPr>
          <t>Harga beli 32.433 di up 40% atau dibagi 0.6 lalu dibulatkan</t>
        </r>
        <r>
          <rPr>
            <sz val="9"/>
            <color indexed="81"/>
            <rFont val="Tahoma"/>
            <family val="2"/>
          </rPr>
          <t xml:space="preserve">
</t>
        </r>
      </text>
    </comment>
    <comment ref="E116" authorId="0" shapeId="0" xr:uid="{1B3A161A-A26A-4D1A-826D-8770DEE75F07}">
      <text>
        <r>
          <rPr>
            <b/>
            <sz val="9"/>
            <color indexed="81"/>
            <rFont val="Tahoma"/>
            <family val="2"/>
          </rPr>
          <t>Harga beli 32.433 di up 40% atau dibagi 0.6 lalu dibulatkan</t>
        </r>
        <r>
          <rPr>
            <sz val="9"/>
            <color indexed="81"/>
            <rFont val="Tahoma"/>
            <family val="2"/>
          </rPr>
          <t xml:space="preserve">
</t>
        </r>
      </text>
    </comment>
    <comment ref="E117" authorId="0" shapeId="0" xr:uid="{1DEDF531-135E-4321-A9E3-4CE87A1F02A4}">
      <text>
        <r>
          <rPr>
            <b/>
            <sz val="9"/>
            <color indexed="81"/>
            <rFont val="Tahoma"/>
            <family val="2"/>
          </rPr>
          <t>Harga beli 32.433 di up 40% atau dibagi 0.6 lalu dibulatkan</t>
        </r>
        <r>
          <rPr>
            <sz val="9"/>
            <color indexed="81"/>
            <rFont val="Tahoma"/>
            <family val="2"/>
          </rPr>
          <t xml:space="preserve">
</t>
        </r>
      </text>
    </comment>
    <comment ref="E118" authorId="0" shapeId="0" xr:uid="{804D743A-6DD4-44EB-ADDC-A336B2FA32B3}">
      <text>
        <r>
          <rPr>
            <b/>
            <sz val="9"/>
            <color indexed="81"/>
            <rFont val="Tahoma"/>
            <family val="2"/>
          </rPr>
          <t>Harga beli 32.433 di up 40% atau dibagi 0.6 lalu dibulatkan</t>
        </r>
        <r>
          <rPr>
            <sz val="9"/>
            <color indexed="81"/>
            <rFont val="Tahoma"/>
            <family val="2"/>
          </rPr>
          <t xml:space="preserve">
</t>
        </r>
      </text>
    </comment>
    <comment ref="E119" authorId="0" shapeId="0" xr:uid="{9634C98A-4846-45FE-8222-13A971102E76}">
      <text>
        <r>
          <rPr>
            <b/>
            <sz val="9"/>
            <color indexed="81"/>
            <rFont val="Tahoma"/>
            <family val="2"/>
          </rPr>
          <t>Harga beli 32.433 di up 40% atau dibagi 0.6 lalu dibulatkan</t>
        </r>
        <r>
          <rPr>
            <sz val="9"/>
            <color indexed="81"/>
            <rFont val="Tahoma"/>
            <family val="2"/>
          </rPr>
          <t xml:space="preserve">
</t>
        </r>
      </text>
    </comment>
    <comment ref="E120" authorId="0" shapeId="0" xr:uid="{84300A05-DC1E-499E-8A80-62191E95BDB4}">
      <text>
        <r>
          <rPr>
            <b/>
            <sz val="9"/>
            <color indexed="81"/>
            <rFont val="Tahoma"/>
            <family val="2"/>
          </rPr>
          <t>Harga beli 32.433 di up 40% atau dibagi 0.6 lalu dibulatkan</t>
        </r>
        <r>
          <rPr>
            <sz val="9"/>
            <color indexed="81"/>
            <rFont val="Tahoma"/>
            <family val="2"/>
          </rPr>
          <t xml:space="preserve">
</t>
        </r>
      </text>
    </comment>
    <comment ref="E121" authorId="0" shapeId="0" xr:uid="{68E6C442-188E-429C-8A12-3ABE4D51FE9A}">
      <text>
        <r>
          <rPr>
            <b/>
            <sz val="9"/>
            <color indexed="81"/>
            <rFont val="Tahoma"/>
            <family val="2"/>
          </rPr>
          <t>Harga beli 32.433 di up 40% atau dibagi 0.6 lalu dibulatkan</t>
        </r>
        <r>
          <rPr>
            <sz val="9"/>
            <color indexed="81"/>
            <rFont val="Tahoma"/>
            <family val="2"/>
          </rPr>
          <t xml:space="preserve">
</t>
        </r>
      </text>
    </comment>
    <comment ref="E122" authorId="0" shapeId="0" xr:uid="{46973B2B-EA31-41C1-B2B7-6BDC6AD66F82}">
      <text>
        <r>
          <rPr>
            <b/>
            <sz val="9"/>
            <color indexed="81"/>
            <rFont val="Tahoma"/>
            <family val="2"/>
          </rPr>
          <t>Harga beli 32.433 di up 40% atau dibagi 0.6 lalu dibulatkan</t>
        </r>
        <r>
          <rPr>
            <sz val="9"/>
            <color indexed="81"/>
            <rFont val="Tahoma"/>
            <family val="2"/>
          </rPr>
          <t xml:space="preserve">
</t>
        </r>
      </text>
    </comment>
    <comment ref="E123" authorId="0" shapeId="0" xr:uid="{9040DA22-B96A-4C1D-A66F-375DCD66F47D}">
      <text>
        <r>
          <rPr>
            <b/>
            <sz val="9"/>
            <color indexed="81"/>
            <rFont val="Tahoma"/>
            <family val="2"/>
          </rPr>
          <t>Harga beli 1.200.000 di up 0.75 atau 25%</t>
        </r>
        <r>
          <rPr>
            <sz val="9"/>
            <color indexed="81"/>
            <rFont val="Tahoma"/>
            <family val="2"/>
          </rPr>
          <t xml:space="preserve">
</t>
        </r>
      </text>
    </comment>
    <comment ref="E124" authorId="0" shapeId="0" xr:uid="{ACE15FF3-8DC0-433C-869C-6FB2A69144F3}">
      <text>
        <r>
          <rPr>
            <b/>
            <sz val="9"/>
            <color indexed="81"/>
            <rFont val="Tahoma"/>
            <family val="2"/>
          </rPr>
          <t>Harga beli 1.200.000 di up 0.75 atau 25%</t>
        </r>
        <r>
          <rPr>
            <sz val="9"/>
            <color indexed="81"/>
            <rFont val="Tahoma"/>
            <family val="2"/>
          </rPr>
          <t xml:space="preserve">
</t>
        </r>
      </text>
    </comment>
    <comment ref="E126" authorId="0" shapeId="0" xr:uid="{20697C87-DD4E-4152-8E90-152C70E8C4A2}">
      <text>
        <r>
          <rPr>
            <b/>
            <sz val="9"/>
            <color indexed="81"/>
            <rFont val="Tahoma"/>
            <family val="2"/>
          </rPr>
          <t>Harga beli 1.200.000 di up 0.75 atau 25%</t>
        </r>
        <r>
          <rPr>
            <sz val="9"/>
            <color indexed="81"/>
            <rFont val="Tahoma"/>
            <family val="2"/>
          </rPr>
          <t xml:space="preserve">
</t>
        </r>
      </text>
    </comment>
    <comment ref="E127" authorId="0" shapeId="0" xr:uid="{EBB93AF5-E934-4691-A744-42DB1B2681EC}">
      <text>
        <r>
          <rPr>
            <b/>
            <sz val="9"/>
            <color indexed="81"/>
            <rFont val="Tahoma"/>
            <family val="2"/>
          </rPr>
          <t>Harga beli 1.200.000 di up 0.75 atau 25%</t>
        </r>
        <r>
          <rPr>
            <sz val="9"/>
            <color indexed="81"/>
            <rFont val="Tahoma"/>
            <family val="2"/>
          </rPr>
          <t xml:space="preserve">
</t>
        </r>
      </text>
    </comment>
    <comment ref="E128" authorId="0" shapeId="0" xr:uid="{5298F40E-749B-4FB8-A719-390E6D1B646E}">
      <text>
        <r>
          <rPr>
            <b/>
            <sz val="9"/>
            <color indexed="81"/>
            <rFont val="Tahoma"/>
            <family val="2"/>
          </rPr>
          <t>Harga beli 1.200.000 di up 0.75 atau 25%</t>
        </r>
        <r>
          <rPr>
            <sz val="9"/>
            <color indexed="81"/>
            <rFont val="Tahoma"/>
            <family val="2"/>
          </rPr>
          <t xml:space="preserve">
</t>
        </r>
      </text>
    </comment>
    <comment ref="E130" authorId="0" shapeId="0" xr:uid="{2927658A-403B-4166-9985-FBB75A1660FA}">
      <text>
        <r>
          <rPr>
            <b/>
            <sz val="9"/>
            <color indexed="81"/>
            <rFont val="Tahoma"/>
            <family val="2"/>
          </rPr>
          <t>e-cat</t>
        </r>
        <r>
          <rPr>
            <sz val="9"/>
            <color indexed="81"/>
            <rFont val="Tahoma"/>
            <family val="2"/>
          </rPr>
          <t xml:space="preserve">
</t>
        </r>
      </text>
    </comment>
    <comment ref="E131" authorId="0" shapeId="0" xr:uid="{4E01CCD1-37C4-44AA-B329-63ACD2840468}">
      <text>
        <r>
          <rPr>
            <b/>
            <sz val="9"/>
            <color indexed="81"/>
            <rFont val="Tahoma"/>
            <family val="2"/>
          </rPr>
          <t>PL NASIONAL SKM (SARANA KARYA MEDIKA) yg egens di bagi 0,8 atau di up 20%</t>
        </r>
      </text>
    </comment>
    <comment ref="H132" authorId="0" shapeId="0" xr:uid="{285657B1-C426-4251-A24D-F64587F635C7}">
      <text>
        <r>
          <rPr>
            <b/>
            <sz val="9"/>
            <color indexed="81"/>
            <rFont val="Tahoma"/>
            <family val="2"/>
          </rPr>
          <t>harga 2020</t>
        </r>
      </text>
    </comment>
    <comment ref="H133" authorId="0" shapeId="0" xr:uid="{C3AE7E67-F143-47DA-B404-141222A53F81}">
      <text>
        <r>
          <rPr>
            <b/>
            <sz val="9"/>
            <color indexed="81"/>
            <rFont val="Tahoma"/>
            <family val="2"/>
          </rPr>
          <t>harga 2020</t>
        </r>
      </text>
    </comment>
    <comment ref="E137" authorId="0" shapeId="0" xr:uid="{1334F8F6-7C53-4679-A5A9-EAE0BB5F4704}">
      <text>
        <r>
          <rPr>
            <b/>
            <sz val="9"/>
            <color indexed="81"/>
            <rFont val="Tahoma"/>
            <family val="2"/>
          </rPr>
          <t>e-cat</t>
        </r>
      </text>
    </comment>
    <comment ref="E138" authorId="0" shapeId="0" xr:uid="{AEC7CD36-F6F4-43A1-B45E-75D225296390}">
      <text>
        <r>
          <rPr>
            <b/>
            <sz val="9"/>
            <color indexed="81"/>
            <rFont val="Tahoma"/>
            <family val="2"/>
          </rPr>
          <t>e-cat</t>
        </r>
      </text>
    </comment>
    <comment ref="E151" authorId="0" shapeId="0" xr:uid="{16B69C74-099A-4A50-AF11-7B051722197B}">
      <text>
        <r>
          <rPr>
            <b/>
            <sz val="9"/>
            <color indexed="81"/>
            <rFont val="Tahoma"/>
            <family val="2"/>
          </rPr>
          <t>harga e-kat 202.098 di bagi 1,11 hasilnya 182.070 (sblm PPN)</t>
        </r>
      </text>
    </comment>
    <comment ref="E152" authorId="0" shapeId="0" xr:uid="{CFD20AE1-DE2C-45B6-B305-620BDF00A517}">
      <text>
        <r>
          <rPr>
            <b/>
            <sz val="9"/>
            <color indexed="81"/>
            <rFont val="Tahoma"/>
            <family val="2"/>
          </rPr>
          <t>harga e-kat 202.098 di bagi 1,11 hasilnya 182.070 (sblm PPN)</t>
        </r>
      </text>
    </comment>
    <comment ref="E169" authorId="0" shapeId="0" xr:uid="{79E50BAC-32F0-426A-96A6-72C6063C12B4}">
      <text>
        <r>
          <rPr>
            <b/>
            <sz val="9"/>
            <color indexed="81"/>
            <rFont val="Tahoma"/>
            <family val="2"/>
          </rPr>
          <t xml:space="preserve">Primaco
</t>
        </r>
      </text>
    </comment>
    <comment ref="E171" authorId="0" shapeId="0" xr:uid="{92ABC564-89ED-4B41-834F-61722B7D6B71}">
      <text>
        <r>
          <rPr>
            <b/>
            <sz val="9"/>
            <color indexed="81"/>
            <rFont val="Tahoma"/>
            <family val="2"/>
          </rPr>
          <t xml:space="preserve">harga PL Nasional MSA Rp 1.532.000/ 0,8 </t>
        </r>
        <r>
          <rPr>
            <sz val="9"/>
            <color indexed="81"/>
            <rFont val="Tahoma"/>
            <family val="2"/>
          </rPr>
          <t xml:space="preserve">
</t>
        </r>
      </text>
    </comment>
    <comment ref="E172" authorId="0" shapeId="0" xr:uid="{49F244AA-80C6-4D37-97C9-FDB3CC4758B2}">
      <text>
        <r>
          <rPr>
            <b/>
            <sz val="9"/>
            <color indexed="81"/>
            <rFont val="Tahoma"/>
            <family val="2"/>
          </rPr>
          <t xml:space="preserve">harga PL Nasional MSA Rp 1.532.000/ 0,8 </t>
        </r>
        <r>
          <rPr>
            <sz val="9"/>
            <color indexed="81"/>
            <rFont val="Tahoma"/>
            <family val="2"/>
          </rPr>
          <t xml:space="preserve">
</t>
        </r>
      </text>
    </comment>
    <comment ref="E174" authorId="0" shapeId="0" xr:uid="{0F58B595-5716-4B10-A016-FB373EC2A970}">
      <text>
        <r>
          <rPr>
            <b/>
            <sz val="9"/>
            <color indexed="81"/>
            <rFont val="Tahoma"/>
            <family val="2"/>
          </rPr>
          <t>harga e-kat 202.098 di bagi 1,11 hasilnya 182.070 (sblm PPN)</t>
        </r>
      </text>
    </comment>
    <comment ref="H177" authorId="0" shapeId="0" xr:uid="{50DB3EB0-2722-43C8-9C37-20556A01FA0E}">
      <text>
        <r>
          <rPr>
            <sz val="9"/>
            <color indexed="81"/>
            <rFont val="Tahoma"/>
            <family val="2"/>
          </rPr>
          <t xml:space="preserve">kata bapak harga sebelumnya dinaikin 5rb 
</t>
        </r>
      </text>
    </comment>
    <comment ref="E179" authorId="0" shapeId="0" xr:uid="{EA54C2EC-F73D-42E3-98B9-19038E59E9F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81" authorId="0" shapeId="0" xr:uid="{6F113C4A-7769-4327-BE50-976BB8019594}">
      <text>
        <r>
          <rPr>
            <b/>
            <sz val="9"/>
            <color indexed="81"/>
            <rFont val="Tahoma"/>
            <family val="2"/>
          </rPr>
          <t>Harga lama 31.250 di up 30% atau dibagi 0.7 lalu dibulatkan menjadi 45.000</t>
        </r>
      </text>
    </comment>
    <comment ref="E191" authorId="0" shapeId="0" xr:uid="{691ADE0C-E02A-4302-AA0F-C73CA256F3AF}">
      <text>
        <r>
          <rPr>
            <b/>
            <sz val="9"/>
            <color indexed="81"/>
            <rFont val="Tahoma"/>
            <family val="2"/>
          </rPr>
          <t xml:space="preserve">Harga PL AAM 2024 terbaru di bagi 0,9 </t>
        </r>
      </text>
    </comment>
    <comment ref="E192" authorId="0" shapeId="0" xr:uid="{F65AD948-5B74-4047-82B4-69148012A00B}">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93" authorId="0" shapeId="0" xr:uid="{4FFCC93E-D4C8-4F1D-A0E5-E895DFE5579C}">
      <text>
        <r>
          <rPr>
            <b/>
            <sz val="9"/>
            <color indexed="81"/>
            <rFont val="Tahoma"/>
            <family val="2"/>
          </rPr>
          <t>harga beli di up 10% atau dibagi 0.9</t>
        </r>
      </text>
    </comment>
    <comment ref="E194" authorId="0" shapeId="0" xr:uid="{05161552-D16E-4DAB-BB54-74561A54DA00}">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95" authorId="0" shapeId="0" xr:uid="{A52E3E5D-DE78-4730-BEED-73188713A1B9}">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96" authorId="0" shapeId="0" xr:uid="{8637C0EB-522F-4046-B6F4-6B4CDB642CC9}">
      <text>
        <r>
          <rPr>
            <sz val="9"/>
            <color indexed="81"/>
            <rFont val="Tahoma"/>
            <family val="2"/>
          </rPr>
          <t xml:space="preserve">Pakai Pricelist Abbott atau  PT Sinergi utama sejahtera kata ibu
</t>
        </r>
      </text>
    </comment>
    <comment ref="E198" authorId="0" shapeId="0" xr:uid="{5D2D6F4E-086A-4950-BC69-EDA199732B22}">
      <text>
        <r>
          <rPr>
            <b/>
            <sz val="9"/>
            <color indexed="81"/>
            <rFont val="Tahoma"/>
            <family val="2"/>
          </rPr>
          <t>harga PL ABBOTT April 2024 di bagi 0,8</t>
        </r>
      </text>
    </comment>
    <comment ref="E199" authorId="0" shapeId="0" xr:uid="{ECC84241-1140-4F91-AF92-3E513818EDFF}">
      <text>
        <r>
          <rPr>
            <b/>
            <sz val="9"/>
            <color indexed="81"/>
            <rFont val="Tahoma"/>
            <family val="2"/>
          </rPr>
          <t xml:space="preserve">harga PL PT SMS di tambah 90rb kemudian di bagi 0,75 atau 25%
240.000+90.000 = 330.000 di bagi 0.75 =440.000
</t>
        </r>
      </text>
    </comment>
    <comment ref="E202" authorId="0" shapeId="0" xr:uid="{87EB037D-133C-4942-97E6-548877BE1721}">
      <text>
        <r>
          <rPr>
            <b/>
            <sz val="9"/>
            <color indexed="81"/>
            <rFont val="Tahoma"/>
            <family val="2"/>
          </rPr>
          <t>Harga PL AAM terbaru 01 januari 2024 di bagi 0,9 dan kata ibu dibulatkan</t>
        </r>
      </text>
    </comment>
    <comment ref="E203" authorId="0" shapeId="0" xr:uid="{5A1CCFB2-FB2B-4F7A-9BE4-AE415C039F98}">
      <text>
        <r>
          <rPr>
            <b/>
            <sz val="9"/>
            <color indexed="81"/>
            <rFont val="Tahoma"/>
            <family val="2"/>
          </rPr>
          <t xml:space="preserve">Harga PL AAM 2024 terbaru di bagi 0,9 </t>
        </r>
      </text>
    </comment>
    <comment ref="E208" authorId="0" shapeId="0" xr:uid="{6F38D807-C723-4A15-BAB0-6540AED6FB30}">
      <text>
        <r>
          <rPr>
            <b/>
            <sz val="9"/>
            <color indexed="81"/>
            <rFont val="Tahoma"/>
            <family val="2"/>
          </rPr>
          <t>harga dari ibu</t>
        </r>
      </text>
    </comment>
    <comment ref="E209" authorId="0" shapeId="0" xr:uid="{B88EBD30-9ED1-493F-8329-F7FF392FBA6F}">
      <text>
        <r>
          <rPr>
            <b/>
            <sz val="9"/>
            <color indexed="81"/>
            <rFont val="Tahoma"/>
            <family val="2"/>
          </rPr>
          <t>harga dari ibu</t>
        </r>
      </text>
    </comment>
    <comment ref="E226" authorId="0" shapeId="0" xr:uid="{A85C0266-9A38-4383-994C-A05F354E0AA8}">
      <text>
        <r>
          <rPr>
            <b/>
            <sz val="9"/>
            <color indexed="81"/>
            <rFont val="Tahoma"/>
            <family val="2"/>
          </rPr>
          <t xml:space="preserve">Primaco
</t>
        </r>
      </text>
    </comment>
    <comment ref="E228" authorId="0" shapeId="0" xr:uid="{052C8C1F-13F5-46FA-91FF-81ECC27EF1E9}">
      <text>
        <r>
          <rPr>
            <b/>
            <sz val="9"/>
            <color indexed="81"/>
            <rFont val="Tahoma"/>
            <family val="2"/>
          </rPr>
          <t xml:space="preserve">harga PL Nasional MSA Rp 1.532.000/ 0,8 </t>
        </r>
        <r>
          <rPr>
            <sz val="9"/>
            <color indexed="81"/>
            <rFont val="Tahoma"/>
            <family val="2"/>
          </rPr>
          <t xml:space="preserve">
</t>
        </r>
      </text>
    </comment>
    <comment ref="E229" authorId="0" shapeId="0" xr:uid="{C9DC38A4-CC4C-4F56-A0A5-CE5F077A51AE}">
      <text>
        <r>
          <rPr>
            <b/>
            <sz val="9"/>
            <color indexed="81"/>
            <rFont val="Tahoma"/>
            <family val="2"/>
          </rPr>
          <t xml:space="preserve">harga PL Nasional MSA Rp 1.532.000/ 0,8 </t>
        </r>
        <r>
          <rPr>
            <sz val="9"/>
            <color indexed="81"/>
            <rFont val="Tahoma"/>
            <family val="2"/>
          </rPr>
          <t xml:space="preserve">
</t>
        </r>
      </text>
    </comment>
    <comment ref="E233" authorId="0" shapeId="0" xr:uid="{55A2DA43-803C-4F47-875F-17095C5F509F}">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234" authorId="0" shapeId="0" xr:uid="{355958DD-8E93-4D63-9C8C-CAC9138A9408}">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236" authorId="0" shapeId="0" xr:uid="{57AF9BDC-C90A-48A4-8629-7033C0C8890F}">
      <text>
        <r>
          <rPr>
            <b/>
            <sz val="9"/>
            <color indexed="81"/>
            <rFont val="Tahoma"/>
            <family val="2"/>
          </rPr>
          <t xml:space="preserve">sudah discontinue di ganti jd Probe Cleanser 50 ml 
harga terbaru dr ibu di naikin 3rb dr harga sblmny karena harga dr PT SMS yg M53 Probe sblmny 147rb dan harga probe yg skg 150 jd pakai harga M53 Probe kemudian di naikin 3rb
kata ibu harga 305.000 ANDHIKA tapi dinaikin 30% / 0,7 karena disc 30 %
</t>
        </r>
      </text>
    </comment>
    <comment ref="E238" authorId="0" shapeId="0" xr:uid="{8FDD9FA9-3BBA-4F00-BC42-5DF9DE0599B6}">
      <text>
        <r>
          <rPr>
            <b/>
            <sz val="9"/>
            <color indexed="81"/>
            <rFont val="Tahoma"/>
            <family val="2"/>
          </rPr>
          <t>e-cat</t>
        </r>
      </text>
    </comment>
    <comment ref="E239" authorId="0" shapeId="0" xr:uid="{9455D031-24B5-4698-A503-9057FFCA19A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240" authorId="0" shapeId="0" xr:uid="{E188A797-E755-4CFC-9DC5-6F7CF4FC0CF9}">
      <text>
        <r>
          <rPr>
            <b/>
            <sz val="9"/>
            <color indexed="81"/>
            <rFont val="Tahoma"/>
            <family val="2"/>
          </rPr>
          <t xml:space="preserve">pakai harga PL Biovita BAV ml paling kecil (100 ml) Rp.27.000
27.000x120 ml </t>
        </r>
      </text>
    </comment>
    <comment ref="E241" authorId="0" shapeId="0" xr:uid="{F714E2DF-3E33-4877-B565-DA7C6895DE77}">
      <text>
        <r>
          <rPr>
            <b/>
            <sz val="9"/>
            <color indexed="81"/>
            <rFont val="Tahoma"/>
            <family val="2"/>
          </rPr>
          <t>PL NASIONAL SKM (SARANA KARYA MEDIKA) yg egens di bagi 0,8 atau di up 20%</t>
        </r>
      </text>
    </comment>
    <comment ref="E246" authorId="0" shapeId="0" xr:uid="{63EA6DC0-98DA-44FA-BD2F-6C0D277ABBED}">
      <text>
        <r>
          <rPr>
            <b/>
            <sz val="9"/>
            <color indexed="81"/>
            <rFont val="Tahoma"/>
            <family val="2"/>
          </rPr>
          <t>e-cat</t>
        </r>
      </text>
    </comment>
    <comment ref="E247" authorId="0" shapeId="0" xr:uid="{AA926C23-47DF-45F1-9592-72FE78AE9680}">
      <text>
        <r>
          <rPr>
            <b/>
            <sz val="9"/>
            <color indexed="81"/>
            <rFont val="Tahoma"/>
            <family val="2"/>
          </rPr>
          <t>e-cat</t>
        </r>
      </text>
    </comment>
    <comment ref="E248" authorId="0" shapeId="0" xr:uid="{37B54DF9-78F3-438A-9E10-3BEC2774E470}">
      <text>
        <r>
          <rPr>
            <b/>
            <sz val="9"/>
            <color indexed="81"/>
            <rFont val="Tahoma"/>
            <family val="2"/>
          </rPr>
          <t>e-cat</t>
        </r>
      </text>
    </comment>
    <comment ref="E256" authorId="0" shapeId="0" xr:uid="{CC3A9C68-7A6E-4560-AF5E-529EDE0394AB}">
      <text>
        <r>
          <rPr>
            <b/>
            <sz val="9"/>
            <color indexed="81"/>
            <rFont val="Tahoma"/>
            <family val="2"/>
          </rPr>
          <t>harga e-kat 202.098 di bagi 1,11 hasilnya 182.070 (sblm PPN)</t>
        </r>
      </text>
    </comment>
    <comment ref="E257" authorId="0" shapeId="0" xr:uid="{BE7B35A3-C8DD-4B54-8DBE-A21F997671C7}">
      <text>
        <r>
          <rPr>
            <b/>
            <sz val="9"/>
            <color indexed="81"/>
            <rFont val="Tahoma"/>
            <family val="2"/>
          </rPr>
          <t>harga e-kat 202.098 di bagi 1,11 hasilnya 182.070 (sblm PPN)</t>
        </r>
      </text>
    </comment>
    <comment ref="E262" authorId="0" shapeId="0" xr:uid="{17D894A6-6C60-4C2E-ACDD-D85ACC03C8D5}">
      <text>
        <r>
          <rPr>
            <sz val="9"/>
            <color indexed="81"/>
            <rFont val="Tahoma"/>
            <family val="2"/>
          </rPr>
          <t xml:space="preserve">KATA IBU GA PAKAI DISKON 
</t>
        </r>
      </text>
    </comment>
    <comment ref="E263" authorId="0" shapeId="0" xr:uid="{B0560E24-6F86-4F1E-8586-56EBA008BE2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264" authorId="0" shapeId="0" xr:uid="{EB64488B-0FC7-4AA2-BD73-BCAF4E992CD3}">
      <text>
        <r>
          <rPr>
            <b/>
            <sz val="9"/>
            <color indexed="81"/>
            <rFont val="Tahoma"/>
            <family val="2"/>
          </rPr>
          <t xml:space="preserve">Harga PL AAM 2024 terbaru di bagi 0,9 </t>
        </r>
      </text>
    </comment>
    <comment ref="E272" authorId="0" shapeId="0" xr:uid="{C3832E12-9390-4E07-B6BE-018B172C3FC1}">
      <text>
        <r>
          <rPr>
            <b/>
            <sz val="9"/>
            <color indexed="81"/>
            <rFont val="Tahoma"/>
            <family val="2"/>
          </rPr>
          <t>Harga beli 106.306 di up 30% atau dibagi 0.7 lalu dibulatkan</t>
        </r>
      </text>
    </comment>
    <comment ref="E276" authorId="0" shapeId="0" xr:uid="{322F4D35-FF82-4D7F-9933-7AE4E9FA1123}">
      <text>
        <r>
          <rPr>
            <b/>
            <sz val="9"/>
            <color indexed="81"/>
            <rFont val="Tahoma"/>
            <family val="2"/>
          </rPr>
          <t>Harga beli 32.433 di up 40% atau dibagi 0.6 lalu dibulatkan</t>
        </r>
        <r>
          <rPr>
            <sz val="9"/>
            <color indexed="81"/>
            <rFont val="Tahoma"/>
            <family val="2"/>
          </rPr>
          <t xml:space="preserve">
</t>
        </r>
      </text>
    </comment>
    <comment ref="E277" authorId="0" shapeId="0" xr:uid="{B581B2BF-DB37-4303-A6AE-BCE49FF46A28}">
      <text>
        <r>
          <rPr>
            <b/>
            <sz val="9"/>
            <color indexed="81"/>
            <rFont val="Tahoma"/>
            <family val="2"/>
          </rPr>
          <t>Harga beli 32.433 di up 40% atau dibagi 0.6 lalu dibulatkan</t>
        </r>
        <r>
          <rPr>
            <sz val="9"/>
            <color indexed="81"/>
            <rFont val="Tahoma"/>
            <family val="2"/>
          </rPr>
          <t xml:space="preserve">
</t>
        </r>
      </text>
    </comment>
    <comment ref="H284" authorId="0" shapeId="0" xr:uid="{E3E49945-9D8C-4AF9-B73D-B79B85C43052}">
      <text>
        <r>
          <rPr>
            <sz val="9"/>
            <color indexed="81"/>
            <rFont val="Tahoma"/>
            <family val="2"/>
          </rPr>
          <t xml:space="preserve">kata bapak harga sebelumnya dinaikin 5rb 
</t>
        </r>
      </text>
    </comment>
    <comment ref="E285" authorId="0" shapeId="0" xr:uid="{D9405775-A541-48B2-917D-D216A9BD8ACC}">
      <text>
        <r>
          <rPr>
            <b/>
            <sz val="9"/>
            <color indexed="81"/>
            <rFont val="Tahoma"/>
            <family val="2"/>
          </rPr>
          <t>harga e-kat 202.098 di bagi 1,11 hasilnya 182.070 (sblm PPN)</t>
        </r>
      </text>
    </comment>
    <comment ref="E304" authorId="0" shapeId="0" xr:uid="{87B94657-EA6C-4020-8018-509BD7628B9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307" authorId="0" shapeId="0" xr:uid="{067448E3-2325-4966-B0EA-67968CBA442C}">
      <text>
        <r>
          <rPr>
            <b/>
            <sz val="9"/>
            <color indexed="81"/>
            <rFont val="Tahoma"/>
            <family val="2"/>
          </rPr>
          <t>pakai pricelist untuk andhika dari msa</t>
        </r>
        <r>
          <rPr>
            <sz val="9"/>
            <color indexed="81"/>
            <rFont val="Tahoma"/>
            <family val="2"/>
          </rPr>
          <t xml:space="preserve">
</t>
        </r>
      </text>
    </comment>
    <comment ref="E311" authorId="0" shapeId="0" xr:uid="{2BDFBEE5-8B33-4748-92BF-EEA1004569C6}">
      <text>
        <r>
          <rPr>
            <b/>
            <sz val="9"/>
            <color indexed="81"/>
            <rFont val="Tahoma"/>
            <family val="2"/>
          </rPr>
          <t xml:space="preserve">Harga PL AAM 2024 terbaru di bagi 0,9 </t>
        </r>
      </text>
    </comment>
    <comment ref="E318" authorId="0" shapeId="0" xr:uid="{B15900F8-EFE2-4BAD-B875-3D5C78CA3C1A}">
      <text>
        <r>
          <rPr>
            <b/>
            <sz val="9"/>
            <color indexed="81"/>
            <rFont val="Tahoma"/>
            <family val="2"/>
          </rPr>
          <t>Harga lama 31.250 di up 30% atau dibagi 0.7 lalu dibulatkan menjadi 45.000</t>
        </r>
      </text>
    </comment>
    <comment ref="E321" authorId="0" shapeId="0" xr:uid="{3EA08A69-257F-49C1-8EB1-0970D450C70F}">
      <text>
        <r>
          <rPr>
            <b/>
            <sz val="9"/>
            <color indexed="81"/>
            <rFont val="Tahoma"/>
            <family val="2"/>
          </rPr>
          <t>harga beli 5.766 dui bagi 0.4 dibulatkan kebawah</t>
        </r>
      </text>
    </comment>
    <comment ref="E323" authorId="0" shapeId="0" xr:uid="{5B3249E2-FD0E-4E30-87C3-38F74F66153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326" authorId="0" shapeId="0" xr:uid="{76C178CD-997C-4146-9766-E7ABDA3DA360}">
      <text>
        <r>
          <rPr>
            <b/>
            <sz val="9"/>
            <color indexed="81"/>
            <rFont val="Tahoma"/>
            <family val="2"/>
          </rPr>
          <t>harga dari ibu</t>
        </r>
      </text>
    </comment>
    <comment ref="E327" authorId="0" shapeId="0" xr:uid="{12447370-C52C-4255-A504-0D1BFEBEBA1B}">
      <text>
        <r>
          <rPr>
            <b/>
            <sz val="9"/>
            <color indexed="81"/>
            <rFont val="Tahoma"/>
            <family val="2"/>
          </rPr>
          <t>harga dari ibu</t>
        </r>
      </text>
    </comment>
    <comment ref="E328" authorId="0" shapeId="0" xr:uid="{A86385DE-41B3-4B9E-9F13-9DDFA8412305}">
      <text>
        <r>
          <rPr>
            <b/>
            <sz val="9"/>
            <color indexed="81"/>
            <rFont val="Tahoma"/>
            <family val="2"/>
          </rPr>
          <t>harga dari pl di up 0.75</t>
        </r>
      </text>
    </comment>
    <comment ref="E330" authorId="0" shapeId="0" xr:uid="{06FA2666-0754-438B-BD3A-3BC706A33F90}">
      <text>
        <r>
          <rPr>
            <b/>
            <sz val="9"/>
            <color indexed="81"/>
            <rFont val="Tahoma"/>
            <family val="2"/>
          </rPr>
          <t>harga ngikutin PL TRIPATRIA</t>
        </r>
      </text>
    </comment>
    <comment ref="E335" authorId="0" shapeId="0" xr:uid="{1F2EB4E1-71CE-45A1-94DD-5DCC95748608}">
      <text>
        <r>
          <rPr>
            <b/>
            <sz val="9"/>
            <color indexed="81"/>
            <rFont val="Tahoma"/>
            <family val="2"/>
          </rPr>
          <t xml:space="preserve">isi 10T beli di pak dahlan
pricelist dari pak dahlan di bagi 0.8 kata ibu </t>
        </r>
      </text>
    </comment>
    <comment ref="E337" authorId="0" shapeId="0" xr:uid="{AE34643A-4BB0-44B4-B7C9-C74DA0B7F5A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339" authorId="0" shapeId="0" xr:uid="{191BFA13-5DBD-42E2-A41D-44A25E164C0F}">
      <text>
        <r>
          <rPr>
            <b/>
            <sz val="9"/>
            <color indexed="81"/>
            <rFont val="Tahoma"/>
            <family val="2"/>
          </rPr>
          <t xml:space="preserve">harga PL PT SMS di tambah 90rb kemudian di bagi 0,75 atau 25%
240.000+90.000 = 330.000 di bagi 0.75 =440.000
</t>
        </r>
      </text>
    </comment>
    <comment ref="E343" authorId="0" shapeId="0" xr:uid="{C94A1362-A32E-425E-AEC8-F3C578583DFB}">
      <text>
        <r>
          <rPr>
            <b/>
            <sz val="9"/>
            <color indexed="81"/>
            <rFont val="Tahoma"/>
            <family val="2"/>
          </rPr>
          <t>e-cat</t>
        </r>
        <r>
          <rPr>
            <sz val="9"/>
            <color indexed="81"/>
            <rFont val="Tahoma"/>
            <family val="2"/>
          </rPr>
          <t xml:space="preserve">
</t>
        </r>
      </text>
    </comment>
    <comment ref="E344" authorId="0" shapeId="0" xr:uid="{BDF02C22-2949-4B00-A865-6EEBB5EA0678}">
      <text>
        <r>
          <rPr>
            <b/>
            <sz val="9"/>
            <color indexed="81"/>
            <rFont val="Tahoma"/>
            <family val="2"/>
          </rPr>
          <t>e-cat</t>
        </r>
        <r>
          <rPr>
            <sz val="9"/>
            <color indexed="81"/>
            <rFont val="Tahoma"/>
            <family val="2"/>
          </rPr>
          <t xml:space="preserve">
</t>
        </r>
      </text>
    </comment>
    <comment ref="E345" authorId="0" shapeId="0" xr:uid="{2D7375CC-61E8-4AC3-8EFC-E5459E7A2BCB}">
      <text>
        <r>
          <rPr>
            <b/>
            <sz val="9"/>
            <color indexed="81"/>
            <rFont val="Tahoma"/>
            <family val="2"/>
          </rPr>
          <t>e-cat</t>
        </r>
      </text>
    </comment>
    <comment ref="E347" authorId="0" shapeId="0" xr:uid="{3792B99E-7D41-4B5E-8242-868DBAE44371}">
      <text>
        <r>
          <rPr>
            <b/>
            <sz val="9"/>
            <color indexed="81"/>
            <rFont val="Tahoma"/>
            <family val="2"/>
          </rPr>
          <t>e-cat</t>
        </r>
      </text>
    </comment>
    <comment ref="E348" authorId="0" shapeId="0" xr:uid="{9426CEA2-8B26-4E42-8EAF-7E5B26A18878}">
      <text>
        <r>
          <rPr>
            <b/>
            <sz val="9"/>
            <color indexed="81"/>
            <rFont val="Tahoma"/>
            <family val="2"/>
          </rPr>
          <t>e-cat</t>
        </r>
      </text>
    </comment>
    <comment ref="E362" authorId="0" shapeId="0" xr:uid="{28776F8F-1703-482D-8538-0E58C500CA66}">
      <text>
        <r>
          <rPr>
            <b/>
            <sz val="9"/>
            <color indexed="81"/>
            <rFont val="Tahoma"/>
            <family val="2"/>
          </rPr>
          <t>e-cat</t>
        </r>
      </text>
    </comment>
    <comment ref="E363" authorId="0" shapeId="0" xr:uid="{E36EDDE1-C39C-4F88-B327-34A58C22A36A}">
      <text>
        <r>
          <rPr>
            <b/>
            <sz val="9"/>
            <color indexed="81"/>
            <rFont val="Tahoma"/>
            <family val="2"/>
          </rPr>
          <t>e-cat</t>
        </r>
      </text>
    </comment>
    <comment ref="E364" authorId="0" shapeId="0" xr:uid="{19D3AB1E-F09A-47E3-A8D7-2C4BFB92DC48}">
      <text>
        <r>
          <rPr>
            <b/>
            <sz val="9"/>
            <color indexed="81"/>
            <rFont val="Tahoma"/>
            <family val="2"/>
          </rPr>
          <t xml:space="preserve">Primaco
</t>
        </r>
      </text>
    </comment>
    <comment ref="E366" authorId="0" shapeId="0" xr:uid="{53F03780-94D3-48FA-AB8C-60A6678171F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368" authorId="0" shapeId="0" xr:uid="{2DCF3BA6-7548-4B46-99E6-04A3C62524A2}">
      <text>
        <r>
          <rPr>
            <b/>
            <sz val="9"/>
            <color indexed="81"/>
            <rFont val="Tahoma"/>
            <family val="2"/>
          </rPr>
          <t>harga e-kat 202.098 di bagi 1,11 hasilnya 182.070 (sblm PPN)</t>
        </r>
      </text>
    </comment>
    <comment ref="E369" authorId="0" shapeId="0" xr:uid="{9D6AFC3C-9BD5-4026-932B-0CDDDF90726B}">
      <text>
        <r>
          <rPr>
            <b/>
            <sz val="9"/>
            <color indexed="81"/>
            <rFont val="Tahoma"/>
            <family val="2"/>
          </rPr>
          <t>harga e-kat 202.098 di bagi 1,11 hasilnya 182.070 (sblm PPN)</t>
        </r>
      </text>
    </comment>
    <comment ref="E370" authorId="0" shapeId="0" xr:uid="{793AD1DD-F44E-47E4-B547-F7346D58BDD5}">
      <text>
        <r>
          <rPr>
            <b/>
            <sz val="9"/>
            <color indexed="81"/>
            <rFont val="Tahoma"/>
            <family val="2"/>
          </rPr>
          <t>harga e-kat 202.098 di bagi 1,11 hasilnya 182.070 (sblm PPN)</t>
        </r>
      </text>
    </comment>
    <comment ref="E371" authorId="0" shapeId="0" xr:uid="{FECF8954-9523-4E26-86AD-3095FD592B8D}">
      <text>
        <r>
          <rPr>
            <b/>
            <sz val="9"/>
            <color indexed="81"/>
            <rFont val="Tahoma"/>
            <family val="2"/>
          </rPr>
          <t>harga e-kat 202.098 di bagi 1,11 hasilnya 182.070 (sblm PPN)</t>
        </r>
      </text>
    </comment>
    <comment ref="E374" authorId="0" shapeId="0" xr:uid="{AED8FE8B-B79B-4E81-BD2B-5BE0C4C76C79}">
      <text>
        <r>
          <rPr>
            <b/>
            <sz val="9"/>
            <color indexed="81"/>
            <rFont val="Tahoma"/>
            <family val="2"/>
          </rPr>
          <t>harga e-kat 202.098 di bagi 1,11 hasilnya 182.070 (sblm PPN)</t>
        </r>
      </text>
    </comment>
    <comment ref="E375" authorId="0" shapeId="0" xr:uid="{8F0F9200-DF2F-41F9-B67B-13393E5A6ADB}">
      <text>
        <r>
          <rPr>
            <b/>
            <sz val="9"/>
            <color indexed="81"/>
            <rFont val="Tahoma"/>
            <family val="2"/>
          </rPr>
          <t>harga e-kat 202.098 di bagi 1,11 hasilnya 182.070 (sblm PPN)</t>
        </r>
      </text>
    </comment>
    <comment ref="E376" authorId="0" shapeId="0" xr:uid="{C5E124B1-DBEA-424D-A6D5-85BA2DF2E361}">
      <text>
        <r>
          <rPr>
            <b/>
            <sz val="9"/>
            <color indexed="81"/>
            <rFont val="Tahoma"/>
            <family val="2"/>
          </rPr>
          <t>harga e-kat 202.098 di bagi 1,11 hasilnya 182.070 (sblm PPN)</t>
        </r>
      </text>
    </comment>
    <comment ref="E380" authorId="0" shapeId="0" xr:uid="{DE11D214-BF04-46CA-B455-22485E2019A9}">
      <text>
        <r>
          <rPr>
            <b/>
            <sz val="9"/>
            <color indexed="81"/>
            <rFont val="Tahoma"/>
            <family val="2"/>
          </rPr>
          <t>harga e-kat 202.098 di bagi 1,11 hasilnya 182.070 (sblm PPN)</t>
        </r>
      </text>
    </comment>
    <comment ref="E381" authorId="0" shapeId="0" xr:uid="{5D32DC0B-0EB1-4C30-8FED-30D949FE1BC9}">
      <text>
        <r>
          <rPr>
            <b/>
            <sz val="9"/>
            <color indexed="81"/>
            <rFont val="Tahoma"/>
            <family val="2"/>
          </rPr>
          <t>harga e-kat 202.098 di bagi 1,11 hasilnya 182.070 (sblm PPN)</t>
        </r>
      </text>
    </comment>
    <comment ref="E382" authorId="0" shapeId="0" xr:uid="{E2994C83-992F-4DAB-87C5-3FF271829E55}">
      <text>
        <r>
          <rPr>
            <b/>
            <sz val="9"/>
            <color indexed="81"/>
            <rFont val="Tahoma"/>
            <family val="2"/>
          </rPr>
          <t>Harga lama 31.250 di up 30% atau dibagi 0.7 lalu dibulatkan menjadi 45.000</t>
        </r>
      </text>
    </comment>
    <comment ref="E386" authorId="0" shapeId="0" xr:uid="{869F10FA-369F-4B5B-8920-E3DF0DC5118D}">
      <text>
        <r>
          <rPr>
            <b/>
            <sz val="9"/>
            <color indexed="81"/>
            <rFont val="Tahoma"/>
            <family val="2"/>
          </rPr>
          <t xml:space="preserve">Harga PL AAM 2024 terbaru di bagi 0,9 </t>
        </r>
      </text>
    </comment>
    <comment ref="E413" authorId="0" shapeId="0" xr:uid="{5946504A-BC50-4CB5-BB0C-7B2872A78B85}">
      <text>
        <r>
          <rPr>
            <sz val="9"/>
            <color indexed="81"/>
            <rFont val="Tahoma"/>
            <family val="2"/>
          </rPr>
          <t xml:space="preserve">KATA IBU GA PAKAI DISKON 
</t>
        </r>
      </text>
    </comment>
    <comment ref="E414" authorId="0" shapeId="0" xr:uid="{A3F8A9FC-669E-4D24-8B72-45631C563DCF}">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415" authorId="0" shapeId="0" xr:uid="{D0907AF4-9EDF-40E5-A75D-D284DF8B0E3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16" authorId="0" shapeId="0" xr:uid="{0D4FB897-E875-4605-B32D-42CDFDF3BF8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417" authorId="0" shapeId="0" xr:uid="{F3F2090F-3309-4356-B387-AC8E7D040E57}">
      <text>
        <r>
          <rPr>
            <sz val="9"/>
            <color indexed="81"/>
            <rFont val="Tahoma"/>
            <family val="2"/>
          </rPr>
          <t xml:space="preserve">Pakai Pricelist Abbott atau  PT Sinergi utama sejahtera kata ibu
</t>
        </r>
      </text>
    </comment>
    <comment ref="E418" authorId="0" shapeId="0" xr:uid="{8B43CDD0-4140-4B23-9122-B91065882457}">
      <text>
        <r>
          <rPr>
            <b/>
            <sz val="9"/>
            <color indexed="81"/>
            <rFont val="Tahoma"/>
            <family val="2"/>
          </rPr>
          <t xml:space="preserve">harga PL PT SMS di tambah 90rb kemudian di bagi 0,75 atau 25%
240.000+90.000 = 330.000 di bagi 0.75 =440.000
</t>
        </r>
      </text>
    </comment>
    <comment ref="E422" authorId="0" shapeId="0" xr:uid="{E1D9F793-6D75-4D68-857D-2A64F8E270FE}">
      <text>
        <r>
          <rPr>
            <b/>
            <sz val="9"/>
            <color indexed="81"/>
            <rFont val="Tahoma"/>
            <family val="2"/>
          </rPr>
          <t xml:space="preserve">Harga PL AAM 2024 terbaru di bagi 0,9 </t>
        </r>
      </text>
    </comment>
    <comment ref="E425" authorId="0" shapeId="0" xr:uid="{D677333E-FCDD-4B3D-A8DA-557AE2A7F5E1}">
      <text>
        <r>
          <rPr>
            <sz val="9"/>
            <color indexed="81"/>
            <rFont val="Tahoma"/>
            <family val="2"/>
          </rPr>
          <t xml:space="preserve">Harga PL AAM terbaru di bagi 0,8 (20%)
</t>
        </r>
      </text>
    </comment>
    <comment ref="E429" authorId="0" shapeId="0" xr:uid="{5FC85F66-A767-49E1-A0CC-6FA040ED14C5}">
      <text>
        <r>
          <rPr>
            <b/>
            <sz val="9"/>
            <color indexed="81"/>
            <rFont val="Tahoma"/>
            <family val="2"/>
          </rPr>
          <t>isi 100T beli di pak dahlan</t>
        </r>
      </text>
    </comment>
    <comment ref="E430" authorId="0" shapeId="0" xr:uid="{B91FE184-B010-4D25-BB57-F81C5657276B}">
      <text>
        <r>
          <rPr>
            <b/>
            <sz val="9"/>
            <color indexed="81"/>
            <rFont val="Tahoma"/>
            <family val="2"/>
          </rPr>
          <t>isi 100T beli di pak dahlan</t>
        </r>
      </text>
    </comment>
    <comment ref="E431" authorId="0" shapeId="0" xr:uid="{11D5D55E-30D0-4C9D-ABD4-A2551702B49A}">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32" authorId="0" shapeId="0" xr:uid="{A4C33864-8D34-4739-9147-110A6CAC5EC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36" authorId="0" shapeId="0" xr:uid="{1BE552C2-7F59-4767-B6A3-0C950F16B674}">
      <text>
        <r>
          <rPr>
            <b/>
            <sz val="9"/>
            <color indexed="81"/>
            <rFont val="Tahoma"/>
            <family val="2"/>
          </rPr>
          <t>harga sblmny di up 10% karena harga dari aam naik 10%</t>
        </r>
      </text>
    </comment>
    <comment ref="H436" authorId="0" shapeId="0" xr:uid="{5803EC11-0614-4A55-A585-161271BEF1DE}">
      <text>
        <r>
          <rPr>
            <b/>
            <sz val="9"/>
            <color indexed="81"/>
            <rFont val="Tahoma"/>
            <family val="2"/>
          </rPr>
          <t xml:space="preserve">harga lama dibagi 0.9 lalu kata ibu dibulatkan </t>
        </r>
      </text>
    </comment>
    <comment ref="E437" authorId="0" shapeId="0" xr:uid="{E196061C-75CB-4EB3-9F2D-AC608F2A8FE5}">
      <text>
        <r>
          <rPr>
            <b/>
            <sz val="9"/>
            <color indexed="81"/>
            <rFont val="Tahoma"/>
            <family val="2"/>
          </rPr>
          <t>pakai harga PL Biovita BAV ml paling kecil (60 ml) Rp.170.000
170.000 x 60 ml</t>
        </r>
      </text>
    </comment>
    <comment ref="E438" authorId="0" shapeId="0" xr:uid="{195139CB-C214-4E6B-B009-1C05EFD24C4E}">
      <text>
        <r>
          <rPr>
            <b/>
            <sz val="9"/>
            <color indexed="81"/>
            <rFont val="Tahoma"/>
            <family val="2"/>
          </rPr>
          <t>kata ibu pakai harga per ml CHOL BAV paling mahal 12.000 x 400ml dan hasilnya dibagi 0.8</t>
        </r>
      </text>
    </comment>
    <comment ref="E440" authorId="0" shapeId="0" xr:uid="{1E046040-9498-470E-B6FE-4864FDC07B40}">
      <text>
        <r>
          <rPr>
            <sz val="9"/>
            <color indexed="81"/>
            <rFont val="Tahoma"/>
            <family val="2"/>
          </rPr>
          <t xml:space="preserve">Harga PL Nasional di bagi 0,575 kata bapak
</t>
        </r>
      </text>
    </comment>
    <comment ref="H440" authorId="0" shapeId="0" xr:uid="{14084AB4-05B3-4BDE-9C9D-9414829C5498}">
      <text>
        <r>
          <rPr>
            <b/>
            <sz val="9"/>
            <color indexed="81"/>
            <rFont val="Tahoma"/>
            <family val="2"/>
          </rPr>
          <t>pakai harga per ml BAV ukuran paling kecil jd 
22.222 x 100 ml = 2.222.200
per botol 100ml (di kirim yg sudah di pakai PPIC)</t>
        </r>
      </text>
    </comment>
    <comment ref="E442" authorId="0" shapeId="0" xr:uid="{31C86B8B-D802-4F5E-B5CD-637F96C81B4C}">
      <text>
        <r>
          <rPr>
            <b/>
            <sz val="9"/>
            <color indexed="81"/>
            <rFont val="Tahoma"/>
            <family val="2"/>
          </rPr>
          <t>PL NASIONAL SKM (SARANA KARYA MEDIKA) yg egens di bagi 0,8 atau di up 20%</t>
        </r>
      </text>
    </comment>
    <comment ref="E443" authorId="0" shapeId="0" xr:uid="{2EB4B5C9-4DF6-4495-9FE9-15F15D0CCB9A}">
      <text>
        <r>
          <rPr>
            <b/>
            <sz val="9"/>
            <color indexed="81"/>
            <rFont val="Tahoma"/>
            <family val="2"/>
          </rPr>
          <t>Harga PL Nasional di bagi 0,575 kata bapak</t>
        </r>
      </text>
    </comment>
    <comment ref="E444" authorId="0" shapeId="0" xr:uid="{27C1D9D1-7094-4359-8EBD-8AB189D52AC8}">
      <text>
        <r>
          <rPr>
            <b/>
            <sz val="9"/>
            <color indexed="81"/>
            <rFont val="Tahoma"/>
            <family val="2"/>
          </rPr>
          <t>beli di pramyka harga 170rb isi 12 roll</t>
        </r>
      </text>
    </comment>
    <comment ref="E445" authorId="0" shapeId="0" xr:uid="{C7AF0BD0-B9FD-47E6-BC38-ADFF81F6E1B8}">
      <text>
        <r>
          <rPr>
            <b/>
            <sz val="9"/>
            <color indexed="81"/>
            <rFont val="Tahoma"/>
            <family val="2"/>
          </rPr>
          <t>Harga lama 611.000 dinaikan 0.75, karena dari SHM naik 0.75 dari harga pembelian lama</t>
        </r>
        <r>
          <rPr>
            <sz val="9"/>
            <color indexed="81"/>
            <rFont val="Tahoma"/>
            <family val="2"/>
          </rPr>
          <t xml:space="preserve">
</t>
        </r>
      </text>
    </comment>
    <comment ref="E446" authorId="0" shapeId="0" xr:uid="{BF9B6FEE-A4F4-441A-B8DB-7FE53D43572D}">
      <text>
        <r>
          <rPr>
            <b/>
            <sz val="9"/>
            <color indexed="81"/>
            <rFont val="Tahoma"/>
            <family val="2"/>
          </rPr>
          <t>untuk JEC isi 1.000 pcs jd yg di kirim 4 bag karena stok di kantor per bag isi 500 pcs</t>
        </r>
      </text>
    </comment>
    <comment ref="E447" authorId="0" shapeId="0" xr:uid="{1E663622-2EF0-4F1B-8BEA-2B2E7C9D3300}">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454" authorId="0" shapeId="0" xr:uid="{3153E323-56EF-4719-A1E3-7FC21A3ABE9E}">
      <text>
        <r>
          <rPr>
            <b/>
            <sz val="9"/>
            <color indexed="81"/>
            <rFont val="Tahoma"/>
            <family val="2"/>
          </rPr>
          <t>harga sblmny di naikin 3,5% jd 605.000+3,5% kemudian hasil ny di bulatkan</t>
        </r>
      </text>
    </comment>
    <comment ref="E457" authorId="0" shapeId="0" xr:uid="{CFAC5A85-EFBE-4C7B-8715-3FE391F5F054}">
      <text>
        <r>
          <rPr>
            <b/>
            <sz val="9"/>
            <color indexed="81"/>
            <rFont val="Tahoma"/>
            <family val="2"/>
          </rPr>
          <t>e-cat</t>
        </r>
        <r>
          <rPr>
            <sz val="9"/>
            <color indexed="81"/>
            <rFont val="Tahoma"/>
            <family val="2"/>
          </rPr>
          <t xml:space="preserve">
</t>
        </r>
      </text>
    </comment>
    <comment ref="E461" authorId="0" shapeId="0" xr:uid="{CC9CCEB4-82AF-4218-8BFD-E0184D55D806}">
      <text>
        <r>
          <rPr>
            <b/>
            <sz val="9"/>
            <color indexed="81"/>
            <rFont val="Tahoma"/>
            <family val="2"/>
          </rPr>
          <t>e-cat</t>
        </r>
      </text>
    </comment>
    <comment ref="E501" authorId="0" shapeId="0" xr:uid="{F5FBD469-88CD-4F09-8223-9ADA3A3CB4D7}">
      <text>
        <r>
          <rPr>
            <b/>
            <sz val="9"/>
            <color indexed="81"/>
            <rFont val="Tahoma"/>
            <family val="2"/>
          </rPr>
          <t>untuk JEC isi 1.000 pcs jd yg di kirim 4 bag karena stok di kantor per bag isi 500 pcs</t>
        </r>
      </text>
    </comment>
    <comment ref="E503" authorId="0" shapeId="0" xr:uid="{5E858F8E-5FC6-47CF-BEE5-DEA89C904069}">
      <text>
        <r>
          <rPr>
            <b/>
            <sz val="9"/>
            <color indexed="81"/>
            <rFont val="Tahoma"/>
            <family val="2"/>
          </rPr>
          <t>pakai harga per ml BAV paling mahal
kata bapak per ml 18.000</t>
        </r>
      </text>
    </comment>
    <comment ref="E504" authorId="0" shapeId="0" xr:uid="{20AA7A52-0711-4AD9-93D2-B4D5B16B0F1D}">
      <text>
        <r>
          <rPr>
            <b/>
            <sz val="9"/>
            <color indexed="81"/>
            <rFont val="Tahoma"/>
            <family val="2"/>
          </rPr>
          <t>beli di bavaria</t>
        </r>
      </text>
    </comment>
    <comment ref="E506" authorId="0" shapeId="0" xr:uid="{29C8E66B-E674-45AD-AA1E-558361588B4C}">
      <text>
        <r>
          <rPr>
            <b/>
            <sz val="9"/>
            <color indexed="81"/>
            <rFont val="Tahoma"/>
            <family val="2"/>
          </rPr>
          <t>beli di bavaria</t>
        </r>
      </text>
    </comment>
    <comment ref="E507" authorId="0" shapeId="0" xr:uid="{CF33D681-C3B0-4633-8177-2B91A5F1BD22}">
      <text>
        <r>
          <rPr>
            <sz val="9"/>
            <color indexed="81"/>
            <rFont val="Tahoma"/>
            <family val="2"/>
          </rPr>
          <t xml:space="preserve">kata ibu pake harga pembelian terakhir dibagi 2 karena isinya 500 bukan 1.000 pada bulan juli 2022
kemudian harga dibagi 0.9 atau di up 10%
</t>
        </r>
      </text>
    </comment>
    <comment ref="E508" authorId="0" shapeId="0" xr:uid="{69EC9ACB-0A3D-4E6C-B179-14F448B90B48}">
      <text>
        <r>
          <rPr>
            <b/>
            <sz val="9"/>
            <color indexed="81"/>
            <rFont val="Tahoma"/>
            <family val="2"/>
          </rPr>
          <t>harga sblmny di up 10% karena harga dari aam naik 10%</t>
        </r>
      </text>
    </comment>
    <comment ref="H508" authorId="0" shapeId="0" xr:uid="{EC2F2AD0-7991-4BB0-84D0-E57180383299}">
      <text>
        <r>
          <rPr>
            <b/>
            <sz val="9"/>
            <color indexed="81"/>
            <rFont val="Tahoma"/>
            <family val="2"/>
          </rPr>
          <t xml:space="preserve">harga lama dibagi 0.9 lalu kata ibu dibulatkan </t>
        </r>
        <r>
          <rPr>
            <sz val="9"/>
            <color indexed="81"/>
            <rFont val="Tahoma"/>
            <family val="2"/>
          </rPr>
          <t xml:space="preserve">
</t>
        </r>
      </text>
    </comment>
    <comment ref="E517" authorId="0" shapeId="0" xr:uid="{186E759A-854F-49D6-9C2C-AC939271FCF2}">
      <text>
        <r>
          <rPr>
            <b/>
            <sz val="9"/>
            <color indexed="81"/>
            <rFont val="Tahoma"/>
            <family val="2"/>
          </rPr>
          <t>di kirim 1.000 pcs atau box yg kecil bukan box besar</t>
        </r>
      </text>
    </comment>
    <comment ref="E521" authorId="0" shapeId="0" xr:uid="{DAFC5A17-7928-44DF-97A1-DC2A5A9E7F61}">
      <text>
        <r>
          <rPr>
            <b/>
            <sz val="9"/>
            <color indexed="81"/>
            <rFont val="Tahoma"/>
            <family val="2"/>
          </rPr>
          <t>harga dari ibu</t>
        </r>
      </text>
    </comment>
    <comment ref="E522" authorId="0" shapeId="0" xr:uid="{C5EAA069-99E7-42B8-A230-59984CB2E596}">
      <text>
        <r>
          <rPr>
            <b/>
            <sz val="9"/>
            <color indexed="81"/>
            <rFont val="Tahoma"/>
            <family val="2"/>
          </rPr>
          <t>harga dari ibu</t>
        </r>
      </text>
    </comment>
    <comment ref="E523" authorId="0" shapeId="0" xr:uid="{F7B7EE5C-3036-4FA1-8726-A9067670DCC4}">
      <text>
        <r>
          <rPr>
            <b/>
            <sz val="9"/>
            <color indexed="81"/>
            <rFont val="Tahoma"/>
            <family val="2"/>
          </rPr>
          <t>harga dari pl di up 0.75</t>
        </r>
      </text>
    </comment>
    <comment ref="E526" authorId="0" shapeId="0" xr:uid="{9549385F-48C5-4B49-BE00-FA4ABDC3A32E}">
      <text>
        <r>
          <rPr>
            <sz val="9"/>
            <color indexed="81"/>
            <rFont val="Tahoma"/>
            <family val="2"/>
          </rPr>
          <t xml:space="preserve">Harga PL AAM terbaru di bagi 0,8 (20%)
</t>
        </r>
      </text>
    </comment>
    <comment ref="E527" authorId="0" shapeId="0" xr:uid="{DB13254F-0B9C-48DD-B546-0FAA91929E36}">
      <text>
        <r>
          <rPr>
            <b/>
            <sz val="9"/>
            <color indexed="81"/>
            <rFont val="Tahoma"/>
            <family val="2"/>
          </rPr>
          <t>harga ngikutin PL TRIPATRIA</t>
        </r>
      </text>
    </comment>
    <comment ref="E538" authorId="0" shapeId="0" xr:uid="{4E900157-EA57-4552-A9FA-5703E68CA171}">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539" authorId="0" shapeId="0" xr:uid="{550CC0D4-DD8B-4A79-932E-E9C16E4AC270}">
      <text>
        <r>
          <rPr>
            <b/>
            <sz val="9"/>
            <color indexed="81"/>
            <rFont val="Tahoma"/>
            <family val="2"/>
          </rPr>
          <t>isi 100T beli di pak dahlan</t>
        </r>
      </text>
    </comment>
    <comment ref="E541" authorId="0" shapeId="0" xr:uid="{BF0FDE70-F8D2-4A8A-941B-C104176AE44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542" authorId="0" shapeId="0" xr:uid="{054021A4-CB65-4215-A074-8BC9E3BB1C4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543" authorId="0" shapeId="0" xr:uid="{C9C188BA-87E8-45AE-8EDA-65D60E245FE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547" authorId="0" shapeId="0" xr:uid="{A96CDF5F-25E5-41D8-9591-1CF3DFC713DE}">
      <text>
        <r>
          <rPr>
            <b/>
            <sz val="9"/>
            <color indexed="81"/>
            <rFont val="Tahoma"/>
            <family val="2"/>
          </rPr>
          <t>pakai pricelist untuk andhika dari msa</t>
        </r>
        <r>
          <rPr>
            <sz val="9"/>
            <color indexed="81"/>
            <rFont val="Tahoma"/>
            <family val="2"/>
          </rPr>
          <t xml:space="preserve">
</t>
        </r>
      </text>
    </comment>
    <comment ref="E549" authorId="0" shapeId="0" xr:uid="{FFBB1613-D0C0-4469-A88E-B333C651E5C0}">
      <text>
        <r>
          <rPr>
            <sz val="9"/>
            <color indexed="81"/>
            <rFont val="Tahoma"/>
            <family val="2"/>
          </rPr>
          <t xml:space="preserve">Pakai Pricelist Abbott atau  PT Sinergi utama sejahtera kata ibu
</t>
        </r>
      </text>
    </comment>
    <comment ref="E550" authorId="0" shapeId="0" xr:uid="{B83557E2-CA21-43D0-8DC4-2B5A35C717C3}">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551" authorId="0" shapeId="0" xr:uid="{23ED586A-FE41-481F-ABBE-C814C98962AA}">
      <text>
        <r>
          <rPr>
            <b/>
            <sz val="9"/>
            <color indexed="81"/>
            <rFont val="Tahoma"/>
            <family val="2"/>
          </rPr>
          <t>harga PL ABBOTT April 2024 di bagi 0,8</t>
        </r>
      </text>
    </comment>
    <comment ref="E554" authorId="0" shapeId="0" xr:uid="{C9B28EC4-685F-4FFA-A2EE-C03FA522597B}">
      <text>
        <r>
          <rPr>
            <b/>
            <sz val="9"/>
            <color indexed="81"/>
            <rFont val="Tahoma"/>
            <family val="2"/>
          </rPr>
          <t>beli di PT SABA
Hrga pakai PL PT SABA SBLM DISC DI BAGI 0,75 ATAU SAMA DG DI NAIKIN 20% KEMUDIAN DI BULATKAN</t>
        </r>
      </text>
    </comment>
    <comment ref="E557" authorId="0" shapeId="0" xr:uid="{F77CDE09-A247-4771-A966-EFEDB6DC107A}">
      <text>
        <r>
          <rPr>
            <b/>
            <sz val="9"/>
            <color indexed="81"/>
            <rFont val="Tahoma"/>
            <family val="2"/>
          </rPr>
          <t>Harga PL AAM terbaru 01 januari 2024 di bagi 0,9 dan kata ibu dibulatkan</t>
        </r>
      </text>
    </comment>
    <comment ref="E558" authorId="0" shapeId="0" xr:uid="{E3A2BF53-7AC1-4CAC-9B1F-7E4887E618E7}">
      <text>
        <r>
          <rPr>
            <b/>
            <sz val="9"/>
            <color indexed="81"/>
            <rFont val="Tahoma"/>
            <family val="2"/>
          </rPr>
          <t xml:space="preserve">Harga PL AAM 2024 terbaru di bagi 0,9 </t>
        </r>
      </text>
    </comment>
    <comment ref="E562" authorId="0" shapeId="0" xr:uid="{1A268836-A518-4FE4-B920-EE63FA1DF90D}">
      <text>
        <r>
          <rPr>
            <b/>
            <sz val="9"/>
            <color indexed="81"/>
            <rFont val="Tahoma"/>
            <family val="2"/>
          </rPr>
          <t>Harga beli dpp 52.252 di up 40% atau dibagi 0.6</t>
        </r>
        <r>
          <rPr>
            <sz val="9"/>
            <color indexed="81"/>
            <rFont val="Tahoma"/>
            <family val="2"/>
          </rPr>
          <t xml:space="preserve">
</t>
        </r>
      </text>
    </comment>
    <comment ref="E563" authorId="0" shapeId="0" xr:uid="{53FD10FC-2BB2-4E6B-A905-1CBD299118C0}">
      <text>
        <r>
          <rPr>
            <b/>
            <sz val="9"/>
            <color indexed="81"/>
            <rFont val="Tahoma"/>
            <family val="2"/>
          </rPr>
          <t>Harga beli dpp 52.252 di up 40% atau dibagi 0.6</t>
        </r>
        <r>
          <rPr>
            <sz val="9"/>
            <color indexed="81"/>
            <rFont val="Tahoma"/>
            <family val="2"/>
          </rPr>
          <t xml:space="preserve">
</t>
        </r>
      </text>
    </comment>
    <comment ref="E564" authorId="0" shapeId="0" xr:uid="{999C27F6-32DA-4672-8713-7B7183B5728E}">
      <text>
        <r>
          <rPr>
            <b/>
            <sz val="9"/>
            <color indexed="81"/>
            <rFont val="Tahoma"/>
            <family val="2"/>
          </rPr>
          <t>Harga beli dpp 52.252 di up 40% atau dibagi 0.6</t>
        </r>
        <r>
          <rPr>
            <sz val="9"/>
            <color indexed="81"/>
            <rFont val="Tahoma"/>
            <family val="2"/>
          </rPr>
          <t xml:space="preserve">
</t>
        </r>
      </text>
    </comment>
    <comment ref="E565" authorId="0" shapeId="0" xr:uid="{7F401329-61E8-4081-90CD-B277426E5AD6}">
      <text>
        <r>
          <rPr>
            <b/>
            <sz val="9"/>
            <color indexed="81"/>
            <rFont val="Tahoma"/>
            <family val="2"/>
          </rPr>
          <t xml:space="preserve">harga beli dibagi 0.6 dan dibagi 0.8 untuk dics
</t>
        </r>
      </text>
    </comment>
    <comment ref="E566" authorId="0" shapeId="0" xr:uid="{877A64E1-783C-407B-979F-5778DF0096A6}">
      <text>
        <r>
          <rPr>
            <b/>
            <sz val="9"/>
            <color indexed="81"/>
            <rFont val="Tahoma"/>
            <family val="2"/>
          </rPr>
          <t>Harga beli 1.200.000 di up 0.75 atau 25%</t>
        </r>
        <r>
          <rPr>
            <sz val="9"/>
            <color indexed="81"/>
            <rFont val="Tahoma"/>
            <family val="2"/>
          </rPr>
          <t xml:space="preserve">
</t>
        </r>
      </text>
    </comment>
    <comment ref="E567" authorId="0" shapeId="0" xr:uid="{1B220886-89DD-4DA2-8093-3E8F2A974410}">
      <text>
        <r>
          <rPr>
            <b/>
            <sz val="9"/>
            <color indexed="81"/>
            <rFont val="Tahoma"/>
            <family val="2"/>
          </rPr>
          <t>pakai harga beli karena disc aam 30% dan di up 20%</t>
        </r>
      </text>
    </comment>
    <comment ref="E574" authorId="0" shapeId="0" xr:uid="{6E70A2B5-3915-4E15-9D43-D32697D7CF2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577" authorId="0" shapeId="0" xr:uid="{CD67422A-C350-49C5-9B76-F463410335D9}">
      <text>
        <r>
          <rPr>
            <b/>
            <sz val="9"/>
            <color indexed="81"/>
            <rFont val="Tahoma"/>
            <family val="2"/>
          </rPr>
          <t>pakai pricelist untuk andhika dari msa</t>
        </r>
        <r>
          <rPr>
            <sz val="9"/>
            <color indexed="81"/>
            <rFont val="Tahoma"/>
            <family val="2"/>
          </rPr>
          <t xml:space="preserve">
</t>
        </r>
      </text>
    </comment>
    <comment ref="E578" authorId="0" shapeId="0" xr:uid="{B1EB3D3B-0322-4E41-A434-D66ADF4B0EDF}">
      <text>
        <r>
          <rPr>
            <b/>
            <sz val="9"/>
            <color indexed="81"/>
            <rFont val="Tahoma"/>
            <family val="2"/>
          </rPr>
          <t xml:space="preserve">Harga PL AAM 2024 terbaru di bagi 0,9 </t>
        </r>
      </text>
    </comment>
    <comment ref="E581" authorId="0" shapeId="0" xr:uid="{58611BC3-2399-462F-8701-2CAF214C75B3}">
      <text>
        <r>
          <rPr>
            <b/>
            <sz val="9"/>
            <color indexed="81"/>
            <rFont val="Tahoma"/>
            <family val="2"/>
          </rPr>
          <t>beli di PT SABA
Hrga pakai PL PT SABA SBLM DISC DI BAGI 0,75 ATAU SAMA DG DI NAIKIN 20% KEMUDIAN DI BULATKAN</t>
        </r>
      </text>
    </comment>
    <comment ref="E586" authorId="0" shapeId="0" xr:uid="{BACBDD13-0DF0-4726-97BD-EABAC2817B0F}">
      <text>
        <r>
          <rPr>
            <b/>
            <sz val="9"/>
            <color indexed="81"/>
            <rFont val="Tahoma"/>
            <family val="2"/>
          </rPr>
          <t>Harga lama 31.250 di up 30% atau dibagi 0.7 lalu dibulatkan menjadi 45.000</t>
        </r>
      </text>
    </comment>
    <comment ref="E591" authorId="0" shapeId="0" xr:uid="{170A40BF-118F-41B3-8B15-81845F16C564}">
      <text>
        <r>
          <rPr>
            <sz val="9"/>
            <color indexed="81"/>
            <rFont val="Tahoma"/>
            <family val="2"/>
          </rPr>
          <t xml:space="preserve">Pakai Pricelist Abbott atau  PT Sinergi utama sejahtera kata ibu
</t>
        </r>
      </text>
    </comment>
    <comment ref="E594" authorId="0" shapeId="0" xr:uid="{9517DEBD-6FDF-4A61-A0A9-3F2BAA588D62}">
      <text>
        <r>
          <rPr>
            <b/>
            <sz val="9"/>
            <color indexed="81"/>
            <rFont val="Tahoma"/>
            <family val="2"/>
          </rPr>
          <t>Harga beli 1.200.000 di up 0.75 atau 25%</t>
        </r>
        <r>
          <rPr>
            <sz val="9"/>
            <color indexed="81"/>
            <rFont val="Tahoma"/>
            <family val="2"/>
          </rPr>
          <t xml:space="preserve">
</t>
        </r>
      </text>
    </comment>
    <comment ref="E595" authorId="0" shapeId="0" xr:uid="{3B2C6120-C50F-45EE-BA36-DA74778E3921}">
      <text>
        <r>
          <rPr>
            <b/>
            <sz val="9"/>
            <color indexed="81"/>
            <rFont val="Tahoma"/>
            <family val="2"/>
          </rPr>
          <t>Harga lama 31.250 di up 30% atau dibagi 0.7 lalu dibulatkan menjadi 45.000</t>
        </r>
      </text>
    </comment>
    <comment ref="E597" authorId="0" shapeId="0" xr:uid="{943C549C-02B0-47D1-8F69-DFF4194CCEEB}">
      <text>
        <r>
          <rPr>
            <b/>
            <sz val="9"/>
            <color indexed="81"/>
            <rFont val="Tahoma"/>
            <family val="2"/>
          </rPr>
          <t>e-cat</t>
        </r>
      </text>
    </comment>
    <comment ref="E600" authorId="0" shapeId="0" xr:uid="{0FA19768-0E5A-4B16-ADB6-512F4265885F}">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602" authorId="0" shapeId="0" xr:uid="{1AFECF9B-1EB7-4549-9DA3-5E2AB344E892}">
      <text>
        <r>
          <rPr>
            <b/>
            <sz val="9"/>
            <color indexed="81"/>
            <rFont val="Tahoma"/>
            <family val="2"/>
          </rPr>
          <t xml:space="preserve">kata ibu harga lama (451.500) </t>
        </r>
        <r>
          <rPr>
            <sz val="9"/>
            <color indexed="81"/>
            <rFont val="Tahoma"/>
            <family val="2"/>
          </rPr>
          <t xml:space="preserve">
</t>
        </r>
      </text>
    </comment>
    <comment ref="E603" authorId="0" shapeId="0" xr:uid="{619E6A51-BBE1-447A-A010-A39C8AB3CBF0}">
      <text>
        <r>
          <rPr>
            <b/>
            <sz val="9"/>
            <color indexed="81"/>
            <rFont val="Tahoma"/>
            <family val="2"/>
          </rPr>
          <t>PL NASIONAL SKM (SARANA KARYA MEDIKA) yg egens di bagi 0,8 atau di up 20%</t>
        </r>
      </text>
    </comment>
    <comment ref="E604" authorId="0" shapeId="0" xr:uid="{27AFDFC0-459C-4266-8FEC-C321611E2F5B}">
      <text>
        <r>
          <rPr>
            <b/>
            <sz val="9"/>
            <color indexed="81"/>
            <rFont val="Tahoma"/>
            <family val="2"/>
          </rPr>
          <t>isi 500 pcs/bag</t>
        </r>
      </text>
    </comment>
    <comment ref="E608" authorId="0" shapeId="0" xr:uid="{3D8E84AE-1317-42AF-A337-F7C58C976EB0}">
      <text>
        <r>
          <rPr>
            <b/>
            <sz val="9"/>
            <color indexed="81"/>
            <rFont val="Tahoma"/>
            <family val="2"/>
          </rPr>
          <t>harga e-kat 202.098 di bagi 1,11 hasilnya 182.070 (sblm PPN)</t>
        </r>
      </text>
    </comment>
    <comment ref="E611" authorId="0" shapeId="0" xr:uid="{29C1FEE7-0435-4C02-8BF9-F6FC444188AC}">
      <text>
        <r>
          <rPr>
            <b/>
            <sz val="9"/>
            <color indexed="81"/>
            <rFont val="Tahoma"/>
            <family val="2"/>
          </rPr>
          <t>e-cat</t>
        </r>
      </text>
    </comment>
    <comment ref="E612" authorId="0" shapeId="0" xr:uid="{57055E14-AB39-4EF9-9AF6-1B39CBD0ED49}">
      <text>
        <r>
          <rPr>
            <b/>
            <sz val="9"/>
            <color indexed="81"/>
            <rFont val="Tahoma"/>
            <family val="2"/>
          </rPr>
          <t>harga e-kat 202.098 di bagi 1,11 hasilnya 182.070 (sblm PPN)</t>
        </r>
      </text>
    </comment>
    <comment ref="E613" authorId="0" shapeId="0" xr:uid="{E769D57B-7B9E-48E1-9A6F-41B755015F24}">
      <text>
        <r>
          <rPr>
            <b/>
            <sz val="9"/>
            <color indexed="81"/>
            <rFont val="Tahoma"/>
            <family val="2"/>
          </rPr>
          <t>e-cat</t>
        </r>
      </text>
    </comment>
    <comment ref="E624" authorId="0" shapeId="0" xr:uid="{A479334F-F9BF-406A-A9A8-7A9D02B6CA98}">
      <text>
        <r>
          <rPr>
            <b/>
            <sz val="9"/>
            <color indexed="81"/>
            <rFont val="Tahoma"/>
            <family val="2"/>
          </rPr>
          <t xml:space="preserve">harga PL PT SMS di tambah 90rb kemudian di bagi 0,75 atau 25%
240.000+90.000 = 330.000 di bagi 0.75 =440.000
</t>
        </r>
      </text>
    </comment>
    <comment ref="E625" authorId="0" shapeId="0" xr:uid="{B85C404A-1DC6-47F0-B6F3-6E6D5B33252C}">
      <text>
        <r>
          <rPr>
            <b/>
            <sz val="9"/>
            <color indexed="81"/>
            <rFont val="Tahoma"/>
            <family val="2"/>
          </rPr>
          <t>e-cat</t>
        </r>
      </text>
    </comment>
    <comment ref="E626" authorId="0" shapeId="0" xr:uid="{B79A25D9-8EC3-430C-9186-9D593819AE2E}">
      <text>
        <r>
          <rPr>
            <b/>
            <sz val="9"/>
            <color indexed="81"/>
            <rFont val="Tahoma"/>
            <family val="2"/>
          </rPr>
          <t>e-cat</t>
        </r>
      </text>
    </comment>
    <comment ref="E627" authorId="0" shapeId="0" xr:uid="{2BB0FC91-AF80-472A-A334-7985EB9B9057}">
      <text>
        <r>
          <rPr>
            <b/>
            <sz val="9"/>
            <color indexed="81"/>
            <rFont val="Tahoma"/>
            <family val="2"/>
          </rPr>
          <t>e-cat</t>
        </r>
      </text>
    </comment>
    <comment ref="E638" authorId="0" shapeId="0" xr:uid="{3937A108-A46B-4A4F-B5EE-82C72EDD0216}">
      <text>
        <r>
          <rPr>
            <b/>
            <sz val="9"/>
            <color indexed="81"/>
            <rFont val="Tahoma"/>
            <family val="2"/>
          </rPr>
          <t xml:space="preserve">harga PL PT SMS di tambah 90rb kemudian di bagi 0,75 atau 25%
240.000+90.000 = 330.000 di bagi 0.75 =440.000
</t>
        </r>
      </text>
    </comment>
    <comment ref="E697" authorId="0" shapeId="0" xr:uid="{8D6A7D9C-A9F2-476F-935C-52AB97522295}">
      <text>
        <r>
          <rPr>
            <b/>
            <sz val="9"/>
            <color indexed="81"/>
            <rFont val="Tahoma"/>
            <family val="2"/>
          </rPr>
          <t>e-cat</t>
        </r>
      </text>
    </comment>
    <comment ref="H699" authorId="0" shapeId="0" xr:uid="{C1988BE4-AE3E-4CF8-8063-F22BAF29C061}">
      <text>
        <r>
          <rPr>
            <sz val="9"/>
            <color indexed="81"/>
            <rFont val="Tahoma"/>
            <family val="2"/>
          </rPr>
          <t xml:space="preserve">kata bapak harga sebelumnya dinaikin 5rb 
</t>
        </r>
      </text>
    </comment>
    <comment ref="E700" authorId="0" shapeId="0" xr:uid="{8430D8B0-90A5-414F-80DE-1A3C03437302}">
      <text>
        <r>
          <rPr>
            <b/>
            <sz val="9"/>
            <color indexed="81"/>
            <rFont val="Tahoma"/>
            <family val="2"/>
          </rPr>
          <t>e-cat</t>
        </r>
      </text>
    </comment>
    <comment ref="H702" authorId="0" shapeId="0" xr:uid="{321475F4-635C-4596-B49C-88A3FDB5E4CF}">
      <text>
        <r>
          <rPr>
            <sz val="9"/>
            <color indexed="81"/>
            <rFont val="Tahoma"/>
            <family val="2"/>
          </rPr>
          <t xml:space="preserve">kata bapak harga sebelumnya dinaikin 5rb 
</t>
        </r>
      </text>
    </comment>
    <comment ref="H703" authorId="0" shapeId="0" xr:uid="{5D09BE6A-6174-4235-81D0-0EBFBA1DF2A8}">
      <text>
        <r>
          <rPr>
            <sz val="9"/>
            <color indexed="81"/>
            <rFont val="Tahoma"/>
            <family val="2"/>
          </rPr>
          <t xml:space="preserve">kata bapak harga sebelumnya dinaikin 5rb 
</t>
        </r>
      </text>
    </comment>
    <comment ref="E706" authorId="0" shapeId="0" xr:uid="{0851D9AE-0AF4-4787-8639-2F35D00AE628}">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708" authorId="0" shapeId="0" xr:uid="{3D413B2B-7006-44CD-B9F5-913D8927194D}">
      <text>
        <r>
          <rPr>
            <b/>
            <sz val="9"/>
            <color indexed="81"/>
            <rFont val="Tahoma"/>
            <family val="2"/>
          </rPr>
          <t>harga e-kat 202.098 di bagi 1,11 hasilnya 182.070 (sblm PPN)</t>
        </r>
      </text>
    </comment>
    <comment ref="E722" authorId="0" shapeId="0" xr:uid="{4BEFA62C-DD0A-43EE-9151-20F09061091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723" authorId="0" shapeId="0" xr:uid="{C7E363DB-755F-47BF-B07F-2F7CF595E5B8}">
      <text>
        <r>
          <rPr>
            <b/>
            <sz val="9"/>
            <color indexed="81"/>
            <rFont val="Tahoma"/>
            <family val="2"/>
          </rPr>
          <t>isi 100T beli di pak dahlan</t>
        </r>
      </text>
    </comment>
    <comment ref="E724" authorId="0" shapeId="0" xr:uid="{B08724F3-5BCB-4956-AE75-26D0FEF63AE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725" authorId="0" shapeId="0" xr:uid="{63272E09-B9BC-4033-BC53-062BAC964802}">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727" authorId="0" shapeId="0" xr:uid="{CDC08A3E-1E0D-46D5-8FCB-24D8EAB3E058}">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728" authorId="0" shapeId="0" xr:uid="{7FE753E2-C035-4518-8E4D-09C807C7E34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736" authorId="0" shapeId="0" xr:uid="{D6ECB09E-C377-45BF-B6AD-6AAB92F58251}">
      <text>
        <r>
          <rPr>
            <b/>
            <sz val="9"/>
            <color indexed="81"/>
            <rFont val="Tahoma"/>
            <family val="2"/>
          </rPr>
          <t xml:space="preserve">harga PL PT SMS di tambah 90rb kemudian di bagi 0,75 atau 25%
240.000+90.000 = 330.000 di bagi 0.75 =440.000
</t>
        </r>
      </text>
    </comment>
    <comment ref="E740" authorId="0" shapeId="0" xr:uid="{14993FEE-316B-4182-A08D-D4416ED5C70B}">
      <text>
        <r>
          <rPr>
            <b/>
            <sz val="9"/>
            <color indexed="81"/>
            <rFont val="Tahoma"/>
            <family val="2"/>
          </rPr>
          <t>Harga PL AAM terbaru 01 januari 2024 di bagi 0,9 dan kata ibu dibulatkan</t>
        </r>
      </text>
    </comment>
    <comment ref="E741" authorId="0" shapeId="0" xr:uid="{AC284604-5DDE-4619-A2D6-839E212DFB81}">
      <text>
        <r>
          <rPr>
            <b/>
            <sz val="9"/>
            <color indexed="81"/>
            <rFont val="Tahoma"/>
            <family val="2"/>
          </rPr>
          <t xml:space="preserve">Harga PL AAM 2024 terbaru di bagi 0,9 </t>
        </r>
      </text>
    </comment>
    <comment ref="E752" authorId="0" shapeId="0" xr:uid="{3386B80B-ECEE-4E33-9117-BB19228B9CE8}">
      <text>
        <r>
          <rPr>
            <b/>
            <sz val="9"/>
            <color indexed="81"/>
            <rFont val="Tahoma"/>
            <family val="2"/>
          </rPr>
          <t>harga e-kat 202.098 di bagi 1,11 hasilnya 182.070 (sblm PPN)</t>
        </r>
      </text>
    </comment>
    <comment ref="E753" authorId="0" shapeId="0" xr:uid="{78328F89-D7CF-44B8-A806-82AF0F7CCA61}">
      <text>
        <r>
          <rPr>
            <b/>
            <sz val="9"/>
            <color indexed="81"/>
            <rFont val="Tahoma"/>
            <family val="2"/>
          </rPr>
          <t>harga e-kat 202.098 di bagi 1,11 hasilnya 182.070 (sblm PPN)</t>
        </r>
      </text>
    </comment>
    <comment ref="E754" authorId="0" shapeId="0" xr:uid="{DC6FBE28-EEFE-4D6B-AB04-067C8EB5CFDD}">
      <text>
        <r>
          <rPr>
            <b/>
            <sz val="9"/>
            <color indexed="81"/>
            <rFont val="Tahoma"/>
            <family val="2"/>
          </rPr>
          <t>harga e-kat 202.098 di bagi 1,11 hasilnya 182.070 (sblm PPN)</t>
        </r>
      </text>
    </comment>
    <comment ref="E755" authorId="0" shapeId="0" xr:uid="{484AFC21-510A-4B9E-AAB5-3786364D5664}">
      <text>
        <r>
          <rPr>
            <b/>
            <sz val="9"/>
            <color indexed="81"/>
            <rFont val="Tahoma"/>
            <family val="2"/>
          </rPr>
          <t>harga e-kat 202.098 di bagi 1,11 hasilnya 182.070 (sblm PPN)</t>
        </r>
      </text>
    </comment>
    <comment ref="E788" authorId="0" shapeId="0" xr:uid="{47CFB9B5-AE08-4E38-9ACB-24E6E8E20794}">
      <text>
        <r>
          <rPr>
            <b/>
            <sz val="9"/>
            <color indexed="81"/>
            <rFont val="Tahoma"/>
            <family val="2"/>
          </rPr>
          <t>harga sblmny di naikin 3,5% jd 605.000+3,5% kemudian hasil ny di bulatkan</t>
        </r>
      </text>
    </comment>
    <comment ref="E793" authorId="0" shapeId="0" xr:uid="{ACBEDD5B-71EC-47B0-9656-8CB4F03FD685}">
      <text>
        <r>
          <rPr>
            <b/>
            <sz val="9"/>
            <color indexed="81"/>
            <rFont val="Tahoma"/>
            <family val="2"/>
          </rPr>
          <t>harga sblmny di up 10% karena harga dari aam naik 10%</t>
        </r>
      </text>
    </comment>
    <comment ref="H793" authorId="0" shapeId="0" xr:uid="{07A08799-492C-45BB-A0DD-1BB742B247EF}">
      <text>
        <r>
          <rPr>
            <b/>
            <sz val="9"/>
            <color indexed="81"/>
            <rFont val="Tahoma"/>
            <family val="2"/>
          </rPr>
          <t xml:space="preserve">harga lama dibagi 0.9 lalu kata ibu dibulatkan </t>
        </r>
      </text>
    </comment>
    <comment ref="E794" authorId="0" shapeId="0" xr:uid="{2F7EF99A-FFBF-4880-9C1D-1E466289828B}">
      <text>
        <r>
          <rPr>
            <b/>
            <sz val="9"/>
            <color indexed="81"/>
            <rFont val="Tahoma"/>
            <family val="2"/>
          </rPr>
          <t xml:space="preserve">pakai harga PL Biovita BAV ml paling kecil (100 ml) Rp.16.500 
16.500x60 ml </t>
        </r>
      </text>
    </comment>
    <comment ref="E795" authorId="0" shapeId="0" xr:uid="{456216E1-E817-464B-B526-050C8476B1BD}">
      <text>
        <r>
          <rPr>
            <b/>
            <sz val="9"/>
            <color indexed="81"/>
            <rFont val="Tahoma"/>
            <family val="2"/>
          </rPr>
          <t xml:space="preserve">pakai harga PL Biovita BAV ml paling kecil (100 ml) Rp.16.500 
16.500x60 ml </t>
        </r>
      </text>
    </comment>
    <comment ref="E796" authorId="0" shapeId="0" xr:uid="{41E5ADFA-3D8A-45C8-A2DC-488BED80E60C}">
      <text>
        <r>
          <rPr>
            <b/>
            <sz val="9"/>
            <color indexed="81"/>
            <rFont val="Tahoma"/>
            <family val="2"/>
          </rPr>
          <t xml:space="preserve">pakai harga PL Biovita BAV ml paling kecil (100 ml) Rp.27.000
27.000x120 ml </t>
        </r>
      </text>
    </comment>
    <comment ref="E797" authorId="0" shapeId="0" xr:uid="{941172FF-44C4-42B9-AB21-23D9BDF90450}">
      <text>
        <r>
          <rPr>
            <b/>
            <sz val="9"/>
            <color indexed="81"/>
            <rFont val="Tahoma"/>
            <family val="2"/>
          </rPr>
          <t xml:space="preserve">pakai harga PL Biovita BAV ml paling kecil (100 ml) Rp.17.000 
17.000x60 ml </t>
        </r>
      </text>
    </comment>
    <comment ref="E805" authorId="0" shapeId="0" xr:uid="{311EF402-9209-4C90-AA7D-32AF4FEF8F83}">
      <text>
        <r>
          <rPr>
            <b/>
            <sz val="9"/>
            <color indexed="81"/>
            <rFont val="Tahoma"/>
            <family val="2"/>
          </rPr>
          <t>HARGA BELI 450RB DISC 30% jd 315rb
hrga sblmny 325.925</t>
        </r>
      </text>
    </comment>
    <comment ref="Q819" authorId="0" shapeId="0" xr:uid="{D41CAB00-9AE8-4808-BFBC-F4F96CB120FF}">
      <text>
        <r>
          <rPr>
            <b/>
            <sz val="9"/>
            <color indexed="81"/>
            <rFont val="Tahoma"/>
            <family val="2"/>
          </rPr>
          <t>PAK KURNIAWAN</t>
        </r>
      </text>
    </comment>
    <comment ref="E821" authorId="0" shapeId="0" xr:uid="{B1961D6F-50F8-41E6-86AC-2208CF8FB401}">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822" authorId="0" shapeId="0" xr:uid="{BEDCC81E-FAB0-47B5-908B-C3400E4C1EC0}">
      <text>
        <r>
          <rPr>
            <b/>
            <sz val="9"/>
            <color indexed="81"/>
            <rFont val="Tahoma"/>
            <family val="2"/>
          </rPr>
          <t>isi 100T beli di pak dahlan</t>
        </r>
      </text>
    </comment>
    <comment ref="E823" authorId="0" shapeId="0" xr:uid="{1974C1C2-F06D-48A7-AB4A-D05008011FCC}">
      <text>
        <r>
          <rPr>
            <b/>
            <sz val="9"/>
            <color indexed="81"/>
            <rFont val="Tahoma"/>
            <family val="2"/>
          </rPr>
          <t>isi 100T beli di pak dahlan</t>
        </r>
      </text>
    </comment>
    <comment ref="E825" authorId="0" shapeId="0" xr:uid="{14E8ADD7-FF23-4BA5-9960-1CD93BED388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827" authorId="0" shapeId="0" xr:uid="{352A4783-8761-43A7-8487-766B8106A68B}">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828" authorId="0" shapeId="0" xr:uid="{2F86E19F-3479-43D6-8651-C0EC5C94B421}">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831" authorId="0" shapeId="0" xr:uid="{2FC431CA-8E11-4506-82B5-74693AB2E92C}">
      <text>
        <r>
          <rPr>
            <b/>
            <sz val="9"/>
            <color indexed="81"/>
            <rFont val="Tahoma"/>
            <family val="2"/>
          </rPr>
          <t>harga ngikutin PL Tripatria</t>
        </r>
      </text>
    </comment>
    <comment ref="E834" authorId="0" shapeId="0" xr:uid="{DF9120AB-AA64-4136-BC09-DEB35622B291}">
      <text>
        <r>
          <rPr>
            <b/>
            <sz val="9"/>
            <color indexed="81"/>
            <rFont val="Tahoma"/>
            <family val="2"/>
          </rPr>
          <t>pakai pricelist untuk andhika dari msa</t>
        </r>
        <r>
          <rPr>
            <sz val="9"/>
            <color indexed="81"/>
            <rFont val="Tahoma"/>
            <family val="2"/>
          </rPr>
          <t xml:space="preserve">
</t>
        </r>
      </text>
    </comment>
    <comment ref="E837" authorId="0" shapeId="0" xr:uid="{2C20F0CE-4271-48F6-B5B3-978441494A2B}">
      <text>
        <r>
          <rPr>
            <b/>
            <sz val="9"/>
            <color indexed="81"/>
            <rFont val="Tahoma"/>
            <family val="2"/>
          </rPr>
          <t>Harga beli di hanalab 22.000 include ppn dibagi 0.6 atau up 40%</t>
        </r>
        <r>
          <rPr>
            <sz val="9"/>
            <color indexed="81"/>
            <rFont val="Tahoma"/>
            <family val="2"/>
          </rPr>
          <t xml:space="preserve">
</t>
        </r>
      </text>
    </comment>
    <comment ref="E838" authorId="0" shapeId="0" xr:uid="{4F17A1BB-5031-40BE-AA02-588D035C3980}">
      <text>
        <r>
          <rPr>
            <sz val="9"/>
            <color indexed="81"/>
            <rFont val="Tahoma"/>
            <family val="2"/>
          </rPr>
          <t xml:space="preserve">Pakai Pricelist Abbott atau  PT Sinergi utama sejahtera kata ibu
</t>
        </r>
      </text>
    </comment>
    <comment ref="E839" authorId="0" shapeId="0" xr:uid="{349442ED-9854-44CC-92BD-DA37C8F80922}">
      <text>
        <r>
          <rPr>
            <b/>
            <sz val="9"/>
            <color indexed="81"/>
            <rFont val="Tahoma"/>
            <family val="2"/>
          </rPr>
          <t xml:space="preserve">harga PL PT SMS di tambah 90rb kemudian di bagi 0,75 atau 25%
240.000+90.000 = 330.000 di bagi 0.75 =440.000
</t>
        </r>
      </text>
    </comment>
    <comment ref="E843" authorId="0" shapeId="0" xr:uid="{49CD146C-704F-4501-94FF-00560ADBB938}">
      <text>
        <r>
          <rPr>
            <b/>
            <sz val="9"/>
            <color indexed="81"/>
            <rFont val="Tahoma"/>
            <family val="2"/>
          </rPr>
          <t xml:space="preserve">Harga PL AAM 2024 terbaru di bagi 0,9 </t>
        </r>
      </text>
    </comment>
    <comment ref="E849" authorId="0" shapeId="0" xr:uid="{531B236C-55BF-4E59-97F5-067A829795BC}">
      <text>
        <r>
          <rPr>
            <b/>
            <sz val="9"/>
            <color indexed="81"/>
            <rFont val="Tahoma"/>
            <family val="2"/>
          </rPr>
          <t>e-cat</t>
        </r>
      </text>
    </comment>
    <comment ref="E878" authorId="0" shapeId="0" xr:uid="{E8F8240F-9E84-4501-AD51-909094B2F0E1}">
      <text>
        <r>
          <rPr>
            <b/>
            <sz val="9"/>
            <color indexed="81"/>
            <rFont val="Tahoma"/>
            <family val="2"/>
          </rPr>
          <t>harga e-kat 202.098 di bagi 1,11 hasilnya 182.070 (sblm PPN)</t>
        </r>
      </text>
    </comment>
    <comment ref="E879" authorId="0" shapeId="0" xr:uid="{AD1E57A7-CAB0-47F5-AA00-7F8E04372F8D}">
      <text>
        <r>
          <rPr>
            <b/>
            <sz val="9"/>
            <color indexed="81"/>
            <rFont val="Tahoma"/>
            <family val="2"/>
          </rPr>
          <t>harga e-kat 202.098 di bagi 1,11 hasilnya 182.070 (sblm PPN)</t>
        </r>
      </text>
    </comment>
    <comment ref="E885" authorId="0" shapeId="0" xr:uid="{4E61379C-495F-4D15-A849-286425104BE3}">
      <text>
        <r>
          <rPr>
            <b/>
            <sz val="9"/>
            <color indexed="81"/>
            <rFont val="Tahoma"/>
            <family val="2"/>
          </rPr>
          <t>untuk JEC isi 1.000 pcs jd yg di kirim 4 bag karena stok di kantor per bag isi 500 pcs</t>
        </r>
      </text>
    </comment>
    <comment ref="E892" authorId="0" shapeId="0" xr:uid="{6A2E281B-E774-4282-9229-FE7F2BCF7FF1}">
      <text>
        <r>
          <rPr>
            <b/>
            <sz val="9"/>
            <color indexed="81"/>
            <rFont val="Tahoma"/>
            <family val="2"/>
          </rPr>
          <t>harga e-kat 202.098 di bagi 1,11 hasilnya 182.070 (sblm PPN)</t>
        </r>
      </text>
    </comment>
    <comment ref="E894" authorId="0" shapeId="0" xr:uid="{1AA65353-68F9-4829-B72E-582C849EE175}">
      <text>
        <r>
          <rPr>
            <b/>
            <sz val="9"/>
            <color indexed="81"/>
            <rFont val="Tahoma"/>
            <family val="2"/>
          </rPr>
          <t>e-cat</t>
        </r>
      </text>
    </comment>
    <comment ref="E895" authorId="0" shapeId="0" xr:uid="{613FE38B-FA42-4590-9862-919C52D0FEDF}">
      <text>
        <r>
          <rPr>
            <b/>
            <sz val="9"/>
            <color indexed="81"/>
            <rFont val="Tahoma"/>
            <family val="2"/>
          </rPr>
          <t>harga dr ibu</t>
        </r>
      </text>
    </comment>
    <comment ref="E896" authorId="0" shapeId="0" xr:uid="{C4A58838-515F-4004-9C87-89B8A3D7BF6F}">
      <text>
        <r>
          <rPr>
            <b/>
            <sz val="9"/>
            <color indexed="81"/>
            <rFont val="Tahoma"/>
            <family val="2"/>
          </rPr>
          <t>harga sblmny di up 10% karena harga dari aam naik 10%</t>
        </r>
      </text>
    </comment>
    <comment ref="H896" authorId="0" shapeId="0" xr:uid="{2BC80FD3-F78B-4AF8-A828-361DCDB833A0}">
      <text>
        <r>
          <rPr>
            <b/>
            <sz val="9"/>
            <color indexed="81"/>
            <rFont val="Tahoma"/>
            <family val="2"/>
          </rPr>
          <t xml:space="preserve">harga lama dibagi 0.9 lalu kata ibu dibulatkan </t>
        </r>
      </text>
    </comment>
    <comment ref="E897" authorId="0" shapeId="0" xr:uid="{B2E91A5D-829C-4A9A-AA64-5C429DBBD2B9}">
      <text>
        <r>
          <rPr>
            <b/>
            <sz val="9"/>
            <color indexed="81"/>
            <rFont val="Tahoma"/>
            <family val="2"/>
          </rPr>
          <t>PL NASIONAL SKM (SARANA KARYA MEDIKA) yg egens di bagi 0,8 atau di up 20%</t>
        </r>
      </text>
    </comment>
    <comment ref="E898" authorId="0" shapeId="0" xr:uid="{FE62A8AE-6DC3-4BC7-A50F-966A43E475A3}">
      <text>
        <r>
          <rPr>
            <b/>
            <sz val="9"/>
            <color indexed="81"/>
            <rFont val="Tahoma"/>
            <family val="2"/>
          </rPr>
          <t>PL NASIONAL SKM (SARANA KARYA MEDIKA) yg egens di bagi 0,8 atau di up 20%</t>
        </r>
      </text>
    </comment>
    <comment ref="H899" authorId="0" shapeId="0" xr:uid="{0C179525-D7BC-4B85-BF6B-CC09F1616F82}">
      <text>
        <r>
          <rPr>
            <b/>
            <sz val="9"/>
            <color indexed="81"/>
            <rFont val="Tahoma"/>
            <family val="2"/>
          </rPr>
          <t>harga 2020</t>
        </r>
      </text>
    </comment>
    <comment ref="H900" authorId="0" shapeId="0" xr:uid="{C99FC165-E00D-4E4F-83C9-EB5042FDB3D6}">
      <text>
        <r>
          <rPr>
            <sz val="9"/>
            <color indexed="81"/>
            <rFont val="Tahoma"/>
            <family val="2"/>
          </rPr>
          <t xml:space="preserve">kata bapak harga sebelumnya dinaikin 5rb 
</t>
        </r>
      </text>
    </comment>
    <comment ref="E901" authorId="0" shapeId="0" xr:uid="{C71F8EE1-F018-4DE6-AF73-386EE8D1280D}">
      <text>
        <r>
          <rPr>
            <b/>
            <sz val="9"/>
            <color indexed="81"/>
            <rFont val="Tahoma"/>
            <family val="2"/>
          </rPr>
          <t xml:space="preserve">kata ibu harga lama (451.500) </t>
        </r>
        <r>
          <rPr>
            <sz val="9"/>
            <color indexed="81"/>
            <rFont val="Tahoma"/>
            <family val="2"/>
          </rPr>
          <t xml:space="preserve">
</t>
        </r>
      </text>
    </comment>
    <comment ref="E905" authorId="0" shapeId="0" xr:uid="{E7D602AD-592D-49CA-86BD-AC3727CD20CE}">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907" authorId="0" shapeId="0" xr:uid="{ED353D0D-97AF-4C7D-B616-9A29923DEADE}">
      <text>
        <r>
          <rPr>
            <b/>
            <sz val="9"/>
            <color indexed="81"/>
            <rFont val="Tahoma"/>
            <family val="2"/>
          </rPr>
          <t xml:space="preserve">harga PL PT SMS di tambah 90rb kemudian di bagi 0,75 atau 25%
240.000+90.000 = 330.000 di bagi 0.75 =440.000
</t>
        </r>
      </text>
    </comment>
    <comment ref="E911" authorId="0" shapeId="0" xr:uid="{C68BDF7D-8D01-4140-A3D2-954C6C90CD29}">
      <text>
        <r>
          <rPr>
            <b/>
            <sz val="9"/>
            <color indexed="81"/>
            <rFont val="Tahoma"/>
            <family val="2"/>
          </rPr>
          <t>e-cat</t>
        </r>
      </text>
    </comment>
    <comment ref="E912" authorId="0" shapeId="0" xr:uid="{5E8219DF-A739-4876-A32C-F7559D215FA2}">
      <text>
        <r>
          <rPr>
            <b/>
            <sz val="9"/>
            <color indexed="81"/>
            <rFont val="Tahoma"/>
            <family val="2"/>
          </rPr>
          <t>untuk JEC isi 1.000 pcs jd yg di kirim 4 bag karena stok di kantor per bag isi 500 pcs</t>
        </r>
      </text>
    </comment>
    <comment ref="E915" authorId="0" shapeId="0" xr:uid="{4D56EFFA-C41F-4758-ADCB-7FCA4B880A5F}">
      <text>
        <r>
          <rPr>
            <b/>
            <sz val="9"/>
            <color indexed="81"/>
            <rFont val="Tahoma"/>
            <family val="2"/>
          </rPr>
          <t>harga dr ibu</t>
        </r>
      </text>
    </comment>
    <comment ref="E919" authorId="0" shapeId="0" xr:uid="{A7005DBB-65DA-4DED-A813-0846BFDF77A9}">
      <text>
        <r>
          <rPr>
            <b/>
            <sz val="9"/>
            <color indexed="81"/>
            <rFont val="Tahoma"/>
            <family val="2"/>
          </rPr>
          <t>Harga lama 31.250 di up 30% atau dibagi 0.7 lalu dibulatkan menjadi 45.000</t>
        </r>
      </text>
    </comment>
    <comment ref="E923" authorId="0" shapeId="0" xr:uid="{7BD6319B-7EA5-4CDB-B261-E0AD5979764E}">
      <text>
        <r>
          <rPr>
            <b/>
            <sz val="9"/>
            <color indexed="81"/>
            <rFont val="Tahoma"/>
            <family val="2"/>
          </rPr>
          <t>HARGA BELI 450RB DISC 30% jd 315rb
hrga sblmny 325.925</t>
        </r>
      </text>
    </comment>
    <comment ref="E925" authorId="0" shapeId="0" xr:uid="{ED923EF1-1C50-4876-BFDB-4741E09C1B66}">
      <text>
        <r>
          <rPr>
            <sz val="9"/>
            <color indexed="81"/>
            <rFont val="Tahoma"/>
            <family val="2"/>
          </rPr>
          <t xml:space="preserve">Harga PL AAM terbaru di bagi 0,8 (20%)
</t>
        </r>
      </text>
    </comment>
    <comment ref="E926" authorId="0" shapeId="0" xr:uid="{338BC8D2-E5C9-42D8-BC08-36D956F0CF7B}">
      <text>
        <r>
          <rPr>
            <b/>
            <sz val="9"/>
            <color indexed="81"/>
            <rFont val="Tahoma"/>
            <family val="2"/>
          </rPr>
          <t>harga ngikutin PL TRIPATRIA</t>
        </r>
      </text>
    </comment>
    <comment ref="Q935" authorId="0" shapeId="0" xr:uid="{15F7E6AF-AB92-4CAC-993E-32CAD7E7DC9A}">
      <text>
        <r>
          <rPr>
            <b/>
            <sz val="9"/>
            <color indexed="81"/>
            <rFont val="Tahoma"/>
            <family val="2"/>
          </rPr>
          <t>PAK KURNIAWAN</t>
        </r>
      </text>
    </comment>
    <comment ref="E936" authorId="0" shapeId="0" xr:uid="{B920B777-6196-4264-98C8-84B8ED1D7B38}">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937" authorId="0" shapeId="0" xr:uid="{E663CF8C-65CC-4BB2-B0F8-A7C02B34AA1B}">
      <text>
        <r>
          <rPr>
            <b/>
            <sz val="9"/>
            <color indexed="81"/>
            <rFont val="Tahoma"/>
            <family val="2"/>
          </rPr>
          <t>isi 100T beli di pak dahlan</t>
        </r>
      </text>
    </comment>
    <comment ref="E938" authorId="0" shapeId="0" xr:uid="{209617A7-8DD7-456C-BF07-BEDCC3C231D9}">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939" authorId="0" shapeId="0" xr:uid="{24058C22-B2DB-46CC-BFBF-BB1F0E9A84AB}">
      <text>
        <r>
          <rPr>
            <b/>
            <sz val="9"/>
            <color indexed="81"/>
            <rFont val="Tahoma"/>
            <family val="2"/>
          </rPr>
          <t>uk.57x47</t>
        </r>
      </text>
    </comment>
    <comment ref="E940" authorId="0" shapeId="0" xr:uid="{97E9FDF9-C673-406A-A8A5-9CDA62105170}">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941" authorId="0" shapeId="0" xr:uid="{84DF7448-5E66-48A5-9ECD-A316DEBA254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H946" authorId="0" shapeId="0" xr:uid="{F31AF794-5F03-4A14-9D74-D5018E5195AD}">
      <text>
        <r>
          <rPr>
            <b/>
            <sz val="9"/>
            <color indexed="81"/>
            <rFont val="Tahoma"/>
            <family val="2"/>
          </rPr>
          <t>HARGA BELI DI SMS PRAMUKA 40rb
harga 55rb dr ibu</t>
        </r>
      </text>
    </comment>
    <comment ref="E947" authorId="0" shapeId="0" xr:uid="{E1C95215-F55E-45B2-9728-AEC4AC865FEB}">
      <text>
        <r>
          <rPr>
            <b/>
            <sz val="9"/>
            <color indexed="81"/>
            <rFont val="Tahoma"/>
            <family val="2"/>
          </rPr>
          <t xml:space="preserve">harga PL PT SMS di tambah 90rb kemudian di bagi 0,75 atau 25%
240.000+90.000 = 330.000 di bagi 0.75 =440.000
</t>
        </r>
      </text>
    </comment>
    <comment ref="E951" authorId="0" shapeId="0" xr:uid="{B32111E0-6B29-4C23-B33D-5E5AFCE15C47}">
      <text>
        <r>
          <rPr>
            <b/>
            <sz val="9"/>
            <color indexed="81"/>
            <rFont val="Tahoma"/>
            <family val="2"/>
          </rPr>
          <t>beli di PT SABA
Hrga pakai PL PT SABA SBLM DISC DI BAGI 0,75 ATAU SAMA DG DI NAIKIN 20% KEMUDIAN DI BULATKAN</t>
        </r>
      </text>
    </comment>
    <comment ref="E952" authorId="0" shapeId="0" xr:uid="{5FF105C0-354C-4C1C-80E2-E89E2801D312}">
      <text>
        <r>
          <rPr>
            <b/>
            <sz val="9"/>
            <color indexed="81"/>
            <rFont val="Tahoma"/>
            <family val="2"/>
          </rPr>
          <t>uk.57x47</t>
        </r>
      </text>
    </comment>
    <comment ref="E953" authorId="0" shapeId="0" xr:uid="{CA01FD92-3720-4B2A-8C16-CA450E59B091}">
      <text>
        <r>
          <rPr>
            <b/>
            <sz val="9"/>
            <color indexed="81"/>
            <rFont val="Tahoma"/>
            <family val="2"/>
          </rPr>
          <t xml:space="preserve">Harga PL AAM 2024 terbaru di bagi 0,9 </t>
        </r>
      </text>
    </comment>
    <comment ref="E1003" authorId="0" shapeId="0" xr:uid="{1FBA3A1A-575C-474E-BB77-2D70D049713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009" authorId="0" shapeId="0" xr:uid="{30BD51EE-B17D-4DCA-A157-AB533A831F3F}">
      <text>
        <r>
          <rPr>
            <b/>
            <sz val="9"/>
            <color indexed="81"/>
            <rFont val="Tahoma"/>
            <family val="2"/>
          </rPr>
          <t>untuk JEC isi 1.000 pcs jd yg di kirim 4 bag karena stok di kantor per bag isi 500 pcs</t>
        </r>
      </text>
    </comment>
    <comment ref="E1011" authorId="0" shapeId="0" xr:uid="{EF8C8615-BEA6-4FF6-A9A2-7AD090314E8D}">
      <text>
        <r>
          <rPr>
            <b/>
            <sz val="9"/>
            <color indexed="81"/>
            <rFont val="Tahoma"/>
            <family val="2"/>
          </rPr>
          <t>harga e-kat 202.098 di bagi 1,11 hasilnya 182.070 (sblm PPN)</t>
        </r>
      </text>
    </comment>
    <comment ref="E1013" authorId="0" shapeId="0" xr:uid="{D25FCF02-10B8-4A55-AFA1-CD168A31664F}">
      <text>
        <r>
          <rPr>
            <b/>
            <sz val="9"/>
            <color indexed="81"/>
            <rFont val="Tahoma"/>
            <family val="2"/>
          </rPr>
          <t>harga e-kat 202.098 di bagi 1,11 hasilnya 182.070 (sblm PPN)</t>
        </r>
      </text>
    </comment>
    <comment ref="E1014" authorId="0" shapeId="0" xr:uid="{660245D0-6297-4E76-B01D-3CA8819CF37E}">
      <text>
        <r>
          <rPr>
            <b/>
            <sz val="9"/>
            <color indexed="81"/>
            <rFont val="Tahoma"/>
            <family val="2"/>
          </rPr>
          <t>harga e-kat 202.098 di bagi 1,11 hasilnya 182.070 (sblm PPN)</t>
        </r>
      </text>
    </comment>
    <comment ref="E1015" authorId="0" shapeId="0" xr:uid="{00317A75-A149-4D35-A444-641071A829C7}">
      <text>
        <r>
          <rPr>
            <b/>
            <sz val="9"/>
            <color indexed="81"/>
            <rFont val="Tahoma"/>
            <family val="2"/>
          </rPr>
          <t>harga e-kat 202.098 di bagi 1,11 hasilnya 182.070 (sblm PPN)</t>
        </r>
      </text>
    </comment>
    <comment ref="E1026" authorId="0" shapeId="0" xr:uid="{60D667FC-8D71-4F19-B0CA-C3CECAE7A485}">
      <text>
        <r>
          <rPr>
            <b/>
            <sz val="9"/>
            <color indexed="81"/>
            <rFont val="Tahoma"/>
            <family val="2"/>
          </rPr>
          <t>pakai pricelist untuk andhika dari msa</t>
        </r>
        <r>
          <rPr>
            <sz val="9"/>
            <color indexed="81"/>
            <rFont val="Tahoma"/>
            <family val="2"/>
          </rPr>
          <t xml:space="preserve">
</t>
        </r>
      </text>
    </comment>
    <comment ref="E1030" authorId="0" shapeId="0" xr:uid="{BC54F2B9-819F-4174-B290-643D574B460D}">
      <text>
        <r>
          <rPr>
            <b/>
            <sz val="9"/>
            <color indexed="81"/>
            <rFont val="Tahoma"/>
            <family val="2"/>
          </rPr>
          <t>di kirim 1.000 pcs atau box yg kecil bukan box besar</t>
        </r>
      </text>
    </comment>
    <comment ref="E1033" authorId="0" shapeId="0" xr:uid="{E20B774D-1A7C-4EE6-B9A7-14ED09587D8B}">
      <text>
        <r>
          <rPr>
            <b/>
            <sz val="9"/>
            <color indexed="81"/>
            <rFont val="Tahoma"/>
            <family val="2"/>
          </rPr>
          <t>harga dari pl di up 0.75</t>
        </r>
      </text>
    </comment>
    <comment ref="E1047" authorId="0" shapeId="0" xr:uid="{229D0A4E-9F1D-4EEB-AE4F-4932BDB15F2F}">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048" authorId="0" shapeId="0" xr:uid="{03EE2DFC-767D-4C21-BDF4-8769B2D7BA26}">
      <text>
        <r>
          <rPr>
            <b/>
            <sz val="9"/>
            <color indexed="81"/>
            <rFont val="Tahoma"/>
            <family val="2"/>
          </rPr>
          <t>isi 100T beli di pak dahlan</t>
        </r>
      </text>
    </comment>
    <comment ref="E1050" authorId="0" shapeId="0" xr:uid="{5E845B85-F671-47D3-BDD9-4FBE724C52C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052" authorId="0" shapeId="0" xr:uid="{801A987F-7D0E-41AF-96DC-94DB2DD4454D}">
      <text>
        <r>
          <rPr>
            <b/>
            <sz val="9"/>
            <color indexed="81"/>
            <rFont val="Tahoma"/>
            <family val="2"/>
          </rPr>
          <t>uk.57x47</t>
        </r>
      </text>
    </comment>
    <comment ref="E1053" authorId="0" shapeId="0" xr:uid="{CF93C6AA-ADA6-479E-B492-94671D826CD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056" authorId="0" shapeId="0" xr:uid="{285C76D1-F088-4859-83EB-1C1FA44BD46A}">
      <text>
        <r>
          <rPr>
            <sz val="9"/>
            <color indexed="81"/>
            <rFont val="Tahoma"/>
            <family val="2"/>
          </rPr>
          <t xml:space="preserve">Pakai Pricelist Abbott atau  PT Sinergi utama sejahtera kata ibu
</t>
        </r>
      </text>
    </comment>
    <comment ref="E1057" authorId="0" shapeId="0" xr:uid="{703B6C68-4C34-43BE-B888-F5909927D930}">
      <text>
        <r>
          <rPr>
            <b/>
            <sz val="9"/>
            <color indexed="81"/>
            <rFont val="Tahoma"/>
            <family val="2"/>
          </rPr>
          <t>HARGA BELI 450RB DISC 30% jd 315rb
hrga sblmny 325.925</t>
        </r>
      </text>
    </comment>
    <comment ref="E1058" authorId="0" shapeId="0" xr:uid="{380FD905-6A82-49F5-8513-C035231AA824}">
      <text>
        <r>
          <rPr>
            <b/>
            <sz val="9"/>
            <color indexed="81"/>
            <rFont val="Tahoma"/>
            <family val="2"/>
          </rPr>
          <t>harga PL ABBOTT April 2024 di bagi 0,8</t>
        </r>
      </text>
    </comment>
    <comment ref="H1059" authorId="0" shapeId="0" xr:uid="{3FAB4E11-BE1D-4DBE-8934-770D62E5FA32}">
      <text>
        <r>
          <rPr>
            <b/>
            <sz val="9"/>
            <color indexed="81"/>
            <rFont val="Tahoma"/>
            <family val="2"/>
          </rPr>
          <t>HARGA BELI DI SMS PRAMUKA 40rb
harga 55rb dr ibu</t>
        </r>
      </text>
    </comment>
    <comment ref="E1060" authorId="0" shapeId="0" xr:uid="{15093355-3FC3-47E2-A49E-640A5BBAE2BF}">
      <text>
        <r>
          <rPr>
            <b/>
            <sz val="9"/>
            <color indexed="81"/>
            <rFont val="Tahoma"/>
            <family val="2"/>
          </rPr>
          <t xml:space="preserve">harga PL PT SMS di tambah 90rb kemudian di bagi 0,75 atau 25%
240.000+90.000 = 330.000 di bagi 0.75 =440.000
</t>
        </r>
      </text>
    </comment>
    <comment ref="E1065" authorId="0" shapeId="0" xr:uid="{BFEC71A4-FDAF-43D7-BA75-F5FF41E3FD94}">
      <text>
        <r>
          <rPr>
            <b/>
            <sz val="9"/>
            <color indexed="81"/>
            <rFont val="Tahoma"/>
            <family val="2"/>
          </rPr>
          <t>Harga PL AAM terbaru 01 januari 2024 di bagi 0,9 dan kata ibu dibulatkan</t>
        </r>
      </text>
    </comment>
    <comment ref="E1066" authorId="0" shapeId="0" xr:uid="{52C3D18C-F6FE-406A-AEB1-26CF2DD3200B}">
      <text>
        <r>
          <rPr>
            <b/>
            <sz val="9"/>
            <color indexed="81"/>
            <rFont val="Tahoma"/>
            <family val="2"/>
          </rPr>
          <t xml:space="preserve">Harga PL AAM 2024 terbaru di bagi 0,9 </t>
        </r>
      </text>
    </comment>
    <comment ref="E1073" authorId="0" shapeId="0" xr:uid="{6728FA40-1FB4-491C-8CCC-412FC88341BA}">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075" authorId="0" shapeId="0" xr:uid="{6C81D5D1-0FDA-4858-9159-96B2EC443CE8}">
      <text>
        <r>
          <rPr>
            <b/>
            <sz val="9"/>
            <color indexed="81"/>
            <rFont val="Tahoma"/>
            <family val="2"/>
          </rPr>
          <t xml:space="preserve">Harga PL AAM 2024 terbaru di bagi 0,9 </t>
        </r>
      </text>
    </comment>
    <comment ref="E1076" authorId="0" shapeId="0" xr:uid="{4E48D476-D591-4BEB-A23F-C37AEBB1C6A0}">
      <text>
        <r>
          <rPr>
            <b/>
            <sz val="9"/>
            <color indexed="81"/>
            <rFont val="Tahoma"/>
            <family val="2"/>
          </rPr>
          <t xml:space="preserve">Harga PL AAM 2024 terbaru di bagi 0,9 </t>
        </r>
      </text>
    </comment>
    <comment ref="E1077" authorId="0" shapeId="0" xr:uid="{4124B4C1-2BD0-4202-BDD5-BA91842ED823}">
      <text>
        <r>
          <rPr>
            <b/>
            <sz val="9"/>
            <color indexed="81"/>
            <rFont val="Tahoma"/>
            <family val="2"/>
          </rPr>
          <t>harga beli 5.766 dui bagi 0.4 dibulatkan kebawah</t>
        </r>
      </text>
    </comment>
    <comment ref="E1078" authorId="0" shapeId="0" xr:uid="{A4454377-66AB-4E33-B08E-5C702BE29BB4}">
      <text>
        <r>
          <rPr>
            <b/>
            <sz val="9"/>
            <color indexed="81"/>
            <rFont val="Tahoma"/>
            <family val="2"/>
          </rPr>
          <t xml:space="preserve">harga ngikutin PL NASIONAL MSA </t>
        </r>
      </text>
    </comment>
    <comment ref="E1097" authorId="0" shapeId="0" xr:uid="{FD04D717-8C08-41B2-A88A-7BDCC13A3AB9}">
      <text>
        <r>
          <rPr>
            <b/>
            <sz val="9"/>
            <color indexed="81"/>
            <rFont val="Tahoma"/>
            <family val="2"/>
          </rPr>
          <t>e-cat</t>
        </r>
      </text>
    </comment>
    <comment ref="E1098" authorId="0" shapeId="0" xr:uid="{28F4EC83-B499-4AAB-8D5C-EE792E8CF7C0}">
      <text>
        <r>
          <rPr>
            <b/>
            <sz val="9"/>
            <color indexed="81"/>
            <rFont val="Tahoma"/>
            <family val="2"/>
          </rPr>
          <t>e-cat</t>
        </r>
      </text>
    </comment>
    <comment ref="E1100" authorId="0" shapeId="0" xr:uid="{D9CFF914-06A8-4C9E-ACD1-C71E74DAD231}">
      <text>
        <r>
          <rPr>
            <b/>
            <sz val="9"/>
            <color indexed="81"/>
            <rFont val="Tahoma"/>
            <family val="2"/>
          </rPr>
          <t>untuk JEC isi 1.000 pcs jd yg di kirim 4 bag karena stok di kantor per bag isi 500 pcs</t>
        </r>
      </text>
    </comment>
    <comment ref="E1102" authorId="0" shapeId="0" xr:uid="{E2F2B1E4-E62B-4D37-BDA2-A3E7F1C42D0C}">
      <text>
        <r>
          <rPr>
            <b/>
            <sz val="9"/>
            <color indexed="81"/>
            <rFont val="Tahoma"/>
            <family val="2"/>
          </rPr>
          <t xml:space="preserve">pakai harga PL Biovita BAV ml paling kecil (100 ml) Rp.17.000 
17.000x60 ml </t>
        </r>
      </text>
    </comment>
    <comment ref="E1103" authorId="0" shapeId="0" xr:uid="{69AB08AD-7558-476C-B1E7-80F7A81C4ABA}">
      <text>
        <r>
          <rPr>
            <b/>
            <sz val="9"/>
            <color indexed="81"/>
            <rFont val="Tahoma"/>
            <family val="2"/>
          </rPr>
          <t xml:space="preserve">pakai harga PL Biovita BAV ml paling kecil (100 ml) Rp.16.500 
16.500x60 ml </t>
        </r>
      </text>
    </comment>
    <comment ref="E1104" authorId="0" shapeId="0" xr:uid="{905B51BB-114C-49B2-809B-5947638CBDF9}">
      <text>
        <r>
          <rPr>
            <b/>
            <sz val="9"/>
            <color indexed="81"/>
            <rFont val="Tahoma"/>
            <family val="2"/>
          </rPr>
          <t>pakai harga PL Biovita BAV ml paling kecil (60 ml) Rp.170.000
170.000 x 60 ml</t>
        </r>
      </text>
    </comment>
    <comment ref="E1105" authorId="0" shapeId="0" xr:uid="{245709D2-E378-4F87-8230-D88A147FF827}">
      <text>
        <r>
          <rPr>
            <b/>
            <sz val="9"/>
            <color indexed="81"/>
            <rFont val="Tahoma"/>
            <family val="2"/>
          </rPr>
          <t xml:space="preserve">pakai harga PL Biovita BAV ml paling kecil (100 ml) Rp.16.500 
16.500x60 ml </t>
        </r>
      </text>
    </comment>
    <comment ref="E1106" authorId="0" shapeId="0" xr:uid="{1138E489-79F5-4D70-B6DA-FD65CAAEDF10}">
      <text>
        <r>
          <rPr>
            <b/>
            <sz val="9"/>
            <color indexed="81"/>
            <rFont val="Tahoma"/>
            <family val="2"/>
          </rPr>
          <t>pakai harga per ml BAV paling mahal
kata bapak per ml 18.000</t>
        </r>
      </text>
    </comment>
    <comment ref="E1107" authorId="0" shapeId="0" xr:uid="{78156DFB-8037-4ACE-A93F-7AC06EBE868F}">
      <text>
        <r>
          <rPr>
            <b/>
            <sz val="9"/>
            <color indexed="81"/>
            <rFont val="Tahoma"/>
            <family val="2"/>
          </rPr>
          <t>Harga PL Nasional di bagi 0,575 kata bapak</t>
        </r>
      </text>
    </comment>
    <comment ref="E1108" authorId="0" shapeId="0" xr:uid="{0868F9D1-5606-40DC-AE09-7365E6D92E09}">
      <text>
        <r>
          <rPr>
            <b/>
            <sz val="9"/>
            <color indexed="81"/>
            <rFont val="Tahoma"/>
            <family val="2"/>
          </rPr>
          <t xml:space="preserve">kata ibu harga lama (451.500) </t>
        </r>
        <r>
          <rPr>
            <sz val="9"/>
            <color indexed="81"/>
            <rFont val="Tahoma"/>
            <family val="2"/>
          </rPr>
          <t xml:space="preserve">
</t>
        </r>
      </text>
    </comment>
    <comment ref="E1110" authorId="0" shapeId="0" xr:uid="{721E7DF9-BAD2-4527-8B91-9F1B8BD4CB03}">
      <text>
        <r>
          <rPr>
            <b/>
            <sz val="9"/>
            <color indexed="81"/>
            <rFont val="Tahoma"/>
            <family val="2"/>
          </rPr>
          <t xml:space="preserve">kata ibu harga lama (451.500) </t>
        </r>
        <r>
          <rPr>
            <sz val="9"/>
            <color indexed="81"/>
            <rFont val="Tahoma"/>
            <family val="2"/>
          </rPr>
          <t xml:space="preserve">
</t>
        </r>
      </text>
    </comment>
    <comment ref="E1112" authorId="0" shapeId="0" xr:uid="{E1F4F1FB-0CDD-41CE-B9A4-9FF754E1BAF0}">
      <text>
        <r>
          <rPr>
            <b/>
            <sz val="9"/>
            <color indexed="81"/>
            <rFont val="Tahoma"/>
            <family val="2"/>
          </rPr>
          <t xml:space="preserve">harga PL PT SMS di tambah 90rb kemudian di bagi 0,75 atau 25%
240.000+90.000 = 330.000 di bagi 0.75 =440.000
</t>
        </r>
      </text>
    </comment>
    <comment ref="E1119" authorId="0" shapeId="0" xr:uid="{104D3618-1037-4514-9553-2EFF49376B0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130" authorId="0" shapeId="0" xr:uid="{942990C4-D540-4E24-9EDD-0ACAFD4894EB}">
      <text>
        <r>
          <rPr>
            <b/>
            <sz val="9"/>
            <color indexed="81"/>
            <rFont val="Tahoma"/>
            <family val="2"/>
          </rPr>
          <t>harga dari ibu</t>
        </r>
      </text>
    </comment>
    <comment ref="E1131" authorId="0" shapeId="0" xr:uid="{DB64D8F7-CFCE-41C8-BA48-36A18CCAC618}">
      <text>
        <r>
          <rPr>
            <b/>
            <sz val="9"/>
            <color indexed="81"/>
            <rFont val="Tahoma"/>
            <family val="2"/>
          </rPr>
          <t>harga dari ibu</t>
        </r>
      </text>
    </comment>
    <comment ref="E1132" authorId="0" shapeId="0" xr:uid="{A0500692-99E9-43AD-AE02-0CD550352303}">
      <text>
        <r>
          <rPr>
            <b/>
            <sz val="9"/>
            <color indexed="81"/>
            <rFont val="Tahoma"/>
            <family val="2"/>
          </rPr>
          <t>harga dari pl di up 0.75</t>
        </r>
      </text>
    </comment>
    <comment ref="E1143" authorId="0" shapeId="0" xr:uid="{CA9D8BC2-38C5-4C31-AE10-38CB53061317}">
      <text>
        <r>
          <rPr>
            <b/>
            <sz val="9"/>
            <color indexed="81"/>
            <rFont val="Tahoma"/>
            <family val="2"/>
          </rPr>
          <t xml:space="preserve">Harga PL AAM 2024 terbaru di bagi 0,9 </t>
        </r>
      </text>
    </comment>
    <comment ref="E1144" authorId="0" shapeId="0" xr:uid="{BBB6E4AF-1E0B-4DAE-A08B-EACF1778309A}">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145" authorId="0" shapeId="0" xr:uid="{73BA58CA-3394-46DC-9E92-C029FB80C07F}">
      <text>
        <r>
          <rPr>
            <b/>
            <sz val="9"/>
            <color indexed="81"/>
            <rFont val="Tahoma"/>
            <family val="2"/>
          </rPr>
          <t>isi 100T beli di pak dahlan</t>
        </r>
      </text>
    </comment>
    <comment ref="E1148" authorId="0" shapeId="0" xr:uid="{75668038-E292-43FC-90AC-958386393E3A}">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149" authorId="0" shapeId="0" xr:uid="{A69D26AE-01AA-4788-A3D6-727AF2E78265}">
      <text>
        <r>
          <rPr>
            <b/>
            <sz val="9"/>
            <color indexed="81"/>
            <rFont val="Tahoma"/>
            <family val="2"/>
          </rPr>
          <t>harga ngikutin PL Tripatria</t>
        </r>
      </text>
    </comment>
    <comment ref="E1153" authorId="0" shapeId="0" xr:uid="{61D84804-ED02-4DD9-B46A-BB8639603200}">
      <text>
        <r>
          <rPr>
            <b/>
            <sz val="9"/>
            <color indexed="81"/>
            <rFont val="Tahoma"/>
            <family val="2"/>
          </rPr>
          <t>pakai pricelist untuk andhika dari msa</t>
        </r>
        <r>
          <rPr>
            <sz val="9"/>
            <color indexed="81"/>
            <rFont val="Tahoma"/>
            <family val="2"/>
          </rPr>
          <t xml:space="preserve">
</t>
        </r>
      </text>
    </comment>
    <comment ref="E1154" authorId="0" shapeId="0" xr:uid="{7D9A8466-7281-4062-AC3D-342D593EB3DE}">
      <text>
        <r>
          <rPr>
            <b/>
            <sz val="9"/>
            <color indexed="81"/>
            <rFont val="Tahoma"/>
            <family val="2"/>
          </rPr>
          <t>HARGA BELI 450RB DISC 30% jd 315rb
hrga sblmny 325.925</t>
        </r>
      </text>
    </comment>
    <comment ref="E1155" authorId="0" shapeId="0" xr:uid="{AA6CC6EA-10AC-4255-9EFA-904E25E1A61C}">
      <text>
        <r>
          <rPr>
            <b/>
            <sz val="9"/>
            <color indexed="81"/>
            <rFont val="Tahoma"/>
            <family val="2"/>
          </rPr>
          <t xml:space="preserve">harga PL PT SMS di tambah 90rb kemudian di bagi 0,75 atau 25%
240.000+90.000 = 330.000 di bagi 0.75 =440.000
</t>
        </r>
      </text>
    </comment>
    <comment ref="E1159" authorId="0" shapeId="0" xr:uid="{6B60C926-A6E9-43A9-AA46-9C3045A8F927}">
      <text>
        <r>
          <rPr>
            <b/>
            <sz val="9"/>
            <color indexed="81"/>
            <rFont val="Tahoma"/>
            <family val="2"/>
          </rPr>
          <t xml:space="preserve">Harga PL AAM 2024 terbaru di bagi 0,9 </t>
        </r>
      </text>
    </comment>
    <comment ref="E1164" authorId="0" shapeId="0" xr:uid="{F9E3BB82-6A21-4560-AF1D-7E622F02B076}">
      <text>
        <r>
          <rPr>
            <b/>
            <sz val="9"/>
            <color indexed="81"/>
            <rFont val="Tahoma"/>
            <family val="2"/>
          </rPr>
          <t>Harga lama 31.250 di up 30% atau dibagi 0.7 lalu dibulatkan menjadi 45.000</t>
        </r>
      </text>
    </comment>
    <comment ref="E1168" authorId="0" shapeId="0" xr:uid="{EA1087AC-CD94-4E7F-AA8B-39DD41321FBC}">
      <text>
        <r>
          <rPr>
            <b/>
            <sz val="9"/>
            <color indexed="81"/>
            <rFont val="Tahoma"/>
            <family val="2"/>
          </rPr>
          <t>Harga PL AAM terbaru 01 januari 2024 di bagi 0,9 dan kata ibu dibulatkan</t>
        </r>
      </text>
    </comment>
    <comment ref="E1189" authorId="0" shapeId="0" xr:uid="{450C0268-B2F7-4797-9976-F8C2B2B11121}">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193" authorId="0" shapeId="0" xr:uid="{ADE4A81D-4338-4C76-B455-7D8B7CB6D044}">
      <text>
        <r>
          <rPr>
            <b/>
            <sz val="9"/>
            <color indexed="81"/>
            <rFont val="Tahoma"/>
            <family val="2"/>
          </rPr>
          <t>Harga beli 1.200.000 di up 0.75 atau 25%</t>
        </r>
        <r>
          <rPr>
            <sz val="9"/>
            <color indexed="81"/>
            <rFont val="Tahoma"/>
            <family val="2"/>
          </rPr>
          <t xml:space="preserve">
</t>
        </r>
      </text>
    </comment>
    <comment ref="E1197" authorId="0" shapeId="0" xr:uid="{230DDCC2-8D14-4C5D-8225-46235771ACB3}">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198" authorId="0" shapeId="0" xr:uid="{11D3FBB4-38DA-4FA4-A8D2-091CC3434C2F}">
      <text>
        <r>
          <rPr>
            <b/>
            <sz val="9"/>
            <color indexed="81"/>
            <rFont val="Tahoma"/>
            <family val="2"/>
          </rPr>
          <t>Harga beli dpp 52.252 di up 40% atau dibagi 0.6</t>
        </r>
        <r>
          <rPr>
            <sz val="9"/>
            <color indexed="81"/>
            <rFont val="Tahoma"/>
            <family val="2"/>
          </rPr>
          <t xml:space="preserve">
</t>
        </r>
      </text>
    </comment>
    <comment ref="E1199" authorId="0" shapeId="0" xr:uid="{2A7966E3-E422-443D-BAAD-BDF3244F11A8}">
      <text>
        <r>
          <rPr>
            <b/>
            <sz val="9"/>
            <color indexed="81"/>
            <rFont val="Tahoma"/>
            <family val="2"/>
          </rPr>
          <t>harga beli 5.766 dui bagi 0.4 dibulatkan kebawah</t>
        </r>
      </text>
    </comment>
    <comment ref="E1200" authorId="0" shapeId="0" xr:uid="{62585B91-6586-4B36-8317-09E97B16F594}">
      <text>
        <r>
          <rPr>
            <b/>
            <sz val="9"/>
            <color indexed="81"/>
            <rFont val="Tahoma"/>
            <family val="2"/>
          </rPr>
          <t xml:space="preserve">Harga PL AAM 2024 terbaru di bagi 0,9 </t>
        </r>
      </text>
    </comment>
    <comment ref="E1201" authorId="0" shapeId="0" xr:uid="{CE43BF17-527A-4E25-9CC8-063E3C4ACE9E}">
      <text>
        <r>
          <rPr>
            <b/>
            <sz val="9"/>
            <color indexed="81"/>
            <rFont val="Tahoma"/>
            <family val="2"/>
          </rPr>
          <t>Harga beli 106.306 di up 30% atau dibagi 0.7 lalu dibulatkan</t>
        </r>
      </text>
    </comment>
    <comment ref="E1204" authorId="0" shapeId="0" xr:uid="{7FB11832-4C1C-474B-B148-5C5B791169BE}">
      <text>
        <r>
          <rPr>
            <b/>
            <sz val="9"/>
            <color indexed="81"/>
            <rFont val="Tahoma"/>
            <family val="2"/>
          </rPr>
          <t>Harga beli dpp 52.252 di up 40% atau dibagi 0.6</t>
        </r>
        <r>
          <rPr>
            <sz val="9"/>
            <color indexed="81"/>
            <rFont val="Tahoma"/>
            <family val="2"/>
          </rPr>
          <t xml:space="preserve">
</t>
        </r>
      </text>
    </comment>
    <comment ref="E1206" authorId="0" shapeId="0" xr:uid="{D36E379F-1CFA-43EE-B287-72453B7E8030}">
      <text>
        <r>
          <rPr>
            <b/>
            <sz val="9"/>
            <color indexed="81"/>
            <rFont val="Tahoma"/>
            <family val="2"/>
          </rPr>
          <t>up 0.56 dari harga beli include PPN 15.000 lalu dibulatkan ke atas</t>
        </r>
      </text>
    </comment>
    <comment ref="E1207" authorId="0" shapeId="0" xr:uid="{4119A470-2240-4875-924C-5E38C486ECDE}">
      <text>
        <r>
          <rPr>
            <b/>
            <sz val="9"/>
            <color indexed="81"/>
            <rFont val="Tahoma"/>
            <family val="2"/>
          </rPr>
          <t>Harga up 0.7 atau 30%</t>
        </r>
        <r>
          <rPr>
            <sz val="9"/>
            <color indexed="81"/>
            <rFont val="Tahoma"/>
            <family val="2"/>
          </rPr>
          <t xml:space="preserve">
</t>
        </r>
      </text>
    </comment>
    <comment ref="E1208" authorId="0" shapeId="0" xr:uid="{3E193192-2FA7-45C8-83D8-B5C202A8B51F}">
      <text>
        <r>
          <rPr>
            <b/>
            <sz val="9"/>
            <color indexed="81"/>
            <rFont val="Tahoma"/>
            <family val="2"/>
          </rPr>
          <t>Harga up 0.7 atau 30%</t>
        </r>
        <r>
          <rPr>
            <sz val="9"/>
            <color indexed="81"/>
            <rFont val="Tahoma"/>
            <family val="2"/>
          </rPr>
          <t xml:space="preserve">
</t>
        </r>
      </text>
    </comment>
    <comment ref="E1213" authorId="0" shapeId="0" xr:uid="{27E432F6-6B80-478C-9457-F2A2478E021B}">
      <text>
        <r>
          <rPr>
            <b/>
            <sz val="9"/>
            <color indexed="81"/>
            <rFont val="Tahoma"/>
            <family val="2"/>
          </rPr>
          <t xml:space="preserve">Harga PL AAM 2024 terbaru di bagi 0,9 </t>
        </r>
      </text>
    </comment>
    <comment ref="E1216" authorId="0" shapeId="0" xr:uid="{184A3C91-1FC7-4683-8311-A11B3AC74E04}">
      <text>
        <r>
          <rPr>
            <b/>
            <sz val="9"/>
            <color indexed="81"/>
            <rFont val="Tahoma"/>
            <family val="2"/>
          </rPr>
          <t>Harga beli 32.433 di up 40% atau dibagi 0.6 lalu dibulatkan</t>
        </r>
        <r>
          <rPr>
            <sz val="9"/>
            <color indexed="81"/>
            <rFont val="Tahoma"/>
            <family val="2"/>
          </rPr>
          <t xml:space="preserve">
</t>
        </r>
      </text>
    </comment>
    <comment ref="E1217" authorId="0" shapeId="0" xr:uid="{5F9F1D86-ECCD-48D8-B1DE-AE329C6B2EDC}">
      <text>
        <r>
          <rPr>
            <b/>
            <sz val="9"/>
            <color indexed="81"/>
            <rFont val="Tahoma"/>
            <family val="2"/>
          </rPr>
          <t>e-cat</t>
        </r>
      </text>
    </comment>
    <comment ref="E1220" authorId="0" shapeId="0" xr:uid="{311700C0-51FB-4B5C-946A-EAE73133A5A0}">
      <text>
        <r>
          <rPr>
            <b/>
            <sz val="9"/>
            <color indexed="81"/>
            <rFont val="Tahoma"/>
            <family val="2"/>
          </rPr>
          <t>e-cat</t>
        </r>
      </text>
    </comment>
    <comment ref="E1221" authorId="0" shapeId="0" xr:uid="{64F734FE-7748-4ED1-B59D-3D617801C0EB}">
      <text>
        <r>
          <rPr>
            <b/>
            <sz val="9"/>
            <color indexed="81"/>
            <rFont val="Tahoma"/>
            <family val="2"/>
          </rPr>
          <t>harga e-kat 202.098 di bagi 1,11 hasilnya 182.070 (sblm PPN)</t>
        </r>
      </text>
    </comment>
    <comment ref="E1222" authorId="0" shapeId="0" xr:uid="{2D931FF3-8F1F-49C3-81AC-93C328B097C8}">
      <text>
        <r>
          <rPr>
            <b/>
            <sz val="9"/>
            <color indexed="81"/>
            <rFont val="Tahoma"/>
            <family val="2"/>
          </rPr>
          <t>harga e-kat 202.098 di bagi 1,11 hasilnya 182.070 (sblm PPN)</t>
        </r>
      </text>
    </comment>
    <comment ref="E1223" authorId="0" shapeId="0" xr:uid="{5DA14629-10A7-4EEC-897F-5AB6641F34AC}">
      <text>
        <r>
          <rPr>
            <b/>
            <sz val="9"/>
            <color indexed="81"/>
            <rFont val="Tahoma"/>
            <family val="2"/>
          </rPr>
          <t>harga e-kat 202.098 di bagi 1,11 hasilnya 182.070 (sblm PPN)</t>
        </r>
      </text>
    </comment>
    <comment ref="E1237" authorId="0" shapeId="0" xr:uid="{7DC8711D-87BC-4C80-9752-01A5EBD5D008}">
      <text>
        <r>
          <rPr>
            <b/>
            <sz val="9"/>
            <color indexed="81"/>
            <rFont val="Tahoma"/>
            <family val="2"/>
          </rPr>
          <t>harga e-kat 202.098 di bagi 1,11 hasilnya 182.070 (sblm PPN)</t>
        </r>
      </text>
    </comment>
    <comment ref="E1238" authorId="0" shapeId="0" xr:uid="{00C07320-45AA-4B08-8BD6-7E0857CB1D27}">
      <text>
        <r>
          <rPr>
            <b/>
            <sz val="9"/>
            <color indexed="81"/>
            <rFont val="Tahoma"/>
            <family val="2"/>
          </rPr>
          <t>harga e-kat 202.098 di bagi 1,11 hasilnya 182.070 (sblm PPN)</t>
        </r>
      </text>
    </comment>
    <comment ref="E1241" authorId="0" shapeId="0" xr:uid="{DA399C7C-63A6-4871-86F6-82CA011B5F4F}">
      <text>
        <r>
          <rPr>
            <b/>
            <sz val="9"/>
            <color indexed="81"/>
            <rFont val="Tahoma"/>
            <family val="2"/>
          </rPr>
          <t>untuk JEC isi 1.000 pcs jd yg di kirim 4 bag karena stok di kantor per bag isi 500 pcs</t>
        </r>
      </text>
    </comment>
    <comment ref="E1244" authorId="0" shapeId="0" xr:uid="{2ADE9F20-3C12-4855-B495-D5A677908306}">
      <text>
        <r>
          <rPr>
            <b/>
            <sz val="9"/>
            <color indexed="81"/>
            <rFont val="Tahoma"/>
            <family val="2"/>
          </rPr>
          <t>Harga PL Nasional di bagi 0,575 kata bapak</t>
        </r>
      </text>
    </comment>
    <comment ref="E1245" authorId="0" shapeId="0" xr:uid="{1749BE4D-C758-4F08-BC15-83381146EE36}">
      <text>
        <r>
          <rPr>
            <b/>
            <sz val="9"/>
            <color indexed="81"/>
            <rFont val="Tahoma"/>
            <family val="2"/>
          </rPr>
          <t>e-cat</t>
        </r>
      </text>
    </comment>
    <comment ref="E1248" authorId="0" shapeId="0" xr:uid="{45D9708C-7629-4FFB-8456-F397681DEC91}">
      <text>
        <r>
          <rPr>
            <b/>
            <sz val="9"/>
            <color indexed="81"/>
            <rFont val="Tahoma"/>
            <family val="2"/>
          </rPr>
          <t>harga e-kat 202.098 di bagi 1,11 hasilnya 182.070 (sblm PPN)</t>
        </r>
      </text>
    </comment>
    <comment ref="E1249" authorId="0" shapeId="0" xr:uid="{1573DE88-8687-4903-BEB9-2C6BFB90FE53}">
      <text>
        <r>
          <rPr>
            <b/>
            <sz val="9"/>
            <color indexed="81"/>
            <rFont val="Tahoma"/>
            <family val="2"/>
          </rPr>
          <t>e-cat</t>
        </r>
      </text>
    </comment>
    <comment ref="E1250" authorId="0" shapeId="0" xr:uid="{AFED3407-BC6E-4861-A782-FD94DA038548}">
      <text>
        <r>
          <rPr>
            <b/>
            <sz val="9"/>
            <color indexed="81"/>
            <rFont val="Tahoma"/>
            <family val="2"/>
          </rPr>
          <t>Harga lama 611.000 dinaikan 0.75, karena dari SHM naik 0.75 dari harga pembelian lama</t>
        </r>
        <r>
          <rPr>
            <sz val="9"/>
            <color indexed="81"/>
            <rFont val="Tahoma"/>
            <family val="2"/>
          </rPr>
          <t xml:space="preserve">
</t>
        </r>
      </text>
    </comment>
    <comment ref="E1251" authorId="0" shapeId="0" xr:uid="{06400A19-CCE7-40F6-8330-358D020F99CF}">
      <text>
        <r>
          <rPr>
            <b/>
            <sz val="9"/>
            <color indexed="81"/>
            <rFont val="Tahoma"/>
            <family val="2"/>
          </rPr>
          <t>untuk JEC isi 1.000 pcs jd yg di kirim 4 bag karena stok di kantor per bag isi 500 pcs</t>
        </r>
      </text>
    </comment>
    <comment ref="E1265" authorId="0" shapeId="0" xr:uid="{4692F5BE-F5F4-4505-A620-5C6A5E81C04A}">
      <text>
        <r>
          <rPr>
            <b/>
            <sz val="9"/>
            <color indexed="81"/>
            <rFont val="Tahoma"/>
            <family val="2"/>
          </rPr>
          <t>isi 100T beli di pak dahlan</t>
        </r>
      </text>
    </comment>
    <comment ref="E1266" authorId="0" shapeId="0" xr:uid="{CC415578-B253-4DE6-9ACD-B666FF5B7D9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268" authorId="0" shapeId="0" xr:uid="{9934553E-269B-44C8-ADF0-18C071A0AFEE}">
      <text>
        <r>
          <rPr>
            <b/>
            <sz val="9"/>
            <color indexed="81"/>
            <rFont val="Tahoma"/>
            <family val="2"/>
          </rPr>
          <t>pakai pricelist untuk andhika dari msa</t>
        </r>
        <r>
          <rPr>
            <sz val="9"/>
            <color indexed="81"/>
            <rFont val="Tahoma"/>
            <family val="2"/>
          </rPr>
          <t xml:space="preserve">
</t>
        </r>
      </text>
    </comment>
    <comment ref="E1271" authorId="0" shapeId="0" xr:uid="{2A7069E0-33C3-4761-BD26-7B6BEF95F86A}">
      <text>
        <r>
          <rPr>
            <b/>
            <sz val="9"/>
            <color indexed="81"/>
            <rFont val="Tahoma"/>
            <family val="2"/>
          </rPr>
          <t>HARGA BELI 450RB DISC 30% jd 315rb
hrga sblmny 325.925</t>
        </r>
      </text>
    </comment>
    <comment ref="E1272" authorId="0" shapeId="0" xr:uid="{63C84F5B-5A4F-46D8-9BBD-C0DBE71DB3E0}">
      <text>
        <r>
          <rPr>
            <b/>
            <sz val="9"/>
            <color indexed="81"/>
            <rFont val="Tahoma"/>
            <family val="2"/>
          </rPr>
          <t xml:space="preserve">harga PL PT SMS di tambah 90rb kemudian di bagi 0,75 atau 25%
240.000+90.000 = 330.000 di bagi 0.75 =440.000
</t>
        </r>
      </text>
    </comment>
    <comment ref="E1275" authorId="0" shapeId="0" xr:uid="{01E1ABBF-1FF5-4898-885D-95266287E1C6}">
      <text>
        <r>
          <rPr>
            <b/>
            <sz val="9"/>
            <color indexed="81"/>
            <rFont val="Tahoma"/>
            <family val="2"/>
          </rPr>
          <t xml:space="preserve">Harga PL AAM 2024 terbaru di bagi 0,9 </t>
        </r>
      </text>
    </comment>
    <comment ref="E1276" authorId="0" shapeId="0" xr:uid="{1EC08D35-78D4-4F3E-AB91-BCE6A6B71DEF}">
      <text>
        <r>
          <rPr>
            <b/>
            <sz val="9"/>
            <color indexed="81"/>
            <rFont val="Tahoma"/>
            <family val="2"/>
          </rPr>
          <t>beli di PT SABA
Hrga pakai PL PT SABA SBLM DISC DI BAGI 0,75 ATAU SAMA DG DI NAIKIN 20% KEMUDIAN DI BULATKAN</t>
        </r>
      </text>
    </comment>
    <comment ref="E1286" authorId="0" shapeId="0" xr:uid="{984B227A-5831-4756-993B-6C053AB6EBFB}">
      <text>
        <r>
          <rPr>
            <b/>
            <sz val="9"/>
            <color indexed="81"/>
            <rFont val="Tahoma"/>
            <family val="2"/>
          </rPr>
          <t>harga dari ibu</t>
        </r>
      </text>
    </comment>
    <comment ref="E1287" authorId="0" shapeId="0" xr:uid="{7B509CDC-0838-437D-8485-F7FE60037849}">
      <text>
        <r>
          <rPr>
            <b/>
            <sz val="9"/>
            <color indexed="81"/>
            <rFont val="Tahoma"/>
            <family val="2"/>
          </rPr>
          <t>harga dari ibu</t>
        </r>
      </text>
    </comment>
    <comment ref="E1288" authorId="0" shapeId="0" xr:uid="{8DDDD403-72CA-48AD-BAF4-4C86D851B977}">
      <text>
        <r>
          <rPr>
            <b/>
            <sz val="9"/>
            <color indexed="81"/>
            <rFont val="Tahoma"/>
            <family val="2"/>
          </rPr>
          <t>harga dari pl di up 0.75</t>
        </r>
      </text>
    </comment>
    <comment ref="E1289" authorId="0" shapeId="0" xr:uid="{CB45E4BE-CABE-4F85-A652-85D8F77151DE}">
      <text>
        <r>
          <rPr>
            <sz val="9"/>
            <color indexed="81"/>
            <rFont val="Tahoma"/>
            <family val="2"/>
          </rPr>
          <t xml:space="preserve">Harga PL AAM terbaru di bagi 0,8 (20%)
</t>
        </r>
      </text>
    </comment>
    <comment ref="E1291" authorId="0" shapeId="0" xr:uid="{6F1B59C5-85B8-4A9F-8153-A374D73640F5}">
      <text>
        <r>
          <rPr>
            <sz val="9"/>
            <color indexed="81"/>
            <rFont val="Tahoma"/>
            <family val="2"/>
          </rPr>
          <t>HARGA BARU 88.000 JADI 100.000 jadi 100.000 dibagi 0,9 atau di up 10%
kata ibu</t>
        </r>
      </text>
    </comment>
    <comment ref="E1293" authorId="0" shapeId="0" xr:uid="{AD4018BC-5957-4BE0-88C3-9A8459FA2A3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294" authorId="0" shapeId="0" xr:uid="{6B6AA30A-958A-437F-89C7-F5AACD98A3E0}">
      <text>
        <r>
          <rPr>
            <b/>
            <sz val="9"/>
            <color indexed="81"/>
            <rFont val="Tahoma"/>
            <family val="2"/>
          </rPr>
          <t>isi 100T beli di pak dahlan</t>
        </r>
      </text>
    </comment>
    <comment ref="E1296" authorId="0" shapeId="0" xr:uid="{501634C9-35EE-4EAD-926B-64201BF44B8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E1297" authorId="0" shapeId="0" xr:uid="{E395FA7B-946F-4EB6-A10A-0EE9AC06B147}">
      <text>
        <r>
          <rPr>
            <sz val="9"/>
            <color indexed="81"/>
            <rFont val="Tahoma"/>
            <family val="2"/>
          </rPr>
          <t xml:space="preserve">Pakai Pricelist Abbott atau  PT Sinergi utama sejahtera kata ibu
</t>
        </r>
      </text>
    </comment>
    <comment ref="E1299" authorId="0" shapeId="0" xr:uid="{5CE20778-A105-4FE2-ACE7-9F52FB4B5AFE}">
      <text>
        <r>
          <rPr>
            <b/>
            <sz val="9"/>
            <color indexed="81"/>
            <rFont val="Tahoma"/>
            <family val="2"/>
          </rPr>
          <t>harga PL ABBOTT April 2024 di bagi 0,8</t>
        </r>
      </text>
    </comment>
    <comment ref="E1304" authorId="0" shapeId="0" xr:uid="{6702A21B-DA6D-4DF5-8F8A-0C3AEBA63BAC}">
      <text>
        <r>
          <rPr>
            <b/>
            <sz val="9"/>
            <color indexed="81"/>
            <rFont val="Tahoma"/>
            <family val="2"/>
          </rPr>
          <t>Harga beli dpp 52.252 di up 40% atau dibagi 0.6</t>
        </r>
        <r>
          <rPr>
            <sz val="9"/>
            <color indexed="81"/>
            <rFont val="Tahoma"/>
            <family val="2"/>
          </rPr>
          <t xml:space="preserve">
</t>
        </r>
      </text>
    </comment>
    <comment ref="E1305" authorId="0" shapeId="0" xr:uid="{43ABDB6F-D491-40BF-9D49-5238AC30FBAC}">
      <text>
        <r>
          <rPr>
            <b/>
            <sz val="9"/>
            <color indexed="81"/>
            <rFont val="Tahoma"/>
            <family val="2"/>
          </rPr>
          <t xml:space="preserve">Harga PL AAM 2024 terbaru di bagi 0,9 </t>
        </r>
      </text>
    </comment>
    <comment ref="E1306" authorId="0" shapeId="0" xr:uid="{D82B3157-733D-4536-9273-A001B7EA997D}">
      <text>
        <r>
          <rPr>
            <b/>
            <sz val="9"/>
            <color indexed="81"/>
            <rFont val="Tahoma"/>
            <family val="2"/>
          </rPr>
          <t>Harga beli 1.200.000 di up 0.75 atau 25%</t>
        </r>
        <r>
          <rPr>
            <sz val="9"/>
            <color indexed="81"/>
            <rFont val="Tahoma"/>
            <family val="2"/>
          </rPr>
          <t xml:space="preserve">
</t>
        </r>
      </text>
    </comment>
    <comment ref="E1307" authorId="0" shapeId="0" xr:uid="{80D010C5-5BF5-4BFA-BF02-13F2A958D5DC}">
      <text>
        <r>
          <rPr>
            <b/>
            <sz val="9"/>
            <color indexed="81"/>
            <rFont val="Tahoma"/>
            <family val="2"/>
          </rPr>
          <t>Harga beli 1.200.000 di up 0.75 atau 25%</t>
        </r>
        <r>
          <rPr>
            <sz val="9"/>
            <color indexed="81"/>
            <rFont val="Tahoma"/>
            <family val="2"/>
          </rPr>
          <t xml:space="preserve">
</t>
        </r>
      </text>
    </comment>
    <comment ref="E1312" authorId="0" shapeId="0" xr:uid="{A55D61D9-F082-41C9-AFA9-706934ED5688}">
      <text>
        <r>
          <rPr>
            <b/>
            <sz val="9"/>
            <color indexed="81"/>
            <rFont val="Tahoma"/>
            <family val="2"/>
          </rPr>
          <t>PL NASIONAL SKM (SARANA KARYA MEDIKA) yg egens di bagi 0,8 atau di up 20%</t>
        </r>
      </text>
    </comment>
    <comment ref="E1331" authorId="0" shapeId="0" xr:uid="{3C6DB5FC-5CF8-4397-8050-887A240D9CF2}">
      <text>
        <r>
          <rPr>
            <b/>
            <sz val="9"/>
            <color indexed="81"/>
            <rFont val="Tahoma"/>
            <family val="2"/>
          </rPr>
          <t>Harga beli 1.200.000 di up 0.75 atau 25%</t>
        </r>
        <r>
          <rPr>
            <sz val="9"/>
            <color indexed="81"/>
            <rFont val="Tahoma"/>
            <family val="2"/>
          </rPr>
          <t xml:space="preserve">
</t>
        </r>
      </text>
    </comment>
    <comment ref="E1344" authorId="0" shapeId="0" xr:uid="{4AE1B997-4E57-4B3C-A67E-243B23283444}">
      <text>
        <r>
          <rPr>
            <b/>
            <sz val="9"/>
            <color indexed="81"/>
            <rFont val="Tahoma"/>
            <family val="2"/>
          </rPr>
          <t>harga e-kat 202.098 di bagi 1,11 hasilnya 182.070 (sblm PPN)</t>
        </r>
      </text>
    </comment>
    <comment ref="E1345" authorId="0" shapeId="0" xr:uid="{701DB4C3-0FF6-45C3-82C0-1DFDB4EC1919}">
      <text>
        <r>
          <rPr>
            <b/>
            <sz val="9"/>
            <color indexed="81"/>
            <rFont val="Tahoma"/>
            <family val="2"/>
          </rPr>
          <t>harga e-kat 202.098 di bagi 1,11 hasilnya 182.070 (sblm PPN)</t>
        </r>
      </text>
    </comment>
    <comment ref="E1346" authorId="0" shapeId="0" xr:uid="{C88E8A0B-1DF9-47C2-98D7-9351B547D690}">
      <text>
        <r>
          <rPr>
            <b/>
            <sz val="9"/>
            <color indexed="81"/>
            <rFont val="Tahoma"/>
            <family val="2"/>
          </rPr>
          <t>harga e-kat 202.098 di bagi 1,11 hasilnya 182.070 (sblm PPN)</t>
        </r>
      </text>
    </comment>
    <comment ref="E1347" authorId="0" shapeId="0" xr:uid="{E20BF298-8855-4745-BBBA-FE676BA3A89E}">
      <text>
        <r>
          <rPr>
            <b/>
            <sz val="9"/>
            <color indexed="81"/>
            <rFont val="Tahoma"/>
            <family val="2"/>
          </rPr>
          <t>harga e-kat 202.098 di bagi 1,11 hasilnya 182.070 (sblm PPN)</t>
        </r>
      </text>
    </comment>
    <comment ref="E1348" authorId="0" shapeId="0" xr:uid="{B199105F-9432-4E4A-88BE-585BB0511E8B}">
      <text>
        <r>
          <rPr>
            <b/>
            <sz val="9"/>
            <color indexed="81"/>
            <rFont val="Tahoma"/>
            <family val="2"/>
          </rPr>
          <t>untuk JEC isi 1.000 pcs jd yg di kirim 4 bag karena stok di kantor per bag isi 500 pcs</t>
        </r>
      </text>
    </comment>
    <comment ref="E1356" authorId="0" shapeId="0" xr:uid="{F8ADE82F-122C-4C36-AA5C-387C1692F828}">
      <text>
        <r>
          <rPr>
            <b/>
            <sz val="9"/>
            <color indexed="81"/>
            <rFont val="Tahoma"/>
            <family val="2"/>
          </rPr>
          <t>e-cat</t>
        </r>
      </text>
    </comment>
    <comment ref="E1380" authorId="0" shapeId="0" xr:uid="{79FB7FBE-CC02-478B-88FE-6C38246CDE86}">
      <text>
        <r>
          <rPr>
            <b/>
            <sz val="9"/>
            <color indexed="81"/>
            <rFont val="Tahoma"/>
            <family val="2"/>
          </rPr>
          <t>e-cat</t>
        </r>
      </text>
    </comment>
    <comment ref="E1383" authorId="0" shapeId="0" xr:uid="{2BD2899A-194B-42EF-A2FD-0EF1DDF7C3CB}">
      <text>
        <r>
          <rPr>
            <b/>
            <sz val="9"/>
            <color indexed="81"/>
            <rFont val="Tahoma"/>
            <family val="2"/>
          </rPr>
          <t>Harga lama 611.000 dinaikan 0.75, karena dari SHM naik 0.75 dari harga pembelian lama</t>
        </r>
        <r>
          <rPr>
            <sz val="9"/>
            <color indexed="81"/>
            <rFont val="Tahoma"/>
            <family val="2"/>
          </rPr>
          <t xml:space="preserve">
</t>
        </r>
      </text>
    </comment>
    <comment ref="E1396" authorId="0" shapeId="0" xr:uid="{8D29374F-56D5-415A-8F23-7BDD713CC0C5}">
      <text>
        <r>
          <rPr>
            <b/>
            <sz val="9"/>
            <color indexed="81"/>
            <rFont val="Tahoma"/>
            <family val="2"/>
          </rPr>
          <t>harga dari ibu</t>
        </r>
      </text>
    </comment>
    <comment ref="E1397" authorId="0" shapeId="0" xr:uid="{D7740E1F-E0E4-4785-920B-97CBA6E9639A}">
      <text>
        <r>
          <rPr>
            <b/>
            <sz val="9"/>
            <color indexed="81"/>
            <rFont val="Tahoma"/>
            <family val="2"/>
          </rPr>
          <t>harga dari pl di up 0.75</t>
        </r>
      </text>
    </comment>
    <comment ref="E1400" authorId="0" shapeId="0" xr:uid="{7C4DD54E-725B-4219-BBFB-0534A231D13F}">
      <text>
        <r>
          <rPr>
            <b/>
            <sz val="9"/>
            <color indexed="81"/>
            <rFont val="Tahoma"/>
            <family val="2"/>
          </rPr>
          <t>harga ngikutin PL TRIPATRIA</t>
        </r>
      </text>
    </comment>
    <comment ref="E1409" authorId="0" shapeId="0" xr:uid="{4DC8182E-6160-4B9A-B3B0-3585E532246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E1410" authorId="0" shapeId="0" xr:uid="{F7184C34-A068-4DF0-B34E-2B944845A9E6}">
      <text>
        <r>
          <rPr>
            <b/>
            <sz val="9"/>
            <color indexed="81"/>
            <rFont val="Tahoma"/>
            <family val="2"/>
          </rPr>
          <t>uk.57x47</t>
        </r>
      </text>
    </comment>
    <comment ref="E1411" authorId="0" shapeId="0" xr:uid="{38AC1408-652B-4A15-AC79-476DD4EA00A8}">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E1417" authorId="0" shapeId="0" xr:uid="{096A1C37-E636-46A6-B6F0-7A53C6290540}">
      <text>
        <r>
          <rPr>
            <sz val="9"/>
            <color indexed="81"/>
            <rFont val="Tahoma"/>
            <family val="2"/>
          </rPr>
          <t xml:space="preserve">Pakai Pricelist Abbott atau  PT Sinergi utama sejahtera kata ibu
</t>
        </r>
      </text>
    </comment>
    <comment ref="H1419" authorId="0" shapeId="0" xr:uid="{93DE6E63-D793-491B-8A2E-307DE9B902D4}">
      <text>
        <r>
          <rPr>
            <b/>
            <sz val="9"/>
            <color indexed="81"/>
            <rFont val="Tahoma"/>
            <family val="2"/>
          </rPr>
          <t>HARGA BELI DI SMS PRAMUKA 40rb
harga 55rb dr ibu</t>
        </r>
      </text>
    </comment>
    <comment ref="E1420" authorId="0" shapeId="0" xr:uid="{B5E9830F-E569-40AC-A43D-1C5CE4601B89}">
      <text>
        <r>
          <rPr>
            <b/>
            <sz val="9"/>
            <color indexed="81"/>
            <rFont val="Tahoma"/>
            <family val="2"/>
          </rPr>
          <t xml:space="preserve">harga PL PT SMS di tambah 90rb kemudian di bagi 0,75 atau 25%
240.000+90.000 = 330.000 di bagi 0.75 =440.000
</t>
        </r>
      </text>
    </comment>
    <comment ref="E1424" authorId="0" shapeId="0" xr:uid="{3597257D-6303-423A-8A0B-A63BB13FA756}">
      <text>
        <r>
          <rPr>
            <b/>
            <sz val="9"/>
            <color indexed="81"/>
            <rFont val="Tahoma"/>
            <family val="2"/>
          </rPr>
          <t>BELI DI GP
HARGA BELI DI GP DI NAIKIN 50%</t>
        </r>
      </text>
    </comment>
    <comment ref="E1427" authorId="0" shapeId="0" xr:uid="{72104CBB-E360-4C1C-948E-A9A87405A4F1}">
      <text>
        <r>
          <rPr>
            <b/>
            <sz val="9"/>
            <color indexed="81"/>
            <rFont val="Tahoma"/>
            <family val="2"/>
          </rPr>
          <t>Harga PL AAM terbaru 01 januari 2024 di bagi 0,9 dan kata ibu dibulatkan</t>
        </r>
      </text>
    </comment>
    <comment ref="E1428" authorId="0" shapeId="0" xr:uid="{CF3A4034-5F0C-4E3C-ADD0-8C7C327BC193}">
      <text>
        <r>
          <rPr>
            <b/>
            <sz val="9"/>
            <color indexed="81"/>
            <rFont val="Tahoma"/>
            <family val="2"/>
          </rPr>
          <t xml:space="preserve">Harga PL AAM 2024 terbaru di bagi 0,9 </t>
        </r>
      </text>
    </comment>
    <comment ref="E1439" authorId="0" shapeId="0" xr:uid="{7AAD4F5E-BEEE-4277-B80B-56923A96828B}">
      <text>
        <r>
          <rPr>
            <b/>
            <sz val="9"/>
            <color indexed="81"/>
            <rFont val="Tahoma"/>
            <family val="2"/>
          </rPr>
          <t>Harga beli 32.433 di up 40% atau dibagi 0.6 lalu dibulatkan</t>
        </r>
        <r>
          <rPr>
            <sz val="9"/>
            <color indexed="81"/>
            <rFont val="Tahoma"/>
            <family val="2"/>
          </rPr>
          <t xml:space="preserve">
</t>
        </r>
      </text>
    </comment>
    <comment ref="E1440" authorId="0" shapeId="0" xr:uid="{2F9B02A2-D879-4FC0-8015-78F9B694F03D}">
      <text>
        <r>
          <rPr>
            <b/>
            <sz val="9"/>
            <color indexed="81"/>
            <rFont val="Tahoma"/>
            <family val="2"/>
          </rPr>
          <t>Harga beli 1.200.000 di up 0.75 atau 25%</t>
        </r>
        <r>
          <rPr>
            <sz val="9"/>
            <color indexed="81"/>
            <rFont val="Tahoma"/>
            <family val="2"/>
          </rPr>
          <t xml:space="preserve">
</t>
        </r>
      </text>
    </comment>
    <comment ref="E1441" authorId="0" shapeId="0" xr:uid="{4837FB67-2B58-46CA-98F4-7896059E24A9}">
      <text>
        <r>
          <rPr>
            <b/>
            <sz val="9"/>
            <color indexed="81"/>
            <rFont val="Tahoma"/>
            <family val="2"/>
          </rPr>
          <t>Harga beli 65.000 di up 25% atau dibagi 0.75 lalu dibulatkan</t>
        </r>
        <r>
          <rPr>
            <sz val="9"/>
            <color indexed="81"/>
            <rFont val="Tahoma"/>
            <family val="2"/>
          </rPr>
          <t xml:space="preserve">
</t>
        </r>
      </text>
    </comment>
    <comment ref="E1442" authorId="0" shapeId="0" xr:uid="{7918128A-44CF-430A-9ACB-2AAF2E289624}">
      <text>
        <r>
          <rPr>
            <b/>
            <sz val="9"/>
            <color indexed="81"/>
            <rFont val="Tahoma"/>
            <family val="2"/>
          </rPr>
          <t xml:space="preserve">Harga PL AAM 2024 terbaru di bagi 0,9 </t>
        </r>
      </text>
    </comment>
    <comment ref="E1446" authorId="0" shapeId="0" xr:uid="{F390A4F5-FFB4-4479-8EEC-0DF7A36A679C}">
      <text>
        <r>
          <rPr>
            <b/>
            <sz val="9"/>
            <color indexed="81"/>
            <rFont val="Tahoma"/>
            <family val="2"/>
          </rPr>
          <t xml:space="preserve">pakai harga PL Biovita BAV ml paling kecil (100 ml) Rp.17.000 
17.000x60 ml </t>
        </r>
      </text>
    </comment>
    <comment ref="E1447" authorId="0" shapeId="0" xr:uid="{D27BF500-FA4B-434C-8053-9E35586494EE}">
      <text>
        <r>
          <rPr>
            <b/>
            <sz val="9"/>
            <color indexed="81"/>
            <rFont val="Tahoma"/>
            <family val="2"/>
          </rPr>
          <t xml:space="preserve">pakai harga PL Biovita BAV ml paling kecil (100 ml) Rp.16.500 
16.500x60 ml </t>
        </r>
      </text>
    </comment>
    <comment ref="E1448" authorId="0" shapeId="0" xr:uid="{014AB602-1653-4AC9-B0D3-8C866ADBD422}">
      <text>
        <r>
          <rPr>
            <b/>
            <sz val="9"/>
            <color indexed="81"/>
            <rFont val="Tahoma"/>
            <family val="2"/>
          </rPr>
          <t xml:space="preserve">pakai harga PL Biovita BAV ml paling kecil (100 ml) Rp.16.500 
16.500x60 ml </t>
        </r>
      </text>
    </comment>
    <comment ref="E1449" authorId="0" shapeId="0" xr:uid="{1122AEC1-6A70-4A2C-914A-081DC5745EB2}">
      <text>
        <r>
          <rPr>
            <b/>
            <sz val="9"/>
            <color indexed="81"/>
            <rFont val="Tahoma"/>
            <family val="2"/>
          </rPr>
          <t>pakai harga PL Biovita BAV ml paling kecil (60 ml) Rp.170.000
170.000 x 60 ml</t>
        </r>
      </text>
    </comment>
    <comment ref="E1450" authorId="0" shapeId="0" xr:uid="{D3FEA2F4-4297-4450-8418-B5BD7C33C02E}">
      <text>
        <r>
          <rPr>
            <b/>
            <sz val="9"/>
            <color indexed="81"/>
            <rFont val="Tahoma"/>
            <family val="2"/>
          </rPr>
          <t xml:space="preserve">harga dari ibu </t>
        </r>
      </text>
    </comment>
    <comment ref="H1451" authorId="0" shapeId="0" xr:uid="{6095B82C-0DFA-40C7-B487-6D669AF4FF9A}">
      <text>
        <r>
          <rPr>
            <sz val="9"/>
            <color indexed="81"/>
            <rFont val="Tahoma"/>
            <family val="2"/>
          </rPr>
          <t xml:space="preserve">kata bapak harga sebelumnya dinaikin 5rb 
</t>
        </r>
      </text>
    </comment>
    <comment ref="E1452" authorId="0" shapeId="0" xr:uid="{960D387B-C4DA-44B6-BC65-892EFC27FCB5}">
      <text>
        <r>
          <rPr>
            <b/>
            <sz val="9"/>
            <color indexed="81"/>
            <rFont val="Tahoma"/>
            <family val="2"/>
          </rPr>
          <t>harga dr ibu</t>
        </r>
      </text>
    </comment>
  </commentList>
</comments>
</file>

<file path=xl/sharedStrings.xml><?xml version="1.0" encoding="utf-8"?>
<sst xmlns="http://schemas.openxmlformats.org/spreadsheetml/2006/main" count="14601" uniqueCount="773">
  <si>
    <t xml:space="preserve">No. </t>
  </si>
  <si>
    <t>Faktur</t>
  </si>
  <si>
    <t>Sales</t>
  </si>
  <si>
    <t>Nama Pelanggan</t>
  </si>
  <si>
    <t>Kode</t>
  </si>
  <si>
    <t>Produk</t>
  </si>
  <si>
    <t>Quantity</t>
  </si>
  <si>
    <t>Harga Satuan</t>
  </si>
  <si>
    <t>Jumlah Harga</t>
  </si>
  <si>
    <t>Dics.</t>
  </si>
  <si>
    <t>Jumlah</t>
  </si>
  <si>
    <t>Total</t>
  </si>
  <si>
    <t>Total Tghan</t>
  </si>
  <si>
    <t>DISTRIBUTOR</t>
  </si>
  <si>
    <t>Harga Pokok</t>
  </si>
  <si>
    <t>DISCOUNT DISTRIBUTOR</t>
  </si>
  <si>
    <t>JUMLAH</t>
  </si>
  <si>
    <t>TOTAL</t>
  </si>
  <si>
    <t>TOTAL PMBELIAN</t>
  </si>
  <si>
    <t>PPN</t>
  </si>
  <si>
    <t>Tanggal</t>
  </si>
  <si>
    <t>No. Faktur</t>
  </si>
  <si>
    <t>Barang</t>
  </si>
  <si>
    <t>jml</t>
  </si>
  <si>
    <t>Satuan</t>
  </si>
  <si>
    <t>( Rp )</t>
  </si>
  <si>
    <t>( % )</t>
  </si>
  <si>
    <t>Discon ( Rp )</t>
  </si>
  <si>
    <t>setelah Disc</t>
  </si>
  <si>
    <t>Tagihan</t>
  </si>
  <si>
    <t>stlh PPN</t>
  </si>
  <si>
    <t>beli (Satuan)</t>
  </si>
  <si>
    <t>beli (Total)</t>
  </si>
  <si>
    <t>%</t>
  </si>
  <si>
    <t>DISC</t>
  </si>
  <si>
    <t>STLH DISC</t>
  </si>
  <si>
    <t>SBLM PPN</t>
  </si>
  <si>
    <t>RS Andhika</t>
  </si>
  <si>
    <t>PT</t>
  </si>
  <si>
    <t>kit</t>
  </si>
  <si>
    <t>PT SMS</t>
  </si>
  <si>
    <t>BREAKDOWN PENJUALAN PT. MITRAJAYA SELARAS ABADI</t>
  </si>
  <si>
    <t>botol</t>
  </si>
  <si>
    <r>
      <t xml:space="preserve">LDL Cholesterol 54 ml </t>
    </r>
    <r>
      <rPr>
        <b/>
        <sz val="12"/>
        <rFont val="Calibri"/>
        <family val="2"/>
        <scheme val="minor"/>
      </rPr>
      <t>Mindray</t>
    </r>
  </si>
  <si>
    <r>
      <t xml:space="preserve">M30 Diluent 20L </t>
    </r>
    <r>
      <rPr>
        <b/>
        <sz val="12"/>
        <rFont val="Calibri"/>
        <family val="2"/>
        <scheme val="minor"/>
      </rPr>
      <t>Mindray</t>
    </r>
  </si>
  <si>
    <t>box</t>
  </si>
  <si>
    <t>vial</t>
  </si>
  <si>
    <t>PT AAM</t>
  </si>
  <si>
    <r>
      <t xml:space="preserve">Needle Vacutainer 22G </t>
    </r>
    <r>
      <rPr>
        <b/>
        <sz val="12"/>
        <rFont val="Calibri"/>
        <family val="2"/>
        <scheme val="minor"/>
      </rPr>
      <t>BD</t>
    </r>
  </si>
  <si>
    <t>JEC Kedoya</t>
  </si>
  <si>
    <t>pcs</t>
  </si>
  <si>
    <t>PT Maimun Tuah Medika</t>
  </si>
  <si>
    <t>pack</t>
  </si>
  <si>
    <t>Hanalab</t>
  </si>
  <si>
    <r>
      <t xml:space="preserve">M30 CFL Lyse 500 ml </t>
    </r>
    <r>
      <rPr>
        <b/>
        <sz val="12"/>
        <rFont val="Calibri"/>
        <family val="2"/>
        <scheme val="minor"/>
      </rPr>
      <t>Mindray</t>
    </r>
  </si>
  <si>
    <t>rol</t>
  </si>
  <si>
    <t>Pot Urine tutup kuning sterile isi 100pcs</t>
  </si>
  <si>
    <t>PT AGARINDO</t>
  </si>
  <si>
    <t>PT BAVARIA</t>
  </si>
  <si>
    <r>
      <t xml:space="preserve">M-52 Diff Lyse 500 ml </t>
    </r>
    <r>
      <rPr>
        <b/>
        <sz val="12"/>
        <rFont val="Calibri"/>
        <family val="2"/>
        <scheme val="minor"/>
      </rPr>
      <t>Mindray</t>
    </r>
  </si>
  <si>
    <r>
      <t xml:space="preserve">Uric Acid 200 ml </t>
    </r>
    <r>
      <rPr>
        <b/>
        <sz val="12"/>
        <rFont val="Calibri"/>
        <family val="2"/>
        <scheme val="minor"/>
      </rPr>
      <t>Mindray</t>
    </r>
  </si>
  <si>
    <r>
      <t xml:space="preserve">HDL Cholesterol 54 ml </t>
    </r>
    <r>
      <rPr>
        <b/>
        <sz val="12"/>
        <rFont val="Calibri"/>
        <family val="2"/>
        <scheme val="minor"/>
      </rPr>
      <t>Mindray</t>
    </r>
  </si>
  <si>
    <t>PRIMACO</t>
  </si>
  <si>
    <t>Lab Biovita</t>
  </si>
  <si>
    <t>unit</t>
  </si>
  <si>
    <t>bag</t>
  </si>
  <si>
    <t>PT Lintang</t>
  </si>
  <si>
    <t>PT TRIPATRIA</t>
  </si>
  <si>
    <t>SMS PRAMUKA</t>
  </si>
  <si>
    <r>
      <t xml:space="preserve">B30 Control Hematology 3 ml </t>
    </r>
    <r>
      <rPr>
        <b/>
        <sz val="12"/>
        <rFont val="Calibri"/>
        <family val="2"/>
        <scheme val="minor"/>
      </rPr>
      <t>Mindray</t>
    </r>
  </si>
  <si>
    <t>set</t>
  </si>
  <si>
    <t>Klinik Pratama Zam Zam Medika</t>
  </si>
  <si>
    <t>JEC Menteng</t>
  </si>
  <si>
    <t>PT SHM</t>
  </si>
  <si>
    <t>Blue Tips</t>
  </si>
  <si>
    <t>PT HANALAB</t>
  </si>
  <si>
    <t>PT BUMI INDAH</t>
  </si>
  <si>
    <t>PT LINTANG</t>
  </si>
  <si>
    <t>PT WHIRA PITOE</t>
  </si>
  <si>
    <t>PT Najib Sukses Banjarmasin</t>
  </si>
  <si>
    <r>
      <t xml:space="preserve">Creatinine 72 ml </t>
    </r>
    <r>
      <rPr>
        <b/>
        <sz val="12"/>
        <rFont val="Calibri"/>
        <family val="2"/>
        <scheme val="minor"/>
      </rPr>
      <t>Mindray</t>
    </r>
  </si>
  <si>
    <r>
      <t xml:space="preserve">Glucose 200ml </t>
    </r>
    <r>
      <rPr>
        <b/>
        <sz val="12"/>
        <rFont val="Calibri"/>
        <family val="2"/>
        <scheme val="minor"/>
      </rPr>
      <t>Mindray</t>
    </r>
  </si>
  <si>
    <r>
      <t xml:space="preserve">Total Cholesterol 160ml </t>
    </r>
    <r>
      <rPr>
        <b/>
        <sz val="12"/>
        <rFont val="Calibri"/>
        <family val="2"/>
        <scheme val="minor"/>
      </rPr>
      <t>Mindray</t>
    </r>
  </si>
  <si>
    <r>
      <t xml:space="preserve">Triglycerides 160ml </t>
    </r>
    <r>
      <rPr>
        <b/>
        <sz val="12"/>
        <rFont val="Calibri"/>
        <family val="2"/>
        <scheme val="minor"/>
      </rPr>
      <t>Mindray</t>
    </r>
  </si>
  <si>
    <r>
      <t xml:space="preserve">Uric Acid 200ml </t>
    </r>
    <r>
      <rPr>
        <b/>
        <sz val="12"/>
        <rFont val="Calibri"/>
        <family val="2"/>
        <scheme val="minor"/>
      </rPr>
      <t>Mindray</t>
    </r>
  </si>
  <si>
    <r>
      <t xml:space="preserve">Albumin 160ml </t>
    </r>
    <r>
      <rPr>
        <b/>
        <sz val="12"/>
        <rFont val="Calibri"/>
        <family val="2"/>
        <scheme val="minor"/>
      </rPr>
      <t>Mindray</t>
    </r>
  </si>
  <si>
    <r>
      <t xml:space="preserve">Total Protein 160ml </t>
    </r>
    <r>
      <rPr>
        <b/>
        <sz val="12"/>
        <rFont val="Calibri"/>
        <family val="2"/>
        <scheme val="minor"/>
      </rPr>
      <t>Mindray</t>
    </r>
  </si>
  <si>
    <r>
      <t xml:space="preserve">Needle Wing 23G </t>
    </r>
    <r>
      <rPr>
        <b/>
        <sz val="12"/>
        <rFont val="Calibri"/>
        <family val="2"/>
        <scheme val="minor"/>
      </rPr>
      <t>BD</t>
    </r>
  </si>
  <si>
    <t>HANALAB</t>
  </si>
  <si>
    <t>Thermal Paper 4,9mm</t>
  </si>
  <si>
    <t>roll</t>
  </si>
  <si>
    <r>
      <t xml:space="preserve">B30 Control hematology 3ml </t>
    </r>
    <r>
      <rPr>
        <b/>
        <sz val="12"/>
        <rFont val="Calibri"/>
        <family val="2"/>
        <scheme val="minor"/>
      </rPr>
      <t>Mindray</t>
    </r>
  </si>
  <si>
    <t>SMS Pramuka</t>
  </si>
  <si>
    <t>PPN 11%</t>
  </si>
  <si>
    <r>
      <t xml:space="preserve">M30 Diluent 20 L </t>
    </r>
    <r>
      <rPr>
        <b/>
        <sz val="12"/>
        <rFont val="Calibri"/>
        <family val="2"/>
        <scheme val="minor"/>
      </rPr>
      <t>Mindray</t>
    </r>
  </si>
  <si>
    <r>
      <t xml:space="preserve">M52 Diff Lyse 500 ml </t>
    </r>
    <r>
      <rPr>
        <b/>
        <sz val="12"/>
        <rFont val="Calibri"/>
        <family val="2"/>
        <scheme val="minor"/>
      </rPr>
      <t>Mindray</t>
    </r>
  </si>
  <si>
    <t>Pack</t>
  </si>
  <si>
    <t>Yellow Tips</t>
  </si>
  <si>
    <t>PT VIPRO</t>
  </si>
  <si>
    <t>BAVARIA</t>
  </si>
  <si>
    <t>Uri Check 10L</t>
  </si>
  <si>
    <t>Blue tips</t>
  </si>
  <si>
    <r>
      <t xml:space="preserve">Bilirubin Direct 176 ml </t>
    </r>
    <r>
      <rPr>
        <b/>
        <sz val="12"/>
        <rFont val="Calibri"/>
        <family val="2"/>
        <scheme val="minor"/>
      </rPr>
      <t>Mindray</t>
    </r>
  </si>
  <si>
    <r>
      <t xml:space="preserve">Total Cholestrol 160 ml </t>
    </r>
    <r>
      <rPr>
        <b/>
        <sz val="12"/>
        <rFont val="Calibri"/>
        <family val="2"/>
        <scheme val="minor"/>
      </rPr>
      <t>Mindray</t>
    </r>
  </si>
  <si>
    <t>PT GOLDEN PRATAMA</t>
  </si>
  <si>
    <t>CATYA HEALTHCARE</t>
  </si>
  <si>
    <r>
      <t xml:space="preserve">Widal Set (8 vial) </t>
    </r>
    <r>
      <rPr>
        <b/>
        <sz val="12"/>
        <rFont val="Calibri"/>
        <family val="2"/>
        <scheme val="minor"/>
      </rPr>
      <t>BAV</t>
    </r>
  </si>
  <si>
    <r>
      <t xml:space="preserve">BS 120 Cuvette '250pcs </t>
    </r>
    <r>
      <rPr>
        <b/>
        <sz val="12"/>
        <rFont val="Calibri"/>
        <family val="2"/>
        <scheme val="minor"/>
      </rPr>
      <t>Mindray</t>
    </r>
  </si>
  <si>
    <t>Pot urine tutup putih 50cc</t>
  </si>
  <si>
    <r>
      <t>Lamp BS 120 dengan kabel</t>
    </r>
    <r>
      <rPr>
        <b/>
        <sz val="12"/>
        <rFont val="Calibri"/>
        <family val="2"/>
        <scheme val="minor"/>
      </rPr>
      <t xml:space="preserve"> Mindray</t>
    </r>
  </si>
  <si>
    <r>
      <t xml:space="preserve">M30 CFL Lyse 500 ml </t>
    </r>
    <r>
      <rPr>
        <b/>
        <sz val="12"/>
        <rFont val="Calibri"/>
        <family val="2"/>
        <scheme val="minor"/>
      </rPr>
      <t xml:space="preserve">Mindray </t>
    </r>
  </si>
  <si>
    <r>
      <t xml:space="preserve">M-52 LH Lyse 100 ml </t>
    </r>
    <r>
      <rPr>
        <b/>
        <sz val="12"/>
        <rFont val="Calibri"/>
        <family val="2"/>
        <scheme val="minor"/>
      </rPr>
      <t xml:space="preserve">Mindray </t>
    </r>
  </si>
  <si>
    <t>TOKO PLASTIK RAKYAT</t>
  </si>
  <si>
    <r>
      <t xml:space="preserve">Rapid Antigen isi 20 test/box </t>
    </r>
    <r>
      <rPr>
        <b/>
        <sz val="12"/>
        <rFont val="Calibri"/>
        <family val="2"/>
        <scheme val="minor"/>
      </rPr>
      <t>Vazyme</t>
    </r>
  </si>
  <si>
    <r>
      <t xml:space="preserve">Clinchem Multicontrol Level 1 5ml </t>
    </r>
    <r>
      <rPr>
        <b/>
        <sz val="12"/>
        <rFont val="Calibri"/>
        <family val="2"/>
        <scheme val="minor"/>
      </rPr>
      <t>Mindray</t>
    </r>
  </si>
  <si>
    <t>Aquadest 20L</t>
  </si>
  <si>
    <t xml:space="preserve">Kartu Goldar </t>
  </si>
  <si>
    <t>Determine HBSAG 20T</t>
  </si>
  <si>
    <t>PT SINERGI UTAMA SEJAHTERA</t>
  </si>
  <si>
    <t>Blue tips (500pcs/pack)</t>
  </si>
  <si>
    <t xml:space="preserve">Thermal Papper Besar </t>
  </si>
  <si>
    <t xml:space="preserve">SD HIV 1/2 3.0 MD 100T </t>
  </si>
  <si>
    <t>Yellow Tips 1000pcs/pack</t>
  </si>
  <si>
    <t xml:space="preserve">pack </t>
  </si>
  <si>
    <t>INTERMEDIA</t>
  </si>
  <si>
    <r>
      <t xml:space="preserve">M52 Diluent 20L </t>
    </r>
    <r>
      <rPr>
        <b/>
        <sz val="12"/>
        <rFont val="Calibri"/>
        <family val="2"/>
        <scheme val="minor"/>
      </rPr>
      <t xml:space="preserve">Mindray </t>
    </r>
  </si>
  <si>
    <r>
      <rPr>
        <b/>
        <sz val="12"/>
        <rFont val="Calibri"/>
        <family val="2"/>
        <scheme val="minor"/>
      </rPr>
      <t>OK Plast</t>
    </r>
    <r>
      <rPr>
        <sz val="12"/>
        <rFont val="Calibri"/>
        <family val="2"/>
        <scheme val="minor"/>
      </rPr>
      <t xml:space="preserve"> isi 100 pcs/box</t>
    </r>
  </si>
  <si>
    <r>
      <t xml:space="preserve">Asto Latex '50 </t>
    </r>
    <r>
      <rPr>
        <b/>
        <sz val="12"/>
        <rFont val="Calibri"/>
        <family val="2"/>
        <scheme val="minor"/>
      </rPr>
      <t>Fortress</t>
    </r>
  </si>
  <si>
    <t>PT SETIA GUNA MEDIKA (SGM)</t>
  </si>
  <si>
    <r>
      <t xml:space="preserve">Methanol 1x100 ml </t>
    </r>
    <r>
      <rPr>
        <b/>
        <sz val="12"/>
        <rFont val="Calibri"/>
        <family val="2"/>
        <scheme val="minor"/>
      </rPr>
      <t>IndoReagen</t>
    </r>
  </si>
  <si>
    <r>
      <t xml:space="preserve">Multisera Calibrator 3 ml </t>
    </r>
    <r>
      <rPr>
        <b/>
        <sz val="12"/>
        <rFont val="Calibri"/>
        <family val="2"/>
        <scheme val="minor"/>
      </rPr>
      <t>Mindray</t>
    </r>
  </si>
  <si>
    <r>
      <t xml:space="preserve">SGPT 3x40 ml+1x30 ml </t>
    </r>
    <r>
      <rPr>
        <b/>
        <sz val="12"/>
        <rFont val="Calibri"/>
        <family val="2"/>
        <scheme val="minor"/>
      </rPr>
      <t>mtd</t>
    </r>
  </si>
  <si>
    <t>Pot Urine 50 cc tutup putih isi 100 pcs/pack</t>
  </si>
  <si>
    <r>
      <t>ALT/SGPT 176 ml</t>
    </r>
    <r>
      <rPr>
        <b/>
        <sz val="12"/>
        <rFont val="Calibri"/>
        <family val="2"/>
        <scheme val="minor"/>
      </rPr>
      <t xml:space="preserve"> Mindray</t>
    </r>
  </si>
  <si>
    <r>
      <t xml:space="preserve">Urea Kit 176 ml </t>
    </r>
    <r>
      <rPr>
        <b/>
        <sz val="12"/>
        <rFont val="Calibri"/>
        <family val="2"/>
        <scheme val="minor"/>
      </rPr>
      <t>Mindray</t>
    </r>
  </si>
  <si>
    <r>
      <t xml:space="preserve">Gamma GT 176 ml </t>
    </r>
    <r>
      <rPr>
        <b/>
        <sz val="12"/>
        <rFont val="Calibri"/>
        <family val="2"/>
        <scheme val="minor"/>
      </rPr>
      <t>Mindray</t>
    </r>
  </si>
  <si>
    <r>
      <t xml:space="preserve">Bilirubin Total 176 ml </t>
    </r>
    <r>
      <rPr>
        <b/>
        <sz val="12"/>
        <rFont val="Calibri"/>
        <family val="2"/>
        <scheme val="minor"/>
      </rPr>
      <t>Mindray</t>
    </r>
  </si>
  <si>
    <t>DESEMBER</t>
  </si>
  <si>
    <t>Total Bruto</t>
  </si>
  <si>
    <t xml:space="preserve">Total Bruto </t>
  </si>
  <si>
    <t>PT ZOE PELITA NUSANTARA</t>
  </si>
  <si>
    <t>RSUD CIRACAS</t>
  </si>
  <si>
    <r>
      <t xml:space="preserve">Na/K/Cl 400ml Solution Pack </t>
    </r>
    <r>
      <rPr>
        <b/>
        <sz val="12"/>
        <rFont val="Calibri"/>
        <family val="2"/>
        <scheme val="minor"/>
      </rPr>
      <t>Medica</t>
    </r>
  </si>
  <si>
    <r>
      <t xml:space="preserve">Syphillis strip '50 </t>
    </r>
    <r>
      <rPr>
        <b/>
        <sz val="12"/>
        <rFont val="Calibri"/>
        <family val="2"/>
        <scheme val="minor"/>
      </rPr>
      <t>Orientgene</t>
    </r>
  </si>
  <si>
    <r>
      <t xml:space="preserve">M30 CFL Lyse 500 ml </t>
    </r>
    <r>
      <rPr>
        <b/>
        <sz val="12"/>
        <color theme="1"/>
        <rFont val="Calibri"/>
        <family val="2"/>
        <scheme val="minor"/>
      </rPr>
      <t xml:space="preserve">Mindray </t>
    </r>
  </si>
  <si>
    <t xml:space="preserve">BREAKDOWN PENJUALAN PT. MITRAJAYA SELARAS ABADI </t>
  </si>
  <si>
    <t>PT MULTY SINERGY PERSADA</t>
  </si>
  <si>
    <r>
      <t xml:space="preserve">Crea 72 ml </t>
    </r>
    <r>
      <rPr>
        <b/>
        <sz val="12"/>
        <rFont val="Calibri"/>
        <family val="2"/>
        <scheme val="minor"/>
      </rPr>
      <t>Mindray</t>
    </r>
  </si>
  <si>
    <r>
      <t xml:space="preserve">M52 LH Lyse 100 ml </t>
    </r>
    <r>
      <rPr>
        <b/>
        <sz val="12"/>
        <rFont val="Calibri"/>
        <family val="2"/>
        <scheme val="minor"/>
      </rPr>
      <t xml:space="preserve">Mindray </t>
    </r>
  </si>
  <si>
    <r>
      <t xml:space="preserve">BC-3D Hematology Control </t>
    </r>
    <r>
      <rPr>
        <b/>
        <sz val="12"/>
        <rFont val="Calibri"/>
        <family val="2"/>
        <scheme val="minor"/>
      </rPr>
      <t>Mindray</t>
    </r>
  </si>
  <si>
    <t>PT EXXEL UTAMA</t>
  </si>
  <si>
    <r>
      <t xml:space="preserve">Tube plain 10 ml Glass isi 100 pcs/pack </t>
    </r>
    <r>
      <rPr>
        <b/>
        <sz val="12"/>
        <rFont val="Calibri"/>
        <family val="2"/>
        <scheme val="minor"/>
      </rPr>
      <t>GP</t>
    </r>
  </si>
  <si>
    <t xml:space="preserve">JANUARI </t>
  </si>
  <si>
    <r>
      <t xml:space="preserve">BC-5D Hematology Control </t>
    </r>
    <r>
      <rPr>
        <b/>
        <sz val="12"/>
        <rFont val="Calibri"/>
        <family val="2"/>
        <scheme val="minor"/>
      </rPr>
      <t>Mindray</t>
    </r>
  </si>
  <si>
    <r>
      <t>HbA1c isi 25 test/box</t>
    </r>
    <r>
      <rPr>
        <b/>
        <sz val="12"/>
        <rFont val="Calibri"/>
        <family val="2"/>
        <scheme val="minor"/>
      </rPr>
      <t xml:space="preserve"> Ichroma </t>
    </r>
  </si>
  <si>
    <r>
      <t xml:space="preserve">M52 Diluent 20 L </t>
    </r>
    <r>
      <rPr>
        <b/>
        <sz val="12"/>
        <rFont val="Calibri"/>
        <family val="2"/>
        <scheme val="minor"/>
      </rPr>
      <t xml:space="preserve">Mindray </t>
    </r>
  </si>
  <si>
    <r>
      <t xml:space="preserve">Glu 200 ml </t>
    </r>
    <r>
      <rPr>
        <b/>
        <sz val="12"/>
        <rFont val="Calibri"/>
        <family val="2"/>
        <scheme val="minor"/>
      </rPr>
      <t>Mindray</t>
    </r>
  </si>
  <si>
    <r>
      <t xml:space="preserve">Uric Acid Uricase PAP LS Mono 4x60ml  1x3ml </t>
    </r>
    <r>
      <rPr>
        <b/>
        <sz val="12"/>
        <rFont val="Calibri"/>
        <family val="2"/>
        <scheme val="minor"/>
      </rPr>
      <t>mtd</t>
    </r>
  </si>
  <si>
    <r>
      <rPr>
        <b/>
        <sz val="11"/>
        <color theme="1"/>
        <rFont val="Calibri"/>
        <family val="2"/>
        <scheme val="minor"/>
      </rPr>
      <t xml:space="preserve">Note: </t>
    </r>
    <r>
      <rPr>
        <b/>
        <i/>
        <sz val="11"/>
        <color theme="1"/>
        <rFont val="Calibri"/>
        <family val="2"/>
        <scheme val="minor"/>
      </rPr>
      <t xml:space="preserve"> 1 pack blue tip pesanan JEC Menteng = 2 pack blue tip @500 pcs</t>
    </r>
  </si>
  <si>
    <t xml:space="preserve">             isi 1 pack blue tip yang dijual ke JEC Menteng yaitu 1.000 pcs</t>
  </si>
  <si>
    <r>
      <t xml:space="preserve">Pewarna Gram 100 ml </t>
    </r>
    <r>
      <rPr>
        <b/>
        <sz val="12"/>
        <rFont val="Calibri"/>
        <family val="2"/>
        <scheme val="minor"/>
      </rPr>
      <t>indoreagen</t>
    </r>
  </si>
  <si>
    <r>
      <t xml:space="preserve">Tube plain 5 ml glass </t>
    </r>
    <r>
      <rPr>
        <b/>
        <sz val="12"/>
        <rFont val="Calibri"/>
        <family val="2"/>
        <scheme val="minor"/>
      </rPr>
      <t>GP</t>
    </r>
  </si>
  <si>
    <r>
      <t>BC-3D Hematology Control</t>
    </r>
    <r>
      <rPr>
        <b/>
        <sz val="12"/>
        <rFont val="Calibri"/>
        <family val="2"/>
        <scheme val="minor"/>
      </rPr>
      <t xml:space="preserve"> Mindray</t>
    </r>
  </si>
  <si>
    <r>
      <rPr>
        <b/>
        <sz val="12"/>
        <rFont val="Calibri"/>
        <family val="2"/>
        <scheme val="minor"/>
      </rPr>
      <t>Optium</t>
    </r>
    <r>
      <rPr>
        <sz val="12"/>
        <rFont val="Calibri"/>
        <family val="2"/>
        <scheme val="minor"/>
      </rPr>
      <t xml:space="preserve"> Stik Glucose 100T freestyle</t>
    </r>
  </si>
  <si>
    <t>Sampling Probe Needle Only</t>
  </si>
  <si>
    <t>Belt For Plate</t>
  </si>
  <si>
    <t>ESR Pipette with adapter grad (Tabung LED Manual)</t>
  </si>
  <si>
    <r>
      <t xml:space="preserve">Gamma GT LS 4+1  3x40 ml+1x15 ml </t>
    </r>
    <r>
      <rPr>
        <b/>
        <sz val="12"/>
        <color theme="1"/>
        <rFont val="Calibri"/>
        <family val="2"/>
        <scheme val="minor"/>
      </rPr>
      <t>mtd</t>
    </r>
  </si>
  <si>
    <t>Cup sample kimia isi 400 pcs/bag</t>
  </si>
  <si>
    <r>
      <t xml:space="preserve">HDL Direct  3x20ml +  1x20ml </t>
    </r>
    <r>
      <rPr>
        <b/>
        <sz val="12"/>
        <rFont val="Calibri"/>
        <family val="2"/>
        <scheme val="minor"/>
      </rPr>
      <t>mtd</t>
    </r>
  </si>
  <si>
    <t xml:space="preserve">Spirtus </t>
  </si>
  <si>
    <r>
      <t xml:space="preserve">Holder vacutainer  </t>
    </r>
    <r>
      <rPr>
        <b/>
        <sz val="12"/>
        <rFont val="Calibri"/>
        <family val="2"/>
        <scheme val="minor"/>
      </rPr>
      <t>BD</t>
    </r>
  </si>
  <si>
    <r>
      <t xml:space="preserve">BS 120 Cuvette '250pcs </t>
    </r>
    <r>
      <rPr>
        <b/>
        <sz val="12"/>
        <color theme="1"/>
        <rFont val="Calibri"/>
        <family val="2"/>
        <scheme val="minor"/>
      </rPr>
      <t>Mindray</t>
    </r>
  </si>
  <si>
    <r>
      <t xml:space="preserve">Lipids Calibrator 1 ml </t>
    </r>
    <r>
      <rPr>
        <b/>
        <sz val="12"/>
        <color theme="1"/>
        <rFont val="Calibri"/>
        <family val="2"/>
        <scheme val="minor"/>
      </rPr>
      <t>Mindray</t>
    </r>
  </si>
  <si>
    <r>
      <t xml:space="preserve">M30 Diluent 20 L </t>
    </r>
    <r>
      <rPr>
        <b/>
        <sz val="12"/>
        <color theme="1"/>
        <rFont val="Calibri"/>
        <family val="2"/>
        <scheme val="minor"/>
      </rPr>
      <t>Mindray</t>
    </r>
  </si>
  <si>
    <r>
      <t xml:space="preserve">Multisera Calibrator 3 ml </t>
    </r>
    <r>
      <rPr>
        <b/>
        <sz val="12"/>
        <color theme="1"/>
        <rFont val="Calibri"/>
        <family val="2"/>
        <scheme val="minor"/>
      </rPr>
      <t>Mindray</t>
    </r>
  </si>
  <si>
    <r>
      <t xml:space="preserve">BC-5D Hematology Control </t>
    </r>
    <r>
      <rPr>
        <b/>
        <sz val="12"/>
        <color theme="1"/>
        <rFont val="Calibri"/>
        <family val="2"/>
        <scheme val="minor"/>
      </rPr>
      <t>Mindray</t>
    </r>
  </si>
  <si>
    <r>
      <t xml:space="preserve">ALT 176 ml </t>
    </r>
    <r>
      <rPr>
        <b/>
        <sz val="12"/>
        <color theme="1"/>
        <rFont val="Calibri"/>
        <family val="2"/>
        <scheme val="minor"/>
      </rPr>
      <t>Mindray</t>
    </r>
  </si>
  <si>
    <r>
      <t xml:space="preserve">Crea 72 ml </t>
    </r>
    <r>
      <rPr>
        <b/>
        <sz val="12"/>
        <color theme="1"/>
        <rFont val="Calibri"/>
        <family val="2"/>
        <scheme val="minor"/>
      </rPr>
      <t>Mindray</t>
    </r>
  </si>
  <si>
    <r>
      <t xml:space="preserve">Triglycerides 160 ml </t>
    </r>
    <r>
      <rPr>
        <b/>
        <sz val="12"/>
        <color theme="1"/>
        <rFont val="Calibri"/>
        <family val="2"/>
        <scheme val="minor"/>
      </rPr>
      <t>Mindray</t>
    </r>
  </si>
  <si>
    <r>
      <t xml:space="preserve">K3EDTA PET 2ml isi 100pcs/pack </t>
    </r>
    <r>
      <rPr>
        <b/>
        <sz val="12"/>
        <color theme="1"/>
        <rFont val="Calibri"/>
        <family val="2"/>
        <scheme val="minor"/>
      </rPr>
      <t>Videlab</t>
    </r>
  </si>
  <si>
    <r>
      <t>Tabung Clot&amp;Gel Activator PET 3 ml isi 100/pack</t>
    </r>
    <r>
      <rPr>
        <b/>
        <sz val="12"/>
        <color theme="1"/>
        <rFont val="Calibri"/>
        <family val="2"/>
        <scheme val="minor"/>
      </rPr>
      <t xml:space="preserve"> Videlab</t>
    </r>
  </si>
  <si>
    <r>
      <t xml:space="preserve">Tabung Centrifuge 15 ml isi 100 pcs/pack </t>
    </r>
    <r>
      <rPr>
        <b/>
        <sz val="12"/>
        <color theme="1"/>
        <rFont val="Calibri"/>
        <family val="2"/>
        <scheme val="minor"/>
      </rPr>
      <t>GP</t>
    </r>
  </si>
  <si>
    <r>
      <t xml:space="preserve">GOLDAR Anti D (1 vial) </t>
    </r>
    <r>
      <rPr>
        <b/>
        <sz val="12"/>
        <color theme="1"/>
        <rFont val="Calibri"/>
        <family val="2"/>
        <scheme val="minor"/>
      </rPr>
      <t>BAV</t>
    </r>
  </si>
  <si>
    <r>
      <t xml:space="preserve">Cholesterol  CHOD-PAP LS Mono 4x60ml+1x3ml  </t>
    </r>
    <r>
      <rPr>
        <b/>
        <sz val="12"/>
        <rFont val="Calibri"/>
        <family val="2"/>
        <scheme val="minor"/>
      </rPr>
      <t>mtd</t>
    </r>
  </si>
  <si>
    <t>RSUD CIPAYUNG</t>
  </si>
  <si>
    <r>
      <t xml:space="preserve">Clinchem Multicontrol Level 1    5 ml </t>
    </r>
    <r>
      <rPr>
        <b/>
        <sz val="12"/>
        <rFont val="Calibri"/>
        <family val="2"/>
        <scheme val="minor"/>
      </rPr>
      <t>Mindray</t>
    </r>
  </si>
  <si>
    <r>
      <t xml:space="preserve">Chemistry Control N 10x5 ml </t>
    </r>
    <r>
      <rPr>
        <b/>
        <sz val="12"/>
        <rFont val="Calibri"/>
        <family val="2"/>
        <scheme val="minor"/>
      </rPr>
      <t>mtd</t>
    </r>
  </si>
  <si>
    <r>
      <t xml:space="preserve">Chemistry Multicalibrator 10x3 ml </t>
    </r>
    <r>
      <rPr>
        <b/>
        <sz val="12"/>
        <rFont val="Calibri"/>
        <family val="2"/>
        <scheme val="minor"/>
      </rPr>
      <t>mtd</t>
    </r>
  </si>
  <si>
    <r>
      <t xml:space="preserve">Halogen Lamp BS-230 dengan kabel  </t>
    </r>
    <r>
      <rPr>
        <b/>
        <sz val="12"/>
        <rFont val="Calibri"/>
        <family val="2"/>
        <scheme val="minor"/>
      </rPr>
      <t>Mindray</t>
    </r>
  </si>
  <si>
    <r>
      <t xml:space="preserve">Creatinine Kinetic LS 4+1 3x80 ml+1x60 ml </t>
    </r>
    <r>
      <rPr>
        <b/>
        <sz val="12"/>
        <rFont val="Calibri"/>
        <family val="2"/>
        <scheme val="minor"/>
      </rPr>
      <t>mtd</t>
    </r>
  </si>
  <si>
    <r>
      <t xml:space="preserve">Probe Cleanser 50 ml </t>
    </r>
    <r>
      <rPr>
        <b/>
        <sz val="12"/>
        <color theme="1"/>
        <rFont val="Calibri"/>
        <family val="2"/>
        <scheme val="minor"/>
      </rPr>
      <t>Mindray</t>
    </r>
  </si>
  <si>
    <r>
      <t xml:space="preserve">Probe Cleanser 50 ml </t>
    </r>
    <r>
      <rPr>
        <b/>
        <sz val="12"/>
        <rFont val="Calibri"/>
        <family val="2"/>
        <scheme val="minor"/>
      </rPr>
      <t>Mindray</t>
    </r>
  </si>
  <si>
    <r>
      <t>CRP isi 25 test/box</t>
    </r>
    <r>
      <rPr>
        <b/>
        <sz val="12"/>
        <rFont val="Calibri"/>
        <family val="2"/>
        <scheme val="minor"/>
      </rPr>
      <t xml:space="preserve"> ichroma</t>
    </r>
  </si>
  <si>
    <r>
      <t xml:space="preserve">Albumin Kit ALB 160 ml </t>
    </r>
    <r>
      <rPr>
        <b/>
        <sz val="12"/>
        <rFont val="Calibri"/>
        <family val="2"/>
        <scheme val="minor"/>
      </rPr>
      <t>Mindray</t>
    </r>
  </si>
  <si>
    <r>
      <t xml:space="preserve">HIV 1/2 Test Cassette '25 Test </t>
    </r>
    <r>
      <rPr>
        <b/>
        <sz val="12"/>
        <rFont val="Calibri"/>
        <family val="2"/>
        <scheme val="minor"/>
      </rPr>
      <t>Orient Gene</t>
    </r>
  </si>
  <si>
    <r>
      <t xml:space="preserve">Triglycerides GPO-PAP LS mono 4x100 ml </t>
    </r>
    <r>
      <rPr>
        <b/>
        <sz val="11"/>
        <color theme="1"/>
        <rFont val="Calibri"/>
        <family val="2"/>
        <scheme val="minor"/>
      </rPr>
      <t>mtd</t>
    </r>
  </si>
  <si>
    <r>
      <t xml:space="preserve">Dengue IgG IgM Tri-Line Cassette '25T </t>
    </r>
    <r>
      <rPr>
        <b/>
        <sz val="12"/>
        <rFont val="Calibri"/>
        <family val="2"/>
        <scheme val="minor"/>
      </rPr>
      <t>Orient Gene</t>
    </r>
  </si>
  <si>
    <t>TOKO MANDIRI JAYA PLASTIK</t>
  </si>
  <si>
    <t>Cup sample bertutup 1,5ml 500pcs/bag</t>
  </si>
  <si>
    <r>
      <t xml:space="preserve">K2 EDTA Microcountainer isi 50 pcs/box </t>
    </r>
    <r>
      <rPr>
        <b/>
        <sz val="12"/>
        <rFont val="Calibri"/>
        <family val="2"/>
        <scheme val="minor"/>
      </rPr>
      <t>BD</t>
    </r>
  </si>
  <si>
    <r>
      <t xml:space="preserve">GPT Alat IFCC LS 4+1   3x20 ml +1x15 ml </t>
    </r>
    <r>
      <rPr>
        <b/>
        <sz val="12"/>
        <rFont val="Calibri"/>
        <family val="2"/>
        <scheme val="minor"/>
      </rPr>
      <t>mtd</t>
    </r>
  </si>
  <si>
    <r>
      <t xml:space="preserve">GOT Asat IFCC LS 4+1   3x20 ml +1x15 ml </t>
    </r>
    <r>
      <rPr>
        <b/>
        <sz val="12"/>
        <rFont val="Calibri"/>
        <family val="2"/>
        <scheme val="minor"/>
      </rPr>
      <t>mtd</t>
    </r>
  </si>
  <si>
    <r>
      <rPr>
        <b/>
        <sz val="12"/>
        <rFont val="Calibri"/>
        <family val="2"/>
        <scheme val="minor"/>
      </rPr>
      <t>ichroma</t>
    </r>
    <r>
      <rPr>
        <sz val="12"/>
        <rFont val="Calibri"/>
        <family val="2"/>
        <scheme val="minor"/>
      </rPr>
      <t xml:space="preserve"> Trop I Plus</t>
    </r>
  </si>
  <si>
    <t>RSUD TAMANSARI</t>
  </si>
  <si>
    <t xml:space="preserve">PT AGARINDO </t>
  </si>
  <si>
    <t>PPH 1,5 %</t>
  </si>
  <si>
    <t>EKOMED</t>
  </si>
  <si>
    <r>
      <t xml:space="preserve">AST 176 ml </t>
    </r>
    <r>
      <rPr>
        <b/>
        <sz val="12"/>
        <color theme="1"/>
        <rFont val="Calibri"/>
        <family val="2"/>
        <scheme val="minor"/>
      </rPr>
      <t>Mindray</t>
    </r>
  </si>
  <si>
    <t>PT EXXEL</t>
  </si>
  <si>
    <r>
      <t xml:space="preserve">HBsAg Test Cassette '25 Device </t>
    </r>
    <r>
      <rPr>
        <b/>
        <sz val="12"/>
        <rFont val="Calibri"/>
        <family val="2"/>
        <scheme val="minor"/>
      </rPr>
      <t>Orient Gene</t>
    </r>
  </si>
  <si>
    <t>PT GERMARINDO</t>
  </si>
  <si>
    <t xml:space="preserve">HANALAB </t>
  </si>
  <si>
    <t>IS NAPZA TEST / DRUG ABUSE MULTI
TEST 5 PANEL (THC/MOP/AMP/METH/BZO)</t>
  </si>
  <si>
    <t>PT INTERSKALA MEDIKA</t>
  </si>
  <si>
    <t>113921223</t>
  </si>
  <si>
    <r>
      <t>M30 CFL Lyse 500 ml</t>
    </r>
    <r>
      <rPr>
        <b/>
        <sz val="12"/>
        <color theme="1"/>
        <rFont val="Calibri"/>
        <family val="2"/>
        <scheme val="minor"/>
      </rPr>
      <t xml:space="preserve"> Mindray </t>
    </r>
  </si>
  <si>
    <t>DISC DISTRIBUTOR</t>
  </si>
  <si>
    <r>
      <t xml:space="preserve">Object Glass isi 72 pcs/box </t>
    </r>
    <r>
      <rPr>
        <b/>
        <sz val="12"/>
        <rFont val="Calibri"/>
        <family val="2"/>
        <scheme val="minor"/>
      </rPr>
      <t>Sail Brand</t>
    </r>
  </si>
  <si>
    <t xml:space="preserve">RSKO JAKARTA </t>
  </si>
  <si>
    <t>Albumin 160ml Mindray</t>
  </si>
  <si>
    <r>
      <t xml:space="preserve">HCG Device 25 test/box </t>
    </r>
    <r>
      <rPr>
        <b/>
        <sz val="12"/>
        <rFont val="Calibri"/>
        <family val="2"/>
        <scheme val="minor"/>
      </rPr>
      <t>Orient Gene</t>
    </r>
  </si>
  <si>
    <r>
      <rPr>
        <b/>
        <sz val="12"/>
        <rFont val="Calibri"/>
        <family val="2"/>
        <scheme val="minor"/>
      </rPr>
      <t>Optium</t>
    </r>
    <r>
      <rPr>
        <sz val="12"/>
        <rFont val="Calibri"/>
        <family val="2"/>
        <scheme val="minor"/>
      </rPr>
      <t xml:space="preserve"> Stik Ketone 10T freestyle</t>
    </r>
  </si>
  <si>
    <r>
      <t xml:space="preserve">CD 80 Detergen 2L </t>
    </r>
    <r>
      <rPr>
        <b/>
        <sz val="12"/>
        <rFont val="Calibri"/>
        <family val="2"/>
        <scheme val="minor"/>
      </rPr>
      <t>Mindray</t>
    </r>
  </si>
  <si>
    <t>IS Napza Test / Drug Abuse Multi Test 5 Panel (THC/MOP/AMP/METH/BZO)</t>
  </si>
  <si>
    <t xml:space="preserve">PT INTERSKALA MEDIKA INDONESIA </t>
  </si>
  <si>
    <t>Qtube + Logo BLOOD COLLECTION TUBES 3,2% SODIUM CITRATE 1.8ML</t>
  </si>
  <si>
    <t>PT GOLDEN HITECH INDONESIA</t>
  </si>
  <si>
    <t>Qtube + Logo QTUBE BLOOD COLLECTION TUBES EDTA K2 3ML</t>
  </si>
  <si>
    <t>Qtube + Logo BLOOD COLLECTION TUBES GEL/CLOT ACTIVATOR 3ML</t>
  </si>
  <si>
    <t>Non Sterile Specimen Container 60ml Non Label PS</t>
  </si>
  <si>
    <t>Qtube + Logo BLOOD COLLECTION TUBES CLOT ACTIVATOR 3ML</t>
  </si>
  <si>
    <t xml:space="preserve">PT INTERSKALA </t>
  </si>
  <si>
    <t>Qtube + Logo QTUBE BLOOD COLLECTION TUBES EDTA K3 3ML</t>
  </si>
  <si>
    <t>Qtube + Logo BLOOD COLLECTION TUBES GEL/CLOT ACTIVATOR 4ML</t>
  </si>
  <si>
    <t>MARET</t>
  </si>
  <si>
    <t>RSUD JAGAKARSA</t>
  </si>
  <si>
    <t>M-6 DS Diluent 700/720</t>
  </si>
  <si>
    <t>M-6 LD Lyse 700/720</t>
  </si>
  <si>
    <t>M-6 FD dye 700/720</t>
  </si>
  <si>
    <t>M-6 LH Lyse 700/720</t>
  </si>
  <si>
    <t>Control BC-6D 700/720</t>
  </si>
  <si>
    <t>ESR Solution Reagen (LED) 700/720</t>
  </si>
  <si>
    <r>
      <t>Reagent Pack</t>
    </r>
    <r>
      <rPr>
        <b/>
        <sz val="12"/>
        <rFont val="Calibri"/>
        <family val="2"/>
        <scheme val="minor"/>
      </rPr>
      <t xml:space="preserve"> Dianuo</t>
    </r>
    <r>
      <rPr>
        <sz val="12"/>
        <rFont val="Calibri"/>
        <family val="2"/>
        <scheme val="minor"/>
      </rPr>
      <t xml:space="preserve"> </t>
    </r>
  </si>
  <si>
    <t>LABWARE CHARUZU Pipette tip Eppendorf 200ul Yellow</t>
  </si>
  <si>
    <t>PT FOKUS DIAGNOSTIG</t>
  </si>
  <si>
    <t>PT NUSANTARA MEDCARE INDONESIA</t>
  </si>
  <si>
    <t>RSUD JATI PADANG</t>
  </si>
  <si>
    <r>
      <t xml:space="preserve">Peltier Cooler </t>
    </r>
    <r>
      <rPr>
        <b/>
        <sz val="12"/>
        <rFont val="Calibri"/>
        <family val="2"/>
        <scheme val="minor"/>
      </rPr>
      <t>Mindray</t>
    </r>
  </si>
  <si>
    <t>SD Salmonella IgG/M</t>
  </si>
  <si>
    <t>APRIL</t>
  </si>
  <si>
    <t>Reaction Cuvettes 6 Sector (120 cuv)</t>
  </si>
  <si>
    <t>Halogen Lamp Assy (6V-10W)</t>
  </si>
  <si>
    <t>AGD DKI Jakarta</t>
  </si>
  <si>
    <t>PT KARYA PRATAMA</t>
  </si>
  <si>
    <t>Probe Cleanser 700/720</t>
  </si>
  <si>
    <r>
      <t xml:space="preserve">SC Cal Plus Calibrator </t>
    </r>
    <r>
      <rPr>
        <b/>
        <sz val="12"/>
        <rFont val="Calibri"/>
        <family val="2"/>
        <scheme val="minor"/>
      </rPr>
      <t>Mindray</t>
    </r>
  </si>
  <si>
    <t>Determine HBSAG 100T</t>
  </si>
  <si>
    <t>PT TRIPATRIA ANDALAN MERDEKA</t>
  </si>
  <si>
    <t>PT FOKUS KELUARGA SEHAT</t>
  </si>
  <si>
    <t>PT TRIPATRIA ANDALAN MEDIKA</t>
  </si>
  <si>
    <t>MEI</t>
  </si>
  <si>
    <r>
      <t xml:space="preserve">Cholesterol CHOD-PAP LS Mono 4x100ml  </t>
    </r>
    <r>
      <rPr>
        <b/>
        <sz val="12"/>
        <rFont val="Calibri"/>
        <family val="2"/>
        <scheme val="minor"/>
      </rPr>
      <t>mtd</t>
    </r>
  </si>
  <si>
    <t>LABWARE CHARUZU STERILE STOOL CONTAINER 60ML PS</t>
  </si>
  <si>
    <t>JUNI</t>
  </si>
  <si>
    <t>PT PT TRIPATRIA ANDALAN MEDIKA</t>
  </si>
  <si>
    <t>Kapsul Kosong No. 00</t>
  </si>
  <si>
    <t>PKM KOJA</t>
  </si>
  <si>
    <r>
      <rPr>
        <b/>
        <sz val="12"/>
        <rFont val="Calibri"/>
        <family val="2"/>
        <scheme val="minor"/>
      </rPr>
      <t>IS</t>
    </r>
    <r>
      <rPr>
        <sz val="12"/>
        <rFont val="Calibri"/>
        <family val="2"/>
        <scheme val="minor"/>
      </rPr>
      <t xml:space="preserve"> HIV-1/2 Antibody Rapid Test</t>
    </r>
  </si>
  <si>
    <t>KLINIK DEWA MEDIKA</t>
  </si>
  <si>
    <r>
      <t xml:space="preserve">M10 CFL Lyse 500 ml </t>
    </r>
    <r>
      <rPr>
        <b/>
        <sz val="12"/>
        <rFont val="Calibri"/>
        <family val="2"/>
        <scheme val="minor"/>
      </rPr>
      <t xml:space="preserve">Mindray </t>
    </r>
  </si>
  <si>
    <t>JULI</t>
  </si>
  <si>
    <t>RSUD TUGU KOJA</t>
  </si>
  <si>
    <t>PT GOLDEN HITECH</t>
  </si>
  <si>
    <t>Multi Drug 6 Parameter Rapid Test Panel (MOP/COC/AMP/MET/THC/BZO) isi 25 test/box Orient Gene</t>
  </si>
  <si>
    <t>PT INTI MEDICOM RETAILINDO</t>
  </si>
  <si>
    <r>
      <t xml:space="preserve">Theeway Stop Cock tanpa selang </t>
    </r>
    <r>
      <rPr>
        <b/>
        <sz val="12"/>
        <color theme="1"/>
        <rFont val="Calibri"/>
        <family val="2"/>
        <scheme val="minor"/>
      </rPr>
      <t>Onemed</t>
    </r>
  </si>
  <si>
    <r>
      <t xml:space="preserve">Pewarna Gram 4x100ml </t>
    </r>
    <r>
      <rPr>
        <b/>
        <sz val="12"/>
        <color theme="1"/>
        <rFont val="Calibri"/>
        <family val="2"/>
        <scheme val="minor"/>
      </rPr>
      <t>Indoreagen</t>
    </r>
  </si>
  <si>
    <r>
      <rPr>
        <b/>
        <sz val="12"/>
        <rFont val="Calibri"/>
        <family val="2"/>
        <scheme val="minor"/>
      </rPr>
      <t>Qtube</t>
    </r>
    <r>
      <rPr>
        <sz val="12"/>
        <rFont val="Calibri"/>
        <family val="2"/>
        <scheme val="minor"/>
      </rPr>
      <t xml:space="preserve"> + Logo Blood Collection Tubes EDTA K3 3 ml</t>
    </r>
  </si>
  <si>
    <t>AGUSTUS</t>
  </si>
  <si>
    <t xml:space="preserve">PT ZOE PELITA NUSANTARA </t>
  </si>
  <si>
    <r>
      <rPr>
        <b/>
        <sz val="12"/>
        <rFont val="Calibri"/>
        <family val="2"/>
        <scheme val="minor"/>
      </rPr>
      <t>IS</t>
    </r>
    <r>
      <rPr>
        <sz val="12"/>
        <rFont val="Calibri"/>
        <family val="2"/>
        <scheme val="minor"/>
      </rPr>
      <t xml:space="preserve"> HBsAG Rapid Test</t>
    </r>
  </si>
  <si>
    <r>
      <rPr>
        <b/>
        <sz val="12"/>
        <rFont val="Calibri"/>
        <family val="2"/>
        <scheme val="minor"/>
      </rPr>
      <t>WONDFO</t>
    </r>
    <r>
      <rPr>
        <sz val="12"/>
        <rFont val="Calibri"/>
        <family val="2"/>
        <scheme val="minor"/>
      </rPr>
      <t xml:space="preserve"> One Step HCG Urine Test Strip</t>
    </r>
  </si>
  <si>
    <r>
      <rPr>
        <b/>
        <sz val="12"/>
        <rFont val="Calibri"/>
        <family val="2"/>
        <scheme val="minor"/>
      </rPr>
      <t>Ichroma</t>
    </r>
    <r>
      <rPr>
        <sz val="12"/>
        <rFont val="Calibri"/>
        <family val="2"/>
        <scheme val="minor"/>
      </rPr>
      <t xml:space="preserve"> D-Dimer</t>
    </r>
  </si>
  <si>
    <r>
      <rPr>
        <b/>
        <sz val="12"/>
        <rFont val="Calibri"/>
        <family val="2"/>
        <scheme val="minor"/>
      </rPr>
      <t xml:space="preserve">ASCENSIA CONTOUR PLUS </t>
    </r>
    <r>
      <rPr>
        <sz val="12"/>
        <rFont val="Calibri"/>
        <family val="2"/>
        <scheme val="minor"/>
      </rPr>
      <t>Strip Uji Glukosa Darah Blood Glucose Test Strip (Isi 50 Strip)</t>
    </r>
  </si>
  <si>
    <r>
      <t xml:space="preserve">Needle No 25G </t>
    </r>
    <r>
      <rPr>
        <b/>
        <sz val="12"/>
        <color theme="1"/>
        <rFont val="Calibri"/>
        <family val="2"/>
        <scheme val="minor"/>
      </rPr>
      <t>Terumo</t>
    </r>
  </si>
  <si>
    <r>
      <t xml:space="preserve">Tabung Clot&amp;Gel Activator PET 3 ml isi 100/pack </t>
    </r>
    <r>
      <rPr>
        <b/>
        <sz val="12"/>
        <color theme="1"/>
        <rFont val="Calibri"/>
        <family val="2"/>
        <scheme val="minor"/>
      </rPr>
      <t>Videlab</t>
    </r>
  </si>
  <si>
    <r>
      <t>Needle Flashback 22G 50pcs/box</t>
    </r>
    <r>
      <rPr>
        <b/>
        <sz val="12"/>
        <color theme="1"/>
        <rFont val="Calibri"/>
        <family val="2"/>
        <scheme val="minor"/>
      </rPr>
      <t xml:space="preserve"> BD</t>
    </r>
  </si>
  <si>
    <r>
      <rPr>
        <b/>
        <sz val="12"/>
        <color theme="1"/>
        <rFont val="Calibri"/>
        <family val="2"/>
        <scheme val="minor"/>
      </rPr>
      <t>Contour</t>
    </r>
    <r>
      <rPr>
        <sz val="12"/>
        <color theme="1"/>
        <rFont val="Calibri"/>
        <family val="2"/>
        <scheme val="minor"/>
      </rPr>
      <t xml:space="preserve"> Plus BG Test Strip 1x50</t>
    </r>
  </si>
  <si>
    <t>PT GOBEL DHARMA NUSANTARA</t>
  </si>
  <si>
    <t>PT SAMMARIE TRAMEDIFA</t>
  </si>
  <si>
    <t>Extension tube 1500mm  Onemed</t>
  </si>
  <si>
    <r>
      <t xml:space="preserve">Urea 176 ml </t>
    </r>
    <r>
      <rPr>
        <b/>
        <sz val="12"/>
        <color theme="1"/>
        <rFont val="Calibri"/>
        <family val="2"/>
        <scheme val="minor"/>
      </rPr>
      <t>Mindray</t>
    </r>
  </si>
  <si>
    <r>
      <t xml:space="preserve">Uric Acid 200 ml </t>
    </r>
    <r>
      <rPr>
        <b/>
        <sz val="12"/>
        <color theme="1"/>
        <rFont val="Calibri"/>
        <family val="2"/>
        <scheme val="minor"/>
      </rPr>
      <t>Mindray</t>
    </r>
  </si>
  <si>
    <r>
      <t xml:space="preserve">Bilirubin Direct 176 ml </t>
    </r>
    <r>
      <rPr>
        <b/>
        <sz val="12"/>
        <color theme="1"/>
        <rFont val="Calibri"/>
        <family val="2"/>
        <scheme val="minor"/>
      </rPr>
      <t>Mindray</t>
    </r>
  </si>
  <si>
    <r>
      <t xml:space="preserve">M30 Rinse 20L </t>
    </r>
    <r>
      <rPr>
        <b/>
        <sz val="12"/>
        <color theme="1"/>
        <rFont val="Calibri"/>
        <family val="2"/>
        <scheme val="minor"/>
      </rPr>
      <t>Mindray</t>
    </r>
  </si>
  <si>
    <r>
      <t xml:space="preserve">Total Cholestrol 160 ml </t>
    </r>
    <r>
      <rPr>
        <b/>
        <sz val="12"/>
        <color theme="1"/>
        <rFont val="Calibri"/>
        <family val="2"/>
        <scheme val="minor"/>
      </rPr>
      <t>Mindray</t>
    </r>
  </si>
  <si>
    <r>
      <t xml:space="preserve">Bilirubin Total </t>
    </r>
    <r>
      <rPr>
        <b/>
        <sz val="12"/>
        <color theme="1"/>
        <rFont val="Calibri"/>
        <family val="2"/>
        <scheme val="minor"/>
      </rPr>
      <t>Mindray</t>
    </r>
  </si>
  <si>
    <r>
      <t xml:space="preserve">Widal Set (8 vial) </t>
    </r>
    <r>
      <rPr>
        <b/>
        <sz val="12"/>
        <color theme="1"/>
        <rFont val="Calibri"/>
        <family val="2"/>
        <scheme val="minor"/>
      </rPr>
      <t>BAV</t>
    </r>
  </si>
  <si>
    <r>
      <t>Lamp BS 120 dengan kabel</t>
    </r>
    <r>
      <rPr>
        <b/>
        <sz val="12"/>
        <color theme="1"/>
        <rFont val="Calibri"/>
        <family val="2"/>
        <scheme val="minor"/>
      </rPr>
      <t xml:space="preserve"> Mindray</t>
    </r>
  </si>
  <si>
    <r>
      <t xml:space="preserve">Rapid Antigen isi 20 test/box </t>
    </r>
    <r>
      <rPr>
        <b/>
        <sz val="12"/>
        <color theme="1"/>
        <rFont val="Calibri"/>
        <family val="2"/>
        <scheme val="minor"/>
      </rPr>
      <t>Vazyme</t>
    </r>
  </si>
  <si>
    <r>
      <t xml:space="preserve">Thermal Papper 4,9mm </t>
    </r>
    <r>
      <rPr>
        <b/>
        <sz val="12"/>
        <color theme="1"/>
        <rFont val="Calibri"/>
        <family val="2"/>
        <scheme val="minor"/>
      </rPr>
      <t>Mindray</t>
    </r>
  </si>
  <si>
    <r>
      <t xml:space="preserve">Cup Sample berututup 1,5 ml '500pcs/pack </t>
    </r>
    <r>
      <rPr>
        <b/>
        <sz val="12"/>
        <color theme="1"/>
        <rFont val="Calibri"/>
        <family val="2"/>
        <scheme val="minor"/>
      </rPr>
      <t>GP</t>
    </r>
  </si>
  <si>
    <r>
      <t xml:space="preserve">Giemsa 500 ml </t>
    </r>
    <r>
      <rPr>
        <b/>
        <sz val="12"/>
        <color theme="1"/>
        <rFont val="Calibri"/>
        <family val="2"/>
        <scheme val="minor"/>
      </rPr>
      <t>MERCK</t>
    </r>
  </si>
  <si>
    <r>
      <t xml:space="preserve">SD Dengue IgG/M 25T </t>
    </r>
    <r>
      <rPr>
        <b/>
        <sz val="12"/>
        <color theme="1"/>
        <rFont val="Calibri"/>
        <family val="2"/>
        <scheme val="minor"/>
      </rPr>
      <t>Abbott</t>
    </r>
  </si>
  <si>
    <r>
      <t xml:space="preserve">Wingset Needle 25G 50pcs/box </t>
    </r>
    <r>
      <rPr>
        <b/>
        <sz val="12"/>
        <color theme="1"/>
        <rFont val="Calibri"/>
        <family val="2"/>
        <scheme val="minor"/>
      </rPr>
      <t>BD</t>
    </r>
  </si>
  <si>
    <r>
      <t xml:space="preserve">M-30 E-Z Cleanser 100 ml </t>
    </r>
    <r>
      <rPr>
        <b/>
        <sz val="12"/>
        <color theme="1"/>
        <rFont val="Calibri"/>
        <family val="2"/>
        <scheme val="minor"/>
      </rPr>
      <t>Mindray</t>
    </r>
  </si>
  <si>
    <r>
      <t>HbA1c isi 25 test/box</t>
    </r>
    <r>
      <rPr>
        <b/>
        <sz val="12"/>
        <color theme="1"/>
        <rFont val="Calibri"/>
        <family val="2"/>
        <scheme val="minor"/>
      </rPr>
      <t xml:space="preserve"> Ichroma </t>
    </r>
  </si>
  <si>
    <r>
      <t xml:space="preserve">Tabung Reaksi </t>
    </r>
    <r>
      <rPr>
        <b/>
        <sz val="12"/>
        <color theme="1"/>
        <rFont val="Calibri"/>
        <family val="2"/>
        <scheme val="minor"/>
      </rPr>
      <t>Plastik</t>
    </r>
    <r>
      <rPr>
        <sz val="12"/>
        <color theme="1"/>
        <rFont val="Calibri"/>
        <family val="2"/>
        <scheme val="minor"/>
      </rPr>
      <t xml:space="preserve"> uk 12x75 isi 500 pcs/pack </t>
    </r>
    <r>
      <rPr>
        <b/>
        <sz val="12"/>
        <color theme="1"/>
        <rFont val="Calibri"/>
        <family val="2"/>
        <scheme val="minor"/>
      </rPr>
      <t>GP</t>
    </r>
  </si>
  <si>
    <r>
      <rPr>
        <b/>
        <sz val="12"/>
        <color theme="1"/>
        <rFont val="Calibri"/>
        <family val="2"/>
        <scheme val="minor"/>
      </rPr>
      <t>Optium</t>
    </r>
    <r>
      <rPr>
        <sz val="12"/>
        <color theme="1"/>
        <rFont val="Calibri"/>
        <family val="2"/>
        <scheme val="minor"/>
      </rPr>
      <t xml:space="preserve"> Stik Glucose 100T freestyle</t>
    </r>
  </si>
  <si>
    <r>
      <t>CRP isi 25 test/box</t>
    </r>
    <r>
      <rPr>
        <b/>
        <sz val="12"/>
        <color theme="1"/>
        <rFont val="Calibri"/>
        <family val="2"/>
        <scheme val="minor"/>
      </rPr>
      <t xml:space="preserve"> ichroma</t>
    </r>
  </si>
  <si>
    <r>
      <t xml:space="preserve">K2 EDTA Microcountainer isi 50 pcs/box </t>
    </r>
    <r>
      <rPr>
        <b/>
        <sz val="12"/>
        <color theme="1"/>
        <rFont val="Calibri"/>
        <family val="2"/>
        <scheme val="minor"/>
      </rPr>
      <t>BD</t>
    </r>
  </si>
  <si>
    <r>
      <rPr>
        <b/>
        <sz val="12"/>
        <color theme="1"/>
        <rFont val="Calibri"/>
        <family val="2"/>
        <scheme val="minor"/>
      </rPr>
      <t xml:space="preserve">SD </t>
    </r>
    <r>
      <rPr>
        <sz val="12"/>
        <color theme="1"/>
        <rFont val="Calibri"/>
        <family val="2"/>
        <scheme val="minor"/>
      </rPr>
      <t>Bioline HCV</t>
    </r>
  </si>
  <si>
    <r>
      <rPr>
        <b/>
        <sz val="12"/>
        <color theme="1"/>
        <rFont val="Calibri"/>
        <family val="2"/>
        <scheme val="minor"/>
      </rPr>
      <t>ichroma</t>
    </r>
    <r>
      <rPr>
        <sz val="12"/>
        <color theme="1"/>
        <rFont val="Calibri"/>
        <family val="2"/>
        <scheme val="minor"/>
      </rPr>
      <t xml:space="preserve"> Trop I Plus</t>
    </r>
  </si>
  <si>
    <r>
      <t xml:space="preserve">Total Protein 160ml </t>
    </r>
    <r>
      <rPr>
        <b/>
        <sz val="12"/>
        <color theme="1"/>
        <rFont val="Calibri"/>
        <family val="2"/>
        <scheme val="minor"/>
      </rPr>
      <t>Mindray</t>
    </r>
  </si>
  <si>
    <r>
      <rPr>
        <b/>
        <sz val="12"/>
        <color theme="1"/>
        <rFont val="Calibri"/>
        <family val="2"/>
        <scheme val="minor"/>
      </rPr>
      <t>Optium</t>
    </r>
    <r>
      <rPr>
        <sz val="12"/>
        <color theme="1"/>
        <rFont val="Calibri"/>
        <family val="2"/>
        <scheme val="minor"/>
      </rPr>
      <t xml:space="preserve"> Stik Ketone 10T freestyle</t>
    </r>
  </si>
  <si>
    <r>
      <t>CK-MB Neo</t>
    </r>
    <r>
      <rPr>
        <b/>
        <sz val="12"/>
        <color theme="1"/>
        <rFont val="Calibri"/>
        <family val="2"/>
        <scheme val="minor"/>
      </rPr>
      <t xml:space="preserve"> Ichroma </t>
    </r>
  </si>
  <si>
    <r>
      <t xml:space="preserve">Docare alert Snap Yellow Dewasa isi 100pcs </t>
    </r>
    <r>
      <rPr>
        <b/>
        <sz val="12"/>
        <color theme="1"/>
        <rFont val="Calibri"/>
        <family val="2"/>
        <scheme val="minor"/>
      </rPr>
      <t>Onemed</t>
    </r>
  </si>
  <si>
    <t xml:space="preserve">PT SMS </t>
  </si>
  <si>
    <r>
      <rPr>
        <b/>
        <sz val="12"/>
        <rFont val="Calibri"/>
        <family val="2"/>
        <scheme val="minor"/>
      </rPr>
      <t>ICHROMA</t>
    </r>
    <r>
      <rPr>
        <sz val="12"/>
        <rFont val="Calibri"/>
        <family val="2"/>
        <scheme val="minor"/>
      </rPr>
      <t xml:space="preserve"> Free T4</t>
    </r>
  </si>
  <si>
    <r>
      <t xml:space="preserve">Glucose GOD-PAP LS 4x100ml  </t>
    </r>
    <r>
      <rPr>
        <b/>
        <sz val="12"/>
        <rFont val="Calibri"/>
        <family val="2"/>
        <scheme val="minor"/>
      </rPr>
      <t>mtd</t>
    </r>
  </si>
  <si>
    <r>
      <rPr>
        <b/>
        <sz val="12"/>
        <rFont val="Calibri"/>
        <family val="2"/>
        <scheme val="minor"/>
      </rPr>
      <t>ICHROMA</t>
    </r>
    <r>
      <rPr>
        <sz val="12"/>
        <rFont val="Calibri"/>
        <family val="2"/>
        <scheme val="minor"/>
      </rPr>
      <t xml:space="preserve"> TSH</t>
    </r>
  </si>
  <si>
    <r>
      <rPr>
        <b/>
        <sz val="12"/>
        <rFont val="Calibri"/>
        <family val="2"/>
        <scheme val="minor"/>
      </rPr>
      <t>IS</t>
    </r>
    <r>
      <rPr>
        <sz val="12"/>
        <rFont val="Calibri"/>
        <family val="2"/>
        <scheme val="minor"/>
      </rPr>
      <t xml:space="preserve"> hCG Pregnancy Rapid Test</t>
    </r>
  </si>
  <si>
    <r>
      <rPr>
        <b/>
        <sz val="12"/>
        <rFont val="Calibri"/>
        <family val="2"/>
        <scheme val="minor"/>
      </rPr>
      <t>Ichroma</t>
    </r>
    <r>
      <rPr>
        <sz val="12"/>
        <rFont val="Calibri"/>
        <family val="2"/>
        <scheme val="minor"/>
      </rPr>
      <t xml:space="preserve"> hsCRP All in one</t>
    </r>
  </si>
  <si>
    <t>Qtube Blood Collection Tubes Lithium Heparin 3ml</t>
  </si>
  <si>
    <t>Qtube Blood Collection Tubes 3.2% Sodium Citrate 2.7ml</t>
  </si>
  <si>
    <t>Qtube Blood Collection Tubes Gel/Clot Activator 4ml</t>
  </si>
  <si>
    <t>Qtube Blood Collection Tubes EDTA K3 3ml</t>
  </si>
  <si>
    <t>PKM KEBON JERUK</t>
  </si>
  <si>
    <t>PT DJUNIAR &amp; DJUNIAR</t>
  </si>
  <si>
    <t>PT ASVIA LAGUNA MEDIS</t>
  </si>
  <si>
    <r>
      <t xml:space="preserve">Test Cartridge BG3 </t>
    </r>
    <r>
      <rPr>
        <b/>
        <sz val="12"/>
        <rFont val="Calibri"/>
        <family val="2"/>
        <scheme val="minor"/>
      </rPr>
      <t>EDAN</t>
    </r>
  </si>
  <si>
    <r>
      <t xml:space="preserve">Test Cartridge SC4 </t>
    </r>
    <r>
      <rPr>
        <b/>
        <sz val="12"/>
        <rFont val="Calibri"/>
        <family val="2"/>
        <scheme val="minor"/>
      </rPr>
      <t>EDAN</t>
    </r>
    <r>
      <rPr>
        <sz val="12"/>
        <rFont val="Calibri"/>
        <family val="2"/>
        <scheme val="minor"/>
      </rPr>
      <t xml:space="preserve"> </t>
    </r>
  </si>
  <si>
    <r>
      <t xml:space="preserve">Calibrant Fluid Pack CP100 </t>
    </r>
    <r>
      <rPr>
        <b/>
        <sz val="12"/>
        <rFont val="Calibri"/>
        <family val="2"/>
        <scheme val="minor"/>
      </rPr>
      <t>EDAN</t>
    </r>
    <r>
      <rPr>
        <sz val="12"/>
        <rFont val="Calibri"/>
        <family val="2"/>
        <scheme val="minor"/>
      </rPr>
      <t xml:space="preserve"> </t>
    </r>
  </si>
  <si>
    <t>OKTOBER</t>
  </si>
  <si>
    <t>PT SARANA MAJU SEJAHTERA</t>
  </si>
  <si>
    <t>PT SINERGU UTAMA SEJAHTERA</t>
  </si>
  <si>
    <r>
      <rPr>
        <b/>
        <sz val="12"/>
        <rFont val="Calibri"/>
        <family val="2"/>
        <scheme val="minor"/>
      </rPr>
      <t>IS</t>
    </r>
    <r>
      <rPr>
        <sz val="12"/>
        <rFont val="Calibri"/>
        <family val="2"/>
        <scheme val="minor"/>
      </rPr>
      <t xml:space="preserve"> Napza Test / Drug Abuse Multi Test 3 Panel (AMP/THC/MOP)</t>
    </r>
  </si>
  <si>
    <r>
      <t xml:space="preserve">Urea Urease GLDH LS 4+1 UV 3x80ml </t>
    </r>
    <r>
      <rPr>
        <b/>
        <sz val="12"/>
        <rFont val="Calibri"/>
        <family val="2"/>
        <scheme val="minor"/>
      </rPr>
      <t>mtd</t>
    </r>
  </si>
  <si>
    <r>
      <rPr>
        <b/>
        <sz val="12"/>
        <rFont val="Calibri"/>
        <family val="2"/>
        <scheme val="minor"/>
      </rPr>
      <t>IS</t>
    </r>
    <r>
      <rPr>
        <sz val="12"/>
        <rFont val="Calibri"/>
        <family val="2"/>
        <scheme val="minor"/>
      </rPr>
      <t xml:space="preserve"> Dengue NS1 Rapid Test</t>
    </r>
  </si>
  <si>
    <r>
      <rPr>
        <b/>
        <sz val="12"/>
        <rFont val="Calibri"/>
        <family val="2"/>
        <scheme val="minor"/>
      </rPr>
      <t>IS</t>
    </r>
    <r>
      <rPr>
        <sz val="12"/>
        <rFont val="Calibri"/>
        <family val="2"/>
        <scheme val="minor"/>
      </rPr>
      <t xml:space="preserve"> Napza Test / Drug Abuse Multi Test 5 Panel (THC/MOP/AMP/METH/BZO)</t>
    </r>
  </si>
  <si>
    <t>RSUD SAWAH BESAR</t>
  </si>
  <si>
    <r>
      <t xml:space="preserve">Spinocan No 26G </t>
    </r>
    <r>
      <rPr>
        <b/>
        <sz val="12"/>
        <color theme="1"/>
        <rFont val="Calibri"/>
        <family val="2"/>
        <scheme val="minor"/>
      </rPr>
      <t>BBraun</t>
    </r>
  </si>
  <si>
    <t>PT GERMARINDO BIOTEKNIKA</t>
  </si>
  <si>
    <r>
      <rPr>
        <b/>
        <sz val="12"/>
        <rFont val="Calibri"/>
        <family val="2"/>
        <scheme val="minor"/>
      </rPr>
      <t>QTUBE</t>
    </r>
    <r>
      <rPr>
        <sz val="12"/>
        <rFont val="Calibri"/>
        <family val="2"/>
        <scheme val="minor"/>
      </rPr>
      <t xml:space="preserve"> Blood Collection Tubes EDTA K3 0.5 ml</t>
    </r>
  </si>
  <si>
    <t>RSUD PASAR REBO</t>
  </si>
  <si>
    <t xml:space="preserve">RSUD CILEUNGSI </t>
  </si>
  <si>
    <t>NOVEMBER</t>
  </si>
  <si>
    <t>Lancet 28G isi 100 pcs Gea</t>
  </si>
  <si>
    <t>Pot Dahak 60ml isi 100 pcs/pack (tutup kuning)</t>
  </si>
  <si>
    <r>
      <rPr>
        <b/>
        <sz val="11"/>
        <rFont val="Calibri"/>
        <family val="2"/>
        <scheme val="minor"/>
      </rPr>
      <t xml:space="preserve">QTUBE </t>
    </r>
    <r>
      <rPr>
        <sz val="11"/>
        <rFont val="Calibri"/>
        <family val="2"/>
        <scheme val="minor"/>
      </rPr>
      <t>Blood Collection Tubes Clot Activator 3ml</t>
    </r>
  </si>
  <si>
    <r>
      <t xml:space="preserve">Alkohol Swab </t>
    </r>
    <r>
      <rPr>
        <b/>
        <sz val="12"/>
        <color theme="1"/>
        <rFont val="Calibri"/>
        <family val="2"/>
        <scheme val="minor"/>
      </rPr>
      <t>Sensi</t>
    </r>
  </si>
  <si>
    <r>
      <t xml:space="preserve">K3EDTA PET 3ml isi 100pcs/pack </t>
    </r>
    <r>
      <rPr>
        <b/>
        <sz val="12"/>
        <rFont val="Calibri"/>
        <family val="2"/>
        <scheme val="minor"/>
      </rPr>
      <t>BD</t>
    </r>
  </si>
  <si>
    <r>
      <t xml:space="preserve">Alkohol Swab </t>
    </r>
    <r>
      <rPr>
        <b/>
        <sz val="12"/>
        <rFont val="Calibri"/>
        <family val="2"/>
        <scheme val="minor"/>
      </rPr>
      <t>Sensi</t>
    </r>
  </si>
  <si>
    <r>
      <t xml:space="preserve">Disposable Syiringe 3 cc </t>
    </r>
    <r>
      <rPr>
        <b/>
        <sz val="12"/>
        <rFont val="Calibri"/>
        <family val="2"/>
        <scheme val="minor"/>
      </rPr>
      <t>Onemed</t>
    </r>
  </si>
  <si>
    <r>
      <rPr>
        <b/>
        <sz val="12"/>
        <rFont val="Calibri"/>
        <family val="2"/>
        <scheme val="minor"/>
      </rPr>
      <t>OK Plast</t>
    </r>
    <r>
      <rPr>
        <sz val="12"/>
        <rFont val="Calibri"/>
        <family val="2"/>
        <scheme val="minor"/>
      </rPr>
      <t xml:space="preserve"> isi 200 pcs/box</t>
    </r>
  </si>
  <si>
    <r>
      <t xml:space="preserve">Tabung 3.2% Sodium Citrate 2.7 ml isi 100/pack </t>
    </r>
    <r>
      <rPr>
        <b/>
        <sz val="12"/>
        <rFont val="Calibri"/>
        <family val="2"/>
        <scheme val="minor"/>
      </rPr>
      <t>QTUBE</t>
    </r>
  </si>
  <si>
    <r>
      <t xml:space="preserve">Deck Glass isi 100 pcs/ pack </t>
    </r>
    <r>
      <rPr>
        <b/>
        <sz val="12"/>
        <rFont val="Calibri"/>
        <family val="2"/>
        <scheme val="minor"/>
      </rPr>
      <t>Superior</t>
    </r>
  </si>
  <si>
    <r>
      <rPr>
        <b/>
        <sz val="12"/>
        <color theme="1"/>
        <rFont val="Calibri"/>
        <family val="2"/>
        <scheme val="minor"/>
      </rPr>
      <t>SD</t>
    </r>
    <r>
      <rPr>
        <sz val="12"/>
        <color theme="1"/>
        <rFont val="Calibri"/>
        <family val="2"/>
        <scheme val="minor"/>
      </rPr>
      <t xml:space="preserve"> Syphilis 100T</t>
    </r>
  </si>
  <si>
    <r>
      <t xml:space="preserve">Disposable Syiringe 1 cc </t>
    </r>
    <r>
      <rPr>
        <b/>
        <sz val="12"/>
        <rFont val="Calibri"/>
        <family val="2"/>
        <scheme val="minor"/>
      </rPr>
      <t>Onemed</t>
    </r>
  </si>
  <si>
    <t>PT LINTANG DIAGNOSTIK</t>
  </si>
  <si>
    <t>PT MULTY SINERGI</t>
  </si>
  <si>
    <t xml:space="preserve">PT SINERGI UTAMA </t>
  </si>
  <si>
    <t>PT MARGO JAYA LESTARI</t>
  </si>
  <si>
    <t>PT SETIA GUNA MEDIKA</t>
  </si>
  <si>
    <t>KAWAN LANGGENG UTAMA</t>
  </si>
  <si>
    <r>
      <t xml:space="preserve">Disposable Syiringe 10 cc </t>
    </r>
    <r>
      <rPr>
        <b/>
        <sz val="12"/>
        <rFont val="Calibri"/>
        <family val="2"/>
        <scheme val="minor"/>
      </rPr>
      <t>Onemed</t>
    </r>
  </si>
  <si>
    <r>
      <t>Strip Urin 10 Parameter 100's</t>
    </r>
    <r>
      <rPr>
        <b/>
        <sz val="12"/>
        <color theme="1"/>
        <rFont val="Calibri"/>
        <family val="2"/>
        <scheme val="minor"/>
      </rPr>
      <t xml:space="preserve"> WP-SU</t>
    </r>
  </si>
  <si>
    <t>Agel Mandiri</t>
  </si>
  <si>
    <r>
      <t xml:space="preserve">Disposable Syiringe 5 cc </t>
    </r>
    <r>
      <rPr>
        <b/>
        <sz val="12"/>
        <rFont val="Calibri"/>
        <family val="2"/>
        <scheme val="minor"/>
      </rPr>
      <t>Onemed</t>
    </r>
  </si>
  <si>
    <r>
      <t xml:space="preserve">ALP 176 ml </t>
    </r>
    <r>
      <rPr>
        <b/>
        <sz val="12"/>
        <color theme="1"/>
        <rFont val="Calibri"/>
        <family val="2"/>
        <scheme val="minor"/>
      </rPr>
      <t>Mindray</t>
    </r>
  </si>
  <si>
    <r>
      <t>Strip Urin 10 Parameter 100's</t>
    </r>
    <r>
      <rPr>
        <b/>
        <sz val="12"/>
        <color theme="1"/>
        <rFont val="Calibri"/>
        <family val="2"/>
        <scheme val="minor"/>
      </rPr>
      <t xml:space="preserve"> Verify</t>
    </r>
  </si>
  <si>
    <t>Multi Drug 6 Parameter Rapid Test Panel (MOP/COC/AMP/MET/THC/BZO) isi 25 test/box BASECHEK</t>
  </si>
  <si>
    <r>
      <t xml:space="preserve">Water One 1L </t>
    </r>
    <r>
      <rPr>
        <b/>
        <sz val="12"/>
        <rFont val="Calibri"/>
        <family val="2"/>
        <scheme val="minor"/>
      </rPr>
      <t>Onemed</t>
    </r>
  </si>
  <si>
    <r>
      <rPr>
        <b/>
        <sz val="12"/>
        <rFont val="Calibri"/>
        <family val="2"/>
        <scheme val="minor"/>
      </rPr>
      <t>Contour</t>
    </r>
    <r>
      <rPr>
        <sz val="12"/>
        <rFont val="Calibri"/>
        <family val="2"/>
        <scheme val="minor"/>
      </rPr>
      <t xml:space="preserve"> Plus BG Test Strip 1x50</t>
    </r>
  </si>
  <si>
    <t>Halogen Lamp BS 120 Tanpa Kabel Mindray</t>
  </si>
  <si>
    <t>JANUARI 2025</t>
  </si>
  <si>
    <t>REKAP PENJUALAN PT. MITRAJAYA SELARAS ABADI 2025</t>
  </si>
  <si>
    <r>
      <t xml:space="preserve">Glove nitril non sterile size S </t>
    </r>
    <r>
      <rPr>
        <b/>
        <sz val="12"/>
        <rFont val="Calibri"/>
        <family val="2"/>
        <scheme val="minor"/>
      </rPr>
      <t>sritrang</t>
    </r>
  </si>
  <si>
    <r>
      <t xml:space="preserve">GOLDAR Anti A (1 vial) </t>
    </r>
    <r>
      <rPr>
        <b/>
        <sz val="12"/>
        <rFont val="Calibri"/>
        <family val="2"/>
        <scheme val="minor"/>
      </rPr>
      <t>BIOCON</t>
    </r>
  </si>
  <si>
    <r>
      <t xml:space="preserve">GOLDAR Anti B (1 vial) </t>
    </r>
    <r>
      <rPr>
        <b/>
        <sz val="12"/>
        <color theme="1"/>
        <rFont val="Calibri"/>
        <family val="2"/>
        <scheme val="minor"/>
      </rPr>
      <t>BIOCON</t>
    </r>
  </si>
  <si>
    <r>
      <t xml:space="preserve">GOLDAR Anti D (1 vial) </t>
    </r>
    <r>
      <rPr>
        <b/>
        <sz val="12"/>
        <color theme="1"/>
        <rFont val="Calibri"/>
        <family val="2"/>
        <scheme val="minor"/>
      </rPr>
      <t>BIOCON</t>
    </r>
  </si>
  <si>
    <t>Pot urine tutup putih 100cc</t>
  </si>
  <si>
    <r>
      <t xml:space="preserve">Tabung Centrifuge 15 ml isi 100 pcs/pack </t>
    </r>
    <r>
      <rPr>
        <b/>
        <sz val="12"/>
        <color theme="1"/>
        <rFont val="Calibri"/>
        <family val="2"/>
        <scheme val="minor"/>
      </rPr>
      <t>VIMA</t>
    </r>
  </si>
  <si>
    <t>117210125</t>
  </si>
  <si>
    <t>Qtube Blood Collection Tubes Lithium Plain 4ml</t>
  </si>
  <si>
    <r>
      <t xml:space="preserve">Disposable Syiringe 20 cc </t>
    </r>
    <r>
      <rPr>
        <b/>
        <sz val="12"/>
        <rFont val="Calibri"/>
        <family val="2"/>
        <scheme val="minor"/>
      </rPr>
      <t>Terumo</t>
    </r>
  </si>
  <si>
    <r>
      <t xml:space="preserve">Disposable Syiringe 20 cc </t>
    </r>
    <r>
      <rPr>
        <b/>
        <sz val="12"/>
        <rFont val="Calibri"/>
        <family val="2"/>
        <scheme val="minor"/>
      </rPr>
      <t>Onemed</t>
    </r>
  </si>
  <si>
    <t>Glove latex non steril size s Free powder Sritrang</t>
  </si>
  <si>
    <r>
      <t xml:space="preserve">Disposable Syiringe 50 cc </t>
    </r>
    <r>
      <rPr>
        <b/>
        <sz val="12"/>
        <rFont val="Calibri"/>
        <family val="2"/>
        <scheme val="minor"/>
      </rPr>
      <t>Onemed</t>
    </r>
  </si>
  <si>
    <r>
      <t xml:space="preserve">Widal </t>
    </r>
    <r>
      <rPr>
        <b/>
        <sz val="12"/>
        <rFont val="Calibri"/>
        <family val="2"/>
        <scheme val="minor"/>
      </rPr>
      <t>BAV</t>
    </r>
  </si>
  <si>
    <t>ASO LATEX '50 Fortress</t>
  </si>
  <si>
    <r>
      <t xml:space="preserve">Halogen Lamp BS-200 dengan kabel 20 watt  </t>
    </r>
    <r>
      <rPr>
        <b/>
        <sz val="12"/>
        <rFont val="Calibri"/>
        <family val="2"/>
        <scheme val="minor"/>
      </rPr>
      <t>Mindray</t>
    </r>
  </si>
  <si>
    <r>
      <t xml:space="preserve">Strip Urine </t>
    </r>
    <r>
      <rPr>
        <b/>
        <sz val="12"/>
        <rFont val="Calibri"/>
        <family val="2"/>
        <scheme val="minor"/>
      </rPr>
      <t>WP-SU</t>
    </r>
    <r>
      <rPr>
        <sz val="12"/>
        <rFont val="Calibri"/>
        <family val="2"/>
        <scheme val="minor"/>
      </rPr>
      <t xml:space="preserve"> 10 G</t>
    </r>
  </si>
  <si>
    <t>2025 RSU ANDHIKA</t>
  </si>
  <si>
    <r>
      <t xml:space="preserve">IV Cathetr with wing 18G </t>
    </r>
    <r>
      <rPr>
        <b/>
        <sz val="12"/>
        <rFont val="Calibri"/>
        <family val="2"/>
        <scheme val="minor"/>
      </rPr>
      <t>Onemed</t>
    </r>
  </si>
  <si>
    <r>
      <t xml:space="preserve">IV Cathetr with wing 20G </t>
    </r>
    <r>
      <rPr>
        <b/>
        <sz val="12"/>
        <rFont val="Calibri"/>
        <family val="2"/>
        <scheme val="minor"/>
      </rPr>
      <t>Onemed</t>
    </r>
  </si>
  <si>
    <r>
      <t xml:space="preserve">Insuline Pen Needle 32G x 4mm </t>
    </r>
    <r>
      <rPr>
        <b/>
        <sz val="12"/>
        <color theme="1"/>
        <rFont val="Calibri"/>
        <family val="2"/>
        <scheme val="minor"/>
      </rPr>
      <t>BD</t>
    </r>
  </si>
  <si>
    <r>
      <t xml:space="preserve">Extension tube 1500mm </t>
    </r>
    <r>
      <rPr>
        <b/>
        <sz val="12"/>
        <color theme="1"/>
        <rFont val="Calibri"/>
        <family val="2"/>
        <scheme val="minor"/>
      </rPr>
      <t>Terumo</t>
    </r>
  </si>
  <si>
    <r>
      <t xml:space="preserve">Guedel Airway no. 4 </t>
    </r>
    <r>
      <rPr>
        <b/>
        <sz val="12"/>
        <rFont val="Calibri"/>
        <family val="2"/>
        <scheme val="minor"/>
      </rPr>
      <t>Forsch</t>
    </r>
  </si>
  <si>
    <r>
      <t xml:space="preserve">Masker Non Rebreathing Adult </t>
    </r>
    <r>
      <rPr>
        <b/>
        <sz val="12"/>
        <color theme="1"/>
        <rFont val="Calibri"/>
        <family val="2"/>
        <scheme val="minor"/>
      </rPr>
      <t>VICOM</t>
    </r>
  </si>
  <si>
    <r>
      <t xml:space="preserve">Masker Non Rebreathing Child </t>
    </r>
    <r>
      <rPr>
        <b/>
        <sz val="12"/>
        <color theme="1"/>
        <rFont val="Calibri"/>
        <family val="2"/>
        <scheme val="minor"/>
      </rPr>
      <t>VICOM</t>
    </r>
  </si>
  <si>
    <r>
      <t xml:space="preserve">Nebulizer Mask Adult </t>
    </r>
    <r>
      <rPr>
        <b/>
        <sz val="12"/>
        <color theme="1"/>
        <rFont val="Calibri"/>
        <family val="2"/>
        <scheme val="minor"/>
      </rPr>
      <t>VICOM</t>
    </r>
  </si>
  <si>
    <r>
      <t xml:space="preserve">Gelang Pasein anak biru insert card isi 100 pcs </t>
    </r>
    <r>
      <rPr>
        <b/>
        <sz val="12"/>
        <color theme="1"/>
        <rFont val="Calibri"/>
        <family val="2"/>
        <scheme val="minor"/>
      </rPr>
      <t>Remedi</t>
    </r>
  </si>
  <si>
    <r>
      <t xml:space="preserve">Gelang Pasein anak pink insert card isi 100 pcs </t>
    </r>
    <r>
      <rPr>
        <b/>
        <sz val="12"/>
        <color theme="1"/>
        <rFont val="Calibri"/>
        <family val="2"/>
        <scheme val="minor"/>
      </rPr>
      <t>Remedi</t>
    </r>
  </si>
  <si>
    <r>
      <t xml:space="preserve">Gelang Pasein Dewasa biru insert card isi 100 pcs </t>
    </r>
    <r>
      <rPr>
        <b/>
        <sz val="12"/>
        <color theme="1"/>
        <rFont val="Calibri"/>
        <family val="2"/>
        <scheme val="minor"/>
      </rPr>
      <t>Remedi</t>
    </r>
  </si>
  <si>
    <r>
      <t xml:space="preserve">Gelang Pasein Dewasa pink insert card isi 100 pcs </t>
    </r>
    <r>
      <rPr>
        <b/>
        <sz val="12"/>
        <color theme="1"/>
        <rFont val="Calibri"/>
        <family val="2"/>
        <scheme val="minor"/>
      </rPr>
      <t>Remedi</t>
    </r>
  </si>
  <si>
    <r>
      <t xml:space="preserve">Pisau Cukur </t>
    </r>
    <r>
      <rPr>
        <b/>
        <sz val="12"/>
        <color theme="1"/>
        <rFont val="Calibri"/>
        <family val="2"/>
        <scheme val="minor"/>
      </rPr>
      <t xml:space="preserve">Gilette </t>
    </r>
  </si>
  <si>
    <r>
      <t xml:space="preserve">Spalk Infus size L </t>
    </r>
    <r>
      <rPr>
        <b/>
        <sz val="12"/>
        <color theme="1"/>
        <rFont val="Calibri"/>
        <family val="2"/>
        <scheme val="minor"/>
      </rPr>
      <t>Anara</t>
    </r>
  </si>
  <si>
    <r>
      <t xml:space="preserve">Spalk Infus size M </t>
    </r>
    <r>
      <rPr>
        <b/>
        <sz val="12"/>
        <color theme="1"/>
        <rFont val="Calibri"/>
        <family val="2"/>
        <scheme val="minor"/>
      </rPr>
      <t>Anara</t>
    </r>
  </si>
  <si>
    <r>
      <t xml:space="preserve">Spalk Infus size S </t>
    </r>
    <r>
      <rPr>
        <b/>
        <sz val="12"/>
        <color theme="1"/>
        <rFont val="Calibri"/>
        <family val="2"/>
        <scheme val="minor"/>
      </rPr>
      <t>Anara</t>
    </r>
  </si>
  <si>
    <r>
      <t xml:space="preserve">Spinocan No 25G </t>
    </r>
    <r>
      <rPr>
        <b/>
        <sz val="12"/>
        <color theme="1"/>
        <rFont val="Calibri"/>
        <family val="2"/>
        <scheme val="minor"/>
      </rPr>
      <t>BBraun</t>
    </r>
  </si>
  <si>
    <r>
      <t xml:space="preserve">Stomatch Tube NGT no. 16 </t>
    </r>
    <r>
      <rPr>
        <b/>
        <sz val="12"/>
        <color theme="1"/>
        <rFont val="Calibri"/>
        <family val="2"/>
        <scheme val="minor"/>
      </rPr>
      <t>Terumo</t>
    </r>
  </si>
  <si>
    <r>
      <t xml:space="preserve">Suction Catheter no. 8 </t>
    </r>
    <r>
      <rPr>
        <b/>
        <sz val="12"/>
        <color theme="1"/>
        <rFont val="Calibri"/>
        <family val="2"/>
        <scheme val="minor"/>
      </rPr>
      <t>COSMOMED</t>
    </r>
  </si>
  <si>
    <r>
      <t xml:space="preserve">Umbilical cosa Nylon </t>
    </r>
    <r>
      <rPr>
        <b/>
        <sz val="12"/>
        <rFont val="Calibri"/>
        <family val="2"/>
        <scheme val="minor"/>
      </rPr>
      <t>Onemed</t>
    </r>
  </si>
  <si>
    <r>
      <t>Endotracheal tube cuffed no. 8</t>
    </r>
    <r>
      <rPr>
        <b/>
        <sz val="12"/>
        <color theme="1"/>
        <rFont val="Calibri"/>
        <family val="2"/>
        <scheme val="minor"/>
      </rPr>
      <t xml:space="preserve"> Anara</t>
    </r>
  </si>
  <si>
    <r>
      <t xml:space="preserve">Nurse Cap isi 100 pcs </t>
    </r>
    <r>
      <rPr>
        <b/>
        <sz val="12"/>
        <color theme="1"/>
        <rFont val="Calibri"/>
        <family val="2"/>
        <scheme val="minor"/>
      </rPr>
      <t>Onemed</t>
    </r>
  </si>
  <si>
    <t>PT ANARA TRISAKTI MEDIKA</t>
  </si>
  <si>
    <t>PT ANARA TRISAKSI</t>
  </si>
  <si>
    <r>
      <t xml:space="preserve">Suction Catheter no. 10 </t>
    </r>
    <r>
      <rPr>
        <b/>
        <sz val="12"/>
        <color theme="1"/>
        <rFont val="Calibri"/>
        <family val="2"/>
        <scheme val="minor"/>
      </rPr>
      <t>COSMOMED</t>
    </r>
  </si>
  <si>
    <r>
      <t xml:space="preserve">Suction Catheter no. 12 </t>
    </r>
    <r>
      <rPr>
        <b/>
        <sz val="12"/>
        <color theme="1"/>
        <rFont val="Calibri"/>
        <family val="2"/>
        <scheme val="minor"/>
      </rPr>
      <t>HEXACARE</t>
    </r>
  </si>
  <si>
    <r>
      <t xml:space="preserve">Dengue NS1 Test Cassette ‘25 </t>
    </r>
    <r>
      <rPr>
        <b/>
        <sz val="12"/>
        <rFont val="Calibri"/>
        <family val="2"/>
        <scheme val="minor"/>
      </rPr>
      <t>Orientgene</t>
    </r>
  </si>
  <si>
    <t>2025</t>
  </si>
  <si>
    <t>2025 RSUD CIPAYUNG</t>
  </si>
  <si>
    <t>BATAL</t>
  </si>
  <si>
    <t>117370225</t>
  </si>
  <si>
    <t>PT. Gobel Dharma Nusantara</t>
  </si>
  <si>
    <t>FEBRUARI 2025</t>
  </si>
  <si>
    <t>117380225</t>
  </si>
  <si>
    <t xml:space="preserve">FEBRUARI </t>
  </si>
  <si>
    <t>FEBRUARI  2025</t>
  </si>
  <si>
    <t>117390225</t>
  </si>
  <si>
    <t xml:space="preserve">PKM MAKASAR </t>
  </si>
  <si>
    <t>117450225</t>
  </si>
  <si>
    <r>
      <rPr>
        <b/>
        <sz val="12"/>
        <rFont val="Calibri"/>
        <family val="2"/>
        <scheme val="minor"/>
      </rPr>
      <t>WONDFO</t>
    </r>
    <r>
      <rPr>
        <sz val="12"/>
        <rFont val="Calibri"/>
        <family val="2"/>
        <scheme val="minor"/>
      </rPr>
      <t xml:space="preserve"> Dengue IGG/IGM Test Device
(WB/S/P) 50 test / box</t>
    </r>
  </si>
  <si>
    <t xml:space="preserve">PT EXXEL UTAMA </t>
  </si>
  <si>
    <t xml:space="preserve">PT TRIPATRIA ANDALAN MEDIKA </t>
  </si>
  <si>
    <r>
      <t xml:space="preserve">Guedel Airway no. 5 </t>
    </r>
    <r>
      <rPr>
        <b/>
        <sz val="12"/>
        <rFont val="Calibri"/>
        <family val="2"/>
        <scheme val="minor"/>
      </rPr>
      <t>Forsch</t>
    </r>
  </si>
  <si>
    <r>
      <t xml:space="preserve">Guedel Airway no. 3 </t>
    </r>
    <r>
      <rPr>
        <b/>
        <sz val="12"/>
        <rFont val="Calibri"/>
        <family val="2"/>
        <scheme val="minor"/>
      </rPr>
      <t>Forsch</t>
    </r>
  </si>
  <si>
    <r>
      <t xml:space="preserve">Feeding Tube no.10 </t>
    </r>
    <r>
      <rPr>
        <b/>
        <sz val="12"/>
        <color theme="1"/>
        <rFont val="Calibri"/>
        <family val="2"/>
        <scheme val="minor"/>
      </rPr>
      <t>JMS</t>
    </r>
  </si>
  <si>
    <r>
      <t xml:space="preserve">Feeding Tube 8, 100cm </t>
    </r>
    <r>
      <rPr>
        <b/>
        <sz val="12"/>
        <color theme="1"/>
        <rFont val="Calibri"/>
        <family val="2"/>
        <scheme val="minor"/>
      </rPr>
      <t>Terumo</t>
    </r>
  </si>
  <si>
    <r>
      <t xml:space="preserve">Feeding Tube 3,5 35cm </t>
    </r>
    <r>
      <rPr>
        <b/>
        <sz val="12"/>
        <color theme="1"/>
        <rFont val="Calibri"/>
        <family val="2"/>
        <scheme val="minor"/>
      </rPr>
      <t>Terumo</t>
    </r>
  </si>
  <si>
    <r>
      <rPr>
        <b/>
        <sz val="12"/>
        <rFont val="Calibri"/>
        <family val="2"/>
        <scheme val="minor"/>
      </rPr>
      <t xml:space="preserve">Indexmedical </t>
    </r>
    <r>
      <rPr>
        <sz val="12"/>
        <rFont val="Calibri"/>
        <family val="2"/>
        <scheme val="minor"/>
      </rPr>
      <t xml:space="preserve">Endotracheal Tube cuffed no. 5  </t>
    </r>
  </si>
  <si>
    <r>
      <rPr>
        <b/>
        <sz val="12"/>
        <rFont val="Calibri"/>
        <family val="2"/>
        <scheme val="minor"/>
      </rPr>
      <t>Indexmedical</t>
    </r>
    <r>
      <rPr>
        <sz val="12"/>
        <rFont val="Calibri"/>
        <family val="2"/>
        <scheme val="minor"/>
      </rPr>
      <t xml:space="preserve"> Endotracheal Tube cuffed no. 6  </t>
    </r>
  </si>
  <si>
    <r>
      <rPr>
        <b/>
        <sz val="12"/>
        <rFont val="Calibri"/>
        <family val="2"/>
        <scheme val="minor"/>
      </rPr>
      <t>Indexmedical</t>
    </r>
    <r>
      <rPr>
        <sz val="12"/>
        <rFont val="Calibri"/>
        <family val="2"/>
        <scheme val="minor"/>
      </rPr>
      <t xml:space="preserve"> Endotracheal Tube cuffed no. 6.5  </t>
    </r>
  </si>
  <si>
    <r>
      <rPr>
        <b/>
        <sz val="12"/>
        <rFont val="Calibri"/>
        <family val="2"/>
        <scheme val="minor"/>
      </rPr>
      <t>Indexmedical</t>
    </r>
    <r>
      <rPr>
        <sz val="12"/>
        <rFont val="Calibri"/>
        <family val="2"/>
        <scheme val="minor"/>
      </rPr>
      <t xml:space="preserve"> Endotracheal Tube cuffed no. 7 .5</t>
    </r>
  </si>
  <si>
    <t>117570225</t>
  </si>
  <si>
    <r>
      <rPr>
        <b/>
        <sz val="12"/>
        <rFont val="Calibri"/>
        <family val="2"/>
        <scheme val="minor"/>
      </rPr>
      <t>QTUBE</t>
    </r>
    <r>
      <rPr>
        <sz val="12"/>
        <rFont val="Calibri"/>
        <family val="2"/>
        <scheme val="minor"/>
      </rPr>
      <t xml:space="preserve"> Blood Collection Tubes Clot/Gel Activator 3ml</t>
    </r>
  </si>
  <si>
    <r>
      <rPr>
        <b/>
        <sz val="12"/>
        <rFont val="Calibri"/>
        <family val="2"/>
        <scheme val="minor"/>
      </rPr>
      <t xml:space="preserve">QTUBE </t>
    </r>
    <r>
      <rPr>
        <sz val="12"/>
        <rFont val="Calibri"/>
        <family val="2"/>
        <scheme val="minor"/>
      </rPr>
      <t>Blood Collection Tubes K3 EDTA 3ML</t>
    </r>
  </si>
  <si>
    <t>117580225</t>
  </si>
  <si>
    <r>
      <t xml:space="preserve">QTUBE </t>
    </r>
    <r>
      <rPr>
        <sz val="12"/>
        <rFont val="Calibri"/>
        <family val="2"/>
        <scheme val="minor"/>
      </rPr>
      <t>Blood Collection Tubes Clot Activator 4ml</t>
    </r>
  </si>
  <si>
    <t>117590225</t>
  </si>
  <si>
    <r>
      <rPr>
        <b/>
        <sz val="12"/>
        <rFont val="Calibri"/>
        <family val="2"/>
        <scheme val="minor"/>
      </rPr>
      <t xml:space="preserve">Answer </t>
    </r>
    <r>
      <rPr>
        <sz val="12"/>
        <rFont val="Calibri"/>
        <family val="2"/>
        <scheme val="minor"/>
      </rPr>
      <t>HAV IgG/IgM Rapid Test</t>
    </r>
  </si>
  <si>
    <t>117600225</t>
  </si>
  <si>
    <r>
      <rPr>
        <b/>
        <sz val="12"/>
        <rFont val="Calibri"/>
        <family val="2"/>
        <scheme val="minor"/>
      </rPr>
      <t xml:space="preserve">IS </t>
    </r>
    <r>
      <rPr>
        <sz val="12"/>
        <rFont val="Calibri"/>
        <family val="2"/>
        <scheme val="minor"/>
      </rPr>
      <t>Anti-HCV Rapid Test</t>
    </r>
  </si>
  <si>
    <t xml:space="preserve">PT INTERSKALA MEDIKA </t>
  </si>
  <si>
    <t>117610225</t>
  </si>
  <si>
    <t>117620225</t>
  </si>
  <si>
    <t>117630225</t>
  </si>
  <si>
    <r>
      <t xml:space="preserve">Disposable Syiringe Catheter Tip 50 cc </t>
    </r>
    <r>
      <rPr>
        <b/>
        <sz val="12"/>
        <color theme="1"/>
        <rFont val="Calibri"/>
        <family val="2"/>
        <scheme val="minor"/>
      </rPr>
      <t>Onemed</t>
    </r>
  </si>
  <si>
    <r>
      <rPr>
        <b/>
        <sz val="12"/>
        <rFont val="Calibri"/>
        <family val="2"/>
        <scheme val="minor"/>
      </rPr>
      <t xml:space="preserve">Gypsona </t>
    </r>
    <r>
      <rPr>
        <sz val="12"/>
        <rFont val="Calibri"/>
        <family val="2"/>
        <scheme val="minor"/>
      </rPr>
      <t>3" 3.5Mx7.5Cm</t>
    </r>
  </si>
  <si>
    <r>
      <rPr>
        <b/>
        <sz val="12"/>
        <rFont val="Calibri"/>
        <family val="2"/>
        <scheme val="minor"/>
      </rPr>
      <t xml:space="preserve">Gypsona </t>
    </r>
    <r>
      <rPr>
        <sz val="12"/>
        <rFont val="Calibri"/>
        <family val="2"/>
        <scheme val="minor"/>
      </rPr>
      <t>4" 3.5Mx10Cm</t>
    </r>
  </si>
  <si>
    <r>
      <rPr>
        <b/>
        <sz val="12"/>
        <rFont val="Calibri"/>
        <family val="2"/>
        <scheme val="minor"/>
      </rPr>
      <t xml:space="preserve">Gypsona </t>
    </r>
    <r>
      <rPr>
        <sz val="12"/>
        <rFont val="Calibri"/>
        <family val="2"/>
        <scheme val="minor"/>
      </rPr>
      <t>6" 3.5Mx15Cm</t>
    </r>
  </si>
  <si>
    <r>
      <rPr>
        <b/>
        <sz val="12"/>
        <rFont val="Calibri"/>
        <family val="2"/>
        <scheme val="minor"/>
      </rPr>
      <t>Anara</t>
    </r>
    <r>
      <rPr>
        <sz val="12"/>
        <rFont val="Calibri"/>
        <family val="2"/>
        <scheme val="minor"/>
      </rPr>
      <t xml:space="preserve"> ID Band Insert Type pink adult isi 100 pcs</t>
    </r>
  </si>
  <si>
    <t>Soffban Synthetic 10cm X 2,7 / 4 inch</t>
  </si>
  <si>
    <t>Soffban Synthetic 15cm X 2,7m / 5 inch</t>
  </si>
  <si>
    <t>Soffban Synthetic 7.5cm X 2,7m  / 3 inch</t>
  </si>
  <si>
    <r>
      <t xml:space="preserve">Ultrafix medical tapes non woven 5x5 </t>
    </r>
    <r>
      <rPr>
        <b/>
        <sz val="12"/>
        <rFont val="Calibri"/>
        <family val="2"/>
        <scheme val="minor"/>
      </rPr>
      <t>Onemed</t>
    </r>
  </si>
  <si>
    <r>
      <t xml:space="preserve">Ultrafix medical tapes non woven 10x5 </t>
    </r>
    <r>
      <rPr>
        <b/>
        <sz val="12"/>
        <rFont val="Calibri"/>
        <family val="2"/>
        <scheme val="minor"/>
      </rPr>
      <t>Onemed</t>
    </r>
  </si>
  <si>
    <t>117700225</t>
  </si>
  <si>
    <t>117710225</t>
  </si>
  <si>
    <r>
      <rPr>
        <b/>
        <sz val="12"/>
        <rFont val="Calibri"/>
        <family val="2"/>
        <scheme val="minor"/>
      </rPr>
      <t>GEA</t>
    </r>
    <r>
      <rPr>
        <sz val="12"/>
        <rFont val="Calibri"/>
        <family val="2"/>
        <scheme val="minor"/>
      </rPr>
      <t xml:space="preserve"> Tensi digital BP-M400</t>
    </r>
  </si>
  <si>
    <r>
      <t xml:space="preserve">Tensione 1A Tensi digital </t>
    </r>
    <r>
      <rPr>
        <b/>
        <sz val="12"/>
        <rFont val="Calibri"/>
        <family val="2"/>
        <scheme val="minor"/>
      </rPr>
      <t>Onemed</t>
    </r>
  </si>
  <si>
    <r>
      <t xml:space="preserve">Pot Feses 30 ml </t>
    </r>
    <r>
      <rPr>
        <b/>
        <sz val="12"/>
        <color theme="1"/>
        <rFont val="Calibri"/>
        <family val="2"/>
        <scheme val="minor"/>
      </rPr>
      <t>GP</t>
    </r>
  </si>
  <si>
    <t>MARET 2025</t>
  </si>
  <si>
    <t>117770325</t>
  </si>
  <si>
    <t>MARET  2025</t>
  </si>
  <si>
    <t>117790325</t>
  </si>
  <si>
    <t>117800325</t>
  </si>
  <si>
    <t>Water sensor Cap Assembly Tank BS-120</t>
  </si>
  <si>
    <t>117840325</t>
  </si>
  <si>
    <t>117850325</t>
  </si>
  <si>
    <t>117860325</t>
  </si>
  <si>
    <t>117881325</t>
  </si>
  <si>
    <t>117900325</t>
  </si>
  <si>
    <t xml:space="preserve">PT PRIMACO </t>
  </si>
  <si>
    <t xml:space="preserve">box </t>
  </si>
  <si>
    <r>
      <rPr>
        <b/>
        <sz val="12"/>
        <color theme="1"/>
        <rFont val="Calibri"/>
        <family val="2"/>
        <scheme val="minor"/>
      </rPr>
      <t xml:space="preserve">Qtube </t>
    </r>
    <r>
      <rPr>
        <sz val="12"/>
        <color theme="1"/>
        <rFont val="Calibri"/>
        <family val="2"/>
        <scheme val="minor"/>
      </rPr>
      <t>Blood Collection Tubes EDTA K3 3ml</t>
    </r>
  </si>
  <si>
    <r>
      <rPr>
        <b/>
        <sz val="12"/>
        <color theme="1"/>
        <rFont val="Calibri"/>
        <family val="2"/>
        <scheme val="minor"/>
      </rPr>
      <t>Qtube</t>
    </r>
    <r>
      <rPr>
        <sz val="12"/>
        <color theme="1"/>
        <rFont val="Calibri"/>
        <family val="2"/>
        <scheme val="minor"/>
      </rPr>
      <t xml:space="preserve"> Blood Collection Tubes Gel/Clot Activator 3ml</t>
    </r>
  </si>
  <si>
    <t>117920325</t>
  </si>
  <si>
    <t>117910325</t>
  </si>
  <si>
    <t>LABWARE CHARUZU Non Sterile Specimen Container 60ml Non Label PP</t>
  </si>
  <si>
    <t>LABWARE CHARUZU Sterile Stool Container 60ml PP</t>
  </si>
  <si>
    <t>117930325</t>
  </si>
  <si>
    <t>117940325</t>
  </si>
  <si>
    <r>
      <t>Reagent Pack</t>
    </r>
    <r>
      <rPr>
        <b/>
        <sz val="12"/>
        <color theme="1"/>
        <rFont val="Calibri"/>
        <family val="2"/>
        <scheme val="minor"/>
      </rPr>
      <t xml:space="preserve"> Dianuo</t>
    </r>
    <r>
      <rPr>
        <sz val="12"/>
        <color theme="1"/>
        <rFont val="Calibri"/>
        <family val="2"/>
        <scheme val="minor"/>
      </rPr>
      <t xml:space="preserve"> </t>
    </r>
  </si>
  <si>
    <r>
      <t>Cleaning Solution</t>
    </r>
    <r>
      <rPr>
        <b/>
        <sz val="12"/>
        <color theme="1"/>
        <rFont val="Calibri"/>
        <family val="2"/>
        <scheme val="minor"/>
      </rPr>
      <t xml:space="preserve"> Dianuo</t>
    </r>
    <r>
      <rPr>
        <sz val="12"/>
        <color theme="1"/>
        <rFont val="Calibri"/>
        <family val="2"/>
        <scheme val="minor"/>
      </rPr>
      <t xml:space="preserve"> </t>
    </r>
  </si>
  <si>
    <r>
      <t>QC Solution 2</t>
    </r>
    <r>
      <rPr>
        <b/>
        <sz val="12"/>
        <color theme="1"/>
        <rFont val="Calibri"/>
        <family val="2"/>
        <scheme val="minor"/>
      </rPr>
      <t xml:space="preserve"> Dianuo</t>
    </r>
    <r>
      <rPr>
        <sz val="12"/>
        <color theme="1"/>
        <rFont val="Calibri"/>
        <family val="2"/>
        <scheme val="minor"/>
      </rPr>
      <t xml:space="preserve"> </t>
    </r>
  </si>
  <si>
    <t>117960325</t>
  </si>
  <si>
    <t>117970325</t>
  </si>
  <si>
    <t>Microscope Cover Glass 20x20 (100pcs/box)</t>
  </si>
  <si>
    <t>117980325</t>
  </si>
  <si>
    <t>BIOCON Golongan Darah (Blood Grouping) Monoclonal Anti AB</t>
  </si>
  <si>
    <t>BIOCON Golongan Darah (Blood Grouping) Monoclonal Anti D</t>
  </si>
  <si>
    <t>BIOCON Golongan Darah (Blood Grouping) Monoclonal Anti B</t>
  </si>
  <si>
    <t>BIOCON Golongan Darah (Blood Grouping) Monoclonal Anti A</t>
  </si>
  <si>
    <t>117990325</t>
  </si>
  <si>
    <t>117950325</t>
  </si>
  <si>
    <t>2025 RSUD CIRACAS</t>
  </si>
  <si>
    <r>
      <t xml:space="preserve">Micropore Plester 1 Inch (1 box isi 12 Roll) </t>
    </r>
    <r>
      <rPr>
        <b/>
        <sz val="12"/>
        <rFont val="Calibri"/>
        <family val="2"/>
        <scheme val="minor"/>
      </rPr>
      <t xml:space="preserve">Winner </t>
    </r>
  </si>
  <si>
    <t>PASAR PRAMUKA</t>
  </si>
  <si>
    <t>APRIL 2025</t>
  </si>
  <si>
    <r>
      <t>SD Dengue NS1Ag 25T</t>
    </r>
    <r>
      <rPr>
        <b/>
        <sz val="12"/>
        <color theme="1"/>
        <rFont val="Calibri"/>
        <family val="2"/>
        <scheme val="minor"/>
      </rPr>
      <t xml:space="preserve"> Abbott</t>
    </r>
  </si>
  <si>
    <t xml:space="preserve">            pakai blue tips gilson nesco karena blue tips darii GP tidak cocok</t>
  </si>
  <si>
    <t>2025 PKM KEBON JERUK</t>
  </si>
  <si>
    <t>118110425</t>
  </si>
  <si>
    <t>Multisera Calibrator 230/240</t>
  </si>
  <si>
    <t>Clinchem MC (level 1) 230/240</t>
  </si>
  <si>
    <t>Lipids Calibrator 230/240</t>
  </si>
  <si>
    <t>Glucose Kit 230/240</t>
  </si>
  <si>
    <t>Total Cholesterol Kit 230/240</t>
  </si>
  <si>
    <t>HDL Cholesterol Kit 230/240</t>
  </si>
  <si>
    <t>LDL Chol Kit 230/240</t>
  </si>
  <si>
    <t>Triglycerides Kit 230/240</t>
  </si>
  <si>
    <t>Uric Acid Kit 230/240</t>
  </si>
  <si>
    <t>Urea Kit 230/240</t>
  </si>
  <si>
    <t>Crea Kit  230/240</t>
  </si>
  <si>
    <t>118120425</t>
  </si>
  <si>
    <t>PKM SAWAH BESAR</t>
  </si>
  <si>
    <t>118140425</t>
  </si>
  <si>
    <t>118150525</t>
  </si>
  <si>
    <t>MEI 2025</t>
  </si>
  <si>
    <r>
      <t xml:space="preserve">Glove nitril non sterile size S </t>
    </r>
    <r>
      <rPr>
        <b/>
        <sz val="12"/>
        <color theme="1"/>
        <rFont val="Calibri"/>
        <family val="2"/>
        <scheme val="minor"/>
      </rPr>
      <t>sritrang</t>
    </r>
  </si>
  <si>
    <r>
      <t xml:space="preserve">GOLDAR Anti B (1 vial) </t>
    </r>
    <r>
      <rPr>
        <b/>
        <sz val="12"/>
        <rFont val="Calibri"/>
        <family val="2"/>
        <scheme val="minor"/>
      </rPr>
      <t>BIOCON</t>
    </r>
  </si>
  <si>
    <r>
      <t xml:space="preserve">Pot feses 30 ml </t>
    </r>
    <r>
      <rPr>
        <b/>
        <sz val="12"/>
        <rFont val="Calibri"/>
        <family val="2"/>
        <scheme val="minor"/>
      </rPr>
      <t>GP</t>
    </r>
  </si>
  <si>
    <r>
      <t xml:space="preserve">SD Dengue NS1Ag 25T </t>
    </r>
    <r>
      <rPr>
        <b/>
        <sz val="12"/>
        <rFont val="Calibri"/>
        <family val="2"/>
        <scheme val="minor"/>
      </rPr>
      <t>Abbott</t>
    </r>
  </si>
  <si>
    <t>PT ZOE PELITA</t>
  </si>
  <si>
    <t xml:space="preserve">PT INNOVASI </t>
  </si>
  <si>
    <r>
      <t xml:space="preserve">Docare alert Snap Purple Dewasa isi 100pcs </t>
    </r>
    <r>
      <rPr>
        <b/>
        <sz val="12"/>
        <rFont val="Calibri"/>
        <family val="2"/>
        <scheme val="minor"/>
      </rPr>
      <t>Onemed</t>
    </r>
  </si>
  <si>
    <r>
      <t xml:space="preserve">Docare alert Snap Red Dewasa isi 100pcs </t>
    </r>
    <r>
      <rPr>
        <b/>
        <sz val="12"/>
        <rFont val="Calibri"/>
        <family val="2"/>
        <scheme val="minor"/>
      </rPr>
      <t>Onemed</t>
    </r>
  </si>
  <si>
    <r>
      <t xml:space="preserve">Penlight </t>
    </r>
    <r>
      <rPr>
        <b/>
        <sz val="12"/>
        <color theme="1"/>
        <rFont val="Calibri"/>
        <family val="2"/>
        <scheme val="minor"/>
      </rPr>
      <t>ABN</t>
    </r>
  </si>
  <si>
    <r>
      <rPr>
        <b/>
        <sz val="12"/>
        <color theme="1"/>
        <rFont val="Calibri"/>
        <family val="2"/>
        <scheme val="minor"/>
      </rPr>
      <t>Littman</t>
    </r>
    <r>
      <rPr>
        <sz val="12"/>
        <color theme="1"/>
        <rFont val="Calibri"/>
        <family val="2"/>
        <scheme val="minor"/>
      </rPr>
      <t xml:space="preserve"> Stetoscope III Adult</t>
    </r>
  </si>
  <si>
    <t>Torniquet GC</t>
  </si>
  <si>
    <t>Neutral Buffered Formalin 10% 1L BE Reagen</t>
  </si>
  <si>
    <t>H202 3% 1L BE Reagen</t>
  </si>
  <si>
    <r>
      <t xml:space="preserve">Calibrant Fluid Pack CP50 </t>
    </r>
    <r>
      <rPr>
        <b/>
        <sz val="12"/>
        <rFont val="Calibri"/>
        <family val="2"/>
        <scheme val="minor"/>
      </rPr>
      <t>EDAN</t>
    </r>
    <r>
      <rPr>
        <sz val="12"/>
        <rFont val="Calibri"/>
        <family val="2"/>
        <scheme val="minor"/>
      </rPr>
      <t xml:space="preserve"> </t>
    </r>
  </si>
  <si>
    <t>Cup sample Control kimia isi 250 pcs/bag</t>
  </si>
  <si>
    <t>Larutan KOH 10% 100ml</t>
  </si>
  <si>
    <t>Pewarna Wright 1x100ml</t>
  </si>
  <si>
    <t>118160524</t>
  </si>
  <si>
    <t>1183305025</t>
  </si>
  <si>
    <r>
      <rPr>
        <b/>
        <sz val="11"/>
        <rFont val="Calibri"/>
        <family val="2"/>
        <scheme val="minor"/>
      </rPr>
      <t xml:space="preserve">QTUBE </t>
    </r>
    <r>
      <rPr>
        <sz val="11"/>
        <rFont val="Calibri"/>
        <family val="2"/>
        <scheme val="minor"/>
      </rPr>
      <t>Blood Collection Tubes EDTA K2 3ml</t>
    </r>
  </si>
  <si>
    <t>118380525</t>
  </si>
  <si>
    <r>
      <rPr>
        <b/>
        <sz val="12"/>
        <rFont val="Calibri"/>
        <family val="2"/>
        <scheme val="minor"/>
      </rPr>
      <t>WONDFO</t>
    </r>
    <r>
      <rPr>
        <sz val="12"/>
        <rFont val="Calibri"/>
        <family val="2"/>
        <scheme val="minor"/>
      </rPr>
      <t xml:space="preserve"> Dengue NS1 Antigen Whole Blood/Serum/Plasma Test</t>
    </r>
  </si>
  <si>
    <t>118370525</t>
  </si>
  <si>
    <r>
      <rPr>
        <b/>
        <sz val="12"/>
        <rFont val="Calibri"/>
        <family val="2"/>
        <scheme val="minor"/>
      </rPr>
      <t>REAGENSIA BIOCON</t>
    </r>
    <r>
      <rPr>
        <sz val="12"/>
        <rFont val="Calibri"/>
        <family val="2"/>
        <scheme val="minor"/>
      </rPr>
      <t xml:space="preserve"> Golongan Darah (Blood Grouping) Monoclonal Anti D</t>
    </r>
  </si>
  <si>
    <t>AST/SGOT Kit 230/240</t>
  </si>
  <si>
    <t>ALT/SGPT Kit 230/240</t>
  </si>
  <si>
    <t>CD80 Detergent 230/240</t>
  </si>
  <si>
    <t>118390525</t>
  </si>
  <si>
    <t>2025 AGD DKI Jakarta</t>
  </si>
  <si>
    <t>118400525</t>
  </si>
  <si>
    <t>PKM CILINCING</t>
  </si>
  <si>
    <t>118410525</t>
  </si>
  <si>
    <t>118430525</t>
  </si>
  <si>
    <t xml:space="preserve"> Test Cartridge Blood Gas
 (Include Calibrant Fluid)</t>
  </si>
  <si>
    <t>MEI  2025</t>
  </si>
  <si>
    <t>Test Cartridge BG3</t>
  </si>
  <si>
    <t xml:space="preserve"> Calibrant Fluid Pack CP50</t>
  </si>
  <si>
    <t>PT INTIMEDICOM RETAILINDO</t>
  </si>
  <si>
    <t xml:space="preserve">FEBRUARI 2025 </t>
  </si>
  <si>
    <t>JUNI 2025</t>
  </si>
  <si>
    <r>
      <t xml:space="preserve">K3EDTA PET 2ml isi 100pcs/pack </t>
    </r>
    <r>
      <rPr>
        <b/>
        <sz val="12"/>
        <color theme="1"/>
        <rFont val="Calibri"/>
        <family val="2"/>
        <scheme val="minor"/>
      </rPr>
      <t>QTUBE</t>
    </r>
  </si>
  <si>
    <r>
      <t>Tabung Clot&amp;Gel Activator PET 3 ml isi 100/pack</t>
    </r>
    <r>
      <rPr>
        <b/>
        <sz val="12"/>
        <color theme="1"/>
        <rFont val="Calibri"/>
        <family val="2"/>
        <scheme val="minor"/>
      </rPr>
      <t xml:space="preserve"> QTUBE</t>
    </r>
  </si>
  <si>
    <r>
      <t xml:space="preserve">Safety Box 12,5L </t>
    </r>
    <r>
      <rPr>
        <b/>
        <sz val="12"/>
        <rFont val="Calibri"/>
        <family val="2"/>
        <scheme val="minor"/>
      </rPr>
      <t>Onemed</t>
    </r>
  </si>
  <si>
    <r>
      <t xml:space="preserve">Tabung Plain PET 3 ml isi 100/pack </t>
    </r>
    <r>
      <rPr>
        <b/>
        <sz val="12"/>
        <color theme="1"/>
        <rFont val="Calibri"/>
        <family val="2"/>
        <scheme val="minor"/>
      </rPr>
      <t>GP</t>
    </r>
  </si>
  <si>
    <r>
      <t xml:space="preserve">Tabung Clot Activator PET 3 ml isi 100/pack </t>
    </r>
    <r>
      <rPr>
        <b/>
        <sz val="12"/>
        <color theme="1"/>
        <rFont val="Calibri"/>
        <family val="2"/>
        <scheme val="minor"/>
      </rPr>
      <t>Qtube</t>
    </r>
  </si>
  <si>
    <r>
      <t xml:space="preserve">Tabung Clot&amp;Gel Activator PET 3 ml isi 100/pack </t>
    </r>
    <r>
      <rPr>
        <b/>
        <sz val="12"/>
        <color theme="1"/>
        <rFont val="Calibri"/>
        <family val="2"/>
        <scheme val="minor"/>
      </rPr>
      <t>Qtube</t>
    </r>
  </si>
  <si>
    <r>
      <t xml:space="preserve">K3EDTA PET 2ml isi 100pcs/pack </t>
    </r>
    <r>
      <rPr>
        <b/>
        <sz val="12"/>
        <color theme="1"/>
        <rFont val="Calibri"/>
        <family val="2"/>
        <scheme val="minor"/>
      </rPr>
      <t>Qtube</t>
    </r>
  </si>
  <si>
    <t>118470625</t>
  </si>
  <si>
    <t>118480625</t>
  </si>
  <si>
    <t>118490625</t>
  </si>
  <si>
    <t>118450625</t>
  </si>
  <si>
    <t>Scalpel Handle, Standard, Solid, No.7</t>
  </si>
  <si>
    <t>Tissue Forceps, 1x2 Teeth, 14,5cm</t>
  </si>
  <si>
    <t>Dressing Forceps, Adson, Micro, 12cm</t>
  </si>
  <si>
    <t>Ligature Scissors, Straight, 11,5cm</t>
  </si>
  <si>
    <t>Halsted-Mosquito Micro Forceps, Curved, 12,5cm</t>
  </si>
  <si>
    <t>Allis Tissue Grasping Forceps, 5x6 Teeth, 15cm</t>
  </si>
  <si>
    <t>Foerster Sponge Holding Forceps, Straight, Serrated, 18cm</t>
  </si>
  <si>
    <t>BackhausTowel Forceps, 8cm, 3 1/2</t>
  </si>
  <si>
    <t>Weitlaner-Loktite Retractor, Sharp, 13cm, 5</t>
  </si>
  <si>
    <t>Scalpel Handle, Standard, Solid, No.3</t>
  </si>
  <si>
    <t>Tissue Forceps, 1x2 Teeth, 16cm</t>
  </si>
  <si>
    <t>Dressing Forceps, Straight, 16cm</t>
  </si>
  <si>
    <t>Ochsner-Kocher Hemostatic Forceps, Straight, 18cm</t>
  </si>
  <si>
    <t>Kelly Hemostatic Forceps, Curved, 14cm</t>
  </si>
  <si>
    <t>Mayo-Hegar Needle Holder, Straight, 18cm</t>
  </si>
  <si>
    <t>Hegar Uterine-Dilators, 8 Pcs., 3/4-17/18mm, In Canvas Roll</t>
  </si>
  <si>
    <t>Metzenbaum Dissecting Scissors, Curved, Fig.1, 18cm</t>
  </si>
  <si>
    <t>Mayo Dissecting Scissors, Curved, 17cm</t>
  </si>
  <si>
    <t>Scalpel Handle, Standard, Solid, No.4</t>
  </si>
  <si>
    <t>Stainless Steel Bowls 61x30 mm (0.07 Liter)</t>
  </si>
  <si>
    <t>Stainless Steel Bowls 80x40 mm (0.14 Liter)</t>
  </si>
  <si>
    <t>Kidney bowls 250x140x40 mm</t>
  </si>
  <si>
    <t>Instrument Boxes lid without knob 200x100x060mm</t>
  </si>
  <si>
    <t>Instrument Boxes lid without knob 500x200x120mm</t>
  </si>
  <si>
    <t>Kevorkian Biopsy Punch, 3x9mm, 21cm, 8 1/4</t>
  </si>
  <si>
    <t>Haberer Abdominal Spatula, 37x45mm, 30cm, 12</t>
  </si>
  <si>
    <t>Wertheim Op. And Gyn. Scissors, Curved, 22,5cm,
 9</t>
  </si>
  <si>
    <t>Heaney Hysterectomy Forceps, With 1 Cross
 Tooth, 21cm, 8 1/4</t>
  </si>
  <si>
    <t>RSUD SUBANG</t>
  </si>
  <si>
    <t>118500625</t>
  </si>
  <si>
    <t>JUNI  2025</t>
  </si>
  <si>
    <t>118520625</t>
  </si>
  <si>
    <t>118530625</t>
  </si>
  <si>
    <r>
      <t xml:space="preserve">Laparotomy Set for Infant </t>
    </r>
    <r>
      <rPr>
        <b/>
        <sz val="11"/>
        <rFont val="Calibri"/>
        <family val="2"/>
        <scheme val="minor"/>
      </rPr>
      <t>ASVIA</t>
    </r>
  </si>
  <si>
    <t>Bilirubin Direct Kit 230/240</t>
  </si>
  <si>
    <t>118650625</t>
  </si>
  <si>
    <t>Kalibrasi Kimia Analyzer</t>
  </si>
  <si>
    <t>Kalibrasi Hematology Analyzer</t>
  </si>
  <si>
    <t xml:space="preserve">Kalibrasi Centrifuge </t>
  </si>
  <si>
    <t>PT TERA EMCAL SOLUSINDO</t>
  </si>
  <si>
    <r>
      <t>Reaction Plate Motor Assembly</t>
    </r>
    <r>
      <rPr>
        <b/>
        <sz val="12"/>
        <rFont val="Calibri"/>
        <family val="2"/>
        <scheme val="minor"/>
      </rPr>
      <t xml:space="preserve"> Mindray</t>
    </r>
  </si>
  <si>
    <t>118590625</t>
  </si>
  <si>
    <t>118660625</t>
  </si>
  <si>
    <t>118670625</t>
  </si>
  <si>
    <t>118680625</t>
  </si>
  <si>
    <t>118690625</t>
  </si>
  <si>
    <t>1187006025</t>
  </si>
  <si>
    <t>118706025</t>
  </si>
  <si>
    <t>2025 PKM KOJA</t>
  </si>
  <si>
    <t>JULI 2025</t>
  </si>
  <si>
    <t>118730725</t>
  </si>
  <si>
    <r>
      <t xml:space="preserve">Glucose GOD-PAP LS Mono 4x100 </t>
    </r>
    <r>
      <rPr>
        <b/>
        <sz val="12"/>
        <rFont val="Calibri"/>
        <family val="2"/>
        <scheme val="minor"/>
      </rPr>
      <t>mtd</t>
    </r>
  </si>
  <si>
    <r>
      <t xml:space="preserve">GOT ASAT (SGOT) LS IFCC 4+1  3x20 ml+1x15 ml </t>
    </r>
    <r>
      <rPr>
        <b/>
        <sz val="12"/>
        <rFont val="Calibri"/>
        <family val="2"/>
        <scheme val="minor"/>
      </rPr>
      <t>mtd</t>
    </r>
  </si>
  <si>
    <r>
      <t xml:space="preserve">GPT ALAT (SGPT) LS IFCC 4+1  3x20 ml+1x15 ml </t>
    </r>
    <r>
      <rPr>
        <b/>
        <sz val="12"/>
        <rFont val="Calibri"/>
        <family val="2"/>
        <scheme val="minor"/>
      </rPr>
      <t>mtd</t>
    </r>
  </si>
  <si>
    <r>
      <t xml:space="preserve">Gamma GT LS 4+1  3x40 ml+1x30 ml </t>
    </r>
    <r>
      <rPr>
        <b/>
        <sz val="12"/>
        <color theme="1"/>
        <rFont val="Calibri"/>
        <family val="2"/>
        <scheme val="minor"/>
      </rPr>
      <t>mtd</t>
    </r>
  </si>
  <si>
    <r>
      <t xml:space="preserve">Urea Urease GDLH UV LS 4+1   3x20 ml </t>
    </r>
    <r>
      <rPr>
        <b/>
        <sz val="12"/>
        <rFont val="Calibri"/>
        <family val="2"/>
        <scheme val="minor"/>
      </rPr>
      <t>mtd</t>
    </r>
  </si>
  <si>
    <r>
      <t xml:space="preserve">K2EDTA PET 2ml isi 100pcs/pack </t>
    </r>
    <r>
      <rPr>
        <b/>
        <sz val="12"/>
        <color theme="1"/>
        <rFont val="Calibri"/>
        <family val="2"/>
        <scheme val="minor"/>
      </rPr>
      <t>QTUBE</t>
    </r>
  </si>
  <si>
    <t>Thermal Paper 4.9 x 40</t>
  </si>
  <si>
    <t>118760725</t>
  </si>
  <si>
    <t>Sewa LIS ( Laboratory Information 
System ) unit Laboratorium</t>
  </si>
  <si>
    <t>bulan</t>
  </si>
  <si>
    <t>PT WYNACOM UNITAMA</t>
  </si>
  <si>
    <t>AGUSTUS 2025</t>
  </si>
  <si>
    <t>118830825</t>
  </si>
  <si>
    <t>118840825</t>
  </si>
  <si>
    <t>Galon</t>
  </si>
  <si>
    <t>118850824</t>
  </si>
  <si>
    <t>118860825</t>
  </si>
  <si>
    <t>118870825</t>
  </si>
  <si>
    <t>AGUSTUS  2025</t>
  </si>
  <si>
    <t>118880825</t>
  </si>
  <si>
    <t>118890825</t>
  </si>
  <si>
    <t>118900825</t>
  </si>
  <si>
    <t>25 Juli 2025</t>
  </si>
  <si>
    <t>Bilirubin Total Kit 230/240</t>
  </si>
  <si>
    <t>118930825</t>
  </si>
  <si>
    <t xml:space="preserve">Parafilm uk 2 Inch x 250FT </t>
  </si>
  <si>
    <t>118940825</t>
  </si>
  <si>
    <t>118960825</t>
  </si>
  <si>
    <t>LABWARE CHARUZU Pipette Tip Eppendorf 1000ul Blue</t>
  </si>
  <si>
    <t>Cleaning Solution Dianuo</t>
  </si>
  <si>
    <t>119020825</t>
  </si>
  <si>
    <t>119030825</t>
  </si>
  <si>
    <t>119040825</t>
  </si>
  <si>
    <r>
      <t xml:space="preserve">Urine Reagen Strips for </t>
    </r>
    <r>
      <rPr>
        <b/>
        <sz val="12"/>
        <color theme="1"/>
        <rFont val="Calibri"/>
        <family val="2"/>
        <scheme val="minor"/>
      </rPr>
      <t>Mindray U-11</t>
    </r>
  </si>
  <si>
    <t>119080925</t>
  </si>
  <si>
    <t>SEPTEMBER 2025</t>
  </si>
  <si>
    <t>SEPTEMBER</t>
  </si>
  <si>
    <t>119100925</t>
  </si>
  <si>
    <t>119110925</t>
  </si>
  <si>
    <t>119130925</t>
  </si>
  <si>
    <t>119150925</t>
  </si>
  <si>
    <t>119160925</t>
  </si>
  <si>
    <t>119170925</t>
  </si>
  <si>
    <t>119180925</t>
  </si>
  <si>
    <t>SEPTEMBER  2025</t>
  </si>
  <si>
    <r>
      <t xml:space="preserve">SGOT 3x40 ml+1x30 ml </t>
    </r>
    <r>
      <rPr>
        <b/>
        <sz val="12"/>
        <rFont val="Calibri"/>
        <family val="2"/>
        <scheme val="minor"/>
      </rPr>
      <t>mtd</t>
    </r>
  </si>
  <si>
    <t xml:space="preserve">SEPTEMBER 2025 </t>
  </si>
  <si>
    <t>119201025</t>
  </si>
  <si>
    <t xml:space="preserve"> Calibrant Fluid Pack CP100</t>
  </si>
  <si>
    <t>OKTOBER 2025</t>
  </si>
  <si>
    <t>1119211025</t>
  </si>
  <si>
    <t>Tiang Infus 5 Roda</t>
  </si>
  <si>
    <t>Pot urine tutup putih 30cc</t>
  </si>
  <si>
    <t>TRANSOFIX NRC</t>
  </si>
  <si>
    <t>Folley Catheter no 24 rusch</t>
  </si>
  <si>
    <r>
      <t>hsCRP isi 25 test/box</t>
    </r>
    <r>
      <rPr>
        <b/>
        <sz val="12"/>
        <rFont val="Calibri"/>
        <family val="2"/>
        <scheme val="minor"/>
      </rPr>
      <t xml:space="preserve"> ichroma</t>
    </r>
  </si>
  <si>
    <t xml:space="preserve">Parafilm uk 4 Inch </t>
  </si>
  <si>
    <t>119261025</t>
  </si>
  <si>
    <t xml:space="preserve">Pot Feses 30ml </t>
  </si>
  <si>
    <t>PT AGARINDO COMPANY</t>
  </si>
  <si>
    <r>
      <rPr>
        <b/>
        <sz val="12"/>
        <rFont val="Calibri"/>
        <family val="2"/>
        <scheme val="minor"/>
      </rPr>
      <t>Docare</t>
    </r>
    <r>
      <rPr>
        <sz val="12"/>
        <rFont val="Calibri"/>
        <family val="2"/>
        <scheme val="minor"/>
      </rPr>
      <t xml:space="preserve"> alert Snap Yellow Dewasa isi 300pcs </t>
    </r>
  </si>
  <si>
    <r>
      <t xml:space="preserve">Stomatch Tube FR no. 16 </t>
    </r>
    <r>
      <rPr>
        <b/>
        <sz val="12"/>
        <color theme="1"/>
        <rFont val="Calibri"/>
        <family val="2"/>
        <scheme val="minor"/>
      </rPr>
      <t>JMS</t>
    </r>
  </si>
  <si>
    <t>Surgical Face Mask isi 50pcs Onemed</t>
  </si>
  <si>
    <r>
      <rPr>
        <b/>
        <sz val="12"/>
        <rFont val="Calibri"/>
        <family val="2"/>
        <scheme val="minor"/>
      </rPr>
      <t>Anara</t>
    </r>
    <r>
      <rPr>
        <sz val="12"/>
        <rFont val="Calibri"/>
        <family val="2"/>
        <scheme val="minor"/>
      </rPr>
      <t xml:space="preserve"> ID Band Insert Type Blue adult isi 100 pcs</t>
    </r>
  </si>
  <si>
    <r>
      <t xml:space="preserve">Needle No 30 G </t>
    </r>
    <r>
      <rPr>
        <b/>
        <sz val="12"/>
        <color theme="1"/>
        <rFont val="Calibri"/>
        <family val="2"/>
        <scheme val="minor"/>
      </rPr>
      <t>Terumo</t>
    </r>
  </si>
  <si>
    <t>ANEKA KIMIA</t>
  </si>
  <si>
    <t>RS Andhika (Pak Achsan)</t>
  </si>
  <si>
    <t>Meja periksa pasien 1 locker 2 laci</t>
  </si>
  <si>
    <t>Hosfit Alkesindo</t>
  </si>
  <si>
    <t>Clinchem MC (level 2) 230/240</t>
  </si>
  <si>
    <t>Total Protein 230/240</t>
  </si>
  <si>
    <t>119341025</t>
  </si>
  <si>
    <t>119361025</t>
  </si>
  <si>
    <t>OKTOBER  2025</t>
  </si>
  <si>
    <t>119501025</t>
  </si>
  <si>
    <t>119511025</t>
  </si>
  <si>
    <t>Notes:</t>
  </si>
  <si>
    <t xml:space="preserve">Aquadest setelah oktober 2025 diganti ke Aqua DM Brataco dengan harga 150.000 blm PPN </t>
  </si>
  <si>
    <t>NOVEMBER 2025</t>
  </si>
  <si>
    <t>119521125</t>
  </si>
  <si>
    <t>119531125</t>
  </si>
  <si>
    <t>119541125</t>
  </si>
  <si>
    <t>119551125</t>
  </si>
  <si>
    <t>PT TRIPATRIA ANDALAN</t>
  </si>
  <si>
    <t>NOVEMBER  2025</t>
  </si>
  <si>
    <t>119571125</t>
  </si>
  <si>
    <t>Kartu Goldar</t>
  </si>
  <si>
    <r>
      <rPr>
        <b/>
        <sz val="12"/>
        <rFont val="Calibri"/>
        <family val="2"/>
        <scheme val="minor"/>
      </rPr>
      <t>REAGENSIA BIOCON</t>
    </r>
    <r>
      <rPr>
        <sz val="12"/>
        <rFont val="Calibri"/>
        <family val="2"/>
        <scheme val="minor"/>
      </rPr>
      <t xml:space="preserve"> Golongan Darah (Blood Grouping) Monoclonal Anti A</t>
    </r>
  </si>
  <si>
    <r>
      <rPr>
        <b/>
        <sz val="12"/>
        <rFont val="Calibri"/>
        <family val="2"/>
        <scheme val="minor"/>
      </rPr>
      <t>REAGENSIA BIOCON</t>
    </r>
    <r>
      <rPr>
        <sz val="12"/>
        <rFont val="Calibri"/>
        <family val="2"/>
        <scheme val="minor"/>
      </rPr>
      <t xml:space="preserve"> Golongan Darah (Blood Grouping) Monoclonal Anti B</t>
    </r>
  </si>
  <si>
    <t>119591125</t>
  </si>
  <si>
    <r>
      <t xml:space="preserve">Aqua DM 20L </t>
    </r>
    <r>
      <rPr>
        <b/>
        <sz val="12"/>
        <color theme="1"/>
        <rFont val="Calibri"/>
        <family val="2"/>
        <scheme val="minor"/>
      </rPr>
      <t>Brataco</t>
    </r>
  </si>
  <si>
    <t>PT TAM</t>
  </si>
  <si>
    <t>JEC Bekasi</t>
  </si>
  <si>
    <t>119701125</t>
  </si>
  <si>
    <t>Immunohistochemical antigen retrieval buffer I (Citrate)</t>
  </si>
  <si>
    <t>CD45 (LCA) (2B11 &amp; PD7/26)</t>
  </si>
  <si>
    <t>Concentrated cleaning solution</t>
  </si>
  <si>
    <t>Her2/Neu (EP3)</t>
  </si>
  <si>
    <t>Immunochromogenic Reagent</t>
  </si>
  <si>
    <t>Immunohistochemical antigen EDTA</t>
  </si>
  <si>
    <t>Probe Cleaning Solution</t>
  </si>
  <si>
    <t>Dewax solution</t>
  </si>
  <si>
    <t>CD3 (MRQ-39)</t>
  </si>
  <si>
    <t>CD20 (L26)</t>
  </si>
  <si>
    <t>Ki-67 (MRQ-64)</t>
  </si>
  <si>
    <t>Progesterone Receptor (Y85)</t>
  </si>
  <si>
    <t>NOVEMBER 205</t>
  </si>
  <si>
    <r>
      <t xml:space="preserve">Glove nitril non sterile size L </t>
    </r>
    <r>
      <rPr>
        <b/>
        <sz val="12"/>
        <color theme="1"/>
        <rFont val="Calibri"/>
        <family val="2"/>
        <scheme val="minor"/>
      </rPr>
      <t>sritrang</t>
    </r>
  </si>
  <si>
    <t>Glove latex non steril size s Free powder Safeglove</t>
  </si>
  <si>
    <t>PT VANTAGEBIO</t>
  </si>
  <si>
    <t>119721125</t>
  </si>
  <si>
    <t>DESEMBER 2025</t>
  </si>
  <si>
    <t>DESEMBER  2025</t>
  </si>
  <si>
    <t>119741225</t>
  </si>
  <si>
    <t>RSUD KRAMAT JATI</t>
  </si>
  <si>
    <r>
      <rPr>
        <b/>
        <sz val="12"/>
        <rFont val="Calibri"/>
        <family val="2"/>
        <scheme val="minor"/>
      </rPr>
      <t>IS</t>
    </r>
    <r>
      <rPr>
        <sz val="12"/>
        <rFont val="Calibri"/>
        <family val="2"/>
        <scheme val="minor"/>
      </rPr>
      <t xml:space="preserve"> Anti-HCV Rapid Test</t>
    </r>
  </si>
  <si>
    <r>
      <t xml:space="preserve">IS </t>
    </r>
    <r>
      <rPr>
        <sz val="12"/>
        <rFont val="Calibri"/>
        <family val="2"/>
        <scheme val="minor"/>
      </rPr>
      <t>HIV-1/2 Antibody Rapid Test</t>
    </r>
  </si>
  <si>
    <r>
      <rPr>
        <b/>
        <sz val="12"/>
        <rFont val="Calibri"/>
        <family val="2"/>
        <scheme val="minor"/>
      </rPr>
      <t>IS</t>
    </r>
    <r>
      <rPr>
        <sz val="12"/>
        <rFont val="Calibri"/>
        <family val="2"/>
        <scheme val="minor"/>
      </rPr>
      <t xml:space="preserve"> DOA 5 Drugs Panel Test (THC/MOP/AMP/METH/BZO)</t>
    </r>
  </si>
  <si>
    <t>119721225</t>
  </si>
  <si>
    <t>119751225</t>
  </si>
  <si>
    <t>AST/SGPT Kit 230/240</t>
  </si>
  <si>
    <t>119791225</t>
  </si>
  <si>
    <t>119761225</t>
  </si>
  <si>
    <t>Aqua DM</t>
  </si>
  <si>
    <t>BRATACO</t>
  </si>
  <si>
    <t>galon</t>
  </si>
  <si>
    <t xml:space="preserve">119811225 </t>
  </si>
  <si>
    <t>Poly-L-Lysine Coated Slide</t>
  </si>
  <si>
    <t>PT. VANTAGEBIO</t>
  </si>
  <si>
    <t>DESEMBER 205</t>
  </si>
  <si>
    <r>
      <rPr>
        <b/>
        <sz val="12"/>
        <rFont val="Calibri"/>
        <family val="2"/>
        <scheme val="minor"/>
      </rPr>
      <t xml:space="preserve">Ichroma </t>
    </r>
    <r>
      <rPr>
        <sz val="12"/>
        <rFont val="Calibri"/>
        <family val="2"/>
        <scheme val="minor"/>
      </rPr>
      <t>TnI Plus</t>
    </r>
  </si>
  <si>
    <t>119831225</t>
  </si>
  <si>
    <r>
      <t xml:space="preserve">Pewarna Gram 4 X 100 ml </t>
    </r>
    <r>
      <rPr>
        <b/>
        <sz val="12"/>
        <rFont val="Calibri"/>
        <family val="2"/>
        <scheme val="minor"/>
      </rPr>
      <t>indoreagen</t>
    </r>
  </si>
  <si>
    <t>119881225</t>
  </si>
  <si>
    <t>per 19 Desember 2025</t>
  </si>
  <si>
    <t xml:space="preserve">             </t>
  </si>
  <si>
    <t>117240125</t>
  </si>
  <si>
    <t>117250125</t>
  </si>
  <si>
    <t>BREAKDOWN PENJUALAN PT. MITRAJAYA SELARAS ABADI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</si>
</sst>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_(* \(#,##0\);_(* &quot;-&quot;_);_(@_)"/>
    <numFmt numFmtId="43" formatCode="_(* #,##0.00_);_(* \(#,##0.00\);_(* &quot;-&quot;??_);_(@_)"/>
    <numFmt numFmtId="164" formatCode="_(&quot;Rp&quot;* #,##0_);_(&quot;Rp&quot;* \(#,##0\);_(&quot;Rp&quot;* &quot;-&quot;_);_(@_)"/>
    <numFmt numFmtId="165" formatCode="_(* #,##0_);_(* \(#,##0\);_(* &quot;-&quot;??_);_(@_)"/>
    <numFmt numFmtId="166" formatCode="[$-409]d\-mmm\-yy;@"/>
    <numFmt numFmtId="168" formatCode="_-[$Rp-421]* #,##0_-;\-[$Rp-421]* #,##0_-;_-[$Rp-421]* &quot;-&quot;_-;_-@_-"/>
    <numFmt numFmtId="169" formatCode="_([$Rp-421]* #,##0_);_([$Rp-421]* \(#,##0\);_([$Rp-421]* &quot;-&quot;_);_(@_)"/>
    <numFmt numFmtId="170" formatCode="_-[$Rp-421]* #,##0.00_-;\-[$Rp-421]* #,##0.00_-;_-[$Rp-421]* &quot;-&quot;??_-;_-@_-"/>
    <numFmt numFmtId="171" formatCode="_-* #,##0_-;\-* #,##0_-;_-* &quot;-&quot;_-;_-@_-"/>
    <numFmt numFmtId="172" formatCode="_-&quot;Rp&quot;* #,##0.00_-;\-&quot;Rp&quot;* #,##0.00_-;_-&quot;Rp&quot;* &quot;-&quot;??_-;_-@_-"/>
    <numFmt numFmtId="173" formatCode="_-* #,##0.00_-;\-* #,##0.00_-;_-* &quot;-&quot;??_-;_-@_-"/>
    <numFmt numFmtId="174" formatCode="_(* #,##0.000_);_(* \(#,##0.000\);_(* &quot;-&quot;???_);_(@_)"/>
    <numFmt numFmtId="175" formatCode="_(* #,##0.0_);_(* \(#,##0.0\);_(* &quot;-&quot;?_);_(@_)"/>
    <numFmt numFmtId="176" formatCode="_-[$Rp-421]* #,##0.000_-;\-[$Rp-421]* #,##0.000_-;_-[$Rp-421]* &quot;-&quot;???_-;_-@_-"/>
    <numFmt numFmtId="177" formatCode="#,##0.000_);\(#,##0.000\)"/>
    <numFmt numFmtId="178" formatCode="#,##0.0_);\(#,##0.0\)"/>
    <numFmt numFmtId="180" formatCode="0.0%"/>
    <numFmt numFmtId="181" formatCode="_-[$Rp-421]* #,##0.000_-;\-[$Rp-421]* #,##0.000_-;_-[$Rp-421]* &quot;-&quot;_-;_-@_-"/>
    <numFmt numFmtId="182" formatCode="_(* #,##0_);_(* \(#,##0\);_(* &quot;-&quot;???_);_(@_)"/>
    <numFmt numFmtId="184" formatCode="_-[$Rp-421]* #,##0_-;\-[$Rp-421]* #,##0_-;_-[$Rp-421]*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4"/>
      <color rgb="FF0070C0"/>
      <name val="Calibri"/>
      <family val="2"/>
      <scheme val="minor"/>
    </font>
    <font>
      <b/>
      <sz val="12"/>
      <name val="Calibri"/>
      <family val="2"/>
      <scheme val="minor"/>
    </font>
    <font>
      <sz val="12"/>
      <name val="Calibri"/>
      <family val="2"/>
      <scheme val="minor"/>
    </font>
    <font>
      <b/>
      <sz val="12"/>
      <color rgb="FFFF0000"/>
      <name val="Calibri"/>
      <family val="2"/>
      <scheme val="minor"/>
    </font>
    <font>
      <b/>
      <sz val="12"/>
      <color theme="1"/>
      <name val="Calibri"/>
      <family val="2"/>
      <scheme val="minor"/>
    </font>
    <font>
      <sz val="11"/>
      <name val="Calibri"/>
      <family val="2"/>
      <scheme val="minor"/>
    </font>
    <font>
      <b/>
      <sz val="20"/>
      <color theme="1"/>
      <name val="Calibri"/>
      <family val="2"/>
      <scheme val="minor"/>
    </font>
    <font>
      <sz val="20"/>
      <color theme="1"/>
      <name val="Calibri"/>
      <family val="2"/>
      <scheme val="minor"/>
    </font>
    <font>
      <sz val="12"/>
      <color theme="1"/>
      <name val="Calibri"/>
      <family val="2"/>
      <scheme val="minor"/>
    </font>
    <font>
      <b/>
      <sz val="14"/>
      <color theme="1"/>
      <name val="Calibri"/>
      <family val="2"/>
      <scheme val="minor"/>
    </font>
    <font>
      <sz val="12"/>
      <color rgb="FFFF0000"/>
      <name val="Calibri"/>
      <family val="2"/>
      <scheme val="minor"/>
    </font>
    <font>
      <b/>
      <sz val="11"/>
      <name val="Calibri"/>
      <family val="2"/>
      <scheme val="minor"/>
    </font>
    <font>
      <sz val="10"/>
      <color theme="1"/>
      <name val="Arial"/>
      <family val="2"/>
    </font>
    <font>
      <sz val="10"/>
      <name val="Arial"/>
      <family val="2"/>
    </font>
    <font>
      <b/>
      <sz val="9"/>
      <color indexed="81"/>
      <name val="Tahoma"/>
      <family val="2"/>
    </font>
    <font>
      <b/>
      <sz val="24"/>
      <color theme="1"/>
      <name val="Calibri"/>
      <family val="2"/>
      <scheme val="minor"/>
    </font>
    <font>
      <b/>
      <sz val="26"/>
      <color theme="1"/>
      <name val="Calibri"/>
      <family val="2"/>
      <scheme val="minor"/>
    </font>
    <font>
      <sz val="9"/>
      <color indexed="81"/>
      <name val="Tahoma"/>
      <family val="2"/>
    </font>
    <font>
      <sz val="11"/>
      <color rgb="FFFF0000"/>
      <name val="Calibri"/>
      <family val="2"/>
      <scheme val="minor"/>
    </font>
    <font>
      <b/>
      <i/>
      <sz val="11"/>
      <color theme="1"/>
      <name val="Calibri"/>
      <family val="2"/>
      <scheme val="minor"/>
    </font>
    <font>
      <sz val="11"/>
      <name val="Arial"/>
      <family val="2"/>
    </font>
    <font>
      <sz val="12"/>
      <color rgb="FF000000"/>
      <name val="Calibri"/>
      <family val="2"/>
      <scheme val="minor"/>
    </font>
    <font>
      <b/>
      <sz val="11"/>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5">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style="medium">
        <color indexed="64"/>
      </bottom>
      <diagonal/>
    </border>
    <border>
      <left/>
      <right/>
      <top/>
      <bottom style="thin">
        <color indexed="64"/>
      </bottom>
      <diagonal/>
    </border>
    <border>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style="thin">
        <color auto="1"/>
      </left>
      <right style="thin">
        <color auto="1"/>
      </right>
      <top style="thin">
        <color auto="1"/>
      </top>
      <bottom style="thin">
        <color indexed="64"/>
      </bottom>
      <diagonal/>
    </border>
    <border>
      <left style="thin">
        <color indexed="64"/>
      </left>
      <right style="thin">
        <color indexed="64"/>
      </right>
      <top style="medium">
        <color indexed="64"/>
      </top>
      <bottom style="thin">
        <color indexed="64"/>
      </bottom>
      <diagonal/>
    </border>
    <border>
      <left style="thin">
        <color auto="1"/>
      </left>
      <right/>
      <top/>
      <bottom style="thin">
        <color auto="1"/>
      </bottom>
      <diagonal/>
    </border>
    <border>
      <left style="medium">
        <color indexed="64"/>
      </left>
      <right style="medium">
        <color indexed="64"/>
      </right>
      <top/>
      <bottom style="thin">
        <color indexed="64"/>
      </bottom>
      <diagonal/>
    </border>
    <border>
      <left/>
      <right style="thin">
        <color auto="1"/>
      </right>
      <top style="thin">
        <color auto="1"/>
      </top>
      <bottom style="thin">
        <color indexed="64"/>
      </bottom>
      <diagonal/>
    </border>
    <border>
      <left style="thin">
        <color indexed="64"/>
      </left>
      <right/>
      <top style="thin">
        <color indexed="64"/>
      </top>
      <bottom style="thin">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0" fontId="1" fillId="0" borderId="0"/>
    <xf numFmtId="173" fontId="1" fillId="0" borderId="0" applyFont="0" applyFill="0" applyBorder="0" applyAlignment="0" applyProtection="0"/>
  </cellStyleXfs>
  <cellXfs count="922">
    <xf numFmtId="0" fontId="0" fillId="0" borderId="0" xfId="0"/>
    <xf numFmtId="0" fontId="4" fillId="2" borderId="0" xfId="0" applyFont="1" applyFill="1" applyAlignment="1">
      <alignment horizontal="center" vertical="center"/>
    </xf>
    <xf numFmtId="0" fontId="5" fillId="2" borderId="0" xfId="0" applyFont="1" applyFill="1" applyAlignment="1">
      <alignment horizontal="left" vertical="center"/>
    </xf>
    <xf numFmtId="0" fontId="6" fillId="2" borderId="0" xfId="0" applyFont="1" applyFill="1" applyAlignment="1">
      <alignment horizontal="center" vertical="center"/>
    </xf>
    <xf numFmtId="0" fontId="5" fillId="2" borderId="0" xfId="0" applyFont="1" applyFill="1" applyAlignment="1">
      <alignment vertical="center"/>
    </xf>
    <xf numFmtId="0" fontId="5" fillId="2" borderId="0" xfId="0" applyFont="1" applyFill="1" applyAlignment="1">
      <alignment horizontal="center"/>
    </xf>
    <xf numFmtId="164" fontId="5" fillId="2" borderId="0" xfId="0" applyNumberFormat="1" applyFont="1" applyFill="1" applyAlignment="1">
      <alignment horizontal="center" vertical="center"/>
    </xf>
    <xf numFmtId="41" fontId="5" fillId="2" borderId="0" xfId="0" applyNumberFormat="1" applyFont="1" applyFill="1" applyAlignment="1">
      <alignment vertical="center"/>
    </xf>
    <xf numFmtId="10" fontId="5" fillId="2" borderId="0" xfId="0" applyNumberFormat="1" applyFont="1" applyFill="1" applyAlignment="1">
      <alignment horizontal="center" vertical="center"/>
    </xf>
    <xf numFmtId="165" fontId="5" fillId="2" borderId="0" xfId="0" applyNumberFormat="1" applyFont="1" applyFill="1" applyAlignment="1">
      <alignment vertical="center"/>
    </xf>
    <xf numFmtId="165" fontId="5" fillId="2" borderId="0" xfId="0" applyNumberFormat="1" applyFont="1" applyFill="1" applyAlignment="1">
      <alignment horizontal="center" vertical="center"/>
    </xf>
    <xf numFmtId="165" fontId="5" fillId="2" borderId="0" xfId="1" applyNumberFormat="1" applyFont="1" applyFill="1" applyBorder="1" applyAlignment="1">
      <alignment horizontal="center" vertical="center"/>
    </xf>
    <xf numFmtId="10" fontId="5" fillId="2" borderId="0" xfId="2" applyNumberFormat="1" applyFont="1" applyFill="1" applyBorder="1" applyAlignment="1">
      <alignment horizontal="center" vertical="center"/>
    </xf>
    <xf numFmtId="165" fontId="5"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0" fontId="4" fillId="2" borderId="4" xfId="0" applyFont="1" applyFill="1" applyBorder="1" applyAlignment="1">
      <alignment horizontal="center" vertical="center"/>
    </xf>
    <xf numFmtId="41" fontId="4" fillId="2" borderId="6" xfId="1" applyNumberFormat="1" applyFont="1" applyFill="1" applyBorder="1" applyAlignment="1">
      <alignment horizontal="center" vertical="center"/>
    </xf>
    <xf numFmtId="165" fontId="4" fillId="2" borderId="6" xfId="1" applyNumberFormat="1" applyFont="1" applyFill="1" applyBorder="1" applyAlignment="1">
      <alignment horizontal="center" vertical="center"/>
    </xf>
    <xf numFmtId="0" fontId="4" fillId="2" borderId="6" xfId="0" applyFont="1" applyFill="1" applyBorder="1" applyAlignment="1">
      <alignment horizontal="center" vertical="center"/>
    </xf>
    <xf numFmtId="10" fontId="0" fillId="0" borderId="0" xfId="0" applyNumberFormat="1" applyAlignment="1">
      <alignment horizontal="center"/>
    </xf>
    <xf numFmtId="0" fontId="8" fillId="0" borderId="0" xfId="0" applyFont="1"/>
    <xf numFmtId="0" fontId="11" fillId="0" borderId="0" xfId="0" applyFont="1"/>
    <xf numFmtId="10" fontId="11" fillId="0" borderId="0" xfId="0" applyNumberFormat="1" applyFont="1" applyAlignment="1">
      <alignment horizontal="center"/>
    </xf>
    <xf numFmtId="0" fontId="11" fillId="0" borderId="0" xfId="0" applyFont="1" applyAlignment="1">
      <alignment horizontal="center" vertical="center"/>
    </xf>
    <xf numFmtId="0" fontId="11" fillId="0" borderId="0" xfId="0" applyFont="1" applyAlignment="1">
      <alignment horizontal="left" vertical="center"/>
    </xf>
    <xf numFmtId="10" fontId="11" fillId="0" borderId="0" xfId="0" applyNumberFormat="1"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166" fontId="0" fillId="0" borderId="0" xfId="0" applyNumberFormat="1" applyAlignment="1">
      <alignment horizontal="center"/>
    </xf>
    <xf numFmtId="0" fontId="2" fillId="0" borderId="0" xfId="0" applyFont="1" applyAlignment="1">
      <alignment horizontal="center" vertical="center"/>
    </xf>
    <xf numFmtId="164" fontId="5" fillId="0" borderId="0" xfId="0" applyNumberFormat="1" applyFont="1" applyAlignment="1">
      <alignment horizontal="left"/>
    </xf>
    <xf numFmtId="165" fontId="0" fillId="0" borderId="0" xfId="0" applyNumberFormat="1"/>
    <xf numFmtId="0" fontId="5" fillId="0" borderId="0" xfId="0" applyFont="1"/>
    <xf numFmtId="0" fontId="4" fillId="0" borderId="0" xfId="0" applyFont="1" applyAlignment="1">
      <alignment horizontal="center" vertical="center"/>
    </xf>
    <xf numFmtId="0" fontId="5" fillId="2" borderId="0" xfId="0" applyFont="1" applyFill="1" applyAlignment="1">
      <alignment horizontal="center" vertical="center"/>
    </xf>
    <xf numFmtId="0" fontId="0" fillId="2" borderId="0" xfId="0" applyFill="1"/>
    <xf numFmtId="165" fontId="4" fillId="2" borderId="0" xfId="0" applyNumberFormat="1" applyFont="1" applyFill="1" applyAlignment="1">
      <alignment horizontal="center" vertical="center"/>
    </xf>
    <xf numFmtId="166" fontId="5" fillId="2" borderId="0" xfId="0" applyNumberFormat="1" applyFont="1" applyFill="1" applyAlignment="1">
      <alignment horizontal="center" vertical="center"/>
    </xf>
    <xf numFmtId="0" fontId="5" fillId="2" borderId="0" xfId="0" quotePrefix="1" applyFont="1" applyFill="1" applyAlignment="1">
      <alignment horizontal="center" vertical="center"/>
    </xf>
    <xf numFmtId="10" fontId="5" fillId="0" borderId="0" xfId="0" applyNumberFormat="1" applyFont="1" applyAlignment="1">
      <alignment horizontal="center"/>
    </xf>
    <xf numFmtId="0" fontId="4" fillId="0" borderId="4" xfId="0" applyFont="1" applyBorder="1" applyAlignment="1">
      <alignment horizontal="center" vertical="center"/>
    </xf>
    <xf numFmtId="0" fontId="0" fillId="0" borderId="1" xfId="0" applyBorder="1"/>
    <xf numFmtId="10" fontId="4" fillId="2" borderId="4" xfId="0" applyNumberFormat="1" applyFont="1" applyFill="1" applyBorder="1" applyAlignment="1">
      <alignment horizontal="center" vertical="center"/>
    </xf>
    <xf numFmtId="165" fontId="7" fillId="2" borderId="0" xfId="0" applyNumberFormat="1" applyFont="1" applyFill="1"/>
    <xf numFmtId="41" fontId="5" fillId="2" borderId="13" xfId="0" applyNumberFormat="1" applyFont="1" applyFill="1" applyBorder="1" applyAlignment="1">
      <alignment vertical="center"/>
    </xf>
    <xf numFmtId="10" fontId="5" fillId="2" borderId="13" xfId="0" applyNumberFormat="1" applyFont="1" applyFill="1" applyBorder="1" applyAlignment="1">
      <alignment horizontal="center" vertical="center"/>
    </xf>
    <xf numFmtId="165" fontId="5" fillId="2" borderId="13" xfId="0" applyNumberFormat="1" applyFont="1" applyFill="1" applyBorder="1" applyAlignment="1">
      <alignment vertical="center"/>
    </xf>
    <xf numFmtId="0" fontId="0" fillId="0" borderId="13" xfId="0" applyBorder="1"/>
    <xf numFmtId="41" fontId="0" fillId="0" borderId="13" xfId="0" applyNumberFormat="1" applyBorder="1"/>
    <xf numFmtId="164" fontId="5" fillId="0" borderId="15" xfId="0" applyNumberFormat="1" applyFont="1" applyBorder="1" applyAlignment="1">
      <alignment horizontal="left"/>
    </xf>
    <xf numFmtId="0" fontId="5" fillId="0" borderId="13" xfId="0" applyFont="1" applyBorder="1" applyAlignment="1">
      <alignment horizontal="center"/>
    </xf>
    <xf numFmtId="164" fontId="5" fillId="0" borderId="13" xfId="0" applyNumberFormat="1" applyFont="1" applyBorder="1" applyAlignment="1">
      <alignment horizontal="left"/>
    </xf>
    <xf numFmtId="0" fontId="5" fillId="0" borderId="16" xfId="0" applyFont="1" applyBorder="1" applyAlignment="1">
      <alignment horizontal="center"/>
    </xf>
    <xf numFmtId="164" fontId="5" fillId="0" borderId="16" xfId="0" applyNumberFormat="1" applyFont="1" applyBorder="1" applyAlignment="1">
      <alignment horizontal="left"/>
    </xf>
    <xf numFmtId="41" fontId="5" fillId="2" borderId="16" xfId="0" applyNumberFormat="1" applyFont="1" applyFill="1" applyBorder="1" applyAlignment="1">
      <alignment vertical="center"/>
    </xf>
    <xf numFmtId="10" fontId="5" fillId="2" borderId="16" xfId="0" applyNumberFormat="1" applyFont="1" applyFill="1" applyBorder="1" applyAlignment="1">
      <alignment horizontal="center" vertical="center"/>
    </xf>
    <xf numFmtId="165" fontId="5" fillId="2" borderId="16" xfId="0" applyNumberFormat="1" applyFont="1" applyFill="1" applyBorder="1" applyAlignment="1">
      <alignment vertical="center"/>
    </xf>
    <xf numFmtId="0" fontId="0" fillId="0" borderId="16" xfId="0" applyBorder="1"/>
    <xf numFmtId="41" fontId="0" fillId="0" borderId="16" xfId="0" applyNumberFormat="1" applyBorder="1"/>
    <xf numFmtId="41" fontId="5" fillId="2" borderId="15" xfId="0" applyNumberFormat="1" applyFont="1" applyFill="1" applyBorder="1" applyAlignment="1">
      <alignment vertical="center"/>
    </xf>
    <xf numFmtId="10" fontId="5" fillId="2" borderId="15" xfId="0" applyNumberFormat="1" applyFont="1" applyFill="1" applyBorder="1" applyAlignment="1">
      <alignment horizontal="center" vertical="center"/>
    </xf>
    <xf numFmtId="165" fontId="5" fillId="2" borderId="15" xfId="0" applyNumberFormat="1" applyFont="1" applyFill="1" applyBorder="1" applyAlignment="1">
      <alignment vertical="center"/>
    </xf>
    <xf numFmtId="0" fontId="5" fillId="0" borderId="15" xfId="0" applyFont="1" applyBorder="1"/>
    <xf numFmtId="10" fontId="5" fillId="0" borderId="15" xfId="0" applyNumberFormat="1" applyFont="1" applyBorder="1" applyAlignment="1">
      <alignment horizontal="center"/>
    </xf>
    <xf numFmtId="165" fontId="5" fillId="2" borderId="15" xfId="0" applyNumberFormat="1" applyFont="1" applyFill="1" applyBorder="1" applyAlignment="1">
      <alignment horizontal="center" vertical="center"/>
    </xf>
    <xf numFmtId="0" fontId="5" fillId="2" borderId="15" xfId="0" applyFont="1" applyFill="1" applyBorder="1" applyAlignment="1">
      <alignment horizontal="left" vertical="center"/>
    </xf>
    <xf numFmtId="165" fontId="5" fillId="2" borderId="15" xfId="1" applyNumberFormat="1" applyFont="1" applyFill="1" applyBorder="1" applyAlignment="1">
      <alignment horizontal="center" vertical="center"/>
    </xf>
    <xf numFmtId="165" fontId="5" fillId="0" borderId="16" xfId="1" applyNumberFormat="1" applyFont="1" applyFill="1" applyBorder="1" applyAlignment="1">
      <alignment horizontal="center" vertical="center"/>
    </xf>
    <xf numFmtId="10" fontId="5" fillId="2" borderId="15" xfId="2" applyNumberFormat="1" applyFont="1" applyFill="1" applyBorder="1" applyAlignment="1">
      <alignment horizontal="center" vertical="center"/>
    </xf>
    <xf numFmtId="0" fontId="8" fillId="0" borderId="16" xfId="0" applyFont="1" applyBorder="1"/>
    <xf numFmtId="0" fontId="5" fillId="0" borderId="16" xfId="0" applyFont="1" applyBorder="1"/>
    <xf numFmtId="164" fontId="5" fillId="0" borderId="16" xfId="0" applyNumberFormat="1" applyFont="1" applyBorder="1" applyAlignment="1">
      <alignment horizontal="right"/>
    </xf>
    <xf numFmtId="10" fontId="5" fillId="0" borderId="16" xfId="0" applyNumberFormat="1" applyFont="1" applyBorder="1" applyAlignment="1">
      <alignment horizontal="center"/>
    </xf>
    <xf numFmtId="165" fontId="5" fillId="2" borderId="16" xfId="0" applyNumberFormat="1" applyFont="1" applyFill="1" applyBorder="1" applyAlignment="1">
      <alignment horizontal="center" vertical="center"/>
    </xf>
    <xf numFmtId="0" fontId="5" fillId="0" borderId="16" xfId="0" applyFont="1" applyBorder="1" applyAlignment="1">
      <alignment horizontal="left" vertical="center"/>
    </xf>
    <xf numFmtId="0" fontId="5" fillId="2" borderId="16" xfId="0" applyFont="1" applyFill="1" applyBorder="1" applyAlignment="1">
      <alignment horizontal="center"/>
    </xf>
    <xf numFmtId="0" fontId="5" fillId="2" borderId="16" xfId="0" applyFont="1" applyFill="1" applyBorder="1" applyAlignment="1">
      <alignment horizontal="center" vertical="center"/>
    </xf>
    <xf numFmtId="0" fontId="5" fillId="2" borderId="16" xfId="0" applyFont="1" applyFill="1" applyBorder="1" applyAlignment="1">
      <alignment horizontal="left" vertical="center"/>
    </xf>
    <xf numFmtId="165" fontId="5" fillId="2" borderId="16" xfId="1" applyNumberFormat="1" applyFont="1" applyFill="1" applyBorder="1" applyAlignment="1">
      <alignment horizontal="center" vertical="center"/>
    </xf>
    <xf numFmtId="10" fontId="5" fillId="2" borderId="16" xfId="2" applyNumberFormat="1" applyFont="1" applyFill="1" applyBorder="1" applyAlignment="1">
      <alignment horizontal="center" vertical="center"/>
    </xf>
    <xf numFmtId="0" fontId="2" fillId="0" borderId="13" xfId="0" applyFont="1" applyBorder="1" applyAlignment="1">
      <alignment horizontal="center" vertical="center"/>
    </xf>
    <xf numFmtId="165" fontId="5" fillId="2" borderId="13" xfId="0" applyNumberFormat="1" applyFont="1" applyFill="1" applyBorder="1" applyAlignment="1">
      <alignment horizontal="center" vertical="center"/>
    </xf>
    <xf numFmtId="0" fontId="2" fillId="0" borderId="12" xfId="0" applyFont="1" applyBorder="1" applyAlignment="1">
      <alignment horizontal="center" vertical="center"/>
    </xf>
    <xf numFmtId="10" fontId="5" fillId="2" borderId="13" xfId="2" applyNumberFormat="1" applyFont="1" applyFill="1" applyBorder="1" applyAlignment="1">
      <alignment horizontal="center" vertical="center"/>
    </xf>
    <xf numFmtId="165" fontId="0" fillId="0" borderId="13" xfId="0" applyNumberFormat="1" applyBorder="1"/>
    <xf numFmtId="0" fontId="0" fillId="0" borderId="12" xfId="0" applyBorder="1"/>
    <xf numFmtId="0" fontId="5" fillId="0" borderId="12" xfId="0" applyFont="1" applyBorder="1"/>
    <xf numFmtId="10" fontId="5" fillId="0" borderId="12" xfId="0" applyNumberFormat="1" applyFont="1" applyBorder="1" applyAlignment="1">
      <alignment horizontal="center"/>
    </xf>
    <xf numFmtId="41" fontId="0" fillId="0" borderId="12" xfId="0" applyNumberFormat="1" applyBorder="1"/>
    <xf numFmtId="10" fontId="0" fillId="0" borderId="16" xfId="0" applyNumberFormat="1" applyBorder="1" applyAlignment="1">
      <alignment horizontal="center"/>
    </xf>
    <xf numFmtId="0" fontId="5" fillId="0" borderId="13" xfId="0" applyFont="1" applyBorder="1"/>
    <xf numFmtId="10" fontId="5" fillId="0" borderId="13" xfId="0" applyNumberFormat="1" applyFont="1" applyBorder="1" applyAlignment="1">
      <alignment horizontal="center"/>
    </xf>
    <xf numFmtId="164" fontId="5" fillId="0" borderId="12" xfId="0" applyNumberFormat="1" applyFont="1" applyBorder="1" applyAlignment="1">
      <alignment horizontal="left"/>
    </xf>
    <xf numFmtId="164" fontId="0" fillId="0" borderId="12" xfId="0" applyNumberFormat="1" applyBorder="1"/>
    <xf numFmtId="43" fontId="0" fillId="0" borderId="12" xfId="0" applyNumberFormat="1" applyBorder="1"/>
    <xf numFmtId="164" fontId="0" fillId="0" borderId="13" xfId="0" applyNumberFormat="1" applyBorder="1"/>
    <xf numFmtId="43" fontId="0" fillId="0" borderId="13" xfId="0" applyNumberFormat="1" applyBorder="1"/>
    <xf numFmtId="165" fontId="5" fillId="2" borderId="13" xfId="1" applyNumberFormat="1" applyFont="1" applyFill="1" applyBorder="1" applyAlignment="1">
      <alignment horizontal="center" vertical="center"/>
    </xf>
    <xf numFmtId="0" fontId="5" fillId="0" borderId="19" xfId="0" applyFont="1" applyBorder="1"/>
    <xf numFmtId="164" fontId="5" fillId="0" borderId="19" xfId="0" applyNumberFormat="1" applyFont="1" applyBorder="1" applyAlignment="1">
      <alignment horizontal="left"/>
    </xf>
    <xf numFmtId="164" fontId="0" fillId="0" borderId="19" xfId="0" applyNumberFormat="1" applyBorder="1"/>
    <xf numFmtId="10" fontId="5" fillId="0" borderId="19" xfId="0" applyNumberFormat="1" applyFont="1" applyBorder="1" applyAlignment="1">
      <alignment horizontal="center"/>
    </xf>
    <xf numFmtId="43" fontId="0" fillId="0" borderId="19" xfId="0" applyNumberFormat="1" applyBorder="1"/>
    <xf numFmtId="41" fontId="0" fillId="0" borderId="19" xfId="0" applyNumberFormat="1" applyBorder="1"/>
    <xf numFmtId="165" fontId="5" fillId="2" borderId="20" xfId="1" applyNumberFormat="1" applyFont="1" applyFill="1" applyBorder="1" applyAlignment="1">
      <alignment horizontal="center" vertical="center"/>
    </xf>
    <xf numFmtId="165" fontId="5" fillId="2" borderId="20" xfId="0" applyNumberFormat="1" applyFont="1" applyFill="1" applyBorder="1" applyAlignment="1">
      <alignment horizontal="center" vertical="center"/>
    </xf>
    <xf numFmtId="165" fontId="5" fillId="2" borderId="20" xfId="0" applyNumberFormat="1" applyFont="1" applyFill="1" applyBorder="1" applyAlignment="1">
      <alignment vertical="center"/>
    </xf>
    <xf numFmtId="10" fontId="4" fillId="2" borderId="6" xfId="2" applyNumberFormat="1" applyFont="1" applyFill="1" applyBorder="1" applyAlignment="1">
      <alignment horizontal="center" vertical="center"/>
    </xf>
    <xf numFmtId="10" fontId="4" fillId="2" borderId="6"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left" vertical="center"/>
    </xf>
    <xf numFmtId="0" fontId="6" fillId="2" borderId="1" xfId="0"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xf>
    <xf numFmtId="164" fontId="5" fillId="2" borderId="1" xfId="0" applyNumberFormat="1" applyFont="1" applyFill="1" applyBorder="1" applyAlignment="1">
      <alignment horizontal="center" vertical="center"/>
    </xf>
    <xf numFmtId="41" fontId="5" fillId="2" borderId="1" xfId="0" applyNumberFormat="1" applyFont="1" applyFill="1" applyBorder="1" applyAlignment="1">
      <alignment vertical="center"/>
    </xf>
    <xf numFmtId="10" fontId="5" fillId="2" borderId="1" xfId="0" applyNumberFormat="1" applyFont="1" applyFill="1" applyBorder="1" applyAlignment="1">
      <alignment horizontal="center" vertical="center"/>
    </xf>
    <xf numFmtId="165" fontId="5" fillId="2" borderId="1" xfId="0" applyNumberFormat="1" applyFont="1" applyFill="1" applyBorder="1" applyAlignment="1">
      <alignment vertical="center"/>
    </xf>
    <xf numFmtId="10" fontId="5" fillId="2" borderId="1" xfId="2" applyNumberFormat="1" applyFont="1" applyFill="1" applyBorder="1" applyAlignment="1">
      <alignment horizontal="center" vertical="center"/>
    </xf>
    <xf numFmtId="0" fontId="5" fillId="2" borderId="0" xfId="0" applyFont="1" applyFill="1"/>
    <xf numFmtId="0" fontId="8" fillId="2" borderId="0" xfId="0" applyFont="1" applyFill="1"/>
    <xf numFmtId="165" fontId="5" fillId="2" borderId="19" xfId="0" applyNumberFormat="1" applyFont="1" applyFill="1" applyBorder="1" applyAlignment="1">
      <alignment horizontal="center" vertical="center"/>
    </xf>
    <xf numFmtId="165" fontId="4" fillId="2" borderId="19" xfId="0" applyNumberFormat="1" applyFont="1" applyFill="1" applyBorder="1" applyAlignment="1">
      <alignment horizontal="center" vertical="center"/>
    </xf>
    <xf numFmtId="41" fontId="5" fillId="2" borderId="12" xfId="0" applyNumberFormat="1" applyFont="1" applyFill="1" applyBorder="1" applyAlignment="1">
      <alignment vertical="center"/>
    </xf>
    <xf numFmtId="0" fontId="2" fillId="0" borderId="16" xfId="0" applyFont="1" applyBorder="1" applyAlignment="1">
      <alignment horizontal="center" vertical="center"/>
    </xf>
    <xf numFmtId="0" fontId="5" fillId="2" borderId="16" xfId="0" applyFont="1" applyFill="1" applyBorder="1"/>
    <xf numFmtId="164" fontId="5" fillId="0" borderId="13" xfId="0" applyNumberFormat="1" applyFont="1" applyBorder="1" applyAlignment="1">
      <alignment horizontal="right"/>
    </xf>
    <xf numFmtId="43" fontId="0" fillId="0" borderId="16" xfId="0" applyNumberFormat="1" applyBorder="1"/>
    <xf numFmtId="0" fontId="5" fillId="2" borderId="13" xfId="0" applyFont="1" applyFill="1" applyBorder="1" applyAlignment="1">
      <alignment horizontal="left" vertical="center"/>
    </xf>
    <xf numFmtId="165" fontId="5" fillId="2" borderId="12" xfId="0" applyNumberFormat="1" applyFont="1" applyFill="1" applyBorder="1" applyAlignment="1">
      <alignment horizontal="center" vertical="center"/>
    </xf>
    <xf numFmtId="0" fontId="11" fillId="0" borderId="16" xfId="0" applyFont="1" applyBorder="1"/>
    <xf numFmtId="0" fontId="5" fillId="0" borderId="12" xfId="0" applyFont="1" applyBorder="1" applyAlignment="1">
      <alignment horizontal="center"/>
    </xf>
    <xf numFmtId="164" fontId="5" fillId="0" borderId="12" xfId="0" applyNumberFormat="1" applyFont="1" applyBorder="1" applyAlignment="1">
      <alignment horizontal="right"/>
    </xf>
    <xf numFmtId="10" fontId="5" fillId="2" borderId="12" xfId="0" applyNumberFormat="1" applyFont="1" applyFill="1" applyBorder="1" applyAlignment="1">
      <alignment horizontal="center"/>
    </xf>
    <xf numFmtId="165" fontId="5" fillId="2" borderId="12" xfId="0" applyNumberFormat="1" applyFont="1" applyFill="1" applyBorder="1" applyAlignment="1">
      <alignment vertical="center"/>
    </xf>
    <xf numFmtId="10" fontId="5" fillId="2" borderId="12" xfId="0" applyNumberFormat="1" applyFont="1" applyFill="1" applyBorder="1" applyAlignment="1">
      <alignment horizontal="center" vertical="center"/>
    </xf>
    <xf numFmtId="10" fontId="5" fillId="2" borderId="13" xfId="0" applyNumberFormat="1" applyFont="1" applyFill="1" applyBorder="1" applyAlignment="1">
      <alignment horizontal="center"/>
    </xf>
    <xf numFmtId="165" fontId="5" fillId="2" borderId="12" xfId="1" applyNumberFormat="1" applyFont="1" applyFill="1" applyBorder="1" applyAlignment="1">
      <alignment horizontal="center" vertical="center"/>
    </xf>
    <xf numFmtId="10" fontId="5" fillId="2" borderId="12" xfId="2" applyNumberFormat="1" applyFont="1" applyFill="1" applyBorder="1" applyAlignment="1">
      <alignment horizontal="center" vertical="center"/>
    </xf>
    <xf numFmtId="0" fontId="5" fillId="2" borderId="19" xfId="0" applyFont="1" applyFill="1" applyBorder="1" applyAlignment="1">
      <alignment horizontal="center" vertical="center"/>
    </xf>
    <xf numFmtId="166" fontId="5" fillId="2" borderId="19" xfId="0" applyNumberFormat="1" applyFont="1" applyFill="1" applyBorder="1" applyAlignment="1">
      <alignment horizontal="center" vertical="center"/>
    </xf>
    <xf numFmtId="0" fontId="5" fillId="2" borderId="19" xfId="0" quotePrefix="1" applyFont="1" applyFill="1" applyBorder="1" applyAlignment="1">
      <alignment horizontal="center" vertical="center"/>
    </xf>
    <xf numFmtId="0" fontId="4" fillId="2" borderId="19" xfId="0" applyFont="1" applyFill="1" applyBorder="1" applyAlignment="1">
      <alignment horizontal="center" vertical="center"/>
    </xf>
    <xf numFmtId="0" fontId="5" fillId="2" borderId="19" xfId="0" applyFont="1" applyFill="1" applyBorder="1" applyAlignment="1">
      <alignment horizontal="left" vertical="center"/>
    </xf>
    <xf numFmtId="0" fontId="5" fillId="0" borderId="19" xfId="0" applyFont="1" applyBorder="1" applyAlignment="1">
      <alignment horizontal="center"/>
    </xf>
    <xf numFmtId="41" fontId="5" fillId="2" borderId="19" xfId="0" applyNumberFormat="1" applyFont="1" applyFill="1" applyBorder="1" applyAlignment="1">
      <alignment vertical="center"/>
    </xf>
    <xf numFmtId="165" fontId="5" fillId="2" borderId="19" xfId="0" applyNumberFormat="1" applyFont="1" applyFill="1" applyBorder="1" applyAlignment="1">
      <alignment vertical="center"/>
    </xf>
    <xf numFmtId="10" fontId="5" fillId="2" borderId="19" xfId="0" applyNumberFormat="1" applyFont="1" applyFill="1" applyBorder="1" applyAlignment="1">
      <alignment horizontal="center" vertical="center"/>
    </xf>
    <xf numFmtId="165" fontId="5" fillId="2" borderId="19" xfId="1" applyNumberFormat="1" applyFont="1" applyFill="1" applyBorder="1" applyAlignment="1">
      <alignment horizontal="center" vertical="center"/>
    </xf>
    <xf numFmtId="10" fontId="5" fillId="2" borderId="19" xfId="2" applyNumberFormat="1" applyFont="1" applyFill="1" applyBorder="1" applyAlignment="1">
      <alignment horizontal="center" vertical="center"/>
    </xf>
    <xf numFmtId="166" fontId="5" fillId="2" borderId="20" xfId="0" applyNumberFormat="1" applyFont="1" applyFill="1" applyBorder="1" applyAlignment="1">
      <alignment horizontal="center" vertical="center"/>
    </xf>
    <xf numFmtId="164" fontId="5" fillId="0" borderId="19" xfId="0" applyNumberFormat="1" applyFont="1" applyBorder="1" applyAlignment="1">
      <alignment horizontal="right"/>
    </xf>
    <xf numFmtId="10" fontId="5" fillId="2" borderId="19" xfId="0" applyNumberFormat="1" applyFont="1" applyFill="1" applyBorder="1" applyAlignment="1">
      <alignment horizontal="center"/>
    </xf>
    <xf numFmtId="0" fontId="0" fillId="2" borderId="13" xfId="0" applyFill="1" applyBorder="1"/>
    <xf numFmtId="0" fontId="0" fillId="2" borderId="16" xfId="0" applyFill="1" applyBorder="1"/>
    <xf numFmtId="165" fontId="8" fillId="2" borderId="16" xfId="1" applyNumberFormat="1" applyFont="1" applyFill="1" applyBorder="1" applyAlignment="1">
      <alignment horizontal="center" vertical="center"/>
    </xf>
    <xf numFmtId="10" fontId="8" fillId="2" borderId="16" xfId="2" applyNumberFormat="1" applyFont="1" applyFill="1" applyBorder="1" applyAlignment="1">
      <alignment horizontal="center" vertical="center"/>
    </xf>
    <xf numFmtId="164" fontId="5" fillId="2" borderId="16" xfId="0" applyNumberFormat="1" applyFont="1" applyFill="1" applyBorder="1" applyAlignment="1">
      <alignment horizontal="right"/>
    </xf>
    <xf numFmtId="10" fontId="5" fillId="2" borderId="16" xfId="0" applyNumberFormat="1" applyFont="1" applyFill="1" applyBorder="1" applyAlignment="1">
      <alignment horizontal="center"/>
    </xf>
    <xf numFmtId="165" fontId="0" fillId="0" borderId="16" xfId="0" applyNumberFormat="1" applyBorder="1"/>
    <xf numFmtId="164" fontId="0" fillId="0" borderId="16" xfId="0" applyNumberFormat="1" applyBorder="1"/>
    <xf numFmtId="166" fontId="5" fillId="2" borderId="15" xfId="0" applyNumberFormat="1" applyFont="1" applyFill="1" applyBorder="1" applyAlignment="1">
      <alignment horizontal="center" vertical="center"/>
    </xf>
    <xf numFmtId="0" fontId="5" fillId="2" borderId="15" xfId="0" applyFont="1" applyFill="1" applyBorder="1" applyAlignment="1">
      <alignment horizontal="center" vertical="center"/>
    </xf>
    <xf numFmtId="0" fontId="5" fillId="2" borderId="15" xfId="0" quotePrefix="1" applyFont="1" applyFill="1" applyBorder="1" applyAlignment="1">
      <alignment horizontal="center" vertical="center"/>
    </xf>
    <xf numFmtId="165" fontId="4" fillId="2" borderId="13" xfId="0" applyNumberFormat="1" applyFont="1" applyFill="1" applyBorder="1" applyAlignment="1">
      <alignment horizontal="center" vertical="center"/>
    </xf>
    <xf numFmtId="0" fontId="5" fillId="2" borderId="13" xfId="0" applyFont="1" applyFill="1" applyBorder="1" applyAlignment="1">
      <alignment horizontal="center" vertical="center"/>
    </xf>
    <xf numFmtId="164" fontId="8" fillId="0" borderId="16" xfId="0" applyNumberFormat="1" applyFont="1" applyBorder="1" applyAlignment="1">
      <alignment horizontal="left"/>
    </xf>
    <xf numFmtId="10" fontId="5" fillId="2" borderId="15" xfId="0" applyNumberFormat="1" applyFont="1" applyFill="1" applyBorder="1" applyAlignment="1">
      <alignment horizontal="center"/>
    </xf>
    <xf numFmtId="41" fontId="5" fillId="2" borderId="12" xfId="0" applyNumberFormat="1" applyFont="1" applyFill="1" applyBorder="1" applyAlignment="1">
      <alignment horizontal="center" vertical="center"/>
    </xf>
    <xf numFmtId="169" fontId="11" fillId="0" borderId="16" xfId="0" applyNumberFormat="1" applyFont="1" applyBorder="1"/>
    <xf numFmtId="9" fontId="5" fillId="2" borderId="16" xfId="2" applyFont="1" applyFill="1" applyBorder="1" applyAlignment="1">
      <alignment horizontal="center" vertical="center"/>
    </xf>
    <xf numFmtId="0" fontId="5" fillId="2" borderId="12" xfId="0" applyFont="1" applyFill="1" applyBorder="1" applyAlignment="1">
      <alignment horizontal="left" vertical="center"/>
    </xf>
    <xf numFmtId="0" fontId="5" fillId="2" borderId="12" xfId="0" applyFont="1" applyFill="1" applyBorder="1"/>
    <xf numFmtId="165" fontId="8" fillId="2" borderId="13" xfId="1" applyNumberFormat="1" applyFont="1" applyFill="1" applyBorder="1" applyAlignment="1">
      <alignment horizontal="center" vertical="center"/>
    </xf>
    <xf numFmtId="41" fontId="5" fillId="2" borderId="16" xfId="0" applyNumberFormat="1" applyFont="1" applyFill="1" applyBorder="1" applyAlignment="1">
      <alignment horizontal="center" vertical="center"/>
    </xf>
    <xf numFmtId="0" fontId="5" fillId="0" borderId="16" xfId="0" applyFont="1" applyBorder="1" applyAlignment="1">
      <alignment horizontal="left"/>
    </xf>
    <xf numFmtId="164" fontId="5" fillId="2" borderId="0" xfId="0" applyNumberFormat="1" applyFont="1" applyFill="1" applyAlignment="1">
      <alignment horizontal="right"/>
    </xf>
    <xf numFmtId="164" fontId="5" fillId="2" borderId="13" xfId="0" applyNumberFormat="1" applyFont="1" applyFill="1" applyBorder="1" applyAlignment="1">
      <alignment horizontal="right"/>
    </xf>
    <xf numFmtId="164" fontId="8" fillId="0" borderId="15" xfId="0" applyNumberFormat="1" applyFont="1" applyBorder="1" applyAlignment="1">
      <alignment horizontal="left"/>
    </xf>
    <xf numFmtId="165" fontId="4" fillId="2" borderId="4" xfId="1" applyNumberFormat="1" applyFont="1" applyFill="1" applyBorder="1" applyAlignment="1">
      <alignment horizontal="center" vertical="center"/>
    </xf>
    <xf numFmtId="10" fontId="4" fillId="2" borderId="4" xfId="2" applyNumberFormat="1" applyFont="1" applyFill="1" applyBorder="1" applyAlignment="1">
      <alignment horizontal="center" vertical="center"/>
    </xf>
    <xf numFmtId="164" fontId="8" fillId="0" borderId="12" xfId="0" applyNumberFormat="1" applyFont="1" applyBorder="1" applyAlignment="1">
      <alignment horizontal="left"/>
    </xf>
    <xf numFmtId="165" fontId="7" fillId="2" borderId="16" xfId="0" applyNumberFormat="1" applyFont="1" applyFill="1" applyBorder="1"/>
    <xf numFmtId="0" fontId="5" fillId="2" borderId="16" xfId="0" applyFont="1" applyFill="1" applyBorder="1" applyAlignment="1">
      <alignment horizontal="left"/>
    </xf>
    <xf numFmtId="0" fontId="5" fillId="2" borderId="13" xfId="0" applyFont="1" applyFill="1" applyBorder="1"/>
    <xf numFmtId="165" fontId="7" fillId="2" borderId="13" xfId="0" applyNumberFormat="1" applyFont="1" applyFill="1" applyBorder="1"/>
    <xf numFmtId="164" fontId="8" fillId="0" borderId="13" xfId="0" applyNumberFormat="1" applyFont="1" applyBorder="1" applyAlignment="1">
      <alignment horizontal="left"/>
    </xf>
    <xf numFmtId="165" fontId="11" fillId="2" borderId="12" xfId="0" applyNumberFormat="1" applyFont="1" applyFill="1" applyBorder="1"/>
    <xf numFmtId="165" fontId="5" fillId="2" borderId="18" xfId="0" applyNumberFormat="1" applyFont="1" applyFill="1" applyBorder="1" applyAlignment="1">
      <alignment vertical="center"/>
    </xf>
    <xf numFmtId="164" fontId="5" fillId="2" borderId="16" xfId="0" applyNumberFormat="1" applyFont="1" applyFill="1" applyBorder="1" applyAlignment="1">
      <alignment horizontal="left"/>
    </xf>
    <xf numFmtId="0" fontId="5" fillId="2" borderId="19" xfId="0" applyFont="1" applyFill="1" applyBorder="1"/>
    <xf numFmtId="164" fontId="5" fillId="2" borderId="19" xfId="0" applyNumberFormat="1" applyFont="1" applyFill="1" applyBorder="1" applyAlignment="1">
      <alignment horizontal="right"/>
    </xf>
    <xf numFmtId="165" fontId="0" fillId="2" borderId="19" xfId="0" applyNumberFormat="1" applyFill="1" applyBorder="1"/>
    <xf numFmtId="164" fontId="8" fillId="0" borderId="19" xfId="0" applyNumberFormat="1" applyFont="1" applyBorder="1" applyAlignment="1">
      <alignment horizontal="left"/>
    </xf>
    <xf numFmtId="0" fontId="0" fillId="2" borderId="19" xfId="0" applyFill="1" applyBorder="1" applyAlignment="1">
      <alignment horizontal="center" vertical="center"/>
    </xf>
    <xf numFmtId="0" fontId="0" fillId="0" borderId="19" xfId="0" applyBorder="1" applyAlignment="1">
      <alignment horizontal="center"/>
    </xf>
    <xf numFmtId="165" fontId="11" fillId="2" borderId="19" xfId="0" applyNumberFormat="1" applyFont="1" applyFill="1" applyBorder="1"/>
    <xf numFmtId="165" fontId="11" fillId="2" borderId="16" xfId="0" applyNumberFormat="1" applyFont="1" applyFill="1" applyBorder="1"/>
    <xf numFmtId="165" fontId="11" fillId="2" borderId="13" xfId="0" applyNumberFormat="1" applyFont="1" applyFill="1" applyBorder="1"/>
    <xf numFmtId="164" fontId="8" fillId="2" borderId="19" xfId="0" applyNumberFormat="1" applyFont="1" applyFill="1" applyBorder="1" applyAlignment="1">
      <alignment horizontal="left"/>
    </xf>
    <xf numFmtId="0" fontId="5" fillId="2" borderId="15" xfId="0" applyFont="1" applyFill="1" applyBorder="1"/>
    <xf numFmtId="0" fontId="5" fillId="2" borderId="15" xfId="0" applyFont="1" applyFill="1" applyBorder="1" applyAlignment="1">
      <alignment horizontal="center"/>
    </xf>
    <xf numFmtId="0" fontId="5" fillId="2" borderId="13" xfId="0" applyFont="1" applyFill="1" applyBorder="1" applyAlignment="1">
      <alignment horizontal="center"/>
    </xf>
    <xf numFmtId="0" fontId="5" fillId="2" borderId="12" xfId="0" applyFont="1" applyFill="1" applyBorder="1" applyAlignment="1">
      <alignment horizontal="center"/>
    </xf>
    <xf numFmtId="164" fontId="5" fillId="2" borderId="12" xfId="0" applyNumberFormat="1" applyFont="1" applyFill="1" applyBorder="1" applyAlignment="1">
      <alignment horizontal="right"/>
    </xf>
    <xf numFmtId="165" fontId="0" fillId="2" borderId="12" xfId="0" applyNumberFormat="1" applyFill="1" applyBorder="1"/>
    <xf numFmtId="164" fontId="8" fillId="2" borderId="16" xfId="0" applyNumberFormat="1" applyFont="1" applyFill="1" applyBorder="1" applyAlignment="1">
      <alignment horizontal="left"/>
    </xf>
    <xf numFmtId="0" fontId="5" fillId="0" borderId="13" xfId="0" applyFont="1" applyBorder="1" applyAlignment="1">
      <alignment horizontal="left" vertical="center"/>
    </xf>
    <xf numFmtId="165" fontId="5" fillId="0" borderId="13" xfId="1" applyNumberFormat="1" applyFont="1" applyFill="1" applyBorder="1" applyAlignment="1">
      <alignment horizontal="center" vertical="center"/>
    </xf>
    <xf numFmtId="0" fontId="0" fillId="2" borderId="0" xfId="0" applyFill="1" applyAlignment="1">
      <alignment horizontal="center" vertical="center"/>
    </xf>
    <xf numFmtId="10" fontId="5" fillId="2" borderId="0" xfId="0" applyNumberFormat="1" applyFont="1" applyFill="1" applyAlignment="1">
      <alignment horizontal="center"/>
    </xf>
    <xf numFmtId="166" fontId="0" fillId="2" borderId="0" xfId="0" applyNumberFormat="1" applyFill="1" applyAlignment="1">
      <alignment horizontal="center"/>
    </xf>
    <xf numFmtId="41" fontId="0" fillId="0" borderId="2" xfId="0" applyNumberFormat="1" applyBorder="1"/>
    <xf numFmtId="41" fontId="5" fillId="2" borderId="13" xfId="0" applyNumberFormat="1" applyFont="1" applyFill="1" applyBorder="1" applyAlignment="1">
      <alignment horizontal="left" vertical="center"/>
    </xf>
    <xf numFmtId="0" fontId="11" fillId="0" borderId="13" xfId="0" applyFont="1" applyBorder="1"/>
    <xf numFmtId="0" fontId="5" fillId="2" borderId="20" xfId="0" quotePrefix="1" applyFont="1" applyFill="1" applyBorder="1" applyAlignment="1">
      <alignment horizontal="center" vertical="center"/>
    </xf>
    <xf numFmtId="0" fontId="5" fillId="2" borderId="20" xfId="0" applyFont="1" applyFill="1" applyBorder="1" applyAlignment="1">
      <alignment horizontal="center" vertical="center"/>
    </xf>
    <xf numFmtId="10" fontId="5" fillId="2" borderId="20" xfId="0" applyNumberFormat="1" applyFont="1" applyFill="1" applyBorder="1" applyAlignment="1">
      <alignment horizontal="center" vertical="center"/>
    </xf>
    <xf numFmtId="10" fontId="5" fillId="2" borderId="20" xfId="2" applyNumberFormat="1" applyFont="1" applyFill="1" applyBorder="1" applyAlignment="1">
      <alignment horizontal="center" vertical="center"/>
    </xf>
    <xf numFmtId="0" fontId="15" fillId="0" borderId="16" xfId="0" applyFont="1" applyBorder="1" applyAlignment="1">
      <alignment horizontal="center"/>
    </xf>
    <xf numFmtId="165" fontId="0" fillId="2" borderId="16" xfId="0" applyNumberFormat="1" applyFill="1" applyBorder="1"/>
    <xf numFmtId="164" fontId="5" fillId="2" borderId="15" xfId="0" applyNumberFormat="1" applyFont="1" applyFill="1" applyBorder="1" applyAlignment="1">
      <alignment horizontal="right"/>
    </xf>
    <xf numFmtId="0" fontId="5" fillId="2" borderId="13" xfId="0" applyFont="1" applyFill="1" applyBorder="1" applyAlignment="1">
      <alignment horizontal="left"/>
    </xf>
    <xf numFmtId="0" fontId="0" fillId="0" borderId="0" xfId="0" applyAlignment="1">
      <alignment horizontal="center" vertical="center"/>
    </xf>
    <xf numFmtId="165" fontId="11" fillId="2" borderId="0" xfId="0" applyNumberFormat="1" applyFont="1" applyFill="1"/>
    <xf numFmtId="164" fontId="8" fillId="0" borderId="0" xfId="0" applyNumberFormat="1" applyFont="1" applyAlignment="1">
      <alignment horizontal="left"/>
    </xf>
    <xf numFmtId="41" fontId="5" fillId="2" borderId="15" xfId="0" applyNumberFormat="1" applyFont="1" applyFill="1" applyBorder="1" applyAlignment="1">
      <alignment horizontal="center" vertical="center"/>
    </xf>
    <xf numFmtId="166" fontId="5" fillId="2" borderId="12" xfId="0" applyNumberFormat="1" applyFont="1" applyFill="1" applyBorder="1" applyAlignment="1">
      <alignment horizontal="center" vertical="center"/>
    </xf>
    <xf numFmtId="0" fontId="0" fillId="2" borderId="12" xfId="0" applyFill="1" applyBorder="1" applyAlignment="1">
      <alignment horizontal="center" vertical="center"/>
    </xf>
    <xf numFmtId="165" fontId="11" fillId="2" borderId="12" xfId="0" applyNumberFormat="1" applyFont="1" applyFill="1" applyBorder="1" applyAlignment="1">
      <alignment horizontal="center" vertical="center"/>
    </xf>
    <xf numFmtId="0" fontId="0" fillId="0" borderId="19" xfId="0" applyBorder="1" applyAlignment="1">
      <alignment horizontal="center" vertical="center"/>
    </xf>
    <xf numFmtId="0" fontId="5" fillId="2" borderId="19" xfId="0" applyFont="1" applyFill="1" applyBorder="1" applyAlignment="1">
      <alignment horizontal="center"/>
    </xf>
    <xf numFmtId="165" fontId="0" fillId="2" borderId="0" xfId="0" applyNumberFormat="1" applyFill="1"/>
    <xf numFmtId="10" fontId="5" fillId="2" borderId="20" xfId="0" applyNumberFormat="1" applyFont="1" applyFill="1" applyBorder="1" applyAlignment="1">
      <alignment horizontal="center"/>
    </xf>
    <xf numFmtId="41" fontId="5" fillId="2" borderId="20" xfId="0" applyNumberFormat="1" applyFont="1" applyFill="1" applyBorder="1" applyAlignment="1">
      <alignment vertical="center"/>
    </xf>
    <xf numFmtId="0" fontId="5" fillId="0" borderId="21" xfId="0" applyFont="1" applyBorder="1"/>
    <xf numFmtId="165" fontId="2" fillId="3" borderId="2" xfId="0" applyNumberFormat="1" applyFont="1" applyFill="1" applyBorder="1"/>
    <xf numFmtId="0" fontId="8" fillId="2" borderId="12" xfId="0" applyFont="1" applyFill="1" applyBorder="1"/>
    <xf numFmtId="165" fontId="8" fillId="2" borderId="12" xfId="0" applyNumberFormat="1" applyFont="1" applyFill="1" applyBorder="1" applyAlignment="1">
      <alignment vertical="center"/>
    </xf>
    <xf numFmtId="165" fontId="8" fillId="2" borderId="12" xfId="0" applyNumberFormat="1" applyFont="1" applyFill="1" applyBorder="1" applyAlignment="1">
      <alignment horizontal="center" vertical="center"/>
    </xf>
    <xf numFmtId="0" fontId="8" fillId="2" borderId="13" xfId="0" applyFont="1" applyFill="1" applyBorder="1"/>
    <xf numFmtId="165" fontId="8" fillId="2" borderId="13" xfId="0" applyNumberFormat="1" applyFont="1" applyFill="1" applyBorder="1" applyAlignment="1">
      <alignment vertical="center"/>
    </xf>
    <xf numFmtId="165" fontId="8" fillId="2" borderId="13" xfId="0" applyNumberFormat="1" applyFont="1" applyFill="1" applyBorder="1" applyAlignment="1">
      <alignment horizontal="center" vertical="center"/>
    </xf>
    <xf numFmtId="0" fontId="2" fillId="0" borderId="2" xfId="0" applyFont="1" applyBorder="1"/>
    <xf numFmtId="43" fontId="0" fillId="0" borderId="0" xfId="0" applyNumberFormat="1"/>
    <xf numFmtId="41" fontId="2" fillId="2" borderId="2" xfId="0" applyNumberFormat="1" applyFont="1" applyFill="1" applyBorder="1"/>
    <xf numFmtId="0" fontId="2" fillId="2" borderId="2" xfId="0" applyFont="1" applyFill="1" applyBorder="1" applyAlignment="1">
      <alignment horizontal="left"/>
    </xf>
    <xf numFmtId="10" fontId="0" fillId="2" borderId="0" xfId="0" applyNumberFormat="1" applyFill="1" applyAlignment="1">
      <alignment horizontal="center"/>
    </xf>
    <xf numFmtId="164" fontId="5" fillId="2" borderId="12" xfId="0" applyNumberFormat="1" applyFont="1" applyFill="1" applyBorder="1" applyAlignment="1">
      <alignment horizontal="left"/>
    </xf>
    <xf numFmtId="165" fontId="0" fillId="2" borderId="13" xfId="0" applyNumberFormat="1" applyFill="1" applyBorder="1"/>
    <xf numFmtId="41" fontId="5" fillId="2" borderId="19" xfId="0" applyNumberFormat="1" applyFont="1" applyFill="1" applyBorder="1" applyAlignment="1">
      <alignment horizontal="center" vertical="center"/>
    </xf>
    <xf numFmtId="41" fontId="4" fillId="2" borderId="4" xfId="1" applyNumberFormat="1" applyFont="1" applyFill="1" applyBorder="1" applyAlignment="1">
      <alignment horizontal="center" vertical="center"/>
    </xf>
    <xf numFmtId="0" fontId="0" fillId="0" borderId="19" xfId="0" applyBorder="1" applyAlignment="1">
      <alignment horizontal="left"/>
    </xf>
    <xf numFmtId="0" fontId="5" fillId="2" borderId="12" xfId="0" applyFont="1" applyFill="1" applyBorder="1" applyAlignment="1">
      <alignment horizontal="center" vertical="center"/>
    </xf>
    <xf numFmtId="165" fontId="5" fillId="0" borderId="12" xfId="1" applyNumberFormat="1" applyFont="1" applyFill="1" applyBorder="1" applyAlignment="1">
      <alignment horizontal="center" vertical="center"/>
    </xf>
    <xf numFmtId="165" fontId="4" fillId="2" borderId="12" xfId="0" applyNumberFormat="1" applyFont="1" applyFill="1" applyBorder="1" applyAlignment="1">
      <alignment horizontal="center" vertical="center"/>
    </xf>
    <xf numFmtId="0" fontId="5" fillId="2" borderId="12" xfId="0" applyFont="1" applyFill="1" applyBorder="1" applyAlignment="1">
      <alignment horizontal="left"/>
    </xf>
    <xf numFmtId="0" fontId="5" fillId="2" borderId="12" xfId="0" quotePrefix="1" applyFont="1" applyFill="1" applyBorder="1" applyAlignment="1">
      <alignment horizontal="center" vertical="center"/>
    </xf>
    <xf numFmtId="41" fontId="5" fillId="2" borderId="19" xfId="0" applyNumberFormat="1" applyFont="1" applyFill="1" applyBorder="1" applyAlignment="1">
      <alignment horizontal="left" vertical="center"/>
    </xf>
    <xf numFmtId="41" fontId="5" fillId="2" borderId="12" xfId="0" applyNumberFormat="1" applyFont="1" applyFill="1" applyBorder="1" applyAlignment="1">
      <alignment horizontal="left" vertical="center"/>
    </xf>
    <xf numFmtId="0" fontId="11" fillId="2" borderId="16" xfId="0" applyFont="1" applyFill="1" applyBorder="1" applyAlignment="1">
      <alignment vertical="center"/>
    </xf>
    <xf numFmtId="43" fontId="5" fillId="2" borderId="16" xfId="0" applyNumberFormat="1" applyFont="1" applyFill="1" applyBorder="1" applyAlignment="1">
      <alignment vertical="center"/>
    </xf>
    <xf numFmtId="43" fontId="5" fillId="2" borderId="12" xfId="0" applyNumberFormat="1" applyFont="1" applyFill="1" applyBorder="1" applyAlignment="1">
      <alignment vertical="center"/>
    </xf>
    <xf numFmtId="43" fontId="5" fillId="2" borderId="13" xfId="0" applyNumberFormat="1" applyFont="1" applyFill="1" applyBorder="1" applyAlignment="1">
      <alignment vertical="center"/>
    </xf>
    <xf numFmtId="0" fontId="5" fillId="0" borderId="19" xfId="0" applyFont="1" applyBorder="1" applyAlignment="1">
      <alignment horizontal="left" vertical="center"/>
    </xf>
    <xf numFmtId="165" fontId="5" fillId="0" borderId="19" xfId="1" applyNumberFormat="1" applyFont="1" applyFill="1" applyBorder="1" applyAlignment="1">
      <alignment horizontal="center" vertical="center"/>
    </xf>
    <xf numFmtId="41" fontId="5" fillId="2" borderId="13" xfId="0" applyNumberFormat="1" applyFont="1" applyFill="1" applyBorder="1" applyAlignment="1">
      <alignment horizontal="center" vertical="center"/>
    </xf>
    <xf numFmtId="164" fontId="5" fillId="2" borderId="13" xfId="0" applyNumberFormat="1" applyFont="1" applyFill="1" applyBorder="1" applyAlignment="1">
      <alignment horizontal="right" vertical="center"/>
    </xf>
    <xf numFmtId="164" fontId="5" fillId="2" borderId="19" xfId="0" applyNumberFormat="1" applyFont="1" applyFill="1" applyBorder="1" applyAlignment="1">
      <alignment horizontal="left"/>
    </xf>
    <xf numFmtId="165" fontId="0" fillId="0" borderId="0" xfId="0" applyNumberFormat="1" applyAlignment="1">
      <alignment horizontal="center"/>
    </xf>
    <xf numFmtId="0" fontId="8" fillId="2" borderId="16" xfId="0" applyFont="1" applyFill="1" applyBorder="1"/>
    <xf numFmtId="0" fontId="11" fillId="2" borderId="0" xfId="0" applyFont="1" applyFill="1" applyAlignment="1">
      <alignment horizontal="center" vertical="center"/>
    </xf>
    <xf numFmtId="0" fontId="11" fillId="2" borderId="12" xfId="0" applyFont="1" applyFill="1" applyBorder="1" applyAlignment="1">
      <alignment horizontal="center" vertical="center"/>
    </xf>
    <xf numFmtId="0" fontId="11" fillId="2" borderId="19" xfId="0" applyFont="1" applyFill="1" applyBorder="1" applyAlignment="1">
      <alignment horizontal="center" vertical="center"/>
    </xf>
    <xf numFmtId="43" fontId="5" fillId="2" borderId="19" xfId="0" applyNumberFormat="1" applyFont="1" applyFill="1" applyBorder="1" applyAlignment="1">
      <alignment vertical="center"/>
    </xf>
    <xf numFmtId="0" fontId="11" fillId="2" borderId="12" xfId="0" applyFont="1" applyFill="1" applyBorder="1" applyAlignment="1">
      <alignment horizontal="left" vertical="center"/>
    </xf>
    <xf numFmtId="165" fontId="0" fillId="2" borderId="16" xfId="0" applyNumberFormat="1" applyFill="1" applyBorder="1" applyAlignment="1">
      <alignment horizontal="center" vertical="center"/>
    </xf>
    <xf numFmtId="165" fontId="0" fillId="2" borderId="16" xfId="0" applyNumberFormat="1" applyFill="1" applyBorder="1" applyAlignment="1">
      <alignment vertical="center"/>
    </xf>
    <xf numFmtId="164" fontId="5" fillId="2" borderId="13" xfId="0" applyNumberFormat="1" applyFont="1" applyFill="1" applyBorder="1" applyAlignment="1">
      <alignment horizontal="left"/>
    </xf>
    <xf numFmtId="164" fontId="5" fillId="3" borderId="13" xfId="0" applyNumberFormat="1" applyFont="1" applyFill="1" applyBorder="1" applyAlignment="1">
      <alignment horizontal="right"/>
    </xf>
    <xf numFmtId="166" fontId="22" fillId="0" borderId="0" xfId="0" applyNumberFormat="1" applyFont="1" applyAlignment="1">
      <alignment horizontal="left"/>
    </xf>
    <xf numFmtId="0" fontId="5" fillId="2" borderId="16" xfId="0" applyFont="1" applyFill="1" applyBorder="1" applyAlignment="1">
      <alignment horizontal="center" vertical="center" wrapText="1"/>
    </xf>
    <xf numFmtId="0" fontId="11" fillId="2" borderId="16" xfId="0" applyFont="1" applyFill="1" applyBorder="1"/>
    <xf numFmtId="0" fontId="5" fillId="2" borderId="16" xfId="0" applyFont="1" applyFill="1" applyBorder="1" applyAlignment="1">
      <alignment vertical="center" wrapText="1"/>
    </xf>
    <xf numFmtId="164" fontId="5" fillId="2" borderId="16" xfId="0" applyNumberFormat="1" applyFont="1" applyFill="1" applyBorder="1" applyAlignment="1">
      <alignment horizontal="center" vertical="center"/>
    </xf>
    <xf numFmtId="0" fontId="0" fillId="0" borderId="16" xfId="0" applyBorder="1" applyAlignment="1">
      <alignment vertical="center"/>
    </xf>
    <xf numFmtId="0" fontId="5" fillId="2" borderId="13" xfId="0" applyFont="1" applyFill="1" applyBorder="1" applyAlignment="1">
      <alignment horizontal="center" vertical="center" wrapText="1"/>
    </xf>
    <xf numFmtId="164" fontId="5" fillId="2" borderId="13" xfId="0" applyNumberFormat="1" applyFont="1" applyFill="1" applyBorder="1" applyAlignment="1">
      <alignment horizontal="center" vertical="center"/>
    </xf>
    <xf numFmtId="0" fontId="5" fillId="0" borderId="12" xfId="0" applyFont="1" applyBorder="1" applyAlignment="1">
      <alignment horizontal="left" vertical="center"/>
    </xf>
    <xf numFmtId="0" fontId="5" fillId="2" borderId="0" xfId="0" applyFont="1" applyFill="1" applyAlignment="1">
      <alignment horizontal="left"/>
    </xf>
    <xf numFmtId="0" fontId="5" fillId="2" borderId="16" xfId="0" applyFont="1" applyFill="1" applyBorder="1" applyAlignment="1">
      <alignment vertical="center"/>
    </xf>
    <xf numFmtId="0" fontId="0" fillId="0" borderId="16" xfId="0" quotePrefix="1" applyBorder="1"/>
    <xf numFmtId="0" fontId="5" fillId="2" borderId="19" xfId="0" applyFont="1" applyFill="1" applyBorder="1" applyAlignment="1">
      <alignment vertical="center" wrapText="1"/>
    </xf>
    <xf numFmtId="0" fontId="5" fillId="2" borderId="12" xfId="0" applyFont="1" applyFill="1" applyBorder="1" applyAlignment="1">
      <alignment vertical="center" wrapText="1"/>
    </xf>
    <xf numFmtId="0" fontId="5" fillId="2" borderId="19" xfId="0" applyFont="1" applyFill="1" applyBorder="1" applyAlignment="1">
      <alignment vertical="center"/>
    </xf>
    <xf numFmtId="0" fontId="11" fillId="0" borderId="12" xfId="0" applyFont="1" applyBorder="1"/>
    <xf numFmtId="9" fontId="5" fillId="2" borderId="12" xfId="2" applyFont="1" applyFill="1" applyBorder="1" applyAlignment="1">
      <alignment horizontal="center" vertical="center"/>
    </xf>
    <xf numFmtId="164" fontId="5" fillId="0" borderId="16" xfId="0" applyNumberFormat="1" applyFont="1" applyBorder="1" applyAlignment="1">
      <alignment vertical="center"/>
    </xf>
    <xf numFmtId="9" fontId="5" fillId="2" borderId="13" xfId="2" applyFont="1" applyFill="1" applyBorder="1" applyAlignment="1">
      <alignment horizontal="center" vertical="center"/>
    </xf>
    <xf numFmtId="41" fontId="5" fillId="2" borderId="0" xfId="0" applyNumberFormat="1" applyFont="1" applyFill="1" applyAlignment="1">
      <alignment horizontal="left" vertical="center"/>
    </xf>
    <xf numFmtId="0" fontId="15" fillId="2" borderId="16" xfId="0" applyFont="1" applyFill="1" applyBorder="1" applyAlignment="1">
      <alignment horizontal="center"/>
    </xf>
    <xf numFmtId="0" fontId="13" fillId="2" borderId="20" xfId="0" applyFont="1" applyFill="1" applyBorder="1" applyAlignment="1">
      <alignment horizontal="center" vertical="center"/>
    </xf>
    <xf numFmtId="41" fontId="5" fillId="2" borderId="20" xfId="0" applyNumberFormat="1" applyFont="1" applyFill="1" applyBorder="1" applyAlignment="1">
      <alignment horizontal="center" vertical="center"/>
    </xf>
    <xf numFmtId="41" fontId="0" fillId="2" borderId="19" xfId="0" applyNumberFormat="1" applyFill="1" applyBorder="1" applyAlignment="1">
      <alignment vertical="center"/>
    </xf>
    <xf numFmtId="165" fontId="0" fillId="2" borderId="19" xfId="0" applyNumberFormat="1" applyFill="1" applyBorder="1" applyAlignment="1">
      <alignment vertical="center"/>
    </xf>
    <xf numFmtId="0" fontId="0" fillId="0" borderId="13" xfId="0" quotePrefix="1" applyBorder="1"/>
    <xf numFmtId="0" fontId="5" fillId="0" borderId="16" xfId="0" applyFont="1" applyBorder="1" applyAlignment="1">
      <alignment horizontal="center" vertical="center"/>
    </xf>
    <xf numFmtId="41" fontId="5" fillId="2" borderId="0" xfId="0" applyNumberFormat="1" applyFont="1" applyFill="1" applyAlignment="1">
      <alignment horizontal="center" vertical="center"/>
    </xf>
    <xf numFmtId="0" fontId="11" fillId="2" borderId="13" xfId="0" applyFont="1" applyFill="1" applyBorder="1"/>
    <xf numFmtId="0" fontId="11" fillId="2" borderId="15" xfId="0" applyFont="1" applyFill="1" applyBorder="1"/>
    <xf numFmtId="0" fontId="11" fillId="2" borderId="16" xfId="0" applyFont="1" applyFill="1" applyBorder="1" applyAlignment="1">
      <alignment horizontal="center"/>
    </xf>
    <xf numFmtId="10" fontId="11" fillId="2" borderId="16" xfId="0" applyNumberFormat="1" applyFont="1" applyFill="1" applyBorder="1" applyAlignment="1">
      <alignment horizontal="center"/>
    </xf>
    <xf numFmtId="164" fontId="11" fillId="2" borderId="16" xfId="0" applyNumberFormat="1" applyFont="1" applyFill="1" applyBorder="1" applyAlignment="1">
      <alignment horizontal="right"/>
    </xf>
    <xf numFmtId="0" fontId="11" fillId="2" borderId="16" xfId="0" applyFont="1" applyFill="1" applyBorder="1" applyAlignment="1">
      <alignment horizontal="left"/>
    </xf>
    <xf numFmtId="0" fontId="11" fillId="2" borderId="13" xfId="0" applyFont="1" applyFill="1" applyBorder="1" applyAlignment="1">
      <alignment horizontal="center"/>
    </xf>
    <xf numFmtId="10" fontId="11" fillId="2" borderId="13" xfId="0" applyNumberFormat="1" applyFont="1" applyFill="1" applyBorder="1" applyAlignment="1">
      <alignment horizontal="center"/>
    </xf>
    <xf numFmtId="164" fontId="11" fillId="2" borderId="13" xfId="0" applyNumberFormat="1" applyFont="1" applyFill="1" applyBorder="1" applyAlignment="1">
      <alignment horizontal="right"/>
    </xf>
    <xf numFmtId="0" fontId="11" fillId="2" borderId="12" xfId="0" applyFont="1" applyFill="1" applyBorder="1"/>
    <xf numFmtId="0" fontId="11" fillId="2" borderId="12" xfId="0" applyFont="1" applyFill="1" applyBorder="1" applyAlignment="1">
      <alignment horizontal="center"/>
    </xf>
    <xf numFmtId="10" fontId="11" fillId="2" borderId="12" xfId="0" applyNumberFormat="1" applyFont="1" applyFill="1" applyBorder="1" applyAlignment="1">
      <alignment horizontal="center"/>
    </xf>
    <xf numFmtId="164" fontId="11" fillId="2" borderId="12" xfId="0" applyNumberFormat="1" applyFont="1" applyFill="1" applyBorder="1" applyAlignment="1">
      <alignment horizontal="right"/>
    </xf>
    <xf numFmtId="10" fontId="5" fillId="2" borderId="19" xfId="0" applyNumberFormat="1" applyFont="1" applyFill="1" applyBorder="1" applyAlignment="1">
      <alignment vertical="center"/>
    </xf>
    <xf numFmtId="165" fontId="2" fillId="0" borderId="0" xfId="0" applyNumberFormat="1" applyFont="1"/>
    <xf numFmtId="0" fontId="15" fillId="2" borderId="13" xfId="0" applyFont="1" applyFill="1" applyBorder="1" applyAlignment="1">
      <alignment horizontal="center"/>
    </xf>
    <xf numFmtId="0" fontId="4" fillId="2" borderId="6" xfId="0" applyFont="1" applyFill="1" applyBorder="1" applyAlignment="1">
      <alignment horizontal="center"/>
    </xf>
    <xf numFmtId="41" fontId="0" fillId="0" borderId="0" xfId="0" applyNumberFormat="1"/>
    <xf numFmtId="0" fontId="0" fillId="3" borderId="5" xfId="0" applyFill="1" applyBorder="1"/>
    <xf numFmtId="0" fontId="0" fillId="3" borderId="9" xfId="0" applyFill="1" applyBorder="1"/>
    <xf numFmtId="165" fontId="0" fillId="3" borderId="9" xfId="0" applyNumberFormat="1" applyFill="1" applyBorder="1"/>
    <xf numFmtId="41" fontId="0" fillId="2" borderId="0" xfId="0" applyNumberFormat="1" applyFill="1"/>
    <xf numFmtId="41" fontId="21" fillId="0" borderId="0" xfId="0" applyNumberFormat="1" applyFont="1"/>
    <xf numFmtId="41" fontId="0" fillId="2" borderId="12" xfId="0" applyNumberFormat="1" applyFill="1" applyBorder="1" applyAlignment="1">
      <alignment vertical="center"/>
    </xf>
    <xf numFmtId="165" fontId="0" fillId="2" borderId="12" xfId="0" applyNumberFormat="1" applyFill="1" applyBorder="1" applyAlignment="1">
      <alignment vertical="center"/>
    </xf>
    <xf numFmtId="0" fontId="11" fillId="2" borderId="15" xfId="0" applyFont="1" applyFill="1" applyBorder="1" applyAlignment="1">
      <alignment horizontal="center" vertical="center"/>
    </xf>
    <xf numFmtId="10" fontId="5" fillId="0" borderId="16" xfId="0" applyNumberFormat="1" applyFont="1" applyBorder="1" applyAlignment="1">
      <alignment horizontal="center" vertical="center"/>
    </xf>
    <xf numFmtId="10" fontId="5" fillId="0" borderId="13" xfId="0" applyNumberFormat="1" applyFont="1" applyBorder="1" applyAlignment="1">
      <alignment horizontal="center" vertical="center"/>
    </xf>
    <xf numFmtId="10" fontId="5" fillId="0" borderId="12" xfId="0" applyNumberFormat="1" applyFont="1" applyBorder="1" applyAlignment="1">
      <alignment horizontal="center" vertical="center"/>
    </xf>
    <xf numFmtId="164" fontId="8" fillId="2" borderId="12" xfId="0" applyNumberFormat="1" applyFont="1" applyFill="1" applyBorder="1" applyAlignment="1">
      <alignment horizontal="left"/>
    </xf>
    <xf numFmtId="164" fontId="8" fillId="2" borderId="13" xfId="0" applyNumberFormat="1" applyFont="1" applyFill="1" applyBorder="1" applyAlignment="1">
      <alignment horizontal="left"/>
    </xf>
    <xf numFmtId="0" fontId="5" fillId="2" borderId="12" xfId="0" applyFont="1" applyFill="1" applyBorder="1" applyAlignment="1">
      <alignment vertical="center"/>
    </xf>
    <xf numFmtId="10" fontId="11" fillId="2" borderId="0" xfId="0" applyNumberFormat="1" applyFont="1" applyFill="1" applyAlignment="1">
      <alignment horizontal="center"/>
    </xf>
    <xf numFmtId="0" fontId="11" fillId="2" borderId="13" xfId="0" applyFont="1" applyFill="1" applyBorder="1" applyAlignment="1">
      <alignment horizontal="center" vertical="center"/>
    </xf>
    <xf numFmtId="41" fontId="0" fillId="2" borderId="13" xfId="0" applyNumberFormat="1" applyFill="1" applyBorder="1" applyAlignment="1">
      <alignment vertical="center"/>
    </xf>
    <xf numFmtId="165" fontId="0" fillId="2" borderId="13" xfId="0" applyNumberFormat="1" applyFill="1" applyBorder="1" applyAlignment="1">
      <alignment vertical="center"/>
    </xf>
    <xf numFmtId="0" fontId="11" fillId="2" borderId="13" xfId="0" applyFont="1" applyFill="1" applyBorder="1" applyAlignment="1">
      <alignment horizontal="left" vertical="center"/>
    </xf>
    <xf numFmtId="10" fontId="11" fillId="2" borderId="13" xfId="0" applyNumberFormat="1" applyFont="1" applyFill="1" applyBorder="1" applyAlignment="1">
      <alignment horizontal="center" vertical="center"/>
    </xf>
    <xf numFmtId="0" fontId="0" fillId="2" borderId="16" xfId="0" quotePrefix="1" applyFill="1" applyBorder="1"/>
    <xf numFmtId="164" fontId="8" fillId="2" borderId="13" xfId="0" applyNumberFormat="1" applyFont="1" applyFill="1" applyBorder="1" applyAlignment="1">
      <alignment horizontal="left" vertical="center"/>
    </xf>
    <xf numFmtId="165" fontId="0" fillId="2" borderId="0" xfId="0" applyNumberFormat="1" applyFill="1" applyAlignment="1">
      <alignment vertical="center"/>
    </xf>
    <xf numFmtId="164" fontId="5" fillId="2" borderId="16" xfId="0" applyNumberFormat="1" applyFont="1" applyFill="1" applyBorder="1" applyAlignment="1">
      <alignment vertical="center"/>
    </xf>
    <xf numFmtId="164" fontId="8" fillId="2" borderId="16" xfId="0" applyNumberFormat="1" applyFont="1" applyFill="1" applyBorder="1" applyAlignment="1">
      <alignment horizontal="left" vertical="center"/>
    </xf>
    <xf numFmtId="165" fontId="11" fillId="2" borderId="13" xfId="0" applyNumberFormat="1" applyFont="1" applyFill="1" applyBorder="1" applyAlignment="1">
      <alignment horizontal="center" vertical="center"/>
    </xf>
    <xf numFmtId="165" fontId="11" fillId="2" borderId="16" xfId="0" applyNumberFormat="1" applyFont="1" applyFill="1" applyBorder="1" applyAlignment="1">
      <alignment horizontal="center" vertical="center"/>
    </xf>
    <xf numFmtId="41" fontId="0" fillId="2" borderId="16" xfId="0" applyNumberFormat="1" applyFill="1" applyBorder="1" applyAlignment="1">
      <alignment vertical="center"/>
    </xf>
    <xf numFmtId="165" fontId="13" fillId="2" borderId="20" xfId="0" applyNumberFormat="1" applyFont="1" applyFill="1" applyBorder="1" applyAlignment="1">
      <alignment vertical="center"/>
    </xf>
    <xf numFmtId="0" fontId="21" fillId="0" borderId="0" xfId="0" applyFont="1"/>
    <xf numFmtId="165" fontId="2" fillId="3" borderId="9" xfId="0" applyNumberFormat="1" applyFont="1" applyFill="1" applyBorder="1"/>
    <xf numFmtId="166" fontId="13" fillId="2" borderId="20" xfId="0" applyNumberFormat="1" applyFont="1" applyFill="1" applyBorder="1" applyAlignment="1">
      <alignment horizontal="center" vertical="center"/>
    </xf>
    <xf numFmtId="0" fontId="13" fillId="2" borderId="20" xfId="0" quotePrefix="1" applyFont="1" applyFill="1" applyBorder="1" applyAlignment="1">
      <alignment horizontal="center" vertical="center"/>
    </xf>
    <xf numFmtId="41" fontId="13" fillId="2" borderId="20" xfId="0" applyNumberFormat="1" applyFont="1" applyFill="1" applyBorder="1" applyAlignment="1">
      <alignment vertical="center"/>
    </xf>
    <xf numFmtId="10" fontId="13" fillId="2" borderId="20" xfId="2" applyNumberFormat="1" applyFont="1" applyFill="1" applyBorder="1" applyAlignment="1">
      <alignment horizontal="center" vertical="center"/>
    </xf>
    <xf numFmtId="41" fontId="13" fillId="2" borderId="20" xfId="0" applyNumberFormat="1" applyFont="1" applyFill="1" applyBorder="1" applyAlignment="1">
      <alignment horizontal="left" vertical="center"/>
    </xf>
    <xf numFmtId="165" fontId="13" fillId="2" borderId="20" xfId="1" applyNumberFormat="1" applyFont="1" applyFill="1" applyBorder="1" applyAlignment="1">
      <alignment horizontal="center" vertical="center"/>
    </xf>
    <xf numFmtId="10" fontId="13" fillId="2" borderId="20" xfId="0" applyNumberFormat="1" applyFont="1" applyFill="1" applyBorder="1" applyAlignment="1">
      <alignment horizontal="center" vertical="center"/>
    </xf>
    <xf numFmtId="165" fontId="13" fillId="2" borderId="20" xfId="0" applyNumberFormat="1" applyFont="1" applyFill="1" applyBorder="1" applyAlignment="1">
      <alignment horizontal="center" vertical="center"/>
    </xf>
    <xf numFmtId="165" fontId="13" fillId="2" borderId="13" xfId="0" applyNumberFormat="1" applyFont="1" applyFill="1" applyBorder="1" applyAlignment="1">
      <alignment horizontal="center" vertical="center"/>
    </xf>
    <xf numFmtId="0" fontId="21" fillId="2" borderId="0" xfId="0" applyFont="1" applyFill="1"/>
    <xf numFmtId="0" fontId="4" fillId="0" borderId="6" xfId="0" applyFont="1" applyBorder="1" applyAlignment="1">
      <alignment horizontal="center" vertical="center"/>
    </xf>
    <xf numFmtId="165" fontId="4" fillId="0" borderId="4" xfId="0" applyNumberFormat="1" applyFont="1" applyBorder="1" applyAlignment="1">
      <alignment horizontal="center" vertical="center"/>
    </xf>
    <xf numFmtId="0" fontId="6" fillId="0" borderId="4" xfId="0" applyFont="1" applyBorder="1" applyAlignment="1">
      <alignment horizontal="center" vertical="center"/>
    </xf>
    <xf numFmtId="41" fontId="4" fillId="0" borderId="4" xfId="1" applyNumberFormat="1" applyFont="1" applyFill="1" applyBorder="1" applyAlignment="1">
      <alignment horizontal="center" vertical="center"/>
    </xf>
    <xf numFmtId="165" fontId="4" fillId="0" borderId="4" xfId="1" applyNumberFormat="1" applyFont="1" applyFill="1" applyBorder="1" applyAlignment="1">
      <alignment horizontal="center" vertical="center"/>
    </xf>
    <xf numFmtId="10" fontId="4" fillId="0" borderId="4" xfId="2" applyNumberFormat="1" applyFont="1" applyFill="1" applyBorder="1" applyAlignment="1">
      <alignment horizontal="center" vertical="center"/>
    </xf>
    <xf numFmtId="41" fontId="4" fillId="0" borderId="4" xfId="0" applyNumberFormat="1" applyFont="1" applyBorder="1" applyAlignment="1">
      <alignment horizontal="center" vertical="center"/>
    </xf>
    <xf numFmtId="10" fontId="4" fillId="0" borderId="4" xfId="0" applyNumberFormat="1" applyFont="1" applyBorder="1" applyAlignment="1">
      <alignment horizontal="center" vertical="center"/>
    </xf>
    <xf numFmtId="166" fontId="4" fillId="0" borderId="6" xfId="0" applyNumberFormat="1" applyFont="1" applyBorder="1" applyAlignment="1">
      <alignment horizontal="center" vertical="center"/>
    </xf>
    <xf numFmtId="0" fontId="6" fillId="0" borderId="6" xfId="0" applyFont="1" applyBorder="1" applyAlignment="1">
      <alignment horizontal="center" vertical="center"/>
    </xf>
    <xf numFmtId="0" fontId="4" fillId="0" borderId="6" xfId="0" applyFont="1" applyBorder="1" applyAlignment="1">
      <alignment horizontal="center"/>
    </xf>
    <xf numFmtId="41" fontId="4" fillId="0" borderId="6" xfId="1" applyNumberFormat="1" applyFont="1" applyFill="1" applyBorder="1" applyAlignment="1">
      <alignment horizontal="center" vertical="center"/>
    </xf>
    <xf numFmtId="165" fontId="4" fillId="0" borderId="6" xfId="1" applyNumberFormat="1" applyFont="1" applyFill="1" applyBorder="1" applyAlignment="1">
      <alignment horizontal="center" vertical="center"/>
    </xf>
    <xf numFmtId="10" fontId="4" fillId="0" borderId="6" xfId="2" applyNumberFormat="1" applyFont="1" applyFill="1" applyBorder="1" applyAlignment="1">
      <alignment horizontal="center" vertical="center"/>
    </xf>
    <xf numFmtId="10" fontId="4" fillId="0" borderId="6" xfId="0" applyNumberFormat="1" applyFont="1" applyBorder="1" applyAlignment="1">
      <alignment horizontal="center" vertical="center"/>
    </xf>
    <xf numFmtId="165" fontId="11" fillId="2" borderId="12" xfId="0" applyNumberFormat="1" applyFont="1" applyFill="1" applyBorder="1" applyAlignment="1">
      <alignment vertical="center"/>
    </xf>
    <xf numFmtId="165" fontId="11" fillId="2" borderId="13" xfId="0" applyNumberFormat="1" applyFont="1" applyFill="1" applyBorder="1" applyAlignment="1">
      <alignment vertical="center"/>
    </xf>
    <xf numFmtId="0" fontId="11" fillId="2" borderId="19" xfId="0" applyFont="1" applyFill="1" applyBorder="1"/>
    <xf numFmtId="0" fontId="11" fillId="2" borderId="0" xfId="0" applyFont="1" applyFill="1"/>
    <xf numFmtId="164" fontId="11" fillId="2" borderId="0" xfId="0" applyNumberFormat="1" applyFont="1" applyFill="1" applyAlignment="1">
      <alignment horizontal="right"/>
    </xf>
    <xf numFmtId="10" fontId="11" fillId="2" borderId="19" xfId="0" applyNumberFormat="1" applyFont="1" applyFill="1" applyBorder="1" applyAlignment="1">
      <alignment horizontal="center"/>
    </xf>
    <xf numFmtId="0" fontId="11" fillId="2" borderId="19" xfId="0" applyFont="1" applyFill="1" applyBorder="1" applyAlignment="1">
      <alignment horizontal="center"/>
    </xf>
    <xf numFmtId="0" fontId="13" fillId="2" borderId="20" xfId="0" applyFont="1" applyFill="1" applyBorder="1" applyAlignment="1">
      <alignment horizontal="left" vertical="center"/>
    </xf>
    <xf numFmtId="0" fontId="13" fillId="2" borderId="20" xfId="0" applyFont="1" applyFill="1" applyBorder="1" applyAlignment="1">
      <alignment wrapText="1"/>
    </xf>
    <xf numFmtId="0" fontId="13" fillId="2" borderId="0" xfId="0" applyFont="1" applyFill="1" applyAlignment="1">
      <alignment horizontal="center" vertical="center"/>
    </xf>
    <xf numFmtId="41" fontId="0" fillId="2" borderId="0" xfId="0" applyNumberFormat="1" applyFill="1" applyAlignment="1">
      <alignment vertical="center"/>
    </xf>
    <xf numFmtId="10" fontId="23" fillId="2" borderId="16" xfId="0" applyNumberFormat="1" applyFont="1" applyFill="1" applyBorder="1" applyAlignment="1">
      <alignment horizontal="center"/>
    </xf>
    <xf numFmtId="165" fontId="5" fillId="2" borderId="0" xfId="2" applyNumberFormat="1" applyFont="1" applyFill="1" applyBorder="1" applyAlignment="1">
      <alignment horizontal="center" vertical="center"/>
    </xf>
    <xf numFmtId="0" fontId="4" fillId="0" borderId="8" xfId="0" applyFont="1" applyBorder="1" applyAlignment="1">
      <alignment horizontal="center" vertical="center"/>
    </xf>
    <xf numFmtId="0" fontId="11" fillId="2" borderId="16" xfId="0" applyFont="1" applyFill="1" applyBorder="1" applyAlignment="1">
      <alignment horizontal="center" vertical="center"/>
    </xf>
    <xf numFmtId="0" fontId="5" fillId="2" borderId="13" xfId="0" applyFont="1" applyFill="1" applyBorder="1" applyAlignment="1">
      <alignment vertical="center"/>
    </xf>
    <xf numFmtId="10" fontId="11" fillId="2" borderId="12" xfId="0" applyNumberFormat="1" applyFont="1" applyFill="1" applyBorder="1" applyAlignment="1">
      <alignment horizontal="center" vertical="center"/>
    </xf>
    <xf numFmtId="166" fontId="4" fillId="0" borderId="8" xfId="0" applyNumberFormat="1" applyFont="1" applyBorder="1" applyAlignment="1">
      <alignment horizontal="center" vertical="center"/>
    </xf>
    <xf numFmtId="0" fontId="6" fillId="0" borderId="8" xfId="0" applyFont="1" applyBorder="1" applyAlignment="1">
      <alignment horizontal="center" vertical="center"/>
    </xf>
    <xf numFmtId="0" fontId="4" fillId="0" borderId="8" xfId="0" applyFont="1" applyBorder="1" applyAlignment="1">
      <alignment horizontal="center"/>
    </xf>
    <xf numFmtId="41" fontId="4" fillId="0" borderId="8" xfId="1" applyNumberFormat="1" applyFont="1" applyFill="1" applyBorder="1" applyAlignment="1">
      <alignment horizontal="center" vertical="center"/>
    </xf>
    <xf numFmtId="165" fontId="4" fillId="0" borderId="8" xfId="1" applyNumberFormat="1" applyFont="1" applyFill="1" applyBorder="1" applyAlignment="1">
      <alignment horizontal="center" vertical="center"/>
    </xf>
    <xf numFmtId="10" fontId="4" fillId="0" borderId="8" xfId="2" applyNumberFormat="1" applyFont="1" applyFill="1" applyBorder="1" applyAlignment="1">
      <alignment horizontal="center" vertical="center"/>
    </xf>
    <xf numFmtId="41" fontId="4" fillId="0" borderId="8" xfId="0" applyNumberFormat="1" applyFont="1" applyBorder="1" applyAlignment="1">
      <alignment horizontal="center" vertical="center"/>
    </xf>
    <xf numFmtId="10" fontId="4" fillId="0" borderId="8" xfId="0" applyNumberFormat="1" applyFont="1" applyBorder="1" applyAlignment="1">
      <alignment horizontal="center" vertical="center"/>
    </xf>
    <xf numFmtId="165" fontId="4" fillId="0" borderId="8" xfId="0" applyNumberFormat="1" applyFont="1" applyBorder="1" applyAlignment="1">
      <alignment horizontal="center" vertical="center"/>
    </xf>
    <xf numFmtId="0" fontId="5" fillId="0" borderId="12" xfId="0" applyFont="1" applyBorder="1" applyAlignment="1">
      <alignment vertical="center"/>
    </xf>
    <xf numFmtId="0" fontId="5" fillId="0" borderId="16" xfId="0" applyFont="1" applyBorder="1" applyAlignment="1">
      <alignment vertical="center"/>
    </xf>
    <xf numFmtId="164" fontId="5" fillId="0" borderId="16" xfId="0" applyNumberFormat="1" applyFont="1" applyBorder="1" applyAlignment="1">
      <alignment horizontal="right" vertical="center"/>
    </xf>
    <xf numFmtId="164" fontId="5" fillId="2" borderId="16" xfId="0" applyNumberFormat="1" applyFont="1" applyFill="1" applyBorder="1" applyAlignment="1">
      <alignment horizontal="right" vertical="center"/>
    </xf>
    <xf numFmtId="41" fontId="11" fillId="2" borderId="12" xfId="0" applyNumberFormat="1" applyFont="1" applyFill="1" applyBorder="1" applyAlignment="1">
      <alignment vertical="center"/>
    </xf>
    <xf numFmtId="41" fontId="11" fillId="2" borderId="16" xfId="0" applyNumberFormat="1" applyFont="1" applyFill="1" applyBorder="1" applyAlignment="1">
      <alignment vertical="center"/>
    </xf>
    <xf numFmtId="10" fontId="11" fillId="2" borderId="16" xfId="0" applyNumberFormat="1" applyFont="1" applyFill="1" applyBorder="1" applyAlignment="1">
      <alignment horizontal="center" vertical="center"/>
    </xf>
    <xf numFmtId="165" fontId="11" fillId="2" borderId="16" xfId="0" applyNumberFormat="1" applyFont="1" applyFill="1" applyBorder="1" applyAlignment="1">
      <alignment vertical="center"/>
    </xf>
    <xf numFmtId="165" fontId="11" fillId="2" borderId="16" xfId="1" applyNumberFormat="1" applyFont="1" applyFill="1" applyBorder="1" applyAlignment="1">
      <alignment horizontal="center" vertical="center"/>
    </xf>
    <xf numFmtId="10" fontId="11" fillId="2" borderId="16" xfId="2" applyNumberFormat="1" applyFont="1" applyFill="1" applyBorder="1" applyAlignment="1">
      <alignment horizontal="center" vertical="center"/>
    </xf>
    <xf numFmtId="0" fontId="11" fillId="2" borderId="13" xfId="0" applyFont="1" applyFill="1" applyBorder="1" applyAlignment="1">
      <alignment vertical="center"/>
    </xf>
    <xf numFmtId="41" fontId="11" fillId="2" borderId="13" xfId="0" applyNumberFormat="1" applyFont="1" applyFill="1" applyBorder="1" applyAlignment="1">
      <alignment vertical="center"/>
    </xf>
    <xf numFmtId="165" fontId="11" fillId="2" borderId="13" xfId="1" applyNumberFormat="1" applyFont="1" applyFill="1" applyBorder="1" applyAlignment="1">
      <alignment horizontal="center" vertical="center"/>
    </xf>
    <xf numFmtId="10" fontId="11" fillId="2" borderId="13" xfId="2" applyNumberFormat="1" applyFont="1" applyFill="1" applyBorder="1" applyAlignment="1">
      <alignment horizontal="center" vertical="center"/>
    </xf>
    <xf numFmtId="165" fontId="11" fillId="2" borderId="12" xfId="1" applyNumberFormat="1" applyFont="1" applyFill="1" applyBorder="1" applyAlignment="1">
      <alignment horizontal="center" vertical="center"/>
    </xf>
    <xf numFmtId="10" fontId="11" fillId="2" borderId="12" xfId="2" applyNumberFormat="1" applyFont="1" applyFill="1" applyBorder="1" applyAlignment="1">
      <alignment horizontal="center" vertical="center"/>
    </xf>
    <xf numFmtId="165" fontId="8" fillId="2" borderId="16" xfId="0" applyNumberFormat="1" applyFont="1" applyFill="1" applyBorder="1" applyAlignment="1">
      <alignment vertical="center"/>
    </xf>
    <xf numFmtId="170" fontId="13" fillId="2" borderId="20" xfId="0" applyNumberFormat="1" applyFont="1" applyFill="1" applyBorder="1" applyAlignment="1">
      <alignment horizontal="center" vertical="center"/>
    </xf>
    <xf numFmtId="175" fontId="13" fillId="0" borderId="20" xfId="0" applyNumberFormat="1" applyFont="1" applyBorder="1" applyAlignment="1">
      <alignment horizontal="center" vertical="center"/>
    </xf>
    <xf numFmtId="0" fontId="0" fillId="2" borderId="0" xfId="0" quotePrefix="1" applyFill="1"/>
    <xf numFmtId="164" fontId="8" fillId="2" borderId="0" xfId="0" applyNumberFormat="1" applyFont="1" applyFill="1" applyAlignment="1">
      <alignment horizontal="left"/>
    </xf>
    <xf numFmtId="165" fontId="11" fillId="2" borderId="15" xfId="0" applyNumberFormat="1" applyFont="1" applyFill="1" applyBorder="1" applyAlignment="1">
      <alignment horizontal="center" vertical="center"/>
    </xf>
    <xf numFmtId="10" fontId="11" fillId="2" borderId="15" xfId="0" applyNumberFormat="1" applyFont="1" applyFill="1" applyBorder="1" applyAlignment="1">
      <alignment horizontal="center" vertical="center"/>
    </xf>
    <xf numFmtId="41" fontId="11" fillId="2" borderId="12" xfId="0" applyNumberFormat="1" applyFont="1" applyFill="1" applyBorder="1" applyAlignment="1">
      <alignment horizontal="left" vertical="center"/>
    </xf>
    <xf numFmtId="41" fontId="11" fillId="2" borderId="13" xfId="0" applyNumberFormat="1" applyFont="1" applyFill="1" applyBorder="1" applyAlignment="1">
      <alignment horizontal="left" vertical="center"/>
    </xf>
    <xf numFmtId="41" fontId="11" fillId="2" borderId="15" xfId="0" applyNumberFormat="1" applyFont="1" applyFill="1" applyBorder="1" applyAlignment="1">
      <alignment vertical="center"/>
    </xf>
    <xf numFmtId="165" fontId="11" fillId="2" borderId="15" xfId="0" applyNumberFormat="1" applyFont="1" applyFill="1" applyBorder="1" applyAlignment="1">
      <alignment vertical="center"/>
    </xf>
    <xf numFmtId="10" fontId="11" fillId="2" borderId="15" xfId="2" applyNumberFormat="1" applyFont="1" applyFill="1" applyBorder="1" applyAlignment="1">
      <alignment horizontal="center" vertical="center"/>
    </xf>
    <xf numFmtId="165" fontId="11" fillId="2" borderId="15" xfId="1" applyNumberFormat="1" applyFont="1" applyFill="1" applyBorder="1" applyAlignment="1">
      <alignment horizontal="center" vertical="center"/>
    </xf>
    <xf numFmtId="164" fontId="11" fillId="0" borderId="16" xfId="0" applyNumberFormat="1" applyFont="1" applyBorder="1" applyAlignment="1">
      <alignment horizontal="left"/>
    </xf>
    <xf numFmtId="10" fontId="11" fillId="0" borderId="16" xfId="0" applyNumberFormat="1" applyFont="1" applyBorder="1" applyAlignment="1">
      <alignment horizontal="center"/>
    </xf>
    <xf numFmtId="166" fontId="11" fillId="2" borderId="19" xfId="0" applyNumberFormat="1" applyFont="1" applyFill="1" applyBorder="1" applyAlignment="1">
      <alignment horizontal="center" vertical="center"/>
    </xf>
    <xf numFmtId="164" fontId="11" fillId="2" borderId="19" xfId="0" applyNumberFormat="1" applyFont="1" applyFill="1" applyBorder="1" applyAlignment="1">
      <alignment horizontal="right"/>
    </xf>
    <xf numFmtId="0" fontId="11" fillId="2" borderId="19" xfId="0" quotePrefix="1" applyFont="1" applyFill="1" applyBorder="1" applyAlignment="1">
      <alignment horizontal="center" vertical="center"/>
    </xf>
    <xf numFmtId="0" fontId="7" fillId="2" borderId="19" xfId="0" applyFont="1" applyFill="1" applyBorder="1" applyAlignment="1">
      <alignment horizontal="center" vertical="center"/>
    </xf>
    <xf numFmtId="166" fontId="11" fillId="2" borderId="0" xfId="0" applyNumberFormat="1" applyFont="1" applyFill="1" applyAlignment="1">
      <alignment horizontal="center" vertical="center"/>
    </xf>
    <xf numFmtId="0" fontId="11" fillId="2" borderId="0" xfId="0" quotePrefix="1" applyFont="1" applyFill="1" applyAlignment="1">
      <alignment horizontal="center" vertical="center"/>
    </xf>
    <xf numFmtId="0" fontId="7" fillId="2" borderId="0" xfId="0" applyFont="1" applyFill="1" applyAlignment="1">
      <alignment horizontal="center" vertical="center"/>
    </xf>
    <xf numFmtId="165" fontId="11" fillId="2" borderId="0" xfId="0" applyNumberFormat="1" applyFont="1" applyFill="1" applyAlignment="1">
      <alignment horizontal="center" vertical="center"/>
    </xf>
    <xf numFmtId="165" fontId="11" fillId="2" borderId="0" xfId="0" applyNumberFormat="1" applyFont="1" applyFill="1" applyAlignment="1">
      <alignment vertical="center"/>
    </xf>
    <xf numFmtId="165" fontId="11" fillId="0" borderId="0" xfId="0" applyNumberFormat="1" applyFont="1" applyAlignment="1">
      <alignment horizontal="center" vertical="center"/>
    </xf>
    <xf numFmtId="10" fontId="11" fillId="2" borderId="0" xfId="0" applyNumberFormat="1" applyFont="1" applyFill="1" applyAlignment="1">
      <alignment horizontal="center" vertical="center"/>
    </xf>
    <xf numFmtId="165" fontId="13" fillId="2" borderId="0" xfId="0" applyNumberFormat="1" applyFont="1" applyFill="1" applyAlignment="1">
      <alignment horizontal="center" vertical="center"/>
    </xf>
    <xf numFmtId="165" fontId="8" fillId="2" borderId="12" xfId="0" applyNumberFormat="1" applyFont="1" applyFill="1" applyBorder="1"/>
    <xf numFmtId="165" fontId="5" fillId="2" borderId="12" xfId="0" applyNumberFormat="1" applyFont="1" applyFill="1" applyBorder="1"/>
    <xf numFmtId="164" fontId="0" fillId="0" borderId="0" xfId="0" applyNumberFormat="1"/>
    <xf numFmtId="0" fontId="8" fillId="2" borderId="19" xfId="0" applyFont="1" applyFill="1" applyBorder="1"/>
    <xf numFmtId="0" fontId="11" fillId="2" borderId="0" xfId="0" applyFont="1" applyFill="1" applyAlignment="1">
      <alignment horizontal="left" vertical="center"/>
    </xf>
    <xf numFmtId="165" fontId="8" fillId="2" borderId="19" xfId="0" applyNumberFormat="1" applyFont="1" applyFill="1" applyBorder="1"/>
    <xf numFmtId="165" fontId="5" fillId="2" borderId="19" xfId="0" applyNumberFormat="1" applyFont="1" applyFill="1" applyBorder="1"/>
    <xf numFmtId="165" fontId="8" fillId="2" borderId="19" xfId="0" applyNumberFormat="1" applyFont="1" applyFill="1" applyBorder="1" applyAlignment="1">
      <alignment horizontal="center" vertical="center"/>
    </xf>
    <xf numFmtId="0" fontId="11" fillId="2" borderId="0" xfId="0" applyFont="1" applyFill="1" applyAlignment="1">
      <alignment horizontal="center"/>
    </xf>
    <xf numFmtId="41" fontId="11" fillId="2" borderId="0" xfId="0" applyNumberFormat="1" applyFont="1" applyFill="1" applyAlignment="1">
      <alignment vertical="center"/>
    </xf>
    <xf numFmtId="165" fontId="7" fillId="2" borderId="0" xfId="1" applyNumberFormat="1" applyFont="1" applyFill="1" applyBorder="1" applyAlignment="1">
      <alignment horizontal="center" vertical="center"/>
    </xf>
    <xf numFmtId="10" fontId="7" fillId="2" borderId="0" xfId="2" applyNumberFormat="1" applyFont="1" applyFill="1" applyBorder="1" applyAlignment="1">
      <alignment horizontal="center" vertical="center"/>
    </xf>
    <xf numFmtId="10" fontId="11" fillId="2" borderId="0" xfId="2" applyNumberFormat="1" applyFont="1" applyFill="1" applyBorder="1" applyAlignment="1">
      <alignment horizontal="center" vertical="center"/>
    </xf>
    <xf numFmtId="165" fontId="11" fillId="2" borderId="0" xfId="1" applyNumberFormat="1" applyFont="1" applyFill="1" applyBorder="1" applyAlignment="1">
      <alignment horizontal="center" vertical="center"/>
    </xf>
    <xf numFmtId="0" fontId="0" fillId="2" borderId="0" xfId="0" applyFill="1" applyAlignment="1">
      <alignment horizontal="left"/>
    </xf>
    <xf numFmtId="0" fontId="0" fillId="2" borderId="0" xfId="0" applyFill="1" applyAlignment="1">
      <alignment vertical="center"/>
    </xf>
    <xf numFmtId="166" fontId="5" fillId="2" borderId="0" xfId="0" applyNumberFormat="1" applyFont="1" applyFill="1" applyAlignment="1">
      <alignment vertical="center"/>
    </xf>
    <xf numFmtId="0" fontId="11" fillId="2" borderId="0" xfId="0" applyFont="1" applyFill="1" applyAlignment="1">
      <alignment vertical="center"/>
    </xf>
    <xf numFmtId="164" fontId="5" fillId="2" borderId="19" xfId="0" applyNumberFormat="1" applyFont="1" applyFill="1" applyBorder="1" applyAlignment="1">
      <alignment horizontal="left" vertical="center"/>
    </xf>
    <xf numFmtId="165" fontId="5" fillId="2" borderId="19" xfId="0" applyNumberFormat="1" applyFont="1" applyFill="1" applyBorder="1" applyAlignment="1">
      <alignment horizontal="left" vertical="center"/>
    </xf>
    <xf numFmtId="165" fontId="5" fillId="2" borderId="19" xfId="1" applyNumberFormat="1" applyFont="1" applyFill="1" applyBorder="1" applyAlignment="1">
      <alignment horizontal="left" vertical="center"/>
    </xf>
    <xf numFmtId="165" fontId="8" fillId="0" borderId="16" xfId="0" applyNumberFormat="1" applyFont="1" applyBorder="1"/>
    <xf numFmtId="0" fontId="16" fillId="2" borderId="16" xfId="0" applyFont="1" applyFill="1" applyBorder="1" applyAlignment="1">
      <alignment horizontal="center"/>
    </xf>
    <xf numFmtId="0" fontId="0" fillId="0" borderId="0" xfId="0" applyAlignment="1">
      <alignment horizontal="left"/>
    </xf>
    <xf numFmtId="164" fontId="5" fillId="2" borderId="0" xfId="0" applyNumberFormat="1" applyFont="1" applyFill="1" applyAlignment="1">
      <alignment horizontal="left" vertical="center"/>
    </xf>
    <xf numFmtId="165" fontId="5" fillId="2" borderId="0" xfId="0" applyNumberFormat="1" applyFont="1" applyFill="1" applyAlignment="1">
      <alignment horizontal="left" vertical="center"/>
    </xf>
    <xf numFmtId="165" fontId="5" fillId="2" borderId="0" xfId="1" applyNumberFormat="1" applyFont="1" applyFill="1" applyBorder="1" applyAlignment="1">
      <alignment horizontal="left" vertical="center"/>
    </xf>
    <xf numFmtId="10" fontId="5" fillId="2" borderId="0" xfId="0" applyNumberFormat="1" applyFont="1" applyFill="1" applyAlignment="1">
      <alignment horizontal="left" vertical="center"/>
    </xf>
    <xf numFmtId="10" fontId="13" fillId="2" borderId="0" xfId="2" applyNumberFormat="1" applyFont="1" applyFill="1" applyBorder="1" applyAlignment="1">
      <alignment horizontal="center" vertical="center"/>
    </xf>
    <xf numFmtId="165" fontId="8" fillId="2" borderId="16" xfId="0" applyNumberFormat="1" applyFont="1" applyFill="1" applyBorder="1" applyAlignment="1">
      <alignment horizontal="center" vertical="center"/>
    </xf>
    <xf numFmtId="165" fontId="5" fillId="2" borderId="16" xfId="0" applyNumberFormat="1" applyFont="1" applyFill="1" applyBorder="1"/>
    <xf numFmtId="0" fontId="8" fillId="0" borderId="16" xfId="0" quotePrefix="1" applyFont="1" applyBorder="1"/>
    <xf numFmtId="165" fontId="8" fillId="2" borderId="16" xfId="0" applyNumberFormat="1" applyFont="1" applyFill="1" applyBorder="1"/>
    <xf numFmtId="0" fontId="8" fillId="2" borderId="16" xfId="0" quotePrefix="1" applyFont="1" applyFill="1" applyBorder="1"/>
    <xf numFmtId="0" fontId="8" fillId="2" borderId="12" xfId="0" quotePrefix="1" applyFont="1" applyFill="1" applyBorder="1"/>
    <xf numFmtId="165" fontId="5" fillId="0" borderId="16" xfId="0" applyNumberFormat="1" applyFont="1" applyBorder="1"/>
    <xf numFmtId="165" fontId="8" fillId="2" borderId="13" xfId="0" applyNumberFormat="1" applyFont="1" applyFill="1" applyBorder="1"/>
    <xf numFmtId="165" fontId="5" fillId="2" borderId="13" xfId="0" applyNumberFormat="1" applyFont="1" applyFill="1" applyBorder="1"/>
    <xf numFmtId="0" fontId="8" fillId="2" borderId="13" xfId="0" quotePrefix="1" applyFont="1" applyFill="1" applyBorder="1"/>
    <xf numFmtId="0" fontId="8" fillId="2" borderId="19" xfId="0" applyFont="1" applyFill="1" applyBorder="1" applyAlignment="1">
      <alignment horizontal="center" vertical="center"/>
    </xf>
    <xf numFmtId="0" fontId="8" fillId="0" borderId="19" xfId="0" applyFont="1" applyBorder="1"/>
    <xf numFmtId="0" fontId="8" fillId="0" borderId="12" xfId="0" applyFont="1" applyBorder="1"/>
    <xf numFmtId="0" fontId="8" fillId="0" borderId="12" xfId="0" quotePrefix="1" applyFont="1" applyBorder="1"/>
    <xf numFmtId="0" fontId="8" fillId="0" borderId="13" xfId="0" applyFont="1" applyBorder="1"/>
    <xf numFmtId="0" fontId="16" fillId="2" borderId="12" xfId="0" applyFont="1" applyFill="1" applyBorder="1" applyAlignment="1">
      <alignment horizontal="center"/>
    </xf>
    <xf numFmtId="165" fontId="8" fillId="0" borderId="13" xfId="0" applyNumberFormat="1" applyFont="1" applyBorder="1"/>
    <xf numFmtId="0" fontId="8" fillId="0" borderId="19" xfId="0" applyFont="1" applyBorder="1" applyAlignment="1">
      <alignment horizontal="center" vertical="center"/>
    </xf>
    <xf numFmtId="0" fontId="8" fillId="2" borderId="19" xfId="0" quotePrefix="1" applyFont="1" applyFill="1" applyBorder="1"/>
    <xf numFmtId="0" fontId="8" fillId="2" borderId="0" xfId="0" applyFont="1" applyFill="1" applyAlignment="1">
      <alignment horizontal="center" vertical="center"/>
    </xf>
    <xf numFmtId="165" fontId="8" fillId="2" borderId="0" xfId="0" applyNumberFormat="1" applyFont="1" applyFill="1"/>
    <xf numFmtId="165" fontId="8" fillId="2" borderId="0" xfId="0" applyNumberFormat="1" applyFont="1" applyFill="1" applyAlignment="1">
      <alignment horizontal="center" vertical="center"/>
    </xf>
    <xf numFmtId="165" fontId="2" fillId="2" borderId="0" xfId="0" applyNumberFormat="1" applyFont="1" applyFill="1"/>
    <xf numFmtId="0" fontId="2" fillId="0" borderId="0" xfId="0" applyFont="1"/>
    <xf numFmtId="166" fontId="2" fillId="0" borderId="0" xfId="0" applyNumberFormat="1" applyFont="1" applyAlignment="1">
      <alignment horizontal="center"/>
    </xf>
    <xf numFmtId="10" fontId="2" fillId="0" borderId="0" xfId="0" applyNumberFormat="1" applyFont="1" applyAlignment="1">
      <alignment horizontal="center"/>
    </xf>
    <xf numFmtId="174" fontId="5" fillId="2" borderId="12" xfId="0" applyNumberFormat="1" applyFont="1" applyFill="1" applyBorder="1" applyAlignment="1">
      <alignment vertical="center"/>
    </xf>
    <xf numFmtId="177" fontId="5" fillId="2" borderId="12" xfId="1" applyNumberFormat="1" applyFont="1" applyFill="1" applyBorder="1" applyAlignment="1">
      <alignment horizontal="center" vertical="center"/>
    </xf>
    <xf numFmtId="166" fontId="13" fillId="2" borderId="0" xfId="0" applyNumberFormat="1" applyFont="1" applyFill="1" applyAlignment="1">
      <alignment horizontal="center" vertical="center"/>
    </xf>
    <xf numFmtId="0" fontId="13" fillId="2" borderId="0" xfId="0" quotePrefix="1" applyFont="1" applyFill="1" applyAlignment="1">
      <alignment horizontal="center" vertical="center"/>
    </xf>
    <xf numFmtId="41" fontId="13" fillId="2" borderId="0" xfId="0" applyNumberFormat="1" applyFont="1" applyFill="1" applyAlignment="1">
      <alignment vertical="center"/>
    </xf>
    <xf numFmtId="165" fontId="13" fillId="2" borderId="0" xfId="0" applyNumberFormat="1" applyFont="1" applyFill="1" applyAlignment="1">
      <alignment vertical="center"/>
    </xf>
    <xf numFmtId="165" fontId="13" fillId="2" borderId="0" xfId="1" applyNumberFormat="1" applyFont="1" applyFill="1" applyBorder="1" applyAlignment="1">
      <alignment horizontal="center" vertical="center"/>
    </xf>
    <xf numFmtId="0" fontId="8" fillId="2" borderId="0" xfId="0" quotePrefix="1" applyFont="1" applyFill="1"/>
    <xf numFmtId="39" fontId="5" fillId="2" borderId="19" xfId="1" applyNumberFormat="1" applyFont="1" applyFill="1" applyBorder="1" applyAlignment="1">
      <alignment horizontal="center" vertical="center"/>
    </xf>
    <xf numFmtId="174" fontId="5" fillId="2" borderId="19" xfId="0" applyNumberFormat="1" applyFont="1" applyFill="1" applyBorder="1" applyAlignment="1">
      <alignment vertical="center"/>
    </xf>
    <xf numFmtId="177" fontId="5" fillId="2" borderId="19" xfId="1" applyNumberFormat="1" applyFont="1" applyFill="1" applyBorder="1" applyAlignment="1">
      <alignment horizontal="center" vertical="center"/>
    </xf>
    <xf numFmtId="0" fontId="5" fillId="2" borderId="12" xfId="0" applyFont="1" applyFill="1" applyBorder="1" applyAlignment="1">
      <alignment horizontal="center" vertical="center" wrapText="1"/>
    </xf>
    <xf numFmtId="168" fontId="5" fillId="2" borderId="12" xfId="0" applyNumberFormat="1" applyFont="1" applyFill="1" applyBorder="1" applyAlignment="1">
      <alignment horizontal="center" vertical="center"/>
    </xf>
    <xf numFmtId="168" fontId="5" fillId="2" borderId="16" xfId="0" applyNumberFormat="1" applyFont="1" applyFill="1" applyBorder="1" applyAlignment="1">
      <alignment horizontal="center" vertical="center"/>
    </xf>
    <xf numFmtId="0" fontId="5" fillId="0" borderId="13" xfId="0" applyFont="1" applyBorder="1" applyAlignment="1">
      <alignment vertical="center"/>
    </xf>
    <xf numFmtId="0" fontId="5" fillId="0" borderId="16" xfId="0" applyFont="1" applyBorder="1" applyAlignment="1">
      <alignment vertical="center" wrapText="1"/>
    </xf>
    <xf numFmtId="10" fontId="13" fillId="2" borderId="0" xfId="0" applyNumberFormat="1" applyFont="1" applyFill="1" applyAlignment="1">
      <alignment horizontal="center" vertical="center"/>
    </xf>
    <xf numFmtId="0" fontId="8" fillId="2" borderId="17" xfId="0" applyFont="1" applyFill="1" applyBorder="1"/>
    <xf numFmtId="0" fontId="5" fillId="0" borderId="15" xfId="0" applyFont="1" applyBorder="1" applyAlignment="1">
      <alignment horizontal="left" vertical="center" wrapText="1"/>
    </xf>
    <xf numFmtId="177" fontId="5" fillId="0" borderId="15" xfId="0" applyNumberFormat="1" applyFont="1" applyBorder="1" applyAlignment="1">
      <alignment vertical="center"/>
    </xf>
    <xf numFmtId="177" fontId="5" fillId="0" borderId="16" xfId="0" applyNumberFormat="1" applyFont="1" applyBorder="1" applyAlignment="1">
      <alignment vertical="center"/>
    </xf>
    <xf numFmtId="177" fontId="5" fillId="0" borderId="13" xfId="0" applyNumberFormat="1" applyFont="1" applyBorder="1" applyAlignment="1">
      <alignment vertical="center"/>
    </xf>
    <xf numFmtId="43" fontId="11" fillId="0" borderId="0" xfId="0" applyNumberFormat="1" applyFont="1" applyAlignment="1">
      <alignment horizontal="center" vertical="center"/>
    </xf>
    <xf numFmtId="165" fontId="5" fillId="0" borderId="13" xfId="0" applyNumberFormat="1" applyFont="1" applyBorder="1"/>
    <xf numFmtId="0" fontId="5" fillId="2" borderId="19" xfId="0" applyFont="1" applyFill="1" applyBorder="1" applyAlignment="1">
      <alignment horizontal="center" vertical="center" wrapText="1"/>
    </xf>
    <xf numFmtId="10" fontId="5" fillId="0" borderId="19" xfId="0" applyNumberFormat="1" applyFont="1" applyBorder="1" applyAlignment="1">
      <alignment horizontal="center" vertical="center"/>
    </xf>
    <xf numFmtId="168" fontId="5" fillId="2" borderId="19" xfId="0" applyNumberFormat="1" applyFont="1" applyFill="1" applyBorder="1" applyAlignment="1">
      <alignment horizontal="center" vertical="center"/>
    </xf>
    <xf numFmtId="10" fontId="5" fillId="0" borderId="15" xfId="0" applyNumberFormat="1" applyFont="1" applyBorder="1" applyAlignment="1">
      <alignment horizontal="center" vertical="center"/>
    </xf>
    <xf numFmtId="177" fontId="5" fillId="0" borderId="12" xfId="0" applyNumberFormat="1" applyFont="1" applyBorder="1" applyAlignment="1">
      <alignment vertical="center"/>
    </xf>
    <xf numFmtId="165" fontId="8" fillId="2" borderId="19" xfId="0" applyNumberFormat="1" applyFont="1" applyFill="1" applyBorder="1" applyAlignment="1">
      <alignment vertical="center"/>
    </xf>
    <xf numFmtId="177" fontId="5" fillId="0" borderId="19" xfId="0" applyNumberFormat="1" applyFont="1" applyBorder="1" applyAlignment="1">
      <alignment vertical="center"/>
    </xf>
    <xf numFmtId="0" fontId="5" fillId="0" borderId="19" xfId="0" applyFont="1" applyBorder="1" applyAlignment="1">
      <alignment vertical="center" wrapText="1"/>
    </xf>
    <xf numFmtId="165" fontId="7" fillId="2" borderId="13" xfId="1" applyNumberFormat="1" applyFont="1" applyFill="1" applyBorder="1" applyAlignment="1">
      <alignment horizontal="center" vertical="center"/>
    </xf>
    <xf numFmtId="0" fontId="5" fillId="2" borderId="0" xfId="0" applyFont="1" applyFill="1" applyAlignment="1">
      <alignment horizontal="center" vertical="center" wrapText="1"/>
    </xf>
    <xf numFmtId="10" fontId="5" fillId="0" borderId="0" xfId="0" applyNumberFormat="1" applyFont="1" applyAlignment="1">
      <alignment horizontal="center" vertical="center"/>
    </xf>
    <xf numFmtId="168" fontId="5" fillId="2" borderId="0" xfId="0" applyNumberFormat="1" applyFont="1" applyFill="1" applyAlignment="1">
      <alignment horizontal="center" vertical="center"/>
    </xf>
    <xf numFmtId="0" fontId="15" fillId="2" borderId="19" xfId="0" applyFont="1" applyFill="1" applyBorder="1" applyAlignment="1">
      <alignment horizontal="center"/>
    </xf>
    <xf numFmtId="166" fontId="11" fillId="2" borderId="12" xfId="0" applyNumberFormat="1" applyFont="1" applyFill="1" applyBorder="1" applyAlignment="1">
      <alignment horizontal="center" vertical="center"/>
    </xf>
    <xf numFmtId="0" fontId="11" fillId="2" borderId="12" xfId="0" quotePrefix="1" applyFont="1" applyFill="1" applyBorder="1" applyAlignment="1">
      <alignment horizontal="center" vertical="center"/>
    </xf>
    <xf numFmtId="168" fontId="5" fillId="2" borderId="13" xfId="0" applyNumberFormat="1" applyFont="1" applyFill="1" applyBorder="1" applyAlignment="1">
      <alignment horizontal="center" vertical="center"/>
    </xf>
    <xf numFmtId="10" fontId="23" fillId="2" borderId="12" xfId="0" applyNumberFormat="1" applyFont="1" applyFill="1" applyBorder="1" applyAlignment="1">
      <alignment horizontal="center"/>
    </xf>
    <xf numFmtId="0" fontId="5" fillId="0" borderId="19" xfId="0" applyFont="1" applyBorder="1" applyAlignment="1">
      <alignment vertical="center"/>
    </xf>
    <xf numFmtId="0" fontId="13" fillId="2" borderId="0" xfId="0" applyFont="1" applyFill="1" applyAlignment="1">
      <alignment horizontal="left" vertical="center"/>
    </xf>
    <xf numFmtId="0" fontId="13" fillId="2" borderId="0" xfId="0" applyFont="1" applyFill="1" applyAlignment="1">
      <alignment wrapText="1"/>
    </xf>
    <xf numFmtId="170" fontId="13" fillId="2" borderId="0" xfId="0" applyNumberFormat="1" applyFont="1" applyFill="1" applyAlignment="1">
      <alignment horizontal="center" vertical="center"/>
    </xf>
    <xf numFmtId="41" fontId="13" fillId="2" borderId="0" xfId="0" applyNumberFormat="1" applyFont="1" applyFill="1" applyAlignment="1">
      <alignment horizontal="left" vertical="center"/>
    </xf>
    <xf numFmtId="175" fontId="13" fillId="0" borderId="0" xfId="0" applyNumberFormat="1" applyFont="1" applyAlignment="1">
      <alignment horizontal="center" vertical="center"/>
    </xf>
    <xf numFmtId="0" fontId="11" fillId="2" borderId="12" xfId="0" applyFont="1" applyFill="1" applyBorder="1" applyAlignment="1">
      <alignment vertical="center"/>
    </xf>
    <xf numFmtId="37" fontId="5" fillId="0" borderId="19" xfId="0" applyNumberFormat="1" applyFont="1" applyBorder="1" applyAlignment="1">
      <alignment vertical="center"/>
    </xf>
    <xf numFmtId="164" fontId="8" fillId="2" borderId="16" xfId="0" applyNumberFormat="1" applyFont="1" applyFill="1" applyBorder="1" applyAlignment="1">
      <alignment horizontal="center" vertical="center"/>
    </xf>
    <xf numFmtId="165" fontId="4" fillId="3" borderId="8" xfId="1" applyNumberFormat="1" applyFont="1" applyFill="1" applyBorder="1" applyAlignment="1">
      <alignment horizontal="center" vertical="center"/>
    </xf>
    <xf numFmtId="174" fontId="5" fillId="0" borderId="19" xfId="0" applyNumberFormat="1" applyFont="1" applyBorder="1" applyAlignment="1">
      <alignment horizontal="center" vertical="center"/>
    </xf>
    <xf numFmtId="37" fontId="5" fillId="2" borderId="19" xfId="0" applyNumberFormat="1" applyFont="1" applyFill="1" applyBorder="1" applyAlignment="1">
      <alignment horizontal="center" vertical="center"/>
    </xf>
    <xf numFmtId="0" fontId="5" fillId="0" borderId="19" xfId="0" applyFont="1" applyBorder="1" applyAlignment="1">
      <alignment horizontal="left" vertical="center" wrapText="1"/>
    </xf>
    <xf numFmtId="37" fontId="5" fillId="2" borderId="19" xfId="0" applyNumberFormat="1" applyFont="1" applyFill="1" applyBorder="1" applyAlignment="1">
      <alignment vertical="center"/>
    </xf>
    <xf numFmtId="174" fontId="5" fillId="0" borderId="12" xfId="0" applyNumberFormat="1" applyFont="1" applyBorder="1" applyAlignment="1">
      <alignment horizontal="center" vertical="center"/>
    </xf>
    <xf numFmtId="165" fontId="8" fillId="2" borderId="0" xfId="0" applyNumberFormat="1" applyFont="1" applyFill="1" applyAlignment="1">
      <alignment vertical="center"/>
    </xf>
    <xf numFmtId="0" fontId="5" fillId="0" borderId="13" xfId="0" applyFont="1" applyBorder="1" applyAlignment="1">
      <alignment horizontal="left" vertical="center" wrapText="1"/>
    </xf>
    <xf numFmtId="174" fontId="5" fillId="2" borderId="13" xfId="0" applyNumberFormat="1" applyFont="1" applyFill="1" applyBorder="1" applyAlignment="1">
      <alignment vertical="center"/>
    </xf>
    <xf numFmtId="0" fontId="5" fillId="0" borderId="12" xfId="0" applyFont="1" applyBorder="1" applyAlignment="1">
      <alignment horizontal="left"/>
    </xf>
    <xf numFmtId="178" fontId="5" fillId="2" borderId="19" xfId="0" applyNumberFormat="1" applyFont="1" applyFill="1" applyBorder="1" applyAlignment="1">
      <alignment vertical="center"/>
    </xf>
    <xf numFmtId="39" fontId="5" fillId="0" borderId="19" xfId="0" applyNumberFormat="1" applyFont="1" applyBorder="1" applyAlignment="1">
      <alignment vertical="center"/>
    </xf>
    <xf numFmtId="10" fontId="5" fillId="0" borderId="20" xfId="0" applyNumberFormat="1" applyFont="1" applyBorder="1" applyAlignment="1">
      <alignment horizontal="center" vertical="center"/>
    </xf>
    <xf numFmtId="0" fontId="5" fillId="0" borderId="16" xfId="0" applyFont="1" applyBorder="1" applyAlignment="1">
      <alignment horizontal="left" vertical="center" wrapText="1"/>
    </xf>
    <xf numFmtId="37" fontId="5" fillId="0" borderId="16" xfId="0" applyNumberFormat="1" applyFont="1" applyBorder="1" applyAlignment="1">
      <alignment vertical="center"/>
    </xf>
    <xf numFmtId="0" fontId="5" fillId="0" borderId="12" xfId="0" applyFont="1" applyBorder="1" applyAlignment="1">
      <alignment horizontal="left" vertical="center" wrapText="1"/>
    </xf>
    <xf numFmtId="37" fontId="5" fillId="0" borderId="12" xfId="0" applyNumberFormat="1" applyFont="1" applyBorder="1" applyAlignment="1">
      <alignment vertical="center"/>
    </xf>
    <xf numFmtId="37" fontId="5" fillId="0" borderId="13" xfId="0" applyNumberFormat="1" applyFont="1" applyBorder="1" applyAlignment="1">
      <alignment vertical="center"/>
    </xf>
    <xf numFmtId="177" fontId="5" fillId="0" borderId="20" xfId="0" applyNumberFormat="1" applyFont="1" applyBorder="1" applyAlignment="1">
      <alignment vertical="center"/>
    </xf>
    <xf numFmtId="164" fontId="5" fillId="2" borderId="12" xfId="0" applyNumberFormat="1" applyFont="1" applyFill="1" applyBorder="1" applyAlignment="1">
      <alignment horizontal="left" vertical="center"/>
    </xf>
    <xf numFmtId="165" fontId="5" fillId="2" borderId="12" xfId="0" applyNumberFormat="1" applyFont="1" applyFill="1" applyBorder="1" applyAlignment="1">
      <alignment horizontal="left" vertical="center"/>
    </xf>
    <xf numFmtId="41" fontId="5" fillId="0" borderId="19" xfId="0" applyNumberFormat="1" applyFont="1" applyBorder="1" applyAlignment="1">
      <alignment horizontal="center" vertical="center"/>
    </xf>
    <xf numFmtId="0" fontId="5" fillId="0" borderId="19" xfId="0" applyFont="1" applyBorder="1" applyAlignment="1">
      <alignment horizontal="center" vertical="center"/>
    </xf>
    <xf numFmtId="169" fontId="5" fillId="0" borderId="12" xfId="0" applyNumberFormat="1" applyFont="1" applyBorder="1"/>
    <xf numFmtId="0" fontId="4" fillId="0" borderId="16" xfId="0" applyFont="1" applyBorder="1" applyAlignment="1">
      <alignment vertical="center"/>
    </xf>
    <xf numFmtId="0" fontId="11" fillId="0" borderId="19" xfId="0" applyFont="1" applyBorder="1" applyAlignment="1">
      <alignment horizontal="center" vertical="center"/>
    </xf>
    <xf numFmtId="41" fontId="5" fillId="2" borderId="19" xfId="0" applyNumberFormat="1" applyFont="1" applyFill="1" applyBorder="1" applyAlignment="1">
      <alignment horizontal="center" vertical="center" wrapText="1"/>
    </xf>
    <xf numFmtId="165" fontId="4" fillId="3" borderId="4" xfId="1" applyNumberFormat="1" applyFont="1" applyFill="1" applyBorder="1" applyAlignment="1">
      <alignment horizontal="center" vertical="center"/>
    </xf>
    <xf numFmtId="0" fontId="0" fillId="2" borderId="1" xfId="0" applyFill="1" applyBorder="1"/>
    <xf numFmtId="0" fontId="11" fillId="2" borderId="1" xfId="0" applyFont="1" applyFill="1" applyBorder="1" applyAlignment="1">
      <alignment vertic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vertical="center"/>
    </xf>
    <xf numFmtId="41" fontId="11" fillId="2" borderId="1" xfId="0" applyNumberFormat="1" applyFont="1" applyFill="1" applyBorder="1" applyAlignment="1">
      <alignment vertical="center"/>
    </xf>
    <xf numFmtId="10" fontId="11" fillId="2" borderId="1" xfId="0" applyNumberFormat="1" applyFont="1" applyFill="1" applyBorder="1" applyAlignment="1">
      <alignment horizontal="center" vertical="center"/>
    </xf>
    <xf numFmtId="165" fontId="11" fillId="2" borderId="1" xfId="0" applyNumberFormat="1" applyFont="1" applyFill="1" applyBorder="1" applyAlignment="1">
      <alignment vertical="center"/>
    </xf>
    <xf numFmtId="165" fontId="11" fillId="2" borderId="1" xfId="0" applyNumberFormat="1" applyFont="1" applyFill="1" applyBorder="1" applyAlignment="1">
      <alignment horizontal="center" vertical="center"/>
    </xf>
    <xf numFmtId="10" fontId="11" fillId="0" borderId="12" xfId="0" applyNumberFormat="1" applyFont="1" applyBorder="1" applyAlignment="1">
      <alignment horizontal="center"/>
    </xf>
    <xf numFmtId="10" fontId="11" fillId="0" borderId="13" xfId="0" applyNumberFormat="1" applyFont="1" applyBorder="1" applyAlignment="1">
      <alignment horizontal="center"/>
    </xf>
    <xf numFmtId="10" fontId="11" fillId="0" borderId="19" xfId="0" applyNumberFormat="1" applyFont="1" applyBorder="1" applyAlignment="1">
      <alignment horizontal="center"/>
    </xf>
    <xf numFmtId="41" fontId="11" fillId="2" borderId="19" xfId="0" applyNumberFormat="1" applyFont="1" applyFill="1" applyBorder="1" applyAlignment="1">
      <alignment vertical="center"/>
    </xf>
    <xf numFmtId="165" fontId="11" fillId="2" borderId="19" xfId="0" applyNumberFormat="1" applyFont="1" applyFill="1" applyBorder="1" applyAlignment="1">
      <alignment vertical="center"/>
    </xf>
    <xf numFmtId="165" fontId="11" fillId="2" borderId="19" xfId="0" applyNumberFormat="1" applyFont="1" applyFill="1" applyBorder="1" applyAlignment="1">
      <alignment horizontal="center" vertical="center"/>
    </xf>
    <xf numFmtId="41" fontId="11" fillId="2" borderId="12" xfId="0" applyNumberFormat="1" applyFont="1" applyFill="1" applyBorder="1" applyAlignment="1">
      <alignment horizontal="center" vertical="center"/>
    </xf>
    <xf numFmtId="0" fontId="11" fillId="2" borderId="13" xfId="0" applyFont="1" applyFill="1" applyBorder="1" applyAlignment="1">
      <alignment horizontal="left"/>
    </xf>
    <xf numFmtId="164" fontId="11" fillId="2" borderId="16" xfId="0" applyNumberFormat="1" applyFont="1" applyFill="1" applyBorder="1" applyAlignment="1">
      <alignment horizontal="center" vertical="center"/>
    </xf>
    <xf numFmtId="10" fontId="11" fillId="0" borderId="12" xfId="0" applyNumberFormat="1" applyFont="1" applyBorder="1" applyAlignment="1">
      <alignment horizontal="center" vertical="center"/>
    </xf>
    <xf numFmtId="10" fontId="11" fillId="0" borderId="16" xfId="0" applyNumberFormat="1" applyFont="1" applyBorder="1" applyAlignment="1">
      <alignment horizontal="center" vertical="center"/>
    </xf>
    <xf numFmtId="41" fontId="7" fillId="0" borderId="4" xfId="1" applyNumberFormat="1" applyFont="1" applyFill="1" applyBorder="1" applyAlignment="1">
      <alignment horizontal="center" vertical="center"/>
    </xf>
    <xf numFmtId="165" fontId="7" fillId="0" borderId="4" xfId="1" applyNumberFormat="1" applyFont="1" applyFill="1" applyBorder="1" applyAlignment="1">
      <alignment horizontal="center" vertical="center"/>
    </xf>
    <xf numFmtId="10" fontId="7" fillId="0" borderId="4" xfId="2" applyNumberFormat="1" applyFont="1" applyFill="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center"/>
    </xf>
    <xf numFmtId="41" fontId="7" fillId="0" borderId="6" xfId="1" applyNumberFormat="1" applyFont="1" applyFill="1" applyBorder="1" applyAlignment="1">
      <alignment horizontal="center" vertical="center"/>
    </xf>
    <xf numFmtId="165" fontId="7" fillId="0" borderId="6" xfId="1" applyNumberFormat="1" applyFont="1" applyFill="1" applyBorder="1" applyAlignment="1">
      <alignment horizontal="center" vertical="center"/>
    </xf>
    <xf numFmtId="10" fontId="7" fillId="0" borderId="6" xfId="2" applyNumberFormat="1" applyFont="1" applyFill="1" applyBorder="1" applyAlignment="1">
      <alignment horizontal="center" vertical="center"/>
    </xf>
    <xf numFmtId="0" fontId="11" fillId="2" borderId="0" xfId="0" applyFont="1" applyFill="1" applyAlignment="1">
      <alignment horizontal="left"/>
    </xf>
    <xf numFmtId="164" fontId="11" fillId="0" borderId="16" xfId="0" applyNumberFormat="1" applyFont="1" applyBorder="1" applyAlignment="1">
      <alignment vertical="center"/>
    </xf>
    <xf numFmtId="0" fontId="11" fillId="2" borderId="19" xfId="0" applyFont="1" applyFill="1" applyBorder="1" applyAlignment="1">
      <alignment vertical="center"/>
    </xf>
    <xf numFmtId="177" fontId="5" fillId="2" borderId="13" xfId="1" applyNumberFormat="1" applyFont="1" applyFill="1" applyBorder="1" applyAlignment="1">
      <alignment horizontal="center" vertical="center"/>
    </xf>
    <xf numFmtId="177" fontId="5" fillId="0" borderId="15" xfId="0" applyNumberFormat="1" applyFont="1" applyBorder="1" applyAlignment="1">
      <alignment horizontal="center" vertical="center"/>
    </xf>
    <xf numFmtId="177" fontId="5" fillId="0" borderId="13" xfId="0" applyNumberFormat="1" applyFont="1" applyBorder="1" applyAlignment="1">
      <alignment horizontal="center" vertical="center"/>
    </xf>
    <xf numFmtId="0" fontId="11" fillId="0" borderId="16" xfId="0" applyFont="1" applyBorder="1" applyAlignment="1">
      <alignment horizontal="left" vertical="center" wrapText="1"/>
    </xf>
    <xf numFmtId="0" fontId="4" fillId="0" borderId="13" xfId="0" applyFont="1" applyBorder="1" applyAlignment="1">
      <alignment horizontal="center" vertical="center"/>
    </xf>
    <xf numFmtId="0" fontId="23" fillId="2" borderId="12" xfId="0" applyFont="1" applyFill="1" applyBorder="1" applyAlignment="1">
      <alignment horizontal="center"/>
    </xf>
    <xf numFmtId="39" fontId="5" fillId="0" borderId="12" xfId="0" applyNumberFormat="1" applyFont="1" applyBorder="1" applyAlignment="1">
      <alignment vertical="center"/>
    </xf>
    <xf numFmtId="178" fontId="5" fillId="2" borderId="12" xfId="0" applyNumberFormat="1" applyFont="1" applyFill="1" applyBorder="1" applyAlignment="1">
      <alignment vertical="center"/>
    </xf>
    <xf numFmtId="39" fontId="5" fillId="0" borderId="13" xfId="0" applyNumberFormat="1" applyFont="1" applyBorder="1" applyAlignment="1">
      <alignment vertical="center"/>
    </xf>
    <xf numFmtId="178" fontId="5" fillId="2" borderId="13" xfId="0" applyNumberFormat="1" applyFont="1" applyFill="1" applyBorder="1" applyAlignment="1">
      <alignment vertical="center"/>
    </xf>
    <xf numFmtId="0" fontId="5" fillId="0" borderId="12" xfId="0" applyFont="1" applyBorder="1" applyAlignment="1">
      <alignment vertical="center" wrapText="1"/>
    </xf>
    <xf numFmtId="165" fontId="7" fillId="2" borderId="16" xfId="1" applyNumberFormat="1" applyFont="1" applyFill="1" applyBorder="1" applyAlignment="1">
      <alignment horizontal="center" vertical="center"/>
    </xf>
    <xf numFmtId="174" fontId="5" fillId="0" borderId="10" xfId="0" applyNumberFormat="1" applyFont="1" applyBorder="1" applyAlignment="1">
      <alignment horizontal="center" vertical="center"/>
    </xf>
    <xf numFmtId="0" fontId="5" fillId="2" borderId="19" xfId="0" applyFont="1" applyFill="1" applyBorder="1" applyAlignment="1">
      <alignment wrapText="1"/>
    </xf>
    <xf numFmtId="170" fontId="5" fillId="2" borderId="19" xfId="0" applyNumberFormat="1" applyFont="1" applyFill="1" applyBorder="1" applyAlignment="1">
      <alignment horizontal="center" vertical="center"/>
    </xf>
    <xf numFmtId="0" fontId="5" fillId="2" borderId="19" xfId="0" applyFont="1" applyFill="1" applyBorder="1" applyAlignment="1">
      <alignment horizontal="left" vertical="center" wrapText="1"/>
    </xf>
    <xf numFmtId="0" fontId="4" fillId="0" borderId="19" xfId="0" applyFont="1" applyBorder="1" applyAlignment="1">
      <alignment horizontal="center" vertical="center"/>
    </xf>
    <xf numFmtId="0" fontId="5" fillId="0" borderId="10" xfId="0" applyFont="1" applyBorder="1" applyAlignment="1">
      <alignment vertical="center"/>
    </xf>
    <xf numFmtId="164" fontId="8" fillId="2" borderId="16" xfId="0" applyNumberFormat="1" applyFont="1" applyFill="1" applyBorder="1" applyAlignment="1">
      <alignment horizontal="right"/>
    </xf>
    <xf numFmtId="10" fontId="0" fillId="0" borderId="0" xfId="0" applyNumberFormat="1" applyAlignment="1">
      <alignment horizontal="center" vertical="center"/>
    </xf>
    <xf numFmtId="10" fontId="8" fillId="2" borderId="0" xfId="2" applyNumberFormat="1" applyFont="1" applyFill="1" applyBorder="1" applyAlignment="1">
      <alignment horizontal="center" vertical="center"/>
    </xf>
    <xf numFmtId="165" fontId="8" fillId="2" borderId="1" xfId="0" applyNumberFormat="1" applyFont="1" applyFill="1" applyBorder="1" applyAlignment="1">
      <alignment horizontal="center" vertical="center"/>
    </xf>
    <xf numFmtId="165" fontId="14" fillId="2" borderId="1" xfId="0" applyNumberFormat="1" applyFont="1" applyFill="1" applyBorder="1" applyAlignment="1">
      <alignment horizontal="center" vertical="center"/>
    </xf>
    <xf numFmtId="10" fontId="8" fillId="2" borderId="1" xfId="2" applyNumberFormat="1" applyFont="1" applyFill="1" applyBorder="1" applyAlignment="1">
      <alignment horizontal="center" vertical="center"/>
    </xf>
    <xf numFmtId="10" fontId="8" fillId="2" borderId="12" xfId="2" applyNumberFormat="1" applyFont="1" applyFill="1" applyBorder="1" applyAlignment="1">
      <alignment horizontal="center" vertical="center"/>
    </xf>
    <xf numFmtId="10" fontId="8" fillId="2" borderId="13" xfId="2" applyNumberFormat="1" applyFont="1" applyFill="1" applyBorder="1" applyAlignment="1">
      <alignment horizontal="center" vertical="center"/>
    </xf>
    <xf numFmtId="10" fontId="8" fillId="2" borderId="19" xfId="2" applyNumberFormat="1" applyFont="1" applyFill="1" applyBorder="1" applyAlignment="1">
      <alignment horizontal="center" vertical="center"/>
    </xf>
    <xf numFmtId="10" fontId="8" fillId="2" borderId="16" xfId="0" applyNumberFormat="1" applyFont="1" applyFill="1" applyBorder="1" applyAlignment="1">
      <alignment horizontal="center" vertical="center"/>
    </xf>
    <xf numFmtId="10" fontId="8" fillId="2" borderId="13" xfId="0" applyNumberFormat="1" applyFont="1" applyFill="1" applyBorder="1" applyAlignment="1">
      <alignment horizontal="center" vertical="center"/>
    </xf>
    <xf numFmtId="165" fontId="14" fillId="0" borderId="4" xfId="1" applyNumberFormat="1" applyFont="1" applyFill="1" applyBorder="1" applyAlignment="1">
      <alignment horizontal="center" vertical="center"/>
    </xf>
    <xf numFmtId="10" fontId="14" fillId="0" borderId="4" xfId="0" applyNumberFormat="1" applyFont="1" applyBorder="1" applyAlignment="1">
      <alignment horizontal="center" vertical="center"/>
    </xf>
    <xf numFmtId="0" fontId="14" fillId="0" borderId="4" xfId="0" applyFont="1" applyBorder="1" applyAlignment="1">
      <alignment horizontal="center" vertical="center"/>
    </xf>
    <xf numFmtId="165" fontId="14" fillId="0" borderId="6" xfId="1" applyNumberFormat="1" applyFont="1" applyFill="1" applyBorder="1" applyAlignment="1">
      <alignment horizontal="center" vertical="center"/>
    </xf>
    <xf numFmtId="10" fontId="14" fillId="0" borderId="6" xfId="0" applyNumberFormat="1" applyFont="1" applyBorder="1" applyAlignment="1">
      <alignment horizontal="center" vertical="center"/>
    </xf>
    <xf numFmtId="0" fontId="14" fillId="0" borderId="6" xfId="0" applyFont="1" applyBorder="1" applyAlignment="1">
      <alignment horizontal="center" vertical="center"/>
    </xf>
    <xf numFmtId="165" fontId="8" fillId="2" borderId="12" xfId="1" applyNumberFormat="1" applyFont="1" applyFill="1" applyBorder="1" applyAlignment="1">
      <alignment horizontal="center" vertical="center"/>
    </xf>
    <xf numFmtId="165" fontId="8" fillId="2" borderId="19" xfId="1" applyNumberFormat="1" applyFont="1" applyFill="1" applyBorder="1" applyAlignment="1">
      <alignment horizontal="center" vertical="center"/>
    </xf>
    <xf numFmtId="165" fontId="8" fillId="2" borderId="0" xfId="1" applyNumberFormat="1" applyFont="1" applyFill="1" applyBorder="1" applyAlignment="1">
      <alignment horizontal="center" vertical="center"/>
    </xf>
    <xf numFmtId="0" fontId="8" fillId="2" borderId="13" xfId="0" applyFont="1" applyFill="1" applyBorder="1" applyAlignment="1">
      <alignment horizontal="left" vertical="center"/>
    </xf>
    <xf numFmtId="165" fontId="7" fillId="2" borderId="19" xfId="1" applyNumberFormat="1" applyFont="1" applyFill="1" applyBorder="1" applyAlignment="1">
      <alignment horizontal="center" vertical="center"/>
    </xf>
    <xf numFmtId="177" fontId="5" fillId="0" borderId="12" xfId="0" applyNumberFormat="1" applyFont="1" applyBorder="1" applyAlignment="1">
      <alignment horizontal="center" vertical="center"/>
    </xf>
    <xf numFmtId="177" fontId="5" fillId="0" borderId="19" xfId="0" applyNumberFormat="1" applyFont="1" applyBorder="1" applyAlignment="1">
      <alignment horizontal="center" vertical="center"/>
    </xf>
    <xf numFmtId="39" fontId="5" fillId="0" borderId="19" xfId="0" applyNumberFormat="1" applyFont="1" applyBorder="1" applyAlignment="1">
      <alignment horizontal="center" vertical="center"/>
    </xf>
    <xf numFmtId="0" fontId="5" fillId="2" borderId="0" xfId="0" applyFont="1" applyFill="1" applyAlignment="1">
      <alignment vertical="center" wrapText="1"/>
    </xf>
    <xf numFmtId="37" fontId="5" fillId="0" borderId="0" xfId="0" applyNumberFormat="1" applyFont="1" applyAlignment="1">
      <alignment vertical="center"/>
    </xf>
    <xf numFmtId="168" fontId="5" fillId="2" borderId="20" xfId="0" applyNumberFormat="1" applyFont="1" applyFill="1" applyBorder="1" applyAlignment="1">
      <alignment horizontal="center" vertical="center"/>
    </xf>
    <xf numFmtId="165" fontId="0" fillId="2" borderId="16" xfId="1" applyNumberFormat="1" applyFont="1" applyFill="1" applyBorder="1" applyAlignment="1">
      <alignment horizontal="center" vertical="center"/>
    </xf>
    <xf numFmtId="10" fontId="0" fillId="2" borderId="16" xfId="2" applyNumberFormat="1" applyFont="1" applyFill="1" applyBorder="1" applyAlignment="1">
      <alignment horizontal="center" vertical="center"/>
    </xf>
    <xf numFmtId="41" fontId="5" fillId="2" borderId="12" xfId="0" applyNumberFormat="1" applyFont="1" applyFill="1" applyBorder="1" applyAlignment="1">
      <alignment horizontal="center" vertical="center" wrapText="1"/>
    </xf>
    <xf numFmtId="0" fontId="5" fillId="0" borderId="13" xfId="0" applyFont="1" applyBorder="1" applyAlignment="1">
      <alignment horizontal="center" vertical="center"/>
    </xf>
    <xf numFmtId="0" fontId="4" fillId="0" borderId="13" xfId="0" applyFont="1" applyBorder="1" applyAlignment="1">
      <alignment vertical="center"/>
    </xf>
    <xf numFmtId="164" fontId="5" fillId="0" borderId="14" xfId="0" applyNumberFormat="1" applyFont="1" applyBorder="1" applyAlignment="1">
      <alignment horizontal="right"/>
    </xf>
    <xf numFmtId="41" fontId="5" fillId="2" borderId="0" xfId="0" applyNumberFormat="1" applyFont="1" applyFill="1" applyAlignment="1">
      <alignment horizontal="center" vertical="center" wrapText="1"/>
    </xf>
    <xf numFmtId="39" fontId="5" fillId="0" borderId="16" xfId="0" applyNumberFormat="1" applyFont="1" applyBorder="1" applyAlignment="1">
      <alignment vertical="center"/>
    </xf>
    <xf numFmtId="178" fontId="5" fillId="2" borderId="16" xfId="0" applyNumberFormat="1" applyFont="1" applyFill="1" applyBorder="1" applyAlignment="1">
      <alignment vertical="center"/>
    </xf>
    <xf numFmtId="166" fontId="11" fillId="0" borderId="19" xfId="0" applyNumberFormat="1" applyFont="1" applyBorder="1" applyAlignment="1">
      <alignment horizontal="center" vertical="center"/>
    </xf>
    <xf numFmtId="174" fontId="11" fillId="0" borderId="15" xfId="0" applyNumberFormat="1" applyFont="1" applyBorder="1" applyAlignment="1">
      <alignment horizontal="center" vertical="center"/>
    </xf>
    <xf numFmtId="37" fontId="11" fillId="2" borderId="15" xfId="0" applyNumberFormat="1" applyFont="1" applyFill="1" applyBorder="1" applyAlignment="1">
      <alignment horizontal="center" vertical="center"/>
    </xf>
    <xf numFmtId="41" fontId="11" fillId="2" borderId="15" xfId="0" applyNumberFormat="1" applyFont="1" applyFill="1" applyBorder="1" applyAlignment="1">
      <alignment horizontal="left" vertical="center"/>
    </xf>
    <xf numFmtId="41" fontId="11" fillId="0" borderId="15" xfId="0" applyNumberFormat="1" applyFont="1" applyBorder="1" applyAlignment="1">
      <alignment horizontal="center" vertical="center"/>
    </xf>
    <xf numFmtId="174" fontId="11" fillId="0" borderId="13" xfId="0" applyNumberFormat="1" applyFont="1" applyBorder="1" applyAlignment="1">
      <alignment horizontal="center" vertical="center"/>
    </xf>
    <xf numFmtId="37" fontId="11" fillId="2" borderId="13" xfId="0" applyNumberFormat="1" applyFont="1" applyFill="1" applyBorder="1" applyAlignment="1">
      <alignment horizontal="center" vertical="center"/>
    </xf>
    <xf numFmtId="41" fontId="11" fillId="0" borderId="13" xfId="0" applyNumberFormat="1" applyFont="1" applyBorder="1" applyAlignment="1">
      <alignment horizontal="center" vertical="center"/>
    </xf>
    <xf numFmtId="174" fontId="11" fillId="0" borderId="12" xfId="0" applyNumberFormat="1" applyFont="1" applyBorder="1" applyAlignment="1">
      <alignment horizontal="center" vertical="center"/>
    </xf>
    <xf numFmtId="37" fontId="11" fillId="2" borderId="12" xfId="0" applyNumberFormat="1" applyFont="1" applyFill="1" applyBorder="1" applyAlignment="1">
      <alignment horizontal="center" vertical="center"/>
    </xf>
    <xf numFmtId="41" fontId="11" fillId="0" borderId="12" xfId="0" applyNumberFormat="1" applyFont="1" applyBorder="1" applyAlignment="1">
      <alignment horizontal="center" vertical="center"/>
    </xf>
    <xf numFmtId="176" fontId="5" fillId="2" borderId="12" xfId="0" applyNumberFormat="1" applyFont="1" applyFill="1" applyBorder="1" applyAlignment="1">
      <alignment horizontal="center" vertical="center"/>
    </xf>
    <xf numFmtId="176" fontId="5" fillId="2" borderId="16" xfId="0" applyNumberFormat="1" applyFont="1" applyFill="1" applyBorder="1" applyAlignment="1">
      <alignment horizontal="center" vertical="center"/>
    </xf>
    <xf numFmtId="176" fontId="5" fillId="2" borderId="13" xfId="0" applyNumberFormat="1" applyFont="1" applyFill="1" applyBorder="1" applyAlignment="1">
      <alignment horizontal="center" vertical="center"/>
    </xf>
    <xf numFmtId="166" fontId="18" fillId="3" borderId="0" xfId="0" quotePrefix="1" applyNumberFormat="1" applyFont="1" applyFill="1" applyAlignment="1">
      <alignment vertical="center"/>
    </xf>
    <xf numFmtId="0" fontId="0" fillId="0" borderId="12" xfId="0" applyBorder="1" applyAlignment="1">
      <alignment horizontal="left"/>
    </xf>
    <xf numFmtId="165" fontId="5" fillId="2" borderId="12" xfId="1" applyNumberFormat="1" applyFont="1" applyFill="1" applyBorder="1" applyAlignment="1">
      <alignment horizontal="left" vertical="center"/>
    </xf>
    <xf numFmtId="0" fontId="5" fillId="2" borderId="16" xfId="0" quotePrefix="1" applyFont="1" applyFill="1" applyBorder="1"/>
    <xf numFmtId="170" fontId="5" fillId="2" borderId="16" xfId="0" applyNumberFormat="1" applyFont="1" applyFill="1" applyBorder="1" applyAlignment="1">
      <alignment horizontal="center" vertical="center"/>
    </xf>
    <xf numFmtId="170" fontId="5" fillId="2" borderId="13" xfId="0" applyNumberFormat="1" applyFont="1" applyFill="1" applyBorder="1" applyAlignment="1">
      <alignment horizontal="center" vertical="center"/>
    </xf>
    <xf numFmtId="0" fontId="5" fillId="2" borderId="13" xfId="0" quotePrefix="1" applyFont="1" applyFill="1" applyBorder="1"/>
    <xf numFmtId="0" fontId="5" fillId="0" borderId="20" xfId="0" applyFont="1" applyBorder="1" applyAlignment="1">
      <alignment vertical="center" wrapText="1"/>
    </xf>
    <xf numFmtId="0" fontId="5" fillId="2" borderId="20" xfId="0" applyFont="1" applyFill="1" applyBorder="1" applyAlignment="1">
      <alignment horizontal="center" vertical="center" wrapText="1"/>
    </xf>
    <xf numFmtId="164" fontId="11" fillId="0" borderId="12" xfId="0" applyNumberFormat="1" applyFont="1" applyBorder="1" applyAlignment="1">
      <alignment horizontal="left"/>
    </xf>
    <xf numFmtId="0" fontId="11" fillId="0" borderId="12" xfId="0" applyFont="1" applyBorder="1" applyAlignment="1">
      <alignment horizontal="left" vertical="center"/>
    </xf>
    <xf numFmtId="165" fontId="11" fillId="0" borderId="12" xfId="1" applyNumberFormat="1" applyFont="1" applyFill="1" applyBorder="1" applyAlignment="1">
      <alignment horizontal="center" vertical="center"/>
    </xf>
    <xf numFmtId="0" fontId="11" fillId="0" borderId="16" xfId="0" applyFont="1" applyBorder="1" applyAlignment="1">
      <alignment horizontal="left" vertical="center"/>
    </xf>
    <xf numFmtId="165" fontId="11" fillId="0" borderId="16" xfId="1" applyNumberFormat="1" applyFont="1" applyFill="1" applyBorder="1" applyAlignment="1">
      <alignment horizontal="center" vertical="center"/>
    </xf>
    <xf numFmtId="164" fontId="11" fillId="0" borderId="13" xfId="0" applyNumberFormat="1" applyFont="1" applyBorder="1" applyAlignment="1">
      <alignment horizontal="left"/>
    </xf>
    <xf numFmtId="0" fontId="11" fillId="0" borderId="13" xfId="0" applyFont="1" applyBorder="1" applyAlignment="1">
      <alignment horizontal="left" vertical="center"/>
    </xf>
    <xf numFmtId="165" fontId="11" fillId="0" borderId="13" xfId="1" applyNumberFormat="1" applyFont="1" applyFill="1" applyBorder="1" applyAlignment="1">
      <alignment horizontal="center" vertical="center"/>
    </xf>
    <xf numFmtId="170" fontId="5" fillId="2" borderId="12" xfId="0" applyNumberFormat="1" applyFont="1" applyFill="1" applyBorder="1" applyAlignment="1">
      <alignment horizontal="center" vertical="center"/>
    </xf>
    <xf numFmtId="0" fontId="5" fillId="2" borderId="13" xfId="0" applyFont="1" applyFill="1" applyBorder="1" applyAlignment="1">
      <alignment wrapText="1"/>
    </xf>
    <xf numFmtId="166" fontId="4" fillId="0" borderId="0" xfId="0" applyNumberFormat="1"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xf>
    <xf numFmtId="41" fontId="4" fillId="0" borderId="0" xfId="1" applyNumberFormat="1" applyFont="1" applyFill="1" applyBorder="1" applyAlignment="1">
      <alignment horizontal="center" vertical="center"/>
    </xf>
    <xf numFmtId="165" fontId="4" fillId="0" borderId="0" xfId="1" applyNumberFormat="1" applyFont="1" applyFill="1" applyBorder="1" applyAlignment="1">
      <alignment horizontal="center" vertical="center"/>
    </xf>
    <xf numFmtId="10" fontId="4" fillId="0" borderId="0" xfId="2" applyNumberFormat="1" applyFont="1" applyFill="1" applyBorder="1" applyAlignment="1">
      <alignment horizontal="center" vertical="center"/>
    </xf>
    <xf numFmtId="41" fontId="4" fillId="0" borderId="0" xfId="0" applyNumberFormat="1" applyFont="1" applyAlignment="1">
      <alignment horizontal="left" vertical="center"/>
    </xf>
    <xf numFmtId="10" fontId="4" fillId="0" borderId="0" xfId="0" applyNumberFormat="1" applyFont="1" applyAlignment="1">
      <alignment horizontal="center" vertical="center"/>
    </xf>
    <xf numFmtId="165" fontId="4" fillId="0" borderId="0" xfId="0" applyNumberFormat="1" applyFont="1" applyAlignment="1">
      <alignment horizontal="center" vertical="center"/>
    </xf>
    <xf numFmtId="180" fontId="11" fillId="2" borderId="0" xfId="2" applyNumberFormat="1" applyFont="1" applyFill="1" applyAlignment="1">
      <alignment horizontal="center"/>
    </xf>
    <xf numFmtId="9" fontId="11" fillId="2" borderId="0" xfId="0" applyNumberFormat="1" applyFont="1" applyFill="1" applyAlignment="1">
      <alignment horizontal="center"/>
    </xf>
    <xf numFmtId="180" fontId="0" fillId="2" borderId="0" xfId="0" applyNumberFormat="1" applyFill="1"/>
    <xf numFmtId="181" fontId="5" fillId="2" borderId="12" xfId="0" applyNumberFormat="1" applyFont="1" applyFill="1" applyBorder="1" applyAlignment="1">
      <alignment horizontal="center" vertical="center"/>
    </xf>
    <xf numFmtId="181" fontId="5" fillId="2" borderId="16" xfId="0" applyNumberFormat="1" applyFont="1" applyFill="1" applyBorder="1" applyAlignment="1">
      <alignment horizontal="center" vertical="center"/>
    </xf>
    <xf numFmtId="181" fontId="5" fillId="2" borderId="16" xfId="0" applyNumberFormat="1" applyFont="1" applyFill="1" applyBorder="1" applyAlignment="1">
      <alignment horizontal="right"/>
    </xf>
    <xf numFmtId="181" fontId="5" fillId="2" borderId="13" xfId="0" applyNumberFormat="1" applyFont="1" applyFill="1" applyBorder="1" applyAlignment="1">
      <alignment horizontal="center" vertical="center"/>
    </xf>
    <xf numFmtId="168" fontId="5" fillId="2" borderId="16" xfId="0" applyNumberFormat="1" applyFont="1" applyFill="1" applyBorder="1" applyAlignment="1">
      <alignment horizontal="right"/>
    </xf>
    <xf numFmtId="168" fontId="5" fillId="2" borderId="19" xfId="1" applyNumberFormat="1" applyFont="1" applyFill="1" applyBorder="1" applyAlignment="1">
      <alignment horizontal="center" vertical="center"/>
    </xf>
    <xf numFmtId="0" fontId="5" fillId="0" borderId="13" xfId="0" applyFont="1" applyBorder="1" applyAlignment="1">
      <alignment horizontal="center" vertical="center" wrapText="1"/>
    </xf>
    <xf numFmtId="0" fontId="5" fillId="0" borderId="13" xfId="0" applyFont="1" applyBorder="1" applyAlignment="1">
      <alignment vertical="center" wrapText="1"/>
    </xf>
    <xf numFmtId="10" fontId="11" fillId="2" borderId="19" xfId="2" applyNumberFormat="1" applyFont="1" applyFill="1" applyBorder="1" applyAlignment="1">
      <alignment horizontal="center" vertical="center"/>
    </xf>
    <xf numFmtId="0" fontId="8" fillId="0" borderId="15" xfId="0" applyFont="1" applyBorder="1"/>
    <xf numFmtId="0" fontId="24" fillId="0" borderId="0" xfId="0" applyFont="1" applyAlignment="1">
      <alignment horizontal="center" vertical="top"/>
    </xf>
    <xf numFmtId="0" fontId="24" fillId="0" borderId="0" xfId="0" applyFont="1" applyAlignment="1">
      <alignment horizontal="center" vertical="center"/>
    </xf>
    <xf numFmtId="0" fontId="5" fillId="0" borderId="12" xfId="0" applyFont="1" applyBorder="1" applyAlignment="1">
      <alignment horizontal="center" vertical="center" wrapText="1"/>
    </xf>
    <xf numFmtId="0" fontId="5" fillId="2" borderId="12" xfId="0" quotePrefix="1" applyFont="1" applyFill="1" applyBorder="1"/>
    <xf numFmtId="0" fontId="5" fillId="0" borderId="16" xfId="0" applyFont="1" applyBorder="1" applyAlignment="1">
      <alignment horizontal="center" vertical="center" wrapText="1"/>
    </xf>
    <xf numFmtId="164" fontId="11" fillId="0" borderId="0" xfId="0" applyNumberFormat="1" applyFont="1" applyAlignment="1">
      <alignment horizontal="left"/>
    </xf>
    <xf numFmtId="165" fontId="11" fillId="0" borderId="0" xfId="1" applyNumberFormat="1" applyFont="1" applyFill="1" applyBorder="1" applyAlignment="1">
      <alignment horizontal="center" vertical="center"/>
    </xf>
    <xf numFmtId="10" fontId="23" fillId="2" borderId="19" xfId="0" applyNumberFormat="1" applyFont="1" applyFill="1" applyBorder="1" applyAlignment="1">
      <alignment horizontal="center"/>
    </xf>
    <xf numFmtId="0" fontId="24" fillId="0" borderId="16" xfId="0" applyFont="1" applyBorder="1" applyAlignment="1">
      <alignment horizontal="center" vertical="top"/>
    </xf>
    <xf numFmtId="0" fontId="24" fillId="0" borderId="16" xfId="0" applyFont="1" applyBorder="1" applyAlignment="1">
      <alignment horizontal="center" vertical="center"/>
    </xf>
    <xf numFmtId="0" fontId="5" fillId="2" borderId="15" xfId="0" applyFont="1" applyFill="1" applyBorder="1" applyAlignment="1">
      <alignment horizontal="center" vertical="center" wrapText="1"/>
    </xf>
    <xf numFmtId="168" fontId="5" fillId="2" borderId="15" xfId="0" applyNumberFormat="1" applyFont="1" applyFill="1" applyBorder="1" applyAlignment="1">
      <alignment horizontal="center" vertical="center"/>
    </xf>
    <xf numFmtId="0" fontId="11" fillId="0" borderId="19" xfId="0" applyFont="1" applyBorder="1" applyAlignment="1">
      <alignment vertical="center"/>
    </xf>
    <xf numFmtId="0" fontId="11" fillId="2" borderId="19" xfId="0" applyFont="1" applyFill="1" applyBorder="1" applyAlignment="1">
      <alignment horizontal="center" vertical="center" wrapText="1"/>
    </xf>
    <xf numFmtId="10" fontId="11" fillId="0" borderId="19" xfId="0" applyNumberFormat="1" applyFont="1" applyBorder="1" applyAlignment="1">
      <alignment horizontal="center" vertical="center"/>
    </xf>
    <xf numFmtId="168" fontId="11" fillId="2" borderId="19" xfId="0" applyNumberFormat="1" applyFont="1" applyFill="1" applyBorder="1" applyAlignment="1">
      <alignment horizontal="center" vertical="center"/>
    </xf>
    <xf numFmtId="41" fontId="11" fillId="2" borderId="19" xfId="0" applyNumberFormat="1" applyFont="1" applyFill="1" applyBorder="1" applyAlignment="1">
      <alignment horizontal="center" vertical="center"/>
    </xf>
    <xf numFmtId="165" fontId="11" fillId="2" borderId="19" xfId="1" applyNumberFormat="1" applyFont="1" applyFill="1" applyBorder="1" applyAlignment="1">
      <alignment horizontal="center" vertical="center"/>
    </xf>
    <xf numFmtId="0" fontId="11" fillId="0" borderId="12" xfId="0" applyFont="1" applyBorder="1" applyAlignment="1">
      <alignment vertical="center"/>
    </xf>
    <xf numFmtId="0" fontId="11" fillId="2" borderId="12" xfId="0" applyFont="1" applyFill="1" applyBorder="1" applyAlignment="1">
      <alignment horizontal="center" vertical="center" wrapText="1"/>
    </xf>
    <xf numFmtId="168" fontId="11" fillId="2" borderId="12" xfId="0" applyNumberFormat="1" applyFont="1" applyFill="1" applyBorder="1" applyAlignment="1">
      <alignment horizontal="center" vertical="center"/>
    </xf>
    <xf numFmtId="0" fontId="5" fillId="0" borderId="20" xfId="0" applyFont="1" applyBorder="1" applyAlignment="1">
      <alignment horizontal="left" vertical="center" wrapText="1"/>
    </xf>
    <xf numFmtId="177" fontId="5" fillId="0" borderId="20" xfId="0" applyNumberFormat="1" applyFont="1" applyBorder="1" applyAlignment="1">
      <alignment horizontal="center" vertical="center"/>
    </xf>
    <xf numFmtId="175" fontId="0" fillId="0" borderId="0" xfId="0" applyNumberFormat="1"/>
    <xf numFmtId="164" fontId="11" fillId="3" borderId="16" xfId="0" applyNumberFormat="1" applyFont="1" applyFill="1" applyBorder="1" applyAlignment="1">
      <alignment horizontal="right"/>
    </xf>
    <xf numFmtId="164" fontId="5" fillId="3" borderId="16" xfId="0" applyNumberFormat="1" applyFont="1" applyFill="1" applyBorder="1" applyAlignment="1">
      <alignment horizontal="right"/>
    </xf>
    <xf numFmtId="0" fontId="24" fillId="0" borderId="13" xfId="0" applyFont="1" applyBorder="1" applyAlignment="1">
      <alignment horizontal="center" vertical="top"/>
    </xf>
    <xf numFmtId="164" fontId="8" fillId="2" borderId="12" xfId="0" applyNumberFormat="1" applyFont="1" applyFill="1" applyBorder="1" applyAlignment="1">
      <alignment horizontal="right"/>
    </xf>
    <xf numFmtId="0" fontId="24" fillId="0" borderId="12" xfId="0" applyFont="1" applyBorder="1" applyAlignment="1">
      <alignment horizontal="center" vertical="top"/>
    </xf>
    <xf numFmtId="168" fontId="5" fillId="0" borderId="12" xfId="0" applyNumberFormat="1" applyFont="1" applyBorder="1" applyAlignment="1">
      <alignment horizontal="center" vertical="center"/>
    </xf>
    <xf numFmtId="168" fontId="5" fillId="0" borderId="16" xfId="0" applyNumberFormat="1" applyFont="1" applyBorder="1" applyAlignment="1">
      <alignment horizontal="center" vertical="center"/>
    </xf>
    <xf numFmtId="168" fontId="11" fillId="0" borderId="16" xfId="0" applyNumberFormat="1" applyFont="1" applyBorder="1" applyAlignment="1">
      <alignment horizontal="center" vertical="center"/>
    </xf>
    <xf numFmtId="0" fontId="5" fillId="2" borderId="0" xfId="0" quotePrefix="1" applyFont="1" applyFill="1" applyAlignment="1">
      <alignment vertical="center"/>
    </xf>
    <xf numFmtId="166" fontId="0" fillId="3" borderId="0" xfId="0" applyNumberFormat="1" applyFill="1" applyAlignment="1">
      <alignment horizontal="center"/>
    </xf>
    <xf numFmtId="166" fontId="21" fillId="0" borderId="0" xfId="0" applyNumberFormat="1" applyFont="1" applyAlignment="1">
      <alignment horizontal="left"/>
    </xf>
    <xf numFmtId="182" fontId="5" fillId="0" borderId="12" xfId="0" applyNumberFormat="1" applyFont="1" applyBorder="1" applyAlignment="1">
      <alignment horizontal="center" vertical="center"/>
    </xf>
    <xf numFmtId="182" fontId="5" fillId="2" borderId="13" xfId="0" applyNumberFormat="1" applyFont="1" applyFill="1" applyBorder="1" applyAlignment="1">
      <alignment vertical="center"/>
    </xf>
    <xf numFmtId="0" fontId="11" fillId="0" borderId="16" xfId="0" applyFont="1" applyBorder="1" applyAlignment="1">
      <alignment vertical="center"/>
    </xf>
    <xf numFmtId="0" fontId="11" fillId="0" borderId="13" xfId="0" applyFont="1" applyBorder="1" applyAlignment="1">
      <alignment vertical="center"/>
    </xf>
    <xf numFmtId="182" fontId="5" fillId="0" borderId="16" xfId="0" applyNumberFormat="1" applyFont="1" applyBorder="1" applyAlignment="1">
      <alignment horizontal="center" vertical="center"/>
    </xf>
    <xf numFmtId="182" fontId="5" fillId="0" borderId="13" xfId="0" applyNumberFormat="1" applyFont="1" applyBorder="1" applyAlignment="1">
      <alignment horizontal="center" vertical="center"/>
    </xf>
    <xf numFmtId="164" fontId="11" fillId="0" borderId="19" xfId="0" applyNumberFormat="1" applyFont="1" applyBorder="1" applyAlignment="1">
      <alignment horizontal="left"/>
    </xf>
    <xf numFmtId="0" fontId="11" fillId="0" borderId="19" xfId="0" applyFont="1" applyBorder="1" applyAlignment="1">
      <alignment horizontal="left" vertical="center"/>
    </xf>
    <xf numFmtId="165" fontId="11" fillId="0" borderId="19" xfId="1" applyNumberFormat="1" applyFont="1" applyFill="1" applyBorder="1" applyAlignment="1">
      <alignment horizontal="center" vertical="center"/>
    </xf>
    <xf numFmtId="168" fontId="11" fillId="2" borderId="16" xfId="0" applyNumberFormat="1" applyFont="1" applyFill="1" applyBorder="1" applyAlignment="1">
      <alignment horizontal="center" vertical="center"/>
    </xf>
    <xf numFmtId="41" fontId="11" fillId="2" borderId="16" xfId="0" applyNumberFormat="1" applyFont="1" applyFill="1" applyBorder="1" applyAlignment="1">
      <alignment horizontal="center" vertical="center"/>
    </xf>
    <xf numFmtId="0" fontId="25" fillId="2" borderId="0" xfId="0" applyFont="1" applyFill="1" applyAlignment="1">
      <alignment horizontal="center"/>
    </xf>
    <xf numFmtId="168" fontId="5" fillId="2" borderId="16" xfId="1" applyNumberFormat="1" applyFont="1" applyFill="1" applyBorder="1" applyAlignment="1">
      <alignment horizontal="center" vertical="center"/>
    </xf>
    <xf numFmtId="182" fontId="5" fillId="2" borderId="19" xfId="0" applyNumberFormat="1" applyFont="1" applyFill="1" applyBorder="1" applyAlignment="1">
      <alignment vertical="center"/>
    </xf>
    <xf numFmtId="184" fontId="5" fillId="2" borderId="13" xfId="0" applyNumberFormat="1" applyFont="1" applyFill="1" applyBorder="1" applyAlignment="1">
      <alignment horizontal="center" vertical="center"/>
    </xf>
    <xf numFmtId="0" fontId="11" fillId="2" borderId="23" xfId="0" applyFont="1" applyFill="1" applyBorder="1" applyAlignment="1">
      <alignment horizontal="center" vertical="center"/>
    </xf>
    <xf numFmtId="166" fontId="4" fillId="2" borderId="6" xfId="0" applyNumberFormat="1" applyFont="1" applyFill="1" applyBorder="1" applyAlignment="1">
      <alignment horizontal="center" vertical="center"/>
    </xf>
    <xf numFmtId="165" fontId="4" fillId="2" borderId="12" xfId="0" applyNumberFormat="1" applyFont="1" applyFill="1" applyBorder="1" applyAlignment="1">
      <alignment horizontal="center" vertical="center"/>
    </xf>
    <xf numFmtId="165" fontId="4" fillId="2" borderId="16" xfId="0" applyNumberFormat="1" applyFont="1" applyFill="1" applyBorder="1" applyAlignment="1">
      <alignment horizontal="center" vertical="center"/>
    </xf>
    <xf numFmtId="165" fontId="4" fillId="2" borderId="13" xfId="0" applyNumberFormat="1" applyFont="1" applyFill="1" applyBorder="1" applyAlignment="1">
      <alignment horizontal="center" vertical="center"/>
    </xf>
    <xf numFmtId="165" fontId="4" fillId="2" borderId="15" xfId="0" applyNumberFormat="1" applyFont="1" applyFill="1" applyBorder="1" applyAlignment="1">
      <alignment horizontal="center" vertical="center"/>
    </xf>
    <xf numFmtId="0" fontId="8" fillId="2" borderId="12"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13" xfId="0" applyFont="1" applyFill="1" applyBorder="1" applyAlignment="1">
      <alignment horizontal="center" vertical="center"/>
    </xf>
    <xf numFmtId="166" fontId="5" fillId="2" borderId="12" xfId="0" applyNumberFormat="1" applyFont="1" applyFill="1" applyBorder="1" applyAlignment="1">
      <alignment horizontal="center" vertical="center"/>
    </xf>
    <xf numFmtId="166" fontId="5" fillId="2" borderId="16" xfId="0" applyNumberFormat="1" applyFont="1" applyFill="1" applyBorder="1" applyAlignment="1">
      <alignment horizontal="center" vertical="center"/>
    </xf>
    <xf numFmtId="166" fontId="5" fillId="2" borderId="13" xfId="0" applyNumberFormat="1" applyFont="1" applyFill="1" applyBorder="1" applyAlignment="1">
      <alignment horizontal="center" vertical="center"/>
    </xf>
    <xf numFmtId="0" fontId="5" fillId="2" borderId="12"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13" xfId="0" applyFont="1" applyFill="1" applyBorder="1" applyAlignment="1">
      <alignment horizontal="center" vertical="center"/>
    </xf>
    <xf numFmtId="0" fontId="3" fillId="2" borderId="1" xfId="0" quotePrefix="1" applyFont="1" applyFill="1" applyBorder="1" applyAlignment="1">
      <alignment horizontal="center" vertical="center"/>
    </xf>
    <xf numFmtId="0" fontId="3" fillId="2" borderId="1" xfId="0" applyFont="1" applyFill="1" applyBorder="1" applyAlignment="1">
      <alignment horizontal="center" vertical="center"/>
    </xf>
    <xf numFmtId="165" fontId="5" fillId="2" borderId="12" xfId="0" applyNumberFormat="1" applyFont="1" applyFill="1" applyBorder="1" applyAlignment="1">
      <alignment horizontal="center" vertical="center"/>
    </xf>
    <xf numFmtId="165" fontId="5" fillId="2" borderId="16" xfId="0" applyNumberFormat="1" applyFont="1" applyFill="1" applyBorder="1" applyAlignment="1">
      <alignment horizontal="center" vertical="center"/>
    </xf>
    <xf numFmtId="165" fontId="5" fillId="2" borderId="13" xfId="0" applyNumberFormat="1" applyFont="1" applyFill="1" applyBorder="1" applyAlignment="1">
      <alignment horizontal="center" vertical="center"/>
    </xf>
    <xf numFmtId="10" fontId="4" fillId="0" borderId="4" xfId="0" applyNumberFormat="1" applyFont="1" applyBorder="1" applyAlignment="1">
      <alignment horizontal="center" vertical="center"/>
    </xf>
    <xf numFmtId="10" fontId="4" fillId="0" borderId="8" xfId="0" applyNumberFormat="1" applyFont="1" applyBorder="1" applyAlignment="1">
      <alignment horizontal="center" vertical="center"/>
    </xf>
    <xf numFmtId="165" fontId="4" fillId="0" borderId="4" xfId="0" applyNumberFormat="1" applyFont="1" applyBorder="1" applyAlignment="1">
      <alignment horizontal="center" vertical="center"/>
    </xf>
    <xf numFmtId="165" fontId="4" fillId="0" borderId="8" xfId="0" applyNumberFormat="1"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4" xfId="0" applyFont="1" applyBorder="1" applyAlignment="1">
      <alignment horizontal="left" vertical="center"/>
    </xf>
    <xf numFmtId="0" fontId="4" fillId="0" borderId="8" xfId="0" applyFont="1" applyBorder="1" applyAlignment="1">
      <alignment horizontal="left" vertical="center"/>
    </xf>
    <xf numFmtId="165" fontId="4" fillId="0" borderId="4" xfId="1" applyNumberFormat="1" applyFont="1" applyFill="1" applyBorder="1" applyAlignment="1">
      <alignment horizontal="center" vertical="center"/>
    </xf>
    <xf numFmtId="165" fontId="4" fillId="0" borderId="8" xfId="1" applyNumberFormat="1" applyFont="1" applyFill="1" applyBorder="1" applyAlignment="1">
      <alignment horizontal="center" vertical="center"/>
    </xf>
    <xf numFmtId="41" fontId="4" fillId="0" borderId="4" xfId="0" applyNumberFormat="1" applyFont="1" applyBorder="1" applyAlignment="1">
      <alignment horizontal="left" vertical="center"/>
    </xf>
    <xf numFmtId="41" fontId="4" fillId="0" borderId="8" xfId="0" applyNumberFormat="1" applyFont="1" applyBorder="1" applyAlignment="1">
      <alignment horizontal="left" vertical="center"/>
    </xf>
    <xf numFmtId="10" fontId="4" fillId="0" borderId="6" xfId="0" applyNumberFormat="1" applyFont="1" applyBorder="1" applyAlignment="1">
      <alignment horizontal="center" vertical="center"/>
    </xf>
    <xf numFmtId="165" fontId="4" fillId="0" borderId="6" xfId="0" applyNumberFormat="1" applyFont="1" applyBorder="1" applyAlignment="1">
      <alignment horizontal="center" vertical="center"/>
    </xf>
    <xf numFmtId="0" fontId="4" fillId="0" borderId="6" xfId="0" applyFont="1" applyBorder="1" applyAlignment="1">
      <alignment horizontal="center" vertical="center"/>
    </xf>
    <xf numFmtId="0" fontId="4" fillId="0" borderId="6" xfId="0" applyFont="1" applyBorder="1" applyAlignment="1">
      <alignment horizontal="left" vertical="center"/>
    </xf>
    <xf numFmtId="165" fontId="4" fillId="0" borderId="6" xfId="1" applyNumberFormat="1" applyFont="1" applyFill="1" applyBorder="1" applyAlignment="1">
      <alignment horizontal="center" vertical="center"/>
    </xf>
    <xf numFmtId="41" fontId="4" fillId="0" borderId="6" xfId="0" applyNumberFormat="1" applyFont="1" applyBorder="1" applyAlignment="1">
      <alignment horizontal="left" vertical="center"/>
    </xf>
    <xf numFmtId="0" fontId="8" fillId="2" borderId="15" xfId="0" applyFont="1" applyFill="1" applyBorder="1" applyAlignment="1">
      <alignment horizontal="center" vertical="center"/>
    </xf>
    <xf numFmtId="166" fontId="5" fillId="2" borderId="15" xfId="0" applyNumberFormat="1" applyFont="1" applyFill="1" applyBorder="1" applyAlignment="1">
      <alignment horizontal="center" vertical="center"/>
    </xf>
    <xf numFmtId="0" fontId="5" fillId="2" borderId="15" xfId="0" applyFont="1" applyFill="1" applyBorder="1" applyAlignment="1">
      <alignment horizontal="center" vertical="center"/>
    </xf>
    <xf numFmtId="165" fontId="5" fillId="2" borderId="15" xfId="0" applyNumberFormat="1" applyFont="1" applyFill="1" applyBorder="1" applyAlignment="1">
      <alignment horizontal="center" vertical="center"/>
    </xf>
    <xf numFmtId="0" fontId="19" fillId="3" borderId="0" xfId="0" applyFont="1" applyFill="1" applyAlignment="1">
      <alignment horizontal="center"/>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13" xfId="0" applyBorder="1" applyAlignment="1">
      <alignment horizontal="center" vertical="center"/>
    </xf>
    <xf numFmtId="0" fontId="0" fillId="2" borderId="12" xfId="0" applyFill="1" applyBorder="1" applyAlignment="1">
      <alignment horizontal="center" vertical="center"/>
    </xf>
    <xf numFmtId="0" fontId="0" fillId="2" borderId="16" xfId="0" applyFill="1" applyBorder="1" applyAlignment="1">
      <alignment horizontal="center" vertical="center"/>
    </xf>
    <xf numFmtId="0" fontId="0" fillId="2" borderId="13" xfId="0" applyFill="1" applyBorder="1" applyAlignment="1">
      <alignment horizontal="center" vertical="center"/>
    </xf>
    <xf numFmtId="0" fontId="11" fillId="2" borderId="12" xfId="0" applyFont="1" applyFill="1" applyBorder="1" applyAlignment="1">
      <alignment horizontal="center" vertical="center"/>
    </xf>
    <xf numFmtId="0" fontId="11" fillId="2" borderId="16"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15" xfId="0" applyFont="1" applyFill="1" applyBorder="1" applyAlignment="1">
      <alignment horizontal="center" vertical="center"/>
    </xf>
    <xf numFmtId="165" fontId="4" fillId="2" borderId="4"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0" fontId="4" fillId="2" borderId="6" xfId="0" applyFont="1" applyFill="1" applyBorder="1" applyAlignment="1">
      <alignment horizontal="center" vertical="center"/>
    </xf>
    <xf numFmtId="165" fontId="4" fillId="2" borderId="4" xfId="1" applyNumberFormat="1" applyFont="1" applyFill="1" applyBorder="1" applyAlignment="1">
      <alignment horizontal="center" vertical="center"/>
    </xf>
    <xf numFmtId="165" fontId="4" fillId="2" borderId="6" xfId="1" applyNumberFormat="1" applyFont="1" applyFill="1" applyBorder="1" applyAlignment="1">
      <alignment horizontal="center" vertical="center"/>
    </xf>
    <xf numFmtId="41" fontId="4" fillId="2" borderId="4" xfId="0" applyNumberFormat="1" applyFont="1" applyFill="1" applyBorder="1" applyAlignment="1">
      <alignment horizontal="left" vertical="center"/>
    </xf>
    <xf numFmtId="41" fontId="4" fillId="2" borderId="6" xfId="0" applyNumberFormat="1" applyFont="1" applyFill="1" applyBorder="1" applyAlignment="1">
      <alignment horizontal="left" vertical="center"/>
    </xf>
    <xf numFmtId="10" fontId="4" fillId="2" borderId="4" xfId="0" applyNumberFormat="1" applyFont="1" applyFill="1" applyBorder="1" applyAlignment="1">
      <alignment horizontal="center" vertical="center"/>
    </xf>
    <xf numFmtId="10" fontId="4" fillId="2" borderId="6" xfId="0" applyNumberFormat="1" applyFont="1" applyFill="1" applyBorder="1" applyAlignment="1">
      <alignment horizontal="center" vertical="center"/>
    </xf>
    <xf numFmtId="0" fontId="4" fillId="2" borderId="4" xfId="0" applyFont="1" applyFill="1" applyBorder="1" applyAlignment="1">
      <alignment horizontal="center" vertical="center"/>
    </xf>
    <xf numFmtId="0" fontId="0" fillId="0" borderId="12" xfId="0" quotePrefix="1" applyBorder="1" applyAlignment="1">
      <alignment horizontal="center" vertical="center"/>
    </xf>
    <xf numFmtId="0" fontId="5" fillId="2" borderId="12" xfId="0" quotePrefix="1" applyFont="1" applyFill="1" applyBorder="1" applyAlignment="1">
      <alignment horizontal="center" vertical="center"/>
    </xf>
    <xf numFmtId="0" fontId="5" fillId="2" borderId="13" xfId="0" quotePrefix="1"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3" fillId="2" borderId="0" xfId="0" applyFont="1" applyFill="1" applyAlignment="1">
      <alignment horizontal="center" vertical="center"/>
    </xf>
    <xf numFmtId="0" fontId="3" fillId="2" borderId="0" xfId="0" quotePrefix="1" applyFont="1" applyFill="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165" fontId="11" fillId="2" borderId="12" xfId="0" applyNumberFormat="1" applyFont="1" applyFill="1" applyBorder="1" applyAlignment="1">
      <alignment horizontal="center" vertical="center"/>
    </xf>
    <xf numFmtId="165" fontId="11" fillId="2" borderId="13" xfId="0" applyNumberFormat="1" applyFont="1" applyFill="1" applyBorder="1" applyAlignment="1">
      <alignment horizontal="center" vertical="center"/>
    </xf>
    <xf numFmtId="165" fontId="11" fillId="2" borderId="16" xfId="0" applyNumberFormat="1" applyFont="1" applyFill="1" applyBorder="1" applyAlignment="1">
      <alignment horizontal="center" vertical="center"/>
    </xf>
    <xf numFmtId="165" fontId="7" fillId="0" borderId="4" xfId="1" applyNumberFormat="1" applyFont="1" applyFill="1" applyBorder="1" applyAlignment="1">
      <alignment horizontal="center" vertical="center"/>
    </xf>
    <xf numFmtId="165" fontId="7" fillId="0" borderId="6" xfId="1" applyNumberFormat="1" applyFont="1" applyFill="1" applyBorder="1" applyAlignment="1">
      <alignment horizontal="center" vertical="center"/>
    </xf>
    <xf numFmtId="41" fontId="14" fillId="0" borderId="4" xfId="0" applyNumberFormat="1" applyFont="1" applyBorder="1" applyAlignment="1">
      <alignment horizontal="left" vertical="center"/>
    </xf>
    <xf numFmtId="41" fontId="14" fillId="0" borderId="6" xfId="0" applyNumberFormat="1" applyFont="1" applyBorder="1" applyAlignment="1">
      <alignment horizontal="left" vertical="center"/>
    </xf>
    <xf numFmtId="10" fontId="14" fillId="0" borderId="4" xfId="0" applyNumberFormat="1" applyFont="1" applyBorder="1" applyAlignment="1">
      <alignment horizontal="center" vertical="center"/>
    </xf>
    <xf numFmtId="10" fontId="14" fillId="0" borderId="6" xfId="0" applyNumberFormat="1" applyFont="1" applyBorder="1" applyAlignment="1">
      <alignment horizontal="center" vertical="center"/>
    </xf>
    <xf numFmtId="165" fontId="14" fillId="0" borderId="4" xfId="0" applyNumberFormat="1" applyFont="1" applyBorder="1" applyAlignment="1">
      <alignment horizontal="center" vertical="center"/>
    </xf>
    <xf numFmtId="165" fontId="14" fillId="0" borderId="6" xfId="0" applyNumberFormat="1"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5" fillId="0" borderId="12" xfId="0" applyFont="1" applyBorder="1" applyAlignment="1">
      <alignment horizontal="center" vertical="center"/>
    </xf>
    <xf numFmtId="0" fontId="5" fillId="0" borderId="16" xfId="0" applyFont="1" applyBorder="1" applyAlignment="1">
      <alignment horizontal="center" vertical="center"/>
    </xf>
    <xf numFmtId="0" fontId="5" fillId="0" borderId="13" xfId="0" applyFont="1" applyBorder="1" applyAlignment="1">
      <alignment horizontal="center" vertical="center"/>
    </xf>
    <xf numFmtId="0" fontId="4" fillId="0" borderId="3" xfId="0" applyFont="1" applyBorder="1" applyAlignment="1">
      <alignment horizontal="center" vertical="center"/>
    </xf>
    <xf numFmtId="0" fontId="4" fillId="0" borderId="11" xfId="0" applyFont="1" applyBorder="1" applyAlignment="1">
      <alignment horizontal="center" vertical="center"/>
    </xf>
    <xf numFmtId="166" fontId="0" fillId="0" borderId="12" xfId="0" applyNumberFormat="1" applyBorder="1" applyAlignment="1">
      <alignment horizontal="center" vertical="center"/>
    </xf>
    <xf numFmtId="166" fontId="0" fillId="0" borderId="16" xfId="0" applyNumberFormat="1" applyBorder="1" applyAlignment="1">
      <alignment horizontal="center" vertical="center"/>
    </xf>
    <xf numFmtId="166" fontId="0" fillId="0" borderId="13" xfId="0" applyNumberForma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13" xfId="0" applyFont="1" applyBorder="1" applyAlignment="1">
      <alignment horizontal="center" vertical="center"/>
    </xf>
    <xf numFmtId="165" fontId="7" fillId="2" borderId="12" xfId="1" applyNumberFormat="1" applyFont="1" applyFill="1" applyBorder="1" applyAlignment="1">
      <alignment horizontal="center" vertical="center"/>
    </xf>
    <xf numFmtId="165" fontId="7" fillId="2" borderId="16" xfId="1" applyNumberFormat="1" applyFont="1" applyFill="1" applyBorder="1" applyAlignment="1">
      <alignment horizontal="center" vertical="center"/>
    </xf>
    <xf numFmtId="165" fontId="7" fillId="2" borderId="13" xfId="1" applyNumberFormat="1" applyFont="1" applyFill="1" applyBorder="1" applyAlignment="1">
      <alignment horizontal="center" vertical="center"/>
    </xf>
    <xf numFmtId="166" fontId="11" fillId="2" borderId="12" xfId="0" applyNumberFormat="1" applyFont="1" applyFill="1" applyBorder="1" applyAlignment="1">
      <alignment horizontal="center" vertical="center"/>
    </xf>
    <xf numFmtId="166" fontId="11" fillId="2" borderId="16" xfId="0" applyNumberFormat="1" applyFont="1" applyFill="1" applyBorder="1" applyAlignment="1">
      <alignment horizontal="center" vertical="center"/>
    </xf>
    <xf numFmtId="166" fontId="11" fillId="2" borderId="13" xfId="0" applyNumberFormat="1" applyFont="1" applyFill="1" applyBorder="1" applyAlignment="1">
      <alignment horizontal="center" vertical="center"/>
    </xf>
    <xf numFmtId="0" fontId="11" fillId="2" borderId="12" xfId="0" quotePrefix="1" applyFont="1" applyFill="1" applyBorder="1" applyAlignment="1">
      <alignment horizontal="center" vertical="center"/>
    </xf>
    <xf numFmtId="0" fontId="11" fillId="2" borderId="16" xfId="0" quotePrefix="1" applyFont="1" applyFill="1" applyBorder="1" applyAlignment="1">
      <alignment horizontal="center" vertical="center"/>
    </xf>
    <xf numFmtId="0" fontId="11" fillId="2" borderId="13" xfId="0" quotePrefix="1" applyFont="1" applyFill="1" applyBorder="1" applyAlignment="1">
      <alignment horizontal="center" vertical="center"/>
    </xf>
    <xf numFmtId="0" fontId="4" fillId="2" borderId="3"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5" fillId="2" borderId="15" xfId="0" quotePrefix="1" applyFont="1" applyFill="1" applyBorder="1" applyAlignment="1">
      <alignment horizontal="center" vertical="center"/>
    </xf>
    <xf numFmtId="0" fontId="5" fillId="2" borderId="16" xfId="0" quotePrefix="1" applyFont="1" applyFill="1" applyBorder="1" applyAlignment="1">
      <alignment horizontal="center" vertical="center"/>
    </xf>
    <xf numFmtId="165" fontId="4" fillId="2" borderId="12" xfId="1" applyNumberFormat="1" applyFont="1" applyFill="1" applyBorder="1" applyAlignment="1">
      <alignment horizontal="center" vertical="center"/>
    </xf>
    <xf numFmtId="165" fontId="4" fillId="2" borderId="16" xfId="1" applyNumberFormat="1" applyFont="1" applyFill="1" applyBorder="1" applyAlignment="1">
      <alignment horizontal="center" vertical="center"/>
    </xf>
    <xf numFmtId="165" fontId="4" fillId="2" borderId="13" xfId="1" applyNumberFormat="1" applyFont="1" applyFill="1" applyBorder="1" applyAlignment="1">
      <alignment horizontal="center" vertical="center"/>
    </xf>
    <xf numFmtId="166" fontId="11" fillId="2" borderId="15" xfId="0" applyNumberFormat="1" applyFont="1" applyFill="1" applyBorder="1" applyAlignment="1">
      <alignment horizontal="center" vertical="center"/>
    </xf>
    <xf numFmtId="0" fontId="11" fillId="2" borderId="15" xfId="0" quotePrefix="1" applyFont="1" applyFill="1" applyBorder="1" applyAlignment="1">
      <alignment horizontal="center" vertical="center"/>
    </xf>
    <xf numFmtId="0" fontId="4" fillId="0" borderId="12" xfId="0" applyFont="1" applyBorder="1" applyAlignment="1">
      <alignment horizontal="center" vertical="center"/>
    </xf>
    <xf numFmtId="0" fontId="4" fillId="0" borderId="16" xfId="0" applyFont="1" applyBorder="1" applyAlignment="1">
      <alignment horizontal="center" vertical="center"/>
    </xf>
    <xf numFmtId="0" fontId="4" fillId="0" borderId="13" xfId="0" applyFont="1" applyBorder="1" applyAlignment="1">
      <alignment horizontal="center" vertical="center"/>
    </xf>
    <xf numFmtId="0" fontId="5" fillId="0" borderId="15" xfId="0" applyFont="1" applyBorder="1" applyAlignment="1">
      <alignment horizontal="center" vertical="center"/>
    </xf>
    <xf numFmtId="0" fontId="4" fillId="0" borderId="15" xfId="0" applyFont="1" applyBorder="1" applyAlignment="1">
      <alignment horizontal="center" vertical="center"/>
    </xf>
    <xf numFmtId="165" fontId="4" fillId="2" borderId="8" xfId="1" applyNumberFormat="1" applyFont="1" applyFill="1" applyBorder="1" applyAlignment="1">
      <alignment horizontal="center" vertical="center"/>
    </xf>
    <xf numFmtId="0" fontId="0" fillId="0" borderId="13" xfId="0" quotePrefix="1" applyBorder="1" applyAlignment="1">
      <alignment horizontal="center" vertical="center"/>
    </xf>
    <xf numFmtId="0" fontId="9" fillId="3" borderId="0" xfId="0" applyFont="1" applyFill="1" applyAlignment="1">
      <alignment horizontal="center" vertical="center"/>
    </xf>
    <xf numFmtId="0" fontId="4" fillId="0" borderId="22" xfId="0" applyFont="1" applyBorder="1" applyAlignment="1">
      <alignment horizontal="center" vertical="center"/>
    </xf>
    <xf numFmtId="166" fontId="18" fillId="3" borderId="0" xfId="0" quotePrefix="1" applyNumberFormat="1" applyFont="1" applyFill="1" applyAlignment="1">
      <alignment horizontal="center"/>
    </xf>
    <xf numFmtId="17" fontId="3" fillId="2" borderId="0" xfId="0" quotePrefix="1" applyNumberFormat="1" applyFont="1" applyFill="1" applyAlignment="1">
      <alignment horizontal="center" vertical="center"/>
    </xf>
    <xf numFmtId="0" fontId="11" fillId="2" borderId="24" xfId="0" applyFont="1" applyFill="1" applyBorder="1" applyAlignment="1">
      <alignment horizontal="center" vertical="center"/>
    </xf>
    <xf numFmtId="0" fontId="11" fillId="2" borderId="23" xfId="0" applyFont="1" applyFill="1" applyBorder="1" applyAlignment="1">
      <alignment horizontal="center" vertical="center"/>
    </xf>
    <xf numFmtId="166" fontId="18" fillId="3" borderId="0" xfId="0" quotePrefix="1" applyNumberFormat="1" applyFont="1" applyFill="1" applyAlignment="1">
      <alignment horizontal="center" vertical="center"/>
    </xf>
    <xf numFmtId="166" fontId="5" fillId="2" borderId="12" xfId="0" quotePrefix="1" applyNumberFormat="1" applyFont="1" applyFill="1" applyBorder="1" applyAlignment="1">
      <alignment horizontal="center" vertical="center"/>
    </xf>
    <xf numFmtId="166" fontId="5" fillId="2" borderId="16" xfId="0" quotePrefix="1" applyNumberFormat="1" applyFont="1" applyFill="1" applyBorder="1" applyAlignment="1">
      <alignment horizontal="center" vertical="center"/>
    </xf>
    <xf numFmtId="41" fontId="5" fillId="2" borderId="12" xfId="1" applyNumberFormat="1" applyFont="1" applyFill="1" applyBorder="1" applyAlignment="1">
      <alignment horizontal="center" vertical="center"/>
    </xf>
    <xf numFmtId="41" fontId="5" fillId="2" borderId="16" xfId="1" applyNumberFormat="1" applyFont="1" applyFill="1" applyBorder="1" applyAlignment="1">
      <alignment horizontal="center" vertical="center"/>
    </xf>
    <xf numFmtId="41" fontId="5" fillId="2" borderId="13" xfId="1" applyNumberFormat="1" applyFont="1" applyFill="1" applyBorder="1" applyAlignment="1">
      <alignment horizontal="center" vertical="center"/>
    </xf>
    <xf numFmtId="165" fontId="4" fillId="3" borderId="4" xfId="1" applyNumberFormat="1" applyFont="1" applyFill="1" applyBorder="1" applyAlignment="1">
      <alignment horizontal="center" vertical="center"/>
    </xf>
    <xf numFmtId="165" fontId="4" fillId="3" borderId="8" xfId="1" applyNumberFormat="1" applyFont="1" applyFill="1" applyBorder="1" applyAlignment="1">
      <alignment horizontal="center" vertical="center"/>
    </xf>
    <xf numFmtId="41" fontId="4" fillId="0" borderId="4" xfId="0" applyNumberFormat="1" applyFont="1" applyBorder="1" applyAlignment="1">
      <alignment horizontal="center" vertical="center"/>
    </xf>
    <xf numFmtId="41" fontId="4" fillId="0" borderId="8" xfId="0" applyNumberFormat="1" applyFont="1" applyBorder="1" applyAlignment="1">
      <alignment horizontal="center" vertical="center"/>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41" fontId="4" fillId="0" borderId="6" xfId="0" applyNumberFormat="1" applyFont="1" applyBorder="1" applyAlignment="1">
      <alignment horizontal="center" vertical="center"/>
    </xf>
    <xf numFmtId="166" fontId="5" fillId="2" borderId="13" xfId="0" quotePrefix="1" applyNumberFormat="1" applyFont="1" applyFill="1" applyBorder="1" applyAlignment="1">
      <alignment horizontal="center" vertical="center"/>
    </xf>
    <xf numFmtId="0" fontId="9" fillId="3" borderId="0" xfId="0" applyFont="1" applyFill="1" applyAlignment="1">
      <alignment horizontal="center"/>
    </xf>
    <xf numFmtId="0" fontId="0" fillId="0" borderId="3" xfId="0" applyBorder="1" applyAlignment="1">
      <alignment horizontal="center"/>
    </xf>
    <xf numFmtId="0" fontId="0" fillId="0" borderId="7" xfId="0" applyBorder="1" applyAlignment="1">
      <alignment horizontal="center"/>
    </xf>
    <xf numFmtId="0" fontId="12" fillId="2" borderId="0" xfId="0" applyFont="1" applyFill="1" applyAlignment="1">
      <alignment horizontal="center" wrapText="1"/>
    </xf>
    <xf numFmtId="177" fontId="5" fillId="2" borderId="19" xfId="0" applyNumberFormat="1" applyFont="1" applyFill="1" applyBorder="1" applyAlignment="1">
      <alignment vertical="center"/>
    </xf>
  </cellXfs>
  <cellStyles count="8">
    <cellStyle name="Comma" xfId="1" builtinId="3"/>
    <cellStyle name="Comma [0] 2" xfId="4" xr:uid="{1FC6248E-4022-4C4F-85C1-F0623C0289EA}"/>
    <cellStyle name="Comma 2" xfId="3" xr:uid="{E4881F76-58DE-47F6-BB5F-1F5439264227}"/>
    <cellStyle name="Comma 3" xfId="7" xr:uid="{2F3C7552-22B0-4C95-9000-6543700203D6}"/>
    <cellStyle name="Currency 2" xfId="5" xr:uid="{A92EEB04-B3A1-4442-8B26-ACE77D9977A2}"/>
    <cellStyle name="Normal" xfId="0" builtinId="0"/>
    <cellStyle name="Normal 2" xfId="6" xr:uid="{0D63B067-DF63-4FE1-AA19-D68636CF020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6812-FC18-48B2-9B43-533867BF57D3}">
  <sheetPr codeName="Sheet2">
    <pageSetUpPr fitToPage="1"/>
  </sheetPr>
  <dimension ref="A1:KK824"/>
  <sheetViews>
    <sheetView zoomScale="70" zoomScaleNormal="70" workbookViewId="0">
      <selection activeCell="A111" sqref="A111"/>
    </sheetView>
  </sheetViews>
  <sheetFormatPr defaultRowHeight="14.5" x14ac:dyDescent="0.35"/>
  <cols>
    <col min="1" max="1" width="5.7265625" customWidth="1"/>
    <col min="2" max="2" width="11.81640625" style="28" customWidth="1"/>
    <col min="3" max="3" width="13.26953125" customWidth="1"/>
    <col min="4" max="4" width="23.453125" customWidth="1"/>
    <col min="5" max="5" width="54.81640625" customWidth="1"/>
    <col min="6" max="6" width="7.81640625" customWidth="1"/>
    <col min="7" max="7" width="9.1796875" customWidth="1"/>
    <col min="8" max="8" width="18.1796875" customWidth="1"/>
    <col min="9" max="9" width="15.1796875" customWidth="1"/>
    <col min="10" max="10" width="12" customWidth="1"/>
    <col min="11" max="11" width="15.7265625" customWidth="1"/>
    <col min="12" max="12" width="14.54296875" customWidth="1"/>
    <col min="13" max="13" width="19.7265625" customWidth="1"/>
    <col min="14" max="14" width="13.453125" customWidth="1"/>
    <col min="15" max="16" width="19.7265625" customWidth="1"/>
    <col min="17" max="17" width="24.81640625" customWidth="1"/>
    <col min="18" max="18" width="15.7265625" customWidth="1"/>
    <col min="19" max="20" width="18.1796875" customWidth="1"/>
    <col min="21" max="21" width="15.7265625" style="19" customWidth="1"/>
    <col min="22" max="23" width="15.7265625" customWidth="1"/>
    <col min="24" max="24" width="18.1796875" customWidth="1"/>
    <col min="25" max="25" width="15.453125" customWidth="1"/>
  </cols>
  <sheetData>
    <row r="1" spans="1:297" ht="26" x14ac:dyDescent="0.35">
      <c r="A1" s="844" t="s">
        <v>41</v>
      </c>
      <c r="B1" s="845"/>
      <c r="C1" s="845"/>
      <c r="D1" s="845"/>
      <c r="E1" s="845"/>
      <c r="F1" s="845"/>
      <c r="G1" s="845"/>
      <c r="H1" s="21"/>
      <c r="I1" s="21"/>
      <c r="J1" s="22"/>
      <c r="K1" s="21"/>
      <c r="L1" s="21"/>
      <c r="M1" s="23"/>
      <c r="N1" s="23"/>
      <c r="O1" s="23"/>
      <c r="P1" s="23"/>
      <c r="Q1" s="633"/>
      <c r="R1" s="223"/>
      <c r="S1" s="223"/>
      <c r="T1" s="223"/>
      <c r="U1" s="633"/>
      <c r="V1" s="223"/>
      <c r="W1" s="223"/>
      <c r="X1" s="223"/>
    </row>
    <row r="2" spans="1:297" s="120" customFormat="1" ht="15.5" x14ac:dyDescent="0.35">
      <c r="A2" s="499"/>
      <c r="B2" s="37"/>
      <c r="C2" s="34"/>
      <c r="D2" s="499"/>
      <c r="E2" s="385"/>
      <c r="F2" s="459"/>
      <c r="G2" s="340"/>
      <c r="H2" s="386"/>
      <c r="I2" s="460"/>
      <c r="J2" s="340"/>
      <c r="K2" s="447"/>
      <c r="L2" s="447"/>
      <c r="M2" s="232"/>
      <c r="N2" s="232"/>
      <c r="O2" s="224"/>
      <c r="P2" s="232"/>
      <c r="Q2" s="513"/>
      <c r="R2" s="428"/>
      <c r="S2" s="651"/>
      <c r="T2" s="634"/>
      <c r="U2" s="501"/>
      <c r="V2" s="501"/>
      <c r="W2" s="562"/>
      <c r="X2" s="634"/>
      <c r="Y2" s="562"/>
    </row>
    <row r="3" spans="1:297" s="120" customFormat="1" ht="15.5" x14ac:dyDescent="0.35">
      <c r="A3" s="499"/>
      <c r="B3" s="37"/>
      <c r="C3" s="34"/>
      <c r="D3" s="499"/>
      <c r="E3" s="385"/>
      <c r="F3" s="459"/>
      <c r="G3" s="340"/>
      <c r="H3" s="386"/>
      <c r="I3" s="460"/>
      <c r="J3" s="340"/>
      <c r="K3" s="447"/>
      <c r="L3" s="447"/>
      <c r="M3" s="232"/>
      <c r="N3" s="232"/>
      <c r="O3" s="224"/>
      <c r="P3" s="232"/>
      <c r="Q3" s="513"/>
      <c r="R3" s="428"/>
      <c r="S3" s="651"/>
      <c r="T3" s="634"/>
      <c r="U3" s="501"/>
      <c r="V3" s="501"/>
      <c r="W3" s="562"/>
      <c r="X3" s="634"/>
      <c r="Y3" s="562"/>
    </row>
    <row r="4" spans="1:297" s="120" customFormat="1" ht="15.5" x14ac:dyDescent="0.35">
      <c r="A4" s="499"/>
      <c r="B4" s="37"/>
      <c r="C4" s="34"/>
      <c r="D4" s="499"/>
      <c r="E4" s="385"/>
      <c r="F4" s="459"/>
      <c r="G4" s="340"/>
      <c r="H4" s="386"/>
      <c r="I4" s="460"/>
      <c r="J4" s="340"/>
      <c r="K4" s="447"/>
      <c r="L4" s="447"/>
      <c r="M4" s="232"/>
      <c r="N4" s="232"/>
      <c r="O4" s="224"/>
      <c r="P4" s="232"/>
      <c r="Q4" s="513"/>
      <c r="R4" s="428"/>
      <c r="S4" s="651"/>
      <c r="T4" s="634"/>
      <c r="U4" s="501"/>
      <c r="V4" s="501"/>
      <c r="W4" s="562"/>
      <c r="X4" s="634"/>
      <c r="Y4" s="562"/>
    </row>
    <row r="5" spans="1:297" s="120" customFormat="1" ht="15.5" x14ac:dyDescent="0.35">
      <c r="A5" s="499"/>
      <c r="B5" s="37"/>
      <c r="C5" s="34"/>
      <c r="D5" s="499"/>
      <c r="E5" s="385"/>
      <c r="F5" s="459"/>
      <c r="G5" s="340"/>
      <c r="H5" s="386"/>
      <c r="I5" s="460"/>
      <c r="J5" s="340"/>
      <c r="K5" s="447"/>
      <c r="L5" s="447"/>
      <c r="M5" s="232"/>
      <c r="N5" s="232"/>
      <c r="O5" s="224"/>
      <c r="P5" s="232"/>
      <c r="Q5" s="513"/>
      <c r="R5" s="428"/>
      <c r="S5" s="651"/>
      <c r="T5" s="634"/>
      <c r="U5" s="501"/>
      <c r="V5" s="501"/>
      <c r="W5" s="562"/>
      <c r="X5" s="634"/>
      <c r="Y5" s="562"/>
    </row>
    <row r="6" spans="1:297" s="120" customFormat="1" ht="15.5" x14ac:dyDescent="0.35">
      <c r="A6" s="499"/>
      <c r="B6" s="37"/>
      <c r="C6" s="34"/>
      <c r="D6" s="499"/>
      <c r="E6" s="385"/>
      <c r="F6" s="459"/>
      <c r="G6" s="340"/>
      <c r="H6" s="386"/>
      <c r="I6" s="460"/>
      <c r="J6" s="340"/>
      <c r="K6" s="447"/>
      <c r="L6" s="447"/>
      <c r="M6" s="232"/>
      <c r="N6" s="232"/>
      <c r="O6" s="224"/>
      <c r="P6" s="232"/>
      <c r="Q6" s="513"/>
      <c r="R6" s="428"/>
      <c r="S6" s="651"/>
      <c r="T6" s="634"/>
      <c r="U6" s="501"/>
      <c r="V6" s="501"/>
      <c r="W6" s="562"/>
      <c r="X6" s="634"/>
      <c r="Y6" s="562"/>
    </row>
    <row r="7" spans="1:297" ht="15.75" customHeight="1" x14ac:dyDescent="0.35">
      <c r="A7" s="816" t="s">
        <v>394</v>
      </c>
      <c r="B7" s="816"/>
      <c r="C7" s="816"/>
      <c r="D7" s="816"/>
      <c r="E7" s="816"/>
      <c r="F7" s="816"/>
      <c r="G7" s="816"/>
      <c r="H7" s="816"/>
      <c r="I7" s="816"/>
      <c r="J7" s="816"/>
      <c r="K7" s="816"/>
      <c r="L7" s="816"/>
      <c r="M7" s="816"/>
      <c r="N7" s="816"/>
      <c r="O7" s="816"/>
      <c r="P7" s="816"/>
      <c r="Q7" s="634"/>
      <c r="U7" s="634"/>
      <c r="X7" s="502"/>
    </row>
    <row r="8" spans="1:297" ht="15.75" customHeight="1" x14ac:dyDescent="0.35">
      <c r="A8" s="816"/>
      <c r="B8" s="816"/>
      <c r="C8" s="816"/>
      <c r="D8" s="816"/>
      <c r="E8" s="816"/>
      <c r="F8" s="816"/>
      <c r="G8" s="816"/>
      <c r="H8" s="816"/>
      <c r="I8" s="816"/>
      <c r="J8" s="816"/>
      <c r="K8" s="816"/>
      <c r="L8" s="816"/>
      <c r="M8" s="816"/>
      <c r="N8" s="816"/>
      <c r="O8" s="816"/>
      <c r="P8" s="816"/>
      <c r="Q8" s="634"/>
      <c r="U8" s="634"/>
      <c r="X8" s="502"/>
    </row>
    <row r="9" spans="1:297" s="35" customFormat="1" ht="15.5" x14ac:dyDescent="0.35">
      <c r="A9" s="209"/>
      <c r="B9" s="37"/>
      <c r="C9" s="271"/>
      <c r="D9" s="209"/>
      <c r="E9" s="611"/>
      <c r="F9" s="459"/>
      <c r="G9" s="340"/>
      <c r="H9" s="386"/>
      <c r="I9" s="460"/>
      <c r="J9" s="340"/>
      <c r="K9" s="447"/>
      <c r="L9" s="447"/>
      <c r="M9" s="232"/>
      <c r="N9" s="232"/>
      <c r="O9" s="224"/>
      <c r="Q9" s="427"/>
      <c r="R9" s="428"/>
      <c r="S9" s="651"/>
      <c r="T9" s="634"/>
      <c r="U9" s="501"/>
      <c r="V9" s="501"/>
      <c r="W9" s="562"/>
      <c r="X9" s="634"/>
      <c r="Y9" s="562"/>
      <c r="Z9" s="9"/>
    </row>
    <row r="10" spans="1:297" s="35" customFormat="1" ht="15.5" x14ac:dyDescent="0.35">
      <c r="A10" s="209"/>
      <c r="B10" s="37"/>
      <c r="C10" s="271"/>
      <c r="D10" s="209"/>
      <c r="E10" s="611"/>
      <c r="F10" s="459"/>
      <c r="G10" s="340"/>
      <c r="H10" s="386"/>
      <c r="I10" s="460"/>
      <c r="J10" s="340"/>
      <c r="K10" s="447"/>
      <c r="L10" s="447"/>
      <c r="M10" s="232"/>
      <c r="N10" s="232"/>
      <c r="O10" s="224"/>
      <c r="Q10" s="427"/>
      <c r="R10" s="428"/>
      <c r="S10" s="651"/>
      <c r="T10" s="634"/>
      <c r="U10" s="501"/>
      <c r="V10" s="501"/>
      <c r="W10" s="562"/>
      <c r="X10" s="634"/>
      <c r="Y10" s="562"/>
      <c r="Z10" s="9"/>
    </row>
    <row r="11" spans="1:297" s="35" customFormat="1" ht="15.5" x14ac:dyDescent="0.35">
      <c r="A11" s="209"/>
      <c r="B11" s="37"/>
      <c r="C11" s="271"/>
      <c r="D11" s="209"/>
      <c r="E11" s="611"/>
      <c r="F11" s="459"/>
      <c r="G11" s="340"/>
      <c r="H11" s="386"/>
      <c r="I11" s="460"/>
      <c r="J11" s="340"/>
      <c r="K11" s="447"/>
      <c r="L11" s="447"/>
      <c r="M11" s="232"/>
      <c r="N11" s="232"/>
      <c r="O11" s="224"/>
      <c r="Q11" s="427"/>
      <c r="R11" s="428"/>
      <c r="S11" s="651"/>
      <c r="T11" s="634"/>
      <c r="U11" s="501"/>
      <c r="V11" s="501"/>
      <c r="W11" s="562"/>
      <c r="X11" s="634"/>
      <c r="Y11" s="562"/>
      <c r="Z11" s="9"/>
    </row>
    <row r="12" spans="1:297" s="41" customFormat="1" ht="19" thickBot="1" x14ac:dyDescent="0.4">
      <c r="A12" s="789" t="s">
        <v>376</v>
      </c>
      <c r="B12" s="790"/>
      <c r="C12" s="790"/>
      <c r="D12" s="110"/>
      <c r="E12" s="585"/>
      <c r="F12" s="586"/>
      <c r="G12" s="585"/>
      <c r="H12" s="587"/>
      <c r="I12" s="588"/>
      <c r="J12" s="589"/>
      <c r="K12" s="590"/>
      <c r="L12" s="590"/>
      <c r="M12" s="591"/>
      <c r="N12" s="591"/>
      <c r="O12" s="591"/>
      <c r="P12" s="589"/>
      <c r="Q12" s="637"/>
      <c r="R12" s="635"/>
      <c r="S12" s="635"/>
      <c r="T12" s="635"/>
      <c r="U12" s="637"/>
      <c r="V12" s="635"/>
      <c r="W12" s="635"/>
      <c r="X12" s="636"/>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row>
    <row r="13" spans="1:297" ht="15.5" x14ac:dyDescent="0.35">
      <c r="A13" s="798" t="s">
        <v>0</v>
      </c>
      <c r="B13" s="798" t="s">
        <v>1</v>
      </c>
      <c r="C13" s="798"/>
      <c r="D13" s="800" t="s">
        <v>3</v>
      </c>
      <c r="E13" s="857" t="s">
        <v>5</v>
      </c>
      <c r="F13" s="857" t="s">
        <v>6</v>
      </c>
      <c r="G13" s="857"/>
      <c r="H13" s="603" t="s">
        <v>7</v>
      </c>
      <c r="I13" s="604" t="s">
        <v>8</v>
      </c>
      <c r="J13" s="605" t="s">
        <v>9</v>
      </c>
      <c r="K13" s="604" t="s">
        <v>10</v>
      </c>
      <c r="L13" s="604" t="s">
        <v>10</v>
      </c>
      <c r="M13" s="604" t="s">
        <v>11</v>
      </c>
      <c r="N13" s="849" t="s">
        <v>93</v>
      </c>
      <c r="O13" s="849" t="s">
        <v>206</v>
      </c>
      <c r="P13" s="604" t="s">
        <v>12</v>
      </c>
      <c r="Q13" s="851" t="s">
        <v>13</v>
      </c>
      <c r="R13" s="643" t="s">
        <v>14</v>
      </c>
      <c r="S13" s="643" t="s">
        <v>14</v>
      </c>
      <c r="T13" s="644" t="s">
        <v>15</v>
      </c>
      <c r="U13" s="645" t="s">
        <v>16</v>
      </c>
      <c r="V13" s="645" t="s">
        <v>17</v>
      </c>
      <c r="W13" s="645" t="s">
        <v>18</v>
      </c>
      <c r="X13" s="853" t="s">
        <v>19</v>
      </c>
      <c r="Y13" s="855" t="s">
        <v>17</v>
      </c>
    </row>
    <row r="14" spans="1:297" s="41" customFormat="1" ht="16" thickBot="1" x14ac:dyDescent="0.4">
      <c r="A14" s="808"/>
      <c r="B14" s="375" t="s">
        <v>20</v>
      </c>
      <c r="C14" s="367" t="s">
        <v>21</v>
      </c>
      <c r="D14" s="809"/>
      <c r="E14" s="858"/>
      <c r="F14" s="607" t="s">
        <v>23</v>
      </c>
      <c r="G14" s="606" t="s">
        <v>24</v>
      </c>
      <c r="H14" s="608" t="s">
        <v>25</v>
      </c>
      <c r="I14" s="609" t="s">
        <v>25</v>
      </c>
      <c r="J14" s="610" t="s">
        <v>26</v>
      </c>
      <c r="K14" s="609" t="s">
        <v>27</v>
      </c>
      <c r="L14" s="609" t="s">
        <v>28</v>
      </c>
      <c r="M14" s="609" t="s">
        <v>29</v>
      </c>
      <c r="N14" s="850"/>
      <c r="O14" s="850"/>
      <c r="P14" s="609" t="s">
        <v>30</v>
      </c>
      <c r="Q14" s="852"/>
      <c r="R14" s="646" t="s">
        <v>31</v>
      </c>
      <c r="S14" s="646" t="s">
        <v>32</v>
      </c>
      <c r="T14" s="647" t="s">
        <v>33</v>
      </c>
      <c r="U14" s="648" t="s">
        <v>34</v>
      </c>
      <c r="V14" s="648" t="s">
        <v>35</v>
      </c>
      <c r="W14" s="648" t="s">
        <v>36</v>
      </c>
      <c r="X14" s="854"/>
      <c r="Y14" s="856"/>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row>
    <row r="15" spans="1:297" s="270" customFormat="1" ht="15.5" x14ac:dyDescent="0.35">
      <c r="A15" s="786">
        <v>1</v>
      </c>
      <c r="B15" s="783">
        <v>45660</v>
      </c>
      <c r="C15" s="786">
        <v>117180125</v>
      </c>
      <c r="D15" s="786" t="s">
        <v>37</v>
      </c>
      <c r="E15" s="317" t="s">
        <v>220</v>
      </c>
      <c r="F15" s="203">
        <v>1</v>
      </c>
      <c r="G15" s="319" t="s">
        <v>39</v>
      </c>
      <c r="H15" s="320">
        <v>627000</v>
      </c>
      <c r="I15" s="412">
        <f t="shared" ref="I15" si="0">SUM(F15*H15)</f>
        <v>627000</v>
      </c>
      <c r="J15" s="319">
        <v>0</v>
      </c>
      <c r="K15" s="382">
        <f t="shared" ref="K15" si="1">SUM(I15*J15)</f>
        <v>0</v>
      </c>
      <c r="L15" s="382">
        <f t="shared" ref="L15" si="2">SUM(I15-K15)</f>
        <v>627000</v>
      </c>
      <c r="M15" s="846">
        <f>SUM(L15:L62)</f>
        <v>111777598.40000001</v>
      </c>
      <c r="N15" s="846">
        <f>SUM(M15*11%)</f>
        <v>12295535.824000001</v>
      </c>
      <c r="O15" s="187"/>
      <c r="P15" s="846">
        <f>SUM(M15+N15)</f>
        <v>124073134.22400001</v>
      </c>
      <c r="Q15" s="485" t="s">
        <v>258</v>
      </c>
      <c r="R15" s="451">
        <v>270930</v>
      </c>
      <c r="S15" s="649">
        <f>SUM(F15*R15)</f>
        <v>270930</v>
      </c>
      <c r="T15" s="638">
        <v>0</v>
      </c>
      <c r="U15" s="239">
        <f t="shared" ref="U15" si="3">SUM(S15*T15)</f>
        <v>0</v>
      </c>
      <c r="V15" s="239">
        <f t="shared" ref="V15" si="4">SUM(S15-U15)</f>
        <v>270930</v>
      </c>
      <c r="W15" s="238">
        <f t="shared" ref="W15:W62" si="5">SUM(V15)</f>
        <v>270930</v>
      </c>
      <c r="X15" s="638">
        <v>0.11</v>
      </c>
      <c r="Y15" s="238">
        <f>SUM(W15+(W15*X15))</f>
        <v>300732.3</v>
      </c>
      <c r="Z15" s="523"/>
    </row>
    <row r="16" spans="1:297" s="120" customFormat="1" ht="15.5" x14ac:dyDescent="0.35">
      <c r="A16" s="787"/>
      <c r="B16" s="784"/>
      <c r="C16" s="787"/>
      <c r="D16" s="787"/>
      <c r="E16" s="125" t="s">
        <v>353</v>
      </c>
      <c r="F16" s="310">
        <v>25</v>
      </c>
      <c r="G16" s="158" t="s">
        <v>45</v>
      </c>
      <c r="H16" s="157">
        <v>27000</v>
      </c>
      <c r="I16" s="413">
        <f t="shared" ref="I16" si="6">SUM(F16*H16)</f>
        <v>675000</v>
      </c>
      <c r="J16" s="311">
        <v>0.2</v>
      </c>
      <c r="K16" s="415">
        <f t="shared" ref="K16:K17" si="7">SUM(I16*J16)</f>
        <v>135000</v>
      </c>
      <c r="L16" s="415">
        <f>SUM(I16-K16)</f>
        <v>540000</v>
      </c>
      <c r="M16" s="848"/>
      <c r="N16" s="848"/>
      <c r="O16" s="197"/>
      <c r="P16" s="848"/>
      <c r="Q16" s="484" t="s">
        <v>68</v>
      </c>
      <c r="R16" s="206">
        <v>15000</v>
      </c>
      <c r="S16" s="155">
        <f>SUM(F16*R16)</f>
        <v>375000</v>
      </c>
      <c r="T16" s="156">
        <v>0</v>
      </c>
      <c r="U16" s="480">
        <f t="shared" ref="U16:U17" si="8">SUM(S16*T16)</f>
        <v>0</v>
      </c>
      <c r="V16" s="480">
        <f t="shared" ref="V16:V17" si="9">SUM(S16-U16)</f>
        <v>375000</v>
      </c>
      <c r="W16" s="424">
        <f t="shared" si="5"/>
        <v>375000</v>
      </c>
      <c r="X16" s="156">
        <v>0</v>
      </c>
      <c r="Y16" s="424">
        <f t="shared" ref="Y15:Y34" si="10">SUM(W16+(W16*X16))</f>
        <v>375000</v>
      </c>
    </row>
    <row r="17" spans="1:25" s="120" customFormat="1" ht="15.5" x14ac:dyDescent="0.35">
      <c r="A17" s="787"/>
      <c r="B17" s="784"/>
      <c r="C17" s="787"/>
      <c r="D17" s="787"/>
      <c r="E17" s="282" t="s">
        <v>177</v>
      </c>
      <c r="F17" s="310">
        <v>1</v>
      </c>
      <c r="G17" s="158" t="s">
        <v>39</v>
      </c>
      <c r="H17" s="157">
        <v>983000</v>
      </c>
      <c r="I17" s="413">
        <f t="shared" ref="I17" si="11">SUM(F17*H17)</f>
        <v>983000</v>
      </c>
      <c r="J17" s="311">
        <v>0</v>
      </c>
      <c r="K17" s="415">
        <f t="shared" si="7"/>
        <v>0</v>
      </c>
      <c r="L17" s="415">
        <f t="shared" ref="L17" si="12">SUM(I17-K17)</f>
        <v>983000</v>
      </c>
      <c r="M17" s="848"/>
      <c r="N17" s="848"/>
      <c r="O17" s="197"/>
      <c r="P17" s="848"/>
      <c r="Q17" s="484" t="s">
        <v>258</v>
      </c>
      <c r="R17" s="483">
        <v>424765</v>
      </c>
      <c r="S17" s="155">
        <f>SUM(F17*R17)</f>
        <v>424765</v>
      </c>
      <c r="T17" s="156">
        <v>0</v>
      </c>
      <c r="U17" s="480">
        <f t="shared" si="8"/>
        <v>0</v>
      </c>
      <c r="V17" s="480">
        <f t="shared" si="9"/>
        <v>424765</v>
      </c>
      <c r="W17" s="424">
        <f t="shared" si="5"/>
        <v>424765</v>
      </c>
      <c r="X17" s="156">
        <v>0.11</v>
      </c>
      <c r="Y17" s="424">
        <f t="shared" si="10"/>
        <v>471489.15</v>
      </c>
    </row>
    <row r="18" spans="1:25" s="120" customFormat="1" ht="15.5" x14ac:dyDescent="0.35">
      <c r="A18" s="787"/>
      <c r="B18" s="784"/>
      <c r="C18" s="787"/>
      <c r="D18" s="787"/>
      <c r="E18" s="282" t="s">
        <v>316</v>
      </c>
      <c r="F18" s="75">
        <v>1</v>
      </c>
      <c r="G18" s="311" t="s">
        <v>45</v>
      </c>
      <c r="H18" s="312">
        <v>4583750</v>
      </c>
      <c r="I18" s="413">
        <f t="shared" ref="I18:I19" si="13">SUM(F18*H18)</f>
        <v>4583750</v>
      </c>
      <c r="J18" s="311">
        <v>0.2</v>
      </c>
      <c r="K18" s="415">
        <f t="shared" ref="K18:K19" si="14">SUM(I18*J18)</f>
        <v>916750</v>
      </c>
      <c r="L18" s="415">
        <f t="shared" ref="L18:L19" si="15">SUM(I18-K18)</f>
        <v>3667000</v>
      </c>
      <c r="M18" s="848"/>
      <c r="N18" s="848"/>
      <c r="O18" s="197"/>
      <c r="P18" s="848"/>
      <c r="Q18" s="270" t="s">
        <v>140</v>
      </c>
      <c r="R18" s="206">
        <v>1625000</v>
      </c>
      <c r="S18" s="155">
        <f>SUM(F18*R18)</f>
        <v>1625000</v>
      </c>
      <c r="T18" s="156">
        <v>0.25</v>
      </c>
      <c r="U18" s="480">
        <f t="shared" ref="U18:U19" si="16">SUM(S18*T18)</f>
        <v>406250</v>
      </c>
      <c r="V18" s="480">
        <f t="shared" ref="V18:V19" si="17">SUM(S18-U18)</f>
        <v>1218750</v>
      </c>
      <c r="W18" s="424">
        <f t="shared" si="5"/>
        <v>1218750</v>
      </c>
      <c r="X18" s="156">
        <v>0.11</v>
      </c>
      <c r="Y18" s="424">
        <f t="shared" si="10"/>
        <v>1352812.5</v>
      </c>
    </row>
    <row r="19" spans="1:25" s="119" customFormat="1" ht="15" customHeight="1" x14ac:dyDescent="0.35">
      <c r="A19" s="787"/>
      <c r="B19" s="784"/>
      <c r="C19" s="787"/>
      <c r="D19" s="787"/>
      <c r="E19" s="282" t="s">
        <v>310</v>
      </c>
      <c r="F19" s="75">
        <v>2</v>
      </c>
      <c r="G19" s="311" t="s">
        <v>45</v>
      </c>
      <c r="H19" s="297">
        <v>2603750</v>
      </c>
      <c r="I19" s="413">
        <f t="shared" si="13"/>
        <v>5207500</v>
      </c>
      <c r="J19" s="311">
        <v>0.2</v>
      </c>
      <c r="K19" s="415">
        <f t="shared" si="14"/>
        <v>1041500</v>
      </c>
      <c r="L19" s="415">
        <f t="shared" si="15"/>
        <v>4166000</v>
      </c>
      <c r="M19" s="848"/>
      <c r="N19" s="848"/>
      <c r="O19" s="197"/>
      <c r="P19" s="848"/>
      <c r="Q19" s="270" t="s">
        <v>140</v>
      </c>
      <c r="R19" s="350">
        <v>1562500</v>
      </c>
      <c r="S19" s="155">
        <f>SUM(F19*R19)</f>
        <v>3125000</v>
      </c>
      <c r="T19" s="156">
        <v>0.25</v>
      </c>
      <c r="U19" s="480">
        <f t="shared" si="16"/>
        <v>781250</v>
      </c>
      <c r="V19" s="480">
        <f t="shared" si="17"/>
        <v>2343750</v>
      </c>
      <c r="W19" s="424">
        <f t="shared" si="5"/>
        <v>2343750</v>
      </c>
      <c r="X19" s="156">
        <v>0.11</v>
      </c>
      <c r="Y19" s="424">
        <f t="shared" si="10"/>
        <v>2601562.5</v>
      </c>
    </row>
    <row r="20" spans="1:25" s="120" customFormat="1" ht="15.5" x14ac:dyDescent="0.35">
      <c r="A20" s="787"/>
      <c r="B20" s="784"/>
      <c r="C20" s="787"/>
      <c r="D20" s="787"/>
      <c r="E20" s="282" t="s">
        <v>257</v>
      </c>
      <c r="F20" s="75">
        <v>3</v>
      </c>
      <c r="G20" s="311" t="s">
        <v>45</v>
      </c>
      <c r="H20" s="312">
        <v>3019000</v>
      </c>
      <c r="I20" s="413">
        <f t="shared" ref="I20:I22" si="18">SUM(F20*H20)</f>
        <v>9057000</v>
      </c>
      <c r="J20" s="311">
        <v>0.2</v>
      </c>
      <c r="K20" s="415">
        <f t="shared" ref="K20" si="19">SUM(I20*J20)</f>
        <v>1811400</v>
      </c>
      <c r="L20" s="415">
        <f t="shared" ref="L20:L22" si="20">SUM(I20-K20)</f>
        <v>7245600</v>
      </c>
      <c r="M20" s="848"/>
      <c r="N20" s="848"/>
      <c r="O20" s="197"/>
      <c r="P20" s="848"/>
      <c r="Q20" s="270" t="s">
        <v>118</v>
      </c>
      <c r="R20" s="483">
        <v>2173500</v>
      </c>
      <c r="S20" s="155">
        <f>SUM(F20*R20)</f>
        <v>6520500</v>
      </c>
      <c r="T20" s="156">
        <v>0.2</v>
      </c>
      <c r="U20" s="480">
        <f t="shared" ref="U20" si="21">SUM(S20*T20)</f>
        <v>1304100</v>
      </c>
      <c r="V20" s="480">
        <f t="shared" ref="V20" si="22">SUM(S20-U20)</f>
        <v>5216400</v>
      </c>
      <c r="W20" s="424">
        <f t="shared" si="5"/>
        <v>5216400</v>
      </c>
      <c r="X20" s="156">
        <v>0.11</v>
      </c>
      <c r="Y20" s="424">
        <f t="shared" si="10"/>
        <v>5790204</v>
      </c>
    </row>
    <row r="21" spans="1:25" s="120" customFormat="1" ht="15.5" x14ac:dyDescent="0.35">
      <c r="A21" s="787"/>
      <c r="B21" s="784"/>
      <c r="C21" s="787"/>
      <c r="D21" s="787"/>
      <c r="E21" s="125" t="s">
        <v>378</v>
      </c>
      <c r="F21" s="310">
        <v>25</v>
      </c>
      <c r="G21" s="158" t="s">
        <v>45</v>
      </c>
      <c r="H21" s="157">
        <v>87500</v>
      </c>
      <c r="I21" s="54">
        <f t="shared" si="18"/>
        <v>2187500</v>
      </c>
      <c r="J21" s="158">
        <v>0.2</v>
      </c>
      <c r="K21" s="415">
        <f t="shared" ref="K21" si="23">SUM(I21*J21)</f>
        <v>437500</v>
      </c>
      <c r="L21" s="415">
        <f t="shared" si="20"/>
        <v>1750000</v>
      </c>
      <c r="M21" s="848"/>
      <c r="N21" s="848"/>
      <c r="O21" s="197"/>
      <c r="P21" s="848"/>
      <c r="Q21" s="484" t="s">
        <v>88</v>
      </c>
      <c r="R21" s="483">
        <v>36036</v>
      </c>
      <c r="S21" s="155">
        <f>SUM(F21*R21)</f>
        <v>900900</v>
      </c>
      <c r="T21" s="156">
        <v>0</v>
      </c>
      <c r="U21" s="480">
        <f t="shared" ref="U21" si="24">SUM(S21*T21)</f>
        <v>0</v>
      </c>
      <c r="V21" s="480">
        <f t="shared" ref="V21" si="25">SUM(S21-U21)</f>
        <v>900900</v>
      </c>
      <c r="W21" s="424">
        <f t="shared" si="5"/>
        <v>900900</v>
      </c>
      <c r="X21" s="156">
        <v>0.11</v>
      </c>
      <c r="Y21" s="424">
        <f t="shared" si="10"/>
        <v>999999</v>
      </c>
    </row>
    <row r="22" spans="1:25" s="120" customFormat="1" ht="15.5" x14ac:dyDescent="0.35">
      <c r="A22" s="787"/>
      <c r="B22" s="784"/>
      <c r="C22" s="787"/>
      <c r="D22" s="787"/>
      <c r="E22" s="70" t="s">
        <v>379</v>
      </c>
      <c r="F22" s="310">
        <v>1</v>
      </c>
      <c r="G22" s="311" t="s">
        <v>46</v>
      </c>
      <c r="H22" s="157">
        <v>187500</v>
      </c>
      <c r="I22" s="413">
        <f t="shared" si="18"/>
        <v>187500</v>
      </c>
      <c r="J22" s="311">
        <v>0.2</v>
      </c>
      <c r="K22" s="415">
        <f t="shared" ref="K22:K28" si="26">SUM(I22*J22)</f>
        <v>37500</v>
      </c>
      <c r="L22" s="415">
        <f t="shared" si="20"/>
        <v>150000</v>
      </c>
      <c r="M22" s="848"/>
      <c r="N22" s="848"/>
      <c r="O22" s="197"/>
      <c r="P22" s="848"/>
      <c r="Q22" s="484" t="s">
        <v>58</v>
      </c>
      <c r="R22" s="483">
        <v>102000</v>
      </c>
      <c r="S22" s="155">
        <f>SUM(F22*R22)</f>
        <v>102000</v>
      </c>
      <c r="T22" s="156">
        <v>0.2</v>
      </c>
      <c r="U22" s="480">
        <f t="shared" ref="U22:U32" si="27">SUM(S22*T22)</f>
        <v>20400</v>
      </c>
      <c r="V22" s="480">
        <f t="shared" ref="V22:V32" si="28">SUM(S22-U22)</f>
        <v>81600</v>
      </c>
      <c r="W22" s="424">
        <f t="shared" si="5"/>
        <v>81600</v>
      </c>
      <c r="X22" s="156">
        <v>0.11</v>
      </c>
      <c r="Y22" s="424">
        <f t="shared" si="10"/>
        <v>90576</v>
      </c>
    </row>
    <row r="23" spans="1:25" s="20" customFormat="1" ht="15.5" x14ac:dyDescent="0.35">
      <c r="A23" s="787"/>
      <c r="B23" s="784"/>
      <c r="C23" s="787"/>
      <c r="D23" s="787"/>
      <c r="E23" s="130" t="s">
        <v>380</v>
      </c>
      <c r="F23" s="310">
        <v>1</v>
      </c>
      <c r="G23" s="311" t="s">
        <v>46</v>
      </c>
      <c r="H23" s="157">
        <v>187500</v>
      </c>
      <c r="I23" s="413">
        <f t="shared" ref="I23" si="29">SUM(F23*H23)</f>
        <v>187500</v>
      </c>
      <c r="J23" s="311">
        <v>0.2</v>
      </c>
      <c r="K23" s="415">
        <f t="shared" si="26"/>
        <v>37500</v>
      </c>
      <c r="L23" s="415">
        <f t="shared" ref="L23" si="30">SUM(I23-K23)</f>
        <v>150000</v>
      </c>
      <c r="M23" s="848"/>
      <c r="N23" s="848"/>
      <c r="O23" s="197"/>
      <c r="P23" s="848"/>
      <c r="Q23" s="69" t="s">
        <v>58</v>
      </c>
      <c r="R23" s="483">
        <v>85000</v>
      </c>
      <c r="S23" s="155">
        <f>SUM(F23*R23)</f>
        <v>85000</v>
      </c>
      <c r="T23" s="156">
        <v>0.2</v>
      </c>
      <c r="U23" s="480">
        <f t="shared" si="27"/>
        <v>17000</v>
      </c>
      <c r="V23" s="480">
        <f t="shared" si="28"/>
        <v>68000</v>
      </c>
      <c r="W23" s="424">
        <f t="shared" si="5"/>
        <v>68000</v>
      </c>
      <c r="X23" s="156">
        <v>0.11</v>
      </c>
      <c r="Y23" s="424">
        <f t="shared" si="10"/>
        <v>75480</v>
      </c>
    </row>
    <row r="24" spans="1:25" s="120" customFormat="1" ht="15.5" x14ac:dyDescent="0.35">
      <c r="A24" s="787"/>
      <c r="B24" s="784"/>
      <c r="C24" s="787"/>
      <c r="D24" s="787"/>
      <c r="E24" s="130" t="s">
        <v>381</v>
      </c>
      <c r="F24" s="310">
        <v>1</v>
      </c>
      <c r="G24" s="311" t="s">
        <v>46</v>
      </c>
      <c r="H24" s="312">
        <v>225000</v>
      </c>
      <c r="I24" s="413">
        <f t="shared" ref="I24:I25" si="31">SUM(F24*H24)</f>
        <v>225000</v>
      </c>
      <c r="J24" s="311">
        <v>0.2</v>
      </c>
      <c r="K24" s="415">
        <f t="shared" si="26"/>
        <v>45000</v>
      </c>
      <c r="L24" s="415">
        <f t="shared" ref="L24:L25" si="32">SUM(I24-K24)</f>
        <v>180000</v>
      </c>
      <c r="M24" s="848"/>
      <c r="N24" s="848"/>
      <c r="O24" s="197"/>
      <c r="P24" s="848"/>
      <c r="Q24" s="484" t="s">
        <v>58</v>
      </c>
      <c r="R24" s="483">
        <v>162000</v>
      </c>
      <c r="S24" s="155">
        <f>SUM(F24*R24)</f>
        <v>162000</v>
      </c>
      <c r="T24" s="156">
        <v>0.2</v>
      </c>
      <c r="U24" s="480">
        <f t="shared" si="27"/>
        <v>32400</v>
      </c>
      <c r="V24" s="480">
        <f t="shared" si="28"/>
        <v>129600</v>
      </c>
      <c r="W24" s="424">
        <f t="shared" si="5"/>
        <v>129600</v>
      </c>
      <c r="X24" s="156">
        <v>0.11</v>
      </c>
      <c r="Y24" s="424">
        <f t="shared" si="10"/>
        <v>143856</v>
      </c>
    </row>
    <row r="25" spans="1:25" s="120" customFormat="1" ht="15.5" x14ac:dyDescent="0.35">
      <c r="A25" s="787"/>
      <c r="B25" s="784"/>
      <c r="C25" s="787"/>
      <c r="D25" s="787"/>
      <c r="E25" s="130" t="s">
        <v>183</v>
      </c>
      <c r="F25" s="310">
        <v>1</v>
      </c>
      <c r="G25" s="311" t="s">
        <v>46</v>
      </c>
      <c r="H25" s="312">
        <v>225000</v>
      </c>
      <c r="I25" s="413">
        <f t="shared" si="31"/>
        <v>225000</v>
      </c>
      <c r="J25" s="311">
        <v>0.2</v>
      </c>
      <c r="K25" s="415">
        <f t="shared" si="26"/>
        <v>45000</v>
      </c>
      <c r="L25" s="415">
        <f t="shared" si="32"/>
        <v>180000</v>
      </c>
      <c r="M25" s="848"/>
      <c r="N25" s="848"/>
      <c r="O25" s="197"/>
      <c r="P25" s="848"/>
      <c r="Q25" s="484" t="s">
        <v>58</v>
      </c>
      <c r="R25" s="483">
        <v>162000</v>
      </c>
      <c r="S25" s="155">
        <f>SUM(F25*R25)</f>
        <v>162000</v>
      </c>
      <c r="T25" s="156">
        <v>0.2</v>
      </c>
      <c r="U25" s="480">
        <f t="shared" si="27"/>
        <v>32400</v>
      </c>
      <c r="V25" s="480">
        <f t="shared" si="28"/>
        <v>129600</v>
      </c>
      <c r="W25" s="424">
        <f t="shared" si="5"/>
        <v>129600</v>
      </c>
      <c r="X25" s="156">
        <v>0.11</v>
      </c>
      <c r="Y25" s="424">
        <f t="shared" si="10"/>
        <v>143856</v>
      </c>
    </row>
    <row r="26" spans="1:25" s="120" customFormat="1" ht="15.5" x14ac:dyDescent="0.35">
      <c r="A26" s="787"/>
      <c r="B26" s="784"/>
      <c r="C26" s="787"/>
      <c r="D26" s="787"/>
      <c r="E26" s="282" t="s">
        <v>307</v>
      </c>
      <c r="F26" s="75">
        <v>5</v>
      </c>
      <c r="G26" s="311" t="s">
        <v>45</v>
      </c>
      <c r="H26" s="157">
        <v>2708750</v>
      </c>
      <c r="I26" s="413">
        <f t="shared" ref="I26" si="33">SUM(F26*H26)</f>
        <v>13543750</v>
      </c>
      <c r="J26" s="311">
        <v>0.2</v>
      </c>
      <c r="K26" s="415">
        <f t="shared" si="26"/>
        <v>2708750</v>
      </c>
      <c r="L26" s="415">
        <f t="shared" ref="L26" si="34">SUM(I26-K26)</f>
        <v>10835000</v>
      </c>
      <c r="M26" s="848"/>
      <c r="N26" s="848"/>
      <c r="O26" s="197"/>
      <c r="P26" s="848"/>
      <c r="Q26" s="270" t="s">
        <v>140</v>
      </c>
      <c r="R26" s="206">
        <v>1625000</v>
      </c>
      <c r="S26" s="155">
        <f>SUM(F26*R26)</f>
        <v>8125000</v>
      </c>
      <c r="T26" s="156">
        <v>0.25</v>
      </c>
      <c r="U26" s="480">
        <f t="shared" si="27"/>
        <v>2031250</v>
      </c>
      <c r="V26" s="480">
        <f t="shared" si="28"/>
        <v>6093750</v>
      </c>
      <c r="W26" s="424">
        <f t="shared" si="5"/>
        <v>6093750</v>
      </c>
      <c r="X26" s="156">
        <v>0.11</v>
      </c>
      <c r="Y26" s="424">
        <f t="shared" si="10"/>
        <v>6764062.5</v>
      </c>
    </row>
    <row r="27" spans="1:25" s="120" customFormat="1" ht="15.5" x14ac:dyDescent="0.35">
      <c r="A27" s="787"/>
      <c r="B27" s="784"/>
      <c r="C27" s="787"/>
      <c r="D27" s="787"/>
      <c r="E27" s="125" t="s">
        <v>221</v>
      </c>
      <c r="F27" s="75">
        <v>4</v>
      </c>
      <c r="G27" s="158" t="s">
        <v>45</v>
      </c>
      <c r="H27" s="157">
        <v>235000</v>
      </c>
      <c r="I27" s="413">
        <f t="shared" ref="I27:I28" si="35">SUM(F27*H27)</f>
        <v>940000</v>
      </c>
      <c r="J27" s="158">
        <v>0.2</v>
      </c>
      <c r="K27" s="415">
        <f t="shared" si="26"/>
        <v>188000</v>
      </c>
      <c r="L27" s="415">
        <f t="shared" ref="L27:L28" si="36">SUM(I27-K27)</f>
        <v>752000</v>
      </c>
      <c r="M27" s="848"/>
      <c r="N27" s="848"/>
      <c r="O27" s="197"/>
      <c r="P27" s="848"/>
      <c r="Q27" s="484" t="s">
        <v>360</v>
      </c>
      <c r="R27" s="483">
        <v>190000</v>
      </c>
      <c r="S27" s="155">
        <f>SUM(F27*R27)</f>
        <v>760000</v>
      </c>
      <c r="T27" s="156">
        <v>0.5</v>
      </c>
      <c r="U27" s="480">
        <f t="shared" si="27"/>
        <v>380000</v>
      </c>
      <c r="V27" s="480">
        <f t="shared" si="28"/>
        <v>380000</v>
      </c>
      <c r="W27" s="424">
        <f t="shared" si="5"/>
        <v>380000</v>
      </c>
      <c r="X27" s="156">
        <v>0.11</v>
      </c>
      <c r="Y27" s="424">
        <f t="shared" si="10"/>
        <v>421800</v>
      </c>
    </row>
    <row r="28" spans="1:25" s="120" customFormat="1" ht="15.5" x14ac:dyDescent="0.35">
      <c r="A28" s="787"/>
      <c r="B28" s="784"/>
      <c r="C28" s="787"/>
      <c r="D28" s="787"/>
      <c r="E28" s="282" t="s">
        <v>116</v>
      </c>
      <c r="F28" s="310">
        <v>5</v>
      </c>
      <c r="G28" s="311" t="s">
        <v>52</v>
      </c>
      <c r="H28" s="312">
        <v>43750</v>
      </c>
      <c r="I28" s="413">
        <f t="shared" si="35"/>
        <v>218750</v>
      </c>
      <c r="J28" s="311">
        <v>0.2</v>
      </c>
      <c r="K28" s="415">
        <f t="shared" si="26"/>
        <v>43750</v>
      </c>
      <c r="L28" s="415">
        <f t="shared" si="36"/>
        <v>175000</v>
      </c>
      <c r="M28" s="848"/>
      <c r="N28" s="848"/>
      <c r="O28" s="197"/>
      <c r="P28" s="848"/>
      <c r="Q28" s="484" t="s">
        <v>92</v>
      </c>
      <c r="R28" s="483">
        <v>13000</v>
      </c>
      <c r="S28" s="155">
        <f>SUM(F28*R28)</f>
        <v>65000</v>
      </c>
      <c r="T28" s="156">
        <v>0</v>
      </c>
      <c r="U28" s="480">
        <f t="shared" si="27"/>
        <v>0</v>
      </c>
      <c r="V28" s="480">
        <f t="shared" si="28"/>
        <v>65000</v>
      </c>
      <c r="W28" s="424">
        <f t="shared" si="5"/>
        <v>65000</v>
      </c>
      <c r="X28" s="156">
        <v>0</v>
      </c>
      <c r="Y28" s="424">
        <f t="shared" si="10"/>
        <v>65000</v>
      </c>
    </row>
    <row r="29" spans="1:25" s="120" customFormat="1" ht="15.5" x14ac:dyDescent="0.35">
      <c r="A29" s="787"/>
      <c r="B29" s="784"/>
      <c r="C29" s="787"/>
      <c r="D29" s="787"/>
      <c r="E29" s="282" t="s">
        <v>295</v>
      </c>
      <c r="F29" s="75">
        <v>1</v>
      </c>
      <c r="G29" s="311" t="s">
        <v>45</v>
      </c>
      <c r="H29" s="312">
        <v>1534000</v>
      </c>
      <c r="I29" s="413">
        <f t="shared" ref="I29" si="37">SUM(F29*H29)</f>
        <v>1534000</v>
      </c>
      <c r="J29" s="311">
        <v>0</v>
      </c>
      <c r="K29" s="415">
        <f t="shared" ref="K29" si="38">SUM(I29*J29)</f>
        <v>0</v>
      </c>
      <c r="L29" s="415">
        <f t="shared" ref="L29" si="39">SUM(I29-K29)</f>
        <v>1534000</v>
      </c>
      <c r="M29" s="848"/>
      <c r="N29" s="848"/>
      <c r="O29" s="197"/>
      <c r="P29" s="848"/>
      <c r="Q29" s="484" t="s">
        <v>258</v>
      </c>
      <c r="R29" s="206">
        <v>557000</v>
      </c>
      <c r="S29" s="155">
        <f>SUM(F29*R29)</f>
        <v>557000</v>
      </c>
      <c r="T29" s="156">
        <v>0</v>
      </c>
      <c r="U29" s="480">
        <f t="shared" si="27"/>
        <v>0</v>
      </c>
      <c r="V29" s="480">
        <f t="shared" si="28"/>
        <v>557000</v>
      </c>
      <c r="W29" s="424">
        <f t="shared" si="5"/>
        <v>557000</v>
      </c>
      <c r="X29" s="156">
        <v>0.11</v>
      </c>
      <c r="Y29" s="424">
        <f t="shared" si="10"/>
        <v>618270</v>
      </c>
    </row>
    <row r="30" spans="1:25" s="120" customFormat="1" ht="15.5" x14ac:dyDescent="0.35">
      <c r="A30" s="787"/>
      <c r="B30" s="784"/>
      <c r="C30" s="787"/>
      <c r="D30" s="787"/>
      <c r="E30" s="125" t="s">
        <v>155</v>
      </c>
      <c r="F30" s="75">
        <v>2</v>
      </c>
      <c r="G30" s="158" t="s">
        <v>45</v>
      </c>
      <c r="H30" s="157">
        <v>1682000</v>
      </c>
      <c r="I30" s="413">
        <f t="shared" ref="I30:I34" si="40">SUM(F30*H30)</f>
        <v>3364000</v>
      </c>
      <c r="J30" s="311">
        <v>0</v>
      </c>
      <c r="K30" s="415">
        <f t="shared" ref="K30:K32" si="41">SUM(I30*J30)</f>
        <v>0</v>
      </c>
      <c r="L30" s="415">
        <f t="shared" ref="L30:L34" si="42">SUM(I30-K30)</f>
        <v>3364000</v>
      </c>
      <c r="M30" s="848"/>
      <c r="N30" s="848"/>
      <c r="O30" s="197"/>
      <c r="P30" s="848"/>
      <c r="Q30" s="484" t="s">
        <v>258</v>
      </c>
      <c r="R30" s="483">
        <v>557000</v>
      </c>
      <c r="S30" s="155">
        <f>SUM(F30*R30)</f>
        <v>1114000</v>
      </c>
      <c r="T30" s="156">
        <v>0</v>
      </c>
      <c r="U30" s="480">
        <f t="shared" si="27"/>
        <v>0</v>
      </c>
      <c r="V30" s="480">
        <f t="shared" si="28"/>
        <v>1114000</v>
      </c>
      <c r="W30" s="424">
        <f t="shared" si="5"/>
        <v>1114000</v>
      </c>
      <c r="X30" s="156">
        <v>0.11</v>
      </c>
      <c r="Y30" s="424">
        <f t="shared" si="10"/>
        <v>1236540</v>
      </c>
    </row>
    <row r="31" spans="1:25" s="120" customFormat="1" ht="15.5" x14ac:dyDescent="0.35">
      <c r="A31" s="787"/>
      <c r="B31" s="784"/>
      <c r="C31" s="787"/>
      <c r="D31" s="787"/>
      <c r="E31" s="290" t="s">
        <v>129</v>
      </c>
      <c r="F31" s="310">
        <v>1</v>
      </c>
      <c r="G31" s="311" t="s">
        <v>42</v>
      </c>
      <c r="H31" s="312">
        <v>140000</v>
      </c>
      <c r="I31" s="413">
        <f t="shared" si="40"/>
        <v>140000</v>
      </c>
      <c r="J31" s="311">
        <v>0.2</v>
      </c>
      <c r="K31" s="415">
        <f t="shared" si="41"/>
        <v>28000</v>
      </c>
      <c r="L31" s="415">
        <f t="shared" si="42"/>
        <v>112000</v>
      </c>
      <c r="M31" s="848"/>
      <c r="N31" s="848"/>
      <c r="O31" s="197"/>
      <c r="P31" s="848"/>
      <c r="Q31" s="484" t="s">
        <v>73</v>
      </c>
      <c r="R31" s="483">
        <v>88000</v>
      </c>
      <c r="S31" s="155">
        <f>SUM(F31*R31)</f>
        <v>88000</v>
      </c>
      <c r="T31" s="156">
        <v>0.25</v>
      </c>
      <c r="U31" s="480">
        <f t="shared" si="27"/>
        <v>22000</v>
      </c>
      <c r="V31" s="480">
        <f t="shared" si="28"/>
        <v>66000</v>
      </c>
      <c r="W31" s="424">
        <f t="shared" si="5"/>
        <v>66000</v>
      </c>
      <c r="X31" s="156">
        <v>0.11</v>
      </c>
      <c r="Y31" s="424">
        <f t="shared" si="10"/>
        <v>73260</v>
      </c>
    </row>
    <row r="32" spans="1:25" s="120" customFormat="1" ht="15.5" x14ac:dyDescent="0.35">
      <c r="A32" s="787"/>
      <c r="B32" s="784"/>
      <c r="C32" s="787"/>
      <c r="D32" s="787"/>
      <c r="E32" s="290" t="s">
        <v>162</v>
      </c>
      <c r="F32" s="75">
        <v>1</v>
      </c>
      <c r="G32" s="158" t="s">
        <v>46</v>
      </c>
      <c r="H32" s="157">
        <v>562000</v>
      </c>
      <c r="I32" s="413">
        <f t="shared" si="40"/>
        <v>562000</v>
      </c>
      <c r="J32" s="311">
        <v>0</v>
      </c>
      <c r="K32" s="415">
        <f t="shared" si="41"/>
        <v>0</v>
      </c>
      <c r="L32" s="415">
        <f t="shared" si="42"/>
        <v>562000</v>
      </c>
      <c r="M32" s="848"/>
      <c r="N32" s="848"/>
      <c r="O32" s="197"/>
      <c r="P32" s="848"/>
      <c r="Q32" s="484" t="s">
        <v>258</v>
      </c>
      <c r="R32" s="483">
        <v>304000</v>
      </c>
      <c r="S32" s="155">
        <f>SUM(F32*R32)</f>
        <v>304000</v>
      </c>
      <c r="T32" s="156">
        <v>0</v>
      </c>
      <c r="U32" s="480">
        <f t="shared" si="27"/>
        <v>0</v>
      </c>
      <c r="V32" s="480">
        <f t="shared" si="28"/>
        <v>304000</v>
      </c>
      <c r="W32" s="424">
        <f t="shared" si="5"/>
        <v>304000</v>
      </c>
      <c r="X32" s="156">
        <v>0.11</v>
      </c>
      <c r="Y32" s="424">
        <f t="shared" si="10"/>
        <v>337440</v>
      </c>
    </row>
    <row r="33" spans="1:25" s="120" customFormat="1" ht="15.5" x14ac:dyDescent="0.35">
      <c r="A33" s="787"/>
      <c r="B33" s="784"/>
      <c r="C33" s="787"/>
      <c r="D33" s="787"/>
      <c r="E33" s="125" t="s">
        <v>107</v>
      </c>
      <c r="F33" s="310">
        <v>3</v>
      </c>
      <c r="G33" s="158" t="s">
        <v>45</v>
      </c>
      <c r="H33" s="157">
        <v>2414000</v>
      </c>
      <c r="I33" s="54">
        <f t="shared" si="40"/>
        <v>7242000</v>
      </c>
      <c r="J33" s="158">
        <v>0</v>
      </c>
      <c r="K33" s="415">
        <f t="shared" ref="K33:K35" si="43">SUM(I33*J33)</f>
        <v>0</v>
      </c>
      <c r="L33" s="415">
        <f t="shared" si="42"/>
        <v>7242000</v>
      </c>
      <c r="M33" s="848"/>
      <c r="N33" s="848"/>
      <c r="O33" s="197"/>
      <c r="P33" s="848"/>
      <c r="Q33" s="484" t="s">
        <v>258</v>
      </c>
      <c r="R33" s="483">
        <v>1271620</v>
      </c>
      <c r="S33" s="155">
        <f>SUM(F33*R33)</f>
        <v>3814860</v>
      </c>
      <c r="T33" s="156">
        <v>0</v>
      </c>
      <c r="U33" s="480">
        <f t="shared" ref="U33:U35" si="44">SUM(S33*T33)</f>
        <v>0</v>
      </c>
      <c r="V33" s="480">
        <f t="shared" ref="V33:V35" si="45">SUM(S33-U33)</f>
        <v>3814860</v>
      </c>
      <c r="W33" s="424">
        <f t="shared" si="5"/>
        <v>3814860</v>
      </c>
      <c r="X33" s="156">
        <v>0.11</v>
      </c>
      <c r="Y33" s="424">
        <f t="shared" si="10"/>
        <v>4234494.5999999996</v>
      </c>
    </row>
    <row r="34" spans="1:25" s="120" customFormat="1" ht="15.5" x14ac:dyDescent="0.35">
      <c r="A34" s="787"/>
      <c r="B34" s="784"/>
      <c r="C34" s="787"/>
      <c r="D34" s="787"/>
      <c r="E34" s="125" t="s">
        <v>156</v>
      </c>
      <c r="F34" s="75">
        <v>2</v>
      </c>
      <c r="G34" s="158" t="s">
        <v>39</v>
      </c>
      <c r="H34" s="157">
        <v>489000</v>
      </c>
      <c r="I34" s="54">
        <f t="shared" si="40"/>
        <v>978000</v>
      </c>
      <c r="J34" s="158">
        <v>0</v>
      </c>
      <c r="K34" s="415">
        <f t="shared" si="43"/>
        <v>0</v>
      </c>
      <c r="L34" s="415">
        <f t="shared" si="42"/>
        <v>978000</v>
      </c>
      <c r="M34" s="848"/>
      <c r="N34" s="848"/>
      <c r="O34" s="197"/>
      <c r="P34" s="848"/>
      <c r="Q34" s="484" t="s">
        <v>258</v>
      </c>
      <c r="R34" s="483">
        <v>211255</v>
      </c>
      <c r="S34" s="155">
        <f>SUM(F34*R34)</f>
        <v>422510</v>
      </c>
      <c r="T34" s="156">
        <v>0</v>
      </c>
      <c r="U34" s="480">
        <f t="shared" si="44"/>
        <v>0</v>
      </c>
      <c r="V34" s="480">
        <f t="shared" si="45"/>
        <v>422510</v>
      </c>
      <c r="W34" s="424">
        <f t="shared" si="5"/>
        <v>422510</v>
      </c>
      <c r="X34" s="156">
        <v>0.11</v>
      </c>
      <c r="Y34" s="424">
        <f t="shared" si="10"/>
        <v>468986.1</v>
      </c>
    </row>
    <row r="35" spans="1:25" s="119" customFormat="1" ht="15.5" x14ac:dyDescent="0.35">
      <c r="A35" s="787"/>
      <c r="B35" s="784"/>
      <c r="C35" s="787"/>
      <c r="D35" s="787"/>
      <c r="E35" s="260" t="s">
        <v>144</v>
      </c>
      <c r="F35" s="75">
        <v>2</v>
      </c>
      <c r="G35" s="311" t="s">
        <v>42</v>
      </c>
      <c r="H35" s="312">
        <v>1856000</v>
      </c>
      <c r="I35" s="413">
        <f t="shared" ref="I35" si="46">SUM(F35*H35)</f>
        <v>3712000</v>
      </c>
      <c r="J35" s="311">
        <v>0</v>
      </c>
      <c r="K35" s="415">
        <f t="shared" si="43"/>
        <v>0</v>
      </c>
      <c r="L35" s="415">
        <f t="shared" ref="L35" si="47">SUM(I35-K35)</f>
        <v>3712000</v>
      </c>
      <c r="M35" s="848"/>
      <c r="N35" s="848"/>
      <c r="O35" s="415"/>
      <c r="P35" s="848"/>
      <c r="Q35" s="484" t="s">
        <v>258</v>
      </c>
      <c r="R35" s="555">
        <v>607000</v>
      </c>
      <c r="S35" s="155">
        <f>SUM(F35*R35)</f>
        <v>1214000</v>
      </c>
      <c r="T35" s="156">
        <v>0</v>
      </c>
      <c r="U35" s="480">
        <f t="shared" si="44"/>
        <v>0</v>
      </c>
      <c r="V35" s="480">
        <f t="shared" si="45"/>
        <v>1214000</v>
      </c>
      <c r="W35" s="480">
        <f t="shared" si="5"/>
        <v>1214000</v>
      </c>
      <c r="X35" s="156">
        <v>0.11</v>
      </c>
      <c r="Y35" s="480">
        <f>SUM(W35+(W35*X35))</f>
        <v>1347540</v>
      </c>
    </row>
    <row r="36" spans="1:25" s="120" customFormat="1" ht="15.5" x14ac:dyDescent="0.35">
      <c r="A36" s="787"/>
      <c r="B36" s="784"/>
      <c r="C36" s="787"/>
      <c r="D36" s="787"/>
      <c r="E36" s="125" t="s">
        <v>59</v>
      </c>
      <c r="F36" s="75">
        <v>1</v>
      </c>
      <c r="G36" s="158" t="s">
        <v>42</v>
      </c>
      <c r="H36" s="157">
        <v>2892000</v>
      </c>
      <c r="I36" s="413">
        <f t="shared" ref="I36:I37" si="48">SUM(F36*H36)</f>
        <v>2892000</v>
      </c>
      <c r="J36" s="311">
        <v>0</v>
      </c>
      <c r="K36" s="415">
        <f t="shared" ref="K36:K37" si="49">SUM(I36*J36)</f>
        <v>0</v>
      </c>
      <c r="L36" s="415">
        <f t="shared" ref="L36:L37" si="50">SUM(I36-K36)</f>
        <v>2892000</v>
      </c>
      <c r="M36" s="848"/>
      <c r="N36" s="848"/>
      <c r="O36" s="197"/>
      <c r="P36" s="848"/>
      <c r="Q36" s="484" t="s">
        <v>258</v>
      </c>
      <c r="R36" s="483">
        <v>1462000</v>
      </c>
      <c r="S36" s="155">
        <f>SUM(F36*R36)</f>
        <v>1462000</v>
      </c>
      <c r="T36" s="156">
        <v>0</v>
      </c>
      <c r="U36" s="480">
        <f t="shared" ref="U36:U37" si="51">SUM(S36*T36)</f>
        <v>0</v>
      </c>
      <c r="V36" s="480">
        <f t="shared" ref="V36:V37" si="52">SUM(S36-U36)</f>
        <v>1462000</v>
      </c>
      <c r="W36" s="424">
        <f t="shared" si="5"/>
        <v>1462000</v>
      </c>
      <c r="X36" s="156">
        <v>0.11</v>
      </c>
      <c r="Y36" s="424">
        <f t="shared" ref="Y36:Y37" si="53">SUM(W36+(W36*X36))</f>
        <v>1622820</v>
      </c>
    </row>
    <row r="37" spans="1:25" s="120" customFormat="1" ht="15.5" x14ac:dyDescent="0.35">
      <c r="A37" s="787"/>
      <c r="B37" s="784"/>
      <c r="C37" s="787"/>
      <c r="D37" s="787"/>
      <c r="E37" s="125" t="s">
        <v>111</v>
      </c>
      <c r="F37" s="75">
        <v>2</v>
      </c>
      <c r="G37" s="158" t="s">
        <v>42</v>
      </c>
      <c r="H37" s="157">
        <v>1816000</v>
      </c>
      <c r="I37" s="413">
        <f t="shared" si="48"/>
        <v>3632000</v>
      </c>
      <c r="J37" s="311">
        <v>0</v>
      </c>
      <c r="K37" s="415">
        <f t="shared" si="49"/>
        <v>0</v>
      </c>
      <c r="L37" s="415">
        <f t="shared" si="50"/>
        <v>3632000</v>
      </c>
      <c r="M37" s="848"/>
      <c r="N37" s="848"/>
      <c r="O37" s="197"/>
      <c r="P37" s="848"/>
      <c r="Q37" s="484" t="s">
        <v>258</v>
      </c>
      <c r="R37" s="483">
        <v>658000</v>
      </c>
      <c r="S37" s="155">
        <f>SUM(F37*R37)</f>
        <v>1316000</v>
      </c>
      <c r="T37" s="156">
        <v>0</v>
      </c>
      <c r="U37" s="480">
        <f t="shared" si="51"/>
        <v>0</v>
      </c>
      <c r="V37" s="480">
        <f t="shared" si="52"/>
        <v>1316000</v>
      </c>
      <c r="W37" s="424">
        <f t="shared" si="5"/>
        <v>1316000</v>
      </c>
      <c r="X37" s="156">
        <v>0.11</v>
      </c>
      <c r="Y37" s="424">
        <f t="shared" si="53"/>
        <v>1460760</v>
      </c>
    </row>
    <row r="38" spans="1:25" s="119" customFormat="1" ht="15.5" x14ac:dyDescent="0.35">
      <c r="A38" s="787"/>
      <c r="B38" s="784"/>
      <c r="C38" s="787"/>
      <c r="D38" s="787"/>
      <c r="E38" s="313" t="s">
        <v>175</v>
      </c>
      <c r="F38" s="75">
        <v>3</v>
      </c>
      <c r="G38" s="158" t="s">
        <v>46</v>
      </c>
      <c r="H38" s="157">
        <v>552000</v>
      </c>
      <c r="I38" s="413">
        <f t="shared" ref="I38" si="54">SUM(F38*H38)</f>
        <v>1656000</v>
      </c>
      <c r="J38" s="158">
        <v>0</v>
      </c>
      <c r="K38" s="415">
        <f t="shared" ref="K38" si="55">SUM(I38*J38)</f>
        <v>0</v>
      </c>
      <c r="L38" s="415">
        <f t="shared" ref="L38:L39" si="56">SUM(I38-K38)</f>
        <v>1656000</v>
      </c>
      <c r="M38" s="848"/>
      <c r="N38" s="848"/>
      <c r="O38" s="197"/>
      <c r="P38" s="848"/>
      <c r="Q38" s="484" t="s">
        <v>258</v>
      </c>
      <c r="R38" s="483">
        <v>264055</v>
      </c>
      <c r="S38" s="155">
        <f>SUM(F38*R38)</f>
        <v>792165</v>
      </c>
      <c r="T38" s="156">
        <v>0</v>
      </c>
      <c r="U38" s="480">
        <f t="shared" ref="U38:U40" si="57">SUM(S38*T38)</f>
        <v>0</v>
      </c>
      <c r="V38" s="480">
        <f t="shared" ref="V38:V40" si="58">SUM(S38-U38)</f>
        <v>792165</v>
      </c>
      <c r="W38" s="424">
        <f t="shared" si="5"/>
        <v>792165</v>
      </c>
      <c r="X38" s="156">
        <v>0.11</v>
      </c>
      <c r="Y38" s="424">
        <f t="shared" ref="Y38:Y39" si="59">SUM(W38+(W38*X38))</f>
        <v>879303.15</v>
      </c>
    </row>
    <row r="39" spans="1:25" s="120" customFormat="1" ht="15.5" x14ac:dyDescent="0.35">
      <c r="A39" s="787"/>
      <c r="B39" s="784"/>
      <c r="C39" s="787"/>
      <c r="D39" s="787"/>
      <c r="E39" s="282" t="s">
        <v>285</v>
      </c>
      <c r="F39" s="75">
        <v>1</v>
      </c>
      <c r="G39" s="311" t="s">
        <v>46</v>
      </c>
      <c r="H39" s="312">
        <v>206250</v>
      </c>
      <c r="I39" s="413">
        <f t="shared" ref="I39" si="60">SUM(F39*H39)</f>
        <v>206250</v>
      </c>
      <c r="J39" s="311">
        <v>0.2</v>
      </c>
      <c r="K39" s="415">
        <f t="shared" ref="K39" si="61">SUM(I39*J39)</f>
        <v>41250</v>
      </c>
      <c r="L39" s="415">
        <f t="shared" si="56"/>
        <v>165000</v>
      </c>
      <c r="M39" s="848"/>
      <c r="N39" s="848"/>
      <c r="O39" s="197"/>
      <c r="P39" s="848"/>
      <c r="Q39" s="270" t="s">
        <v>88</v>
      </c>
      <c r="R39" s="483">
        <v>49550</v>
      </c>
      <c r="S39" s="155">
        <f>SUM(F39*R39)</f>
        <v>49550</v>
      </c>
      <c r="T39" s="156">
        <v>0</v>
      </c>
      <c r="U39" s="480">
        <f t="shared" si="57"/>
        <v>0</v>
      </c>
      <c r="V39" s="480">
        <f t="shared" si="58"/>
        <v>49550</v>
      </c>
      <c r="W39" s="424">
        <f t="shared" si="5"/>
        <v>49550</v>
      </c>
      <c r="X39" s="156">
        <v>0.11</v>
      </c>
      <c r="Y39" s="424">
        <f t="shared" si="59"/>
        <v>55000.5</v>
      </c>
    </row>
    <row r="40" spans="1:25" s="120" customFormat="1" ht="15.5" x14ac:dyDescent="0.35">
      <c r="A40" s="787"/>
      <c r="B40" s="784"/>
      <c r="C40" s="787"/>
      <c r="D40" s="787"/>
      <c r="E40" s="282" t="s">
        <v>349</v>
      </c>
      <c r="F40" s="75">
        <v>1</v>
      </c>
      <c r="G40" s="311" t="s">
        <v>52</v>
      </c>
      <c r="H40" s="312">
        <v>350000</v>
      </c>
      <c r="I40" s="413">
        <f t="shared" ref="I40" si="62">SUM(F40*H40)</f>
        <v>350000</v>
      </c>
      <c r="J40" s="311">
        <v>0.2</v>
      </c>
      <c r="K40" s="415">
        <f t="shared" ref="K40" si="63">SUM(I40*J40)</f>
        <v>70000</v>
      </c>
      <c r="L40" s="415">
        <f>SUM(I40-K40)</f>
        <v>280000</v>
      </c>
      <c r="M40" s="848"/>
      <c r="N40" s="848"/>
      <c r="O40" s="197"/>
      <c r="P40" s="848"/>
      <c r="Q40" s="484" t="s">
        <v>104</v>
      </c>
      <c r="R40" s="206">
        <v>140000</v>
      </c>
      <c r="S40" s="155">
        <f>SUM(F40*R40)</f>
        <v>140000</v>
      </c>
      <c r="T40" s="156">
        <v>0</v>
      </c>
      <c r="U40" s="480">
        <f t="shared" si="57"/>
        <v>0</v>
      </c>
      <c r="V40" s="480">
        <f t="shared" si="58"/>
        <v>140000</v>
      </c>
      <c r="W40" s="424">
        <f t="shared" si="5"/>
        <v>140000</v>
      </c>
      <c r="X40" s="156">
        <v>0.11</v>
      </c>
      <c r="Y40" s="424">
        <f>SUM(W40+(W40*X40))</f>
        <v>155400</v>
      </c>
    </row>
    <row r="41" spans="1:25" s="120" customFormat="1" ht="15.5" x14ac:dyDescent="0.35">
      <c r="A41" s="787"/>
      <c r="B41" s="784"/>
      <c r="C41" s="787"/>
      <c r="D41" s="787"/>
      <c r="E41" s="125" t="s">
        <v>382</v>
      </c>
      <c r="F41" s="75">
        <v>200</v>
      </c>
      <c r="G41" s="311" t="s">
        <v>50</v>
      </c>
      <c r="H41" s="157">
        <v>2500</v>
      </c>
      <c r="I41" s="413">
        <f t="shared" ref="I41:I44" si="64">SUM(F41*H41)</f>
        <v>500000</v>
      </c>
      <c r="J41" s="311">
        <v>0.2</v>
      </c>
      <c r="K41" s="415">
        <f t="shared" ref="K41:K43" si="65">SUM(I41*J41)</f>
        <v>100000</v>
      </c>
      <c r="L41" s="415">
        <f t="shared" ref="L41:L44" si="66">SUM(I41-K41)</f>
        <v>400000</v>
      </c>
      <c r="M41" s="848"/>
      <c r="N41" s="848"/>
      <c r="O41" s="197"/>
      <c r="P41" s="848"/>
      <c r="Q41" s="484" t="s">
        <v>198</v>
      </c>
      <c r="R41" s="483">
        <v>930</v>
      </c>
      <c r="S41" s="155">
        <f>SUM(F41*R41)</f>
        <v>186000</v>
      </c>
      <c r="T41" s="156">
        <v>0</v>
      </c>
      <c r="U41" s="480">
        <f t="shared" ref="U41:U43" si="67">SUM(S41*T41)</f>
        <v>0</v>
      </c>
      <c r="V41" s="480">
        <f t="shared" ref="V41:V43" si="68">SUM(S41-U41)</f>
        <v>186000</v>
      </c>
      <c r="W41" s="424">
        <f t="shared" si="5"/>
        <v>186000</v>
      </c>
      <c r="X41" s="156">
        <v>0</v>
      </c>
      <c r="Y41" s="424">
        <f t="shared" ref="Y41:Y53" si="69">SUM(W41+(W41*X41))</f>
        <v>186000</v>
      </c>
    </row>
    <row r="42" spans="1:25" s="120" customFormat="1" ht="15.5" x14ac:dyDescent="0.35">
      <c r="A42" s="787"/>
      <c r="B42" s="784"/>
      <c r="C42" s="787"/>
      <c r="D42" s="787"/>
      <c r="E42" s="125" t="s">
        <v>108</v>
      </c>
      <c r="F42" s="75">
        <v>1000</v>
      </c>
      <c r="G42" s="311" t="s">
        <v>50</v>
      </c>
      <c r="H42" s="157">
        <v>1563</v>
      </c>
      <c r="I42" s="413">
        <f t="shared" si="64"/>
        <v>1563000</v>
      </c>
      <c r="J42" s="311">
        <v>0.2</v>
      </c>
      <c r="K42" s="415">
        <f t="shared" si="65"/>
        <v>312600</v>
      </c>
      <c r="L42" s="415">
        <f t="shared" si="66"/>
        <v>1250400</v>
      </c>
      <c r="M42" s="848"/>
      <c r="N42" s="848"/>
      <c r="O42" s="197"/>
      <c r="P42" s="848"/>
      <c r="Q42" s="484" t="s">
        <v>198</v>
      </c>
      <c r="R42" s="483">
        <v>550</v>
      </c>
      <c r="S42" s="155">
        <f>SUM(F42*R42)</f>
        <v>550000</v>
      </c>
      <c r="T42" s="156">
        <v>0</v>
      </c>
      <c r="U42" s="480">
        <f t="shared" si="67"/>
        <v>0</v>
      </c>
      <c r="V42" s="480">
        <f t="shared" si="68"/>
        <v>550000</v>
      </c>
      <c r="W42" s="424">
        <f t="shared" si="5"/>
        <v>550000</v>
      </c>
      <c r="X42" s="156">
        <v>0</v>
      </c>
      <c r="Y42" s="424">
        <f t="shared" si="69"/>
        <v>550000</v>
      </c>
    </row>
    <row r="43" spans="1:25" s="120" customFormat="1" ht="15.5" x14ac:dyDescent="0.35">
      <c r="A43" s="787"/>
      <c r="B43" s="784"/>
      <c r="C43" s="787"/>
      <c r="D43" s="787"/>
      <c r="E43" s="282" t="s">
        <v>191</v>
      </c>
      <c r="F43" s="75">
        <v>1</v>
      </c>
      <c r="G43" s="311" t="s">
        <v>42</v>
      </c>
      <c r="H43" s="157">
        <v>339000</v>
      </c>
      <c r="I43" s="413">
        <f t="shared" si="64"/>
        <v>339000</v>
      </c>
      <c r="J43" s="311">
        <v>0</v>
      </c>
      <c r="K43" s="415">
        <f t="shared" si="65"/>
        <v>0</v>
      </c>
      <c r="L43" s="415">
        <f t="shared" si="66"/>
        <v>339000</v>
      </c>
      <c r="M43" s="848"/>
      <c r="N43" s="848"/>
      <c r="O43" s="197"/>
      <c r="P43" s="848"/>
      <c r="Q43" s="484" t="s">
        <v>258</v>
      </c>
      <c r="R43" s="483">
        <v>150000</v>
      </c>
      <c r="S43" s="155">
        <f>SUM(F43*R43)</f>
        <v>150000</v>
      </c>
      <c r="T43" s="156">
        <v>0</v>
      </c>
      <c r="U43" s="480">
        <f t="shared" si="67"/>
        <v>0</v>
      </c>
      <c r="V43" s="480">
        <f t="shared" si="68"/>
        <v>150000</v>
      </c>
      <c r="W43" s="424">
        <f t="shared" si="5"/>
        <v>150000</v>
      </c>
      <c r="X43" s="156">
        <v>0.11</v>
      </c>
      <c r="Y43" s="424">
        <f t="shared" si="69"/>
        <v>166500</v>
      </c>
    </row>
    <row r="44" spans="1:25" s="120" customFormat="1" ht="15.5" x14ac:dyDescent="0.35">
      <c r="A44" s="787"/>
      <c r="B44" s="784"/>
      <c r="C44" s="787"/>
      <c r="D44" s="787"/>
      <c r="E44" s="125" t="s">
        <v>113</v>
      </c>
      <c r="F44" s="75">
        <v>15</v>
      </c>
      <c r="G44" s="311" t="s">
        <v>45</v>
      </c>
      <c r="H44" s="157">
        <v>464150</v>
      </c>
      <c r="I44" s="413">
        <f t="shared" si="64"/>
        <v>6962250</v>
      </c>
      <c r="J44" s="311">
        <v>0.2</v>
      </c>
      <c r="K44" s="415">
        <f t="shared" ref="K44" si="70">SUM(I44*J44)</f>
        <v>1392450</v>
      </c>
      <c r="L44" s="415">
        <f t="shared" si="66"/>
        <v>5569800</v>
      </c>
      <c r="M44" s="848"/>
      <c r="N44" s="848"/>
      <c r="O44" s="197"/>
      <c r="P44" s="848"/>
      <c r="Q44" s="484" t="s">
        <v>259</v>
      </c>
      <c r="R44" s="483">
        <v>252253</v>
      </c>
      <c r="S44" s="155">
        <f>SUM(F44*R44)</f>
        <v>3783795</v>
      </c>
      <c r="T44" s="156">
        <v>0</v>
      </c>
      <c r="U44" s="480">
        <f t="shared" ref="U44:U45" si="71">SUM(S44*T44)</f>
        <v>0</v>
      </c>
      <c r="V44" s="480">
        <f t="shared" ref="V44:V45" si="72">SUM(S44-U44)</f>
        <v>3783795</v>
      </c>
      <c r="W44" s="424">
        <f t="shared" si="5"/>
        <v>3783795</v>
      </c>
      <c r="X44" s="156">
        <v>0.11</v>
      </c>
      <c r="Y44" s="424">
        <f t="shared" si="69"/>
        <v>4200012.45</v>
      </c>
    </row>
    <row r="45" spans="1:25" s="35" customFormat="1" ht="15.5" x14ac:dyDescent="0.35">
      <c r="A45" s="787"/>
      <c r="B45" s="784"/>
      <c r="C45" s="787"/>
      <c r="D45" s="787"/>
      <c r="E45" s="282" t="s">
        <v>297</v>
      </c>
      <c r="F45" s="75">
        <v>1</v>
      </c>
      <c r="G45" s="311" t="s">
        <v>39</v>
      </c>
      <c r="H45" s="312">
        <v>2420000</v>
      </c>
      <c r="I45" s="413">
        <f t="shared" ref="I45" si="73">SUM(F45*H45)</f>
        <v>2420000</v>
      </c>
      <c r="J45" s="311">
        <v>0</v>
      </c>
      <c r="K45" s="415">
        <f t="shared" ref="K45" si="74">SUM(I45*J45)</f>
        <v>0</v>
      </c>
      <c r="L45" s="415">
        <f t="shared" ref="L45" si="75">SUM(I45-K45)</f>
        <v>2420000</v>
      </c>
      <c r="M45" s="848"/>
      <c r="N45" s="848"/>
      <c r="O45" s="197"/>
      <c r="P45" s="848"/>
      <c r="Q45" s="484" t="s">
        <v>258</v>
      </c>
      <c r="R45" s="220">
        <v>1046980</v>
      </c>
      <c r="S45" s="155">
        <f>SUM(F45*R45)</f>
        <v>1046980</v>
      </c>
      <c r="T45" s="156">
        <v>0</v>
      </c>
      <c r="U45" s="480">
        <f t="shared" si="71"/>
        <v>0</v>
      </c>
      <c r="V45" s="480">
        <f t="shared" si="72"/>
        <v>1046980</v>
      </c>
      <c r="W45" s="424">
        <f t="shared" si="5"/>
        <v>1046980</v>
      </c>
      <c r="X45" s="156">
        <v>0.11</v>
      </c>
      <c r="Y45" s="424">
        <f t="shared" si="69"/>
        <v>1162147.8</v>
      </c>
    </row>
    <row r="46" spans="1:25" s="120" customFormat="1" ht="15.5" x14ac:dyDescent="0.35">
      <c r="A46" s="787"/>
      <c r="B46" s="784"/>
      <c r="C46" s="787"/>
      <c r="D46" s="787"/>
      <c r="E46" s="125" t="s">
        <v>147</v>
      </c>
      <c r="F46" s="310">
        <v>2</v>
      </c>
      <c r="G46" s="158" t="s">
        <v>39</v>
      </c>
      <c r="H46" s="157">
        <v>3328000</v>
      </c>
      <c r="I46" s="54">
        <f t="shared" ref="I46:I47" si="76">SUM(F46*H46)</f>
        <v>6656000</v>
      </c>
      <c r="J46" s="158">
        <v>0</v>
      </c>
      <c r="K46" s="415">
        <f t="shared" ref="K46:K47" si="77">SUM(I46*J46)</f>
        <v>0</v>
      </c>
      <c r="L46" s="415">
        <f t="shared" ref="L46:L47" si="78">SUM(I46-K46)</f>
        <v>6656000</v>
      </c>
      <c r="M46" s="848"/>
      <c r="N46" s="848"/>
      <c r="O46" s="197"/>
      <c r="P46" s="848"/>
      <c r="Q46" s="484" t="s">
        <v>258</v>
      </c>
      <c r="R46" s="483">
        <v>500500</v>
      </c>
      <c r="S46" s="155">
        <f>SUM(F46*R46)</f>
        <v>1001000</v>
      </c>
      <c r="T46" s="156">
        <v>0</v>
      </c>
      <c r="U46" s="480">
        <f t="shared" ref="U46:U47" si="79">SUM(S46*T46)</f>
        <v>0</v>
      </c>
      <c r="V46" s="480">
        <f t="shared" ref="V46:V47" si="80">SUM(S46-U46)</f>
        <v>1001000</v>
      </c>
      <c r="W46" s="424">
        <f t="shared" si="5"/>
        <v>1001000</v>
      </c>
      <c r="X46" s="156">
        <v>0.11</v>
      </c>
      <c r="Y46" s="424">
        <f t="shared" si="69"/>
        <v>1111110</v>
      </c>
    </row>
    <row r="47" spans="1:25" s="120" customFormat="1" ht="15.5" x14ac:dyDescent="0.35">
      <c r="A47" s="787"/>
      <c r="B47" s="784"/>
      <c r="C47" s="787"/>
      <c r="D47" s="787"/>
      <c r="E47" s="125" t="s">
        <v>61</v>
      </c>
      <c r="F47" s="75">
        <v>2</v>
      </c>
      <c r="G47" s="311" t="s">
        <v>39</v>
      </c>
      <c r="H47" s="157">
        <v>3609000</v>
      </c>
      <c r="I47" s="413">
        <f t="shared" si="76"/>
        <v>7218000</v>
      </c>
      <c r="J47" s="311">
        <v>0</v>
      </c>
      <c r="K47" s="415">
        <f t="shared" si="77"/>
        <v>0</v>
      </c>
      <c r="L47" s="415">
        <f t="shared" si="78"/>
        <v>7218000</v>
      </c>
      <c r="M47" s="848"/>
      <c r="N47" s="848"/>
      <c r="O47" s="197"/>
      <c r="P47" s="848"/>
      <c r="Q47" s="484" t="s">
        <v>258</v>
      </c>
      <c r="R47" s="483">
        <v>1561285</v>
      </c>
      <c r="S47" s="155">
        <f>SUM(F47*R47)</f>
        <v>3122570</v>
      </c>
      <c r="T47" s="156">
        <v>0</v>
      </c>
      <c r="U47" s="480">
        <f t="shared" si="79"/>
        <v>0</v>
      </c>
      <c r="V47" s="480">
        <f t="shared" si="80"/>
        <v>3122570</v>
      </c>
      <c r="W47" s="424">
        <f t="shared" si="5"/>
        <v>3122570</v>
      </c>
      <c r="X47" s="156">
        <v>0.11</v>
      </c>
      <c r="Y47" s="424">
        <f t="shared" si="69"/>
        <v>3466052.7</v>
      </c>
    </row>
    <row r="48" spans="1:25" s="120" customFormat="1" ht="15.5" x14ac:dyDescent="0.35">
      <c r="A48" s="787"/>
      <c r="B48" s="784"/>
      <c r="C48" s="787"/>
      <c r="D48" s="787"/>
      <c r="E48" s="282" t="s">
        <v>296</v>
      </c>
      <c r="F48" s="310">
        <v>1</v>
      </c>
      <c r="G48" s="158" t="s">
        <v>39</v>
      </c>
      <c r="H48" s="157">
        <v>929000</v>
      </c>
      <c r="I48" s="413">
        <f t="shared" ref="I48:I50" si="81">SUM(F48*H48)</f>
        <v>929000</v>
      </c>
      <c r="J48" s="311">
        <v>0</v>
      </c>
      <c r="K48" s="415">
        <f t="shared" ref="K48:K53" si="82">SUM(I48*J48)</f>
        <v>0</v>
      </c>
      <c r="L48" s="415">
        <f t="shared" ref="L48:L53" si="83">SUM(I48-K48)</f>
        <v>929000</v>
      </c>
      <c r="M48" s="848"/>
      <c r="N48" s="848"/>
      <c r="O48" s="197"/>
      <c r="P48" s="848"/>
      <c r="Q48" s="484" t="s">
        <v>258</v>
      </c>
      <c r="R48" s="206">
        <v>401830</v>
      </c>
      <c r="S48" s="155">
        <f>SUM(F48*R48)</f>
        <v>401830</v>
      </c>
      <c r="T48" s="156">
        <v>0</v>
      </c>
      <c r="U48" s="480">
        <f t="shared" ref="U48:U52" si="84">SUM(S48*T48)</f>
        <v>0</v>
      </c>
      <c r="V48" s="480">
        <f t="shared" ref="V48:V52" si="85">SUM(S48-U48)</f>
        <v>401830</v>
      </c>
      <c r="W48" s="424">
        <f t="shared" si="5"/>
        <v>401830</v>
      </c>
      <c r="X48" s="156">
        <v>0.11</v>
      </c>
      <c r="Y48" s="424">
        <f t="shared" si="69"/>
        <v>446031.3</v>
      </c>
    </row>
    <row r="49" spans="1:25" s="120" customFormat="1" ht="15.5" x14ac:dyDescent="0.35">
      <c r="A49" s="787"/>
      <c r="B49" s="784"/>
      <c r="C49" s="787"/>
      <c r="D49" s="787"/>
      <c r="E49" s="282" t="s">
        <v>179</v>
      </c>
      <c r="F49" s="75">
        <v>1</v>
      </c>
      <c r="G49" s="311" t="s">
        <v>39</v>
      </c>
      <c r="H49" s="157">
        <v>1667000</v>
      </c>
      <c r="I49" s="413">
        <f t="shared" si="81"/>
        <v>1667000</v>
      </c>
      <c r="J49" s="311">
        <v>0</v>
      </c>
      <c r="K49" s="415">
        <f t="shared" si="82"/>
        <v>0</v>
      </c>
      <c r="L49" s="415">
        <f t="shared" si="83"/>
        <v>1667000</v>
      </c>
      <c r="M49" s="848"/>
      <c r="N49" s="848"/>
      <c r="O49" s="197"/>
      <c r="P49" s="848"/>
      <c r="Q49" s="484" t="s">
        <v>258</v>
      </c>
      <c r="R49" s="206">
        <v>720940</v>
      </c>
      <c r="S49" s="155">
        <f>SUM(F49*R49)</f>
        <v>720940</v>
      </c>
      <c r="T49" s="156">
        <v>0</v>
      </c>
      <c r="U49" s="480">
        <f t="shared" si="84"/>
        <v>0</v>
      </c>
      <c r="V49" s="480">
        <f t="shared" si="85"/>
        <v>720940</v>
      </c>
      <c r="W49" s="424">
        <f t="shared" si="5"/>
        <v>720940</v>
      </c>
      <c r="X49" s="156">
        <v>0.11</v>
      </c>
      <c r="Y49" s="424">
        <f t="shared" si="69"/>
        <v>800243.4</v>
      </c>
    </row>
    <row r="50" spans="1:25" s="120" customFormat="1" ht="15.5" x14ac:dyDescent="0.35">
      <c r="A50" s="787"/>
      <c r="B50" s="784"/>
      <c r="C50" s="787"/>
      <c r="D50" s="787"/>
      <c r="E50" s="282" t="s">
        <v>292</v>
      </c>
      <c r="F50" s="75">
        <v>2</v>
      </c>
      <c r="G50" s="311" t="s">
        <v>39</v>
      </c>
      <c r="H50" s="157">
        <v>622000</v>
      </c>
      <c r="I50" s="413">
        <f t="shared" si="81"/>
        <v>1244000</v>
      </c>
      <c r="J50" s="311">
        <v>0</v>
      </c>
      <c r="K50" s="415">
        <f t="shared" si="82"/>
        <v>0</v>
      </c>
      <c r="L50" s="415">
        <f t="shared" si="83"/>
        <v>1244000</v>
      </c>
      <c r="M50" s="848"/>
      <c r="N50" s="848"/>
      <c r="O50" s="197"/>
      <c r="P50" s="848"/>
      <c r="Q50" s="484" t="s">
        <v>258</v>
      </c>
      <c r="R50" s="483">
        <v>268620</v>
      </c>
      <c r="S50" s="155">
        <f>SUM(F50*R50)</f>
        <v>537240</v>
      </c>
      <c r="T50" s="156">
        <v>0</v>
      </c>
      <c r="U50" s="480">
        <f t="shared" si="84"/>
        <v>0</v>
      </c>
      <c r="V50" s="480">
        <f t="shared" si="85"/>
        <v>537240</v>
      </c>
      <c r="W50" s="424">
        <f t="shared" si="5"/>
        <v>537240</v>
      </c>
      <c r="X50" s="156">
        <v>0.11</v>
      </c>
      <c r="Y50" s="424">
        <f t="shared" si="69"/>
        <v>596336.4</v>
      </c>
    </row>
    <row r="51" spans="1:25" ht="15.5" x14ac:dyDescent="0.35">
      <c r="A51" s="787"/>
      <c r="B51" s="784"/>
      <c r="C51" s="787"/>
      <c r="D51" s="787"/>
      <c r="E51" s="130" t="s">
        <v>293</v>
      </c>
      <c r="F51" s="75">
        <v>1</v>
      </c>
      <c r="G51" s="311" t="s">
        <v>39</v>
      </c>
      <c r="H51" s="157">
        <v>922000</v>
      </c>
      <c r="I51" s="413">
        <f t="shared" ref="I51:I53" si="86">SUM(F51*H51)</f>
        <v>922000</v>
      </c>
      <c r="J51" s="311">
        <v>0</v>
      </c>
      <c r="K51" s="415">
        <f t="shared" si="82"/>
        <v>0</v>
      </c>
      <c r="L51" s="415">
        <f t="shared" si="83"/>
        <v>922000</v>
      </c>
      <c r="M51" s="848"/>
      <c r="N51" s="848"/>
      <c r="O51" s="197"/>
      <c r="P51" s="848"/>
      <c r="Q51" s="484" t="s">
        <v>258</v>
      </c>
      <c r="R51" s="166">
        <v>473110</v>
      </c>
      <c r="S51" s="155">
        <f>SUM(F51*R51)</f>
        <v>473110</v>
      </c>
      <c r="T51" s="156">
        <v>0</v>
      </c>
      <c r="U51" s="480">
        <f t="shared" si="84"/>
        <v>0</v>
      </c>
      <c r="V51" s="480">
        <f t="shared" si="85"/>
        <v>473110</v>
      </c>
      <c r="W51" s="424">
        <f t="shared" si="5"/>
        <v>473110</v>
      </c>
      <c r="X51" s="156">
        <v>0.11</v>
      </c>
      <c r="Y51" s="424">
        <f t="shared" si="69"/>
        <v>525152.1</v>
      </c>
    </row>
    <row r="52" spans="1:25" ht="15.5" x14ac:dyDescent="0.35">
      <c r="A52" s="787"/>
      <c r="B52" s="784"/>
      <c r="C52" s="787"/>
      <c r="D52" s="787"/>
      <c r="E52" s="130" t="s">
        <v>121</v>
      </c>
      <c r="F52" s="75">
        <v>1</v>
      </c>
      <c r="G52" s="158" t="s">
        <v>45</v>
      </c>
      <c r="H52" s="157">
        <v>2978380</v>
      </c>
      <c r="I52" s="413">
        <f t="shared" si="86"/>
        <v>2978380</v>
      </c>
      <c r="J52" s="158">
        <v>0.2</v>
      </c>
      <c r="K52" s="415">
        <f t="shared" si="82"/>
        <v>595676</v>
      </c>
      <c r="L52" s="415">
        <f t="shared" si="83"/>
        <v>2382704</v>
      </c>
      <c r="M52" s="848"/>
      <c r="N52" s="848"/>
      <c r="O52" s="197"/>
      <c r="P52" s="848"/>
      <c r="Q52" s="57" t="s">
        <v>118</v>
      </c>
      <c r="R52" s="166">
        <v>1787028</v>
      </c>
      <c r="S52" s="78">
        <f>SUM(F52*R52)</f>
        <v>1787028</v>
      </c>
      <c r="T52" s="156">
        <v>0.2</v>
      </c>
      <c r="U52" s="480">
        <f t="shared" si="84"/>
        <v>357405.60000000003</v>
      </c>
      <c r="V52" s="480">
        <f t="shared" si="85"/>
        <v>1429622.4</v>
      </c>
      <c r="W52" s="424">
        <f t="shared" si="5"/>
        <v>1429622.4</v>
      </c>
      <c r="X52" s="641">
        <v>0.11</v>
      </c>
      <c r="Y52" s="424">
        <f t="shared" si="69"/>
        <v>1586880.8639999998</v>
      </c>
    </row>
    <row r="53" spans="1:25" s="119" customFormat="1" ht="15.5" x14ac:dyDescent="0.35">
      <c r="A53" s="787"/>
      <c r="B53" s="784"/>
      <c r="C53" s="787"/>
      <c r="D53" s="787"/>
      <c r="E53" s="282" t="s">
        <v>367</v>
      </c>
      <c r="F53" s="310">
        <v>4</v>
      </c>
      <c r="G53" s="311" t="s">
        <v>123</v>
      </c>
      <c r="H53" s="157">
        <v>611250</v>
      </c>
      <c r="I53" s="413">
        <f t="shared" si="86"/>
        <v>2445000</v>
      </c>
      <c r="J53" s="311">
        <v>0.2</v>
      </c>
      <c r="K53" s="415">
        <f t="shared" si="82"/>
        <v>489000</v>
      </c>
      <c r="L53" s="415">
        <f t="shared" si="83"/>
        <v>1956000</v>
      </c>
      <c r="M53" s="848"/>
      <c r="N53" s="848"/>
      <c r="O53" s="197"/>
      <c r="P53" s="848"/>
      <c r="Q53" s="484" t="s">
        <v>78</v>
      </c>
      <c r="R53" s="483">
        <v>225225</v>
      </c>
      <c r="S53" s="155">
        <f>SUM(F53*R53)</f>
        <v>900900</v>
      </c>
      <c r="T53" s="156">
        <v>0.45</v>
      </c>
      <c r="U53" s="480">
        <f>SUM(S53*T53)</f>
        <v>405405</v>
      </c>
      <c r="V53" s="480">
        <f>SUM(S53-U53)</f>
        <v>495495</v>
      </c>
      <c r="W53" s="424">
        <f t="shared" si="5"/>
        <v>495495</v>
      </c>
      <c r="X53" s="156">
        <v>0.11</v>
      </c>
      <c r="Y53" s="424">
        <f t="shared" si="69"/>
        <v>549999.44999999995</v>
      </c>
    </row>
    <row r="54" spans="1:25" ht="15.5" x14ac:dyDescent="0.35">
      <c r="A54" s="787"/>
      <c r="B54" s="784"/>
      <c r="C54" s="787"/>
      <c r="D54" s="787"/>
      <c r="E54" s="282" t="s">
        <v>383</v>
      </c>
      <c r="F54" s="75">
        <v>1</v>
      </c>
      <c r="G54" s="311" t="s">
        <v>52</v>
      </c>
      <c r="H54" s="312">
        <v>218750</v>
      </c>
      <c r="I54" s="413">
        <f t="shared" ref="I54" si="87">SUM(F54*H54)</f>
        <v>218750</v>
      </c>
      <c r="J54" s="311">
        <v>0.2</v>
      </c>
      <c r="K54" s="415">
        <f t="shared" ref="K54" si="88">SUM(I54*J54)</f>
        <v>43750</v>
      </c>
      <c r="L54" s="415">
        <f t="shared" ref="L54" si="89">SUM(I54-K54)</f>
        <v>175000</v>
      </c>
      <c r="M54" s="848"/>
      <c r="N54" s="848"/>
      <c r="O54" s="197"/>
      <c r="P54" s="848"/>
      <c r="Q54" s="57" t="s">
        <v>88</v>
      </c>
      <c r="R54" s="220">
        <v>157700</v>
      </c>
      <c r="S54" s="78">
        <f>SUM(F54*R54)</f>
        <v>157700</v>
      </c>
      <c r="T54" s="156">
        <v>0</v>
      </c>
      <c r="U54" s="480">
        <f t="shared" ref="U54" si="90">SUM(S54*T54)</f>
        <v>0</v>
      </c>
      <c r="V54" s="480">
        <f t="shared" ref="V54" si="91">SUM(S54-U54)</f>
        <v>157700</v>
      </c>
      <c r="W54" s="424">
        <f t="shared" si="5"/>
        <v>157700</v>
      </c>
      <c r="X54" s="156">
        <v>0.11</v>
      </c>
      <c r="Y54" s="424">
        <f t="shared" ref="Y54" si="92">SUM(W54+(W54*X54))</f>
        <v>175047</v>
      </c>
    </row>
    <row r="55" spans="1:25" s="119" customFormat="1" ht="15.5" x14ac:dyDescent="0.35">
      <c r="A55" s="787"/>
      <c r="B55" s="784"/>
      <c r="C55" s="787"/>
      <c r="D55" s="787"/>
      <c r="E55" s="282" t="s">
        <v>180</v>
      </c>
      <c r="F55" s="310">
        <v>24</v>
      </c>
      <c r="G55" s="311" t="s">
        <v>52</v>
      </c>
      <c r="H55" s="312">
        <v>217500</v>
      </c>
      <c r="I55" s="413">
        <f t="shared" ref="I55:I56" si="93">SUM(F55*H55)</f>
        <v>5220000</v>
      </c>
      <c r="J55" s="311">
        <v>0.2</v>
      </c>
      <c r="K55" s="415">
        <f t="shared" ref="K55:K56" si="94">SUM(I55*J55)</f>
        <v>1044000</v>
      </c>
      <c r="L55" s="415">
        <f t="shared" ref="L55:L56" si="95">SUM(I55-K55)</f>
        <v>4176000</v>
      </c>
      <c r="M55" s="848"/>
      <c r="N55" s="848"/>
      <c r="O55" s="197"/>
      <c r="P55" s="848"/>
      <c r="Q55" s="484" t="s">
        <v>40</v>
      </c>
      <c r="R55" s="350">
        <v>93600</v>
      </c>
      <c r="S55" s="155">
        <f>SUM(F55*R55)</f>
        <v>2246400</v>
      </c>
      <c r="T55" s="156">
        <v>0</v>
      </c>
      <c r="U55" s="480">
        <f>SUM(S55*T55)</f>
        <v>0</v>
      </c>
      <c r="V55" s="480">
        <f>SUM(S55-U55)</f>
        <v>2246400</v>
      </c>
      <c r="W55" s="424">
        <f t="shared" si="5"/>
        <v>2246400</v>
      </c>
      <c r="X55" s="156">
        <v>0.11</v>
      </c>
      <c r="Y55" s="424">
        <f t="shared" ref="Y55:Y58" si="96">SUM(W55+(W55*X55))</f>
        <v>2493504</v>
      </c>
    </row>
    <row r="56" spans="1:25" s="119" customFormat="1" ht="15.5" x14ac:dyDescent="0.35">
      <c r="A56" s="787"/>
      <c r="B56" s="784"/>
      <c r="C56" s="787"/>
      <c r="D56" s="787"/>
      <c r="E56" s="282" t="s">
        <v>181</v>
      </c>
      <c r="F56" s="310">
        <v>20</v>
      </c>
      <c r="G56" s="311" t="s">
        <v>52</v>
      </c>
      <c r="H56" s="312">
        <v>368750</v>
      </c>
      <c r="I56" s="413">
        <f t="shared" si="93"/>
        <v>7375000</v>
      </c>
      <c r="J56" s="311">
        <v>0.2</v>
      </c>
      <c r="K56" s="415">
        <f t="shared" si="94"/>
        <v>1475000</v>
      </c>
      <c r="L56" s="415">
        <f t="shared" si="95"/>
        <v>5900000</v>
      </c>
      <c r="M56" s="848"/>
      <c r="N56" s="848"/>
      <c r="O56" s="197"/>
      <c r="P56" s="848"/>
      <c r="Q56" s="484" t="s">
        <v>40</v>
      </c>
      <c r="R56" s="206">
        <v>131600</v>
      </c>
      <c r="S56" s="155">
        <f>SUM(F56*R56)</f>
        <v>2632000</v>
      </c>
      <c r="T56" s="156">
        <v>0</v>
      </c>
      <c r="U56" s="480">
        <f>SUM(S56*T56)</f>
        <v>0</v>
      </c>
      <c r="V56" s="480">
        <f>SUM(S56-U56)</f>
        <v>2632000</v>
      </c>
      <c r="W56" s="424">
        <f t="shared" si="5"/>
        <v>2632000</v>
      </c>
      <c r="X56" s="156">
        <v>0.11</v>
      </c>
      <c r="Y56" s="424">
        <f t="shared" si="96"/>
        <v>2921520</v>
      </c>
    </row>
    <row r="57" spans="1:25" s="21" customFormat="1" ht="15.5" x14ac:dyDescent="0.35">
      <c r="A57" s="787"/>
      <c r="B57" s="784"/>
      <c r="C57" s="787"/>
      <c r="D57" s="787"/>
      <c r="E57" s="282" t="s">
        <v>308</v>
      </c>
      <c r="F57" s="75">
        <v>3</v>
      </c>
      <c r="G57" s="311" t="s">
        <v>52</v>
      </c>
      <c r="H57" s="157">
        <v>375000</v>
      </c>
      <c r="I57" s="413">
        <f t="shared" ref="I57" si="97">SUM(F57*H57)</f>
        <v>1125000</v>
      </c>
      <c r="J57" s="311">
        <v>0.2</v>
      </c>
      <c r="K57" s="415">
        <f t="shared" ref="K57" si="98">SUM(I57*J57)</f>
        <v>225000</v>
      </c>
      <c r="L57" s="415">
        <f t="shared" ref="L57" si="99">SUM(I57-K57)</f>
        <v>900000</v>
      </c>
      <c r="M57" s="848"/>
      <c r="N57" s="848"/>
      <c r="O57" s="197"/>
      <c r="P57" s="848"/>
      <c r="Q57" s="291" t="s">
        <v>104</v>
      </c>
      <c r="R57" s="166">
        <v>150000</v>
      </c>
      <c r="S57" s="155">
        <f>SUM(F57*R57)</f>
        <v>450000</v>
      </c>
      <c r="T57" s="156">
        <v>0</v>
      </c>
      <c r="U57" s="480">
        <f t="shared" ref="U57" si="100">SUM(S57*T57)</f>
        <v>0</v>
      </c>
      <c r="V57" s="480">
        <f t="shared" ref="V57" si="101">SUM(S57-U57)</f>
        <v>450000</v>
      </c>
      <c r="W57" s="424">
        <f t="shared" si="5"/>
        <v>450000</v>
      </c>
      <c r="X57" s="156">
        <v>0.11</v>
      </c>
      <c r="Y57" s="424">
        <f t="shared" si="96"/>
        <v>499500</v>
      </c>
    </row>
    <row r="58" spans="1:25" s="120" customFormat="1" ht="15.5" x14ac:dyDescent="0.35">
      <c r="A58" s="787"/>
      <c r="B58" s="784"/>
      <c r="C58" s="787"/>
      <c r="D58" s="787"/>
      <c r="E58" s="282" t="s">
        <v>301</v>
      </c>
      <c r="F58" s="75">
        <v>5</v>
      </c>
      <c r="G58" s="158" t="s">
        <v>90</v>
      </c>
      <c r="H58" s="157">
        <v>113500</v>
      </c>
      <c r="I58" s="413">
        <f t="shared" ref="I58" si="102">SUM(F58*H58)</f>
        <v>567500</v>
      </c>
      <c r="J58" s="158">
        <v>0</v>
      </c>
      <c r="K58" s="415">
        <f t="shared" ref="K58" si="103">SUM(I58*J58)</f>
        <v>0</v>
      </c>
      <c r="L58" s="415">
        <f t="shared" ref="L58" si="104">SUM(I58-K58)</f>
        <v>567500</v>
      </c>
      <c r="M58" s="848"/>
      <c r="N58" s="848"/>
      <c r="O58" s="197"/>
      <c r="P58" s="848"/>
      <c r="Q58" s="270" t="s">
        <v>40</v>
      </c>
      <c r="R58" s="206">
        <v>13000</v>
      </c>
      <c r="S58" s="155">
        <f>SUM(F58*R58)</f>
        <v>65000</v>
      </c>
      <c r="T58" s="156">
        <v>0</v>
      </c>
      <c r="U58" s="480">
        <f t="shared" ref="U58" si="105">SUM(S58*T58)</f>
        <v>0</v>
      </c>
      <c r="V58" s="480">
        <f t="shared" ref="V58" si="106">SUM(S58-U58)</f>
        <v>65000</v>
      </c>
      <c r="W58" s="424">
        <f t="shared" si="5"/>
        <v>65000</v>
      </c>
      <c r="X58" s="156">
        <v>0.11</v>
      </c>
      <c r="Y58" s="424">
        <f t="shared" si="96"/>
        <v>72150</v>
      </c>
    </row>
    <row r="59" spans="1:25" s="119" customFormat="1" ht="15.5" x14ac:dyDescent="0.35">
      <c r="A59" s="787"/>
      <c r="B59" s="784"/>
      <c r="C59" s="787"/>
      <c r="D59" s="787"/>
      <c r="E59" s="313" t="s">
        <v>305</v>
      </c>
      <c r="F59" s="310">
        <v>3</v>
      </c>
      <c r="G59" s="311" t="s">
        <v>45</v>
      </c>
      <c r="H59" s="312">
        <v>1078091</v>
      </c>
      <c r="I59" s="413">
        <f t="shared" ref="I59:I60" si="107">SUM(F59*H59)</f>
        <v>3234273</v>
      </c>
      <c r="J59" s="311">
        <v>0.2</v>
      </c>
      <c r="K59" s="415">
        <f t="shared" ref="K59" si="108">SUM(I59*J59)</f>
        <v>646854.60000000009</v>
      </c>
      <c r="L59" s="415">
        <f t="shared" ref="L59" si="109">SUM(I59-K59)</f>
        <v>2587418.4</v>
      </c>
      <c r="M59" s="848"/>
      <c r="N59" s="848"/>
      <c r="O59" s="197"/>
      <c r="P59" s="848"/>
      <c r="Q59" s="484" t="s">
        <v>47</v>
      </c>
      <c r="R59" s="206">
        <v>649740</v>
      </c>
      <c r="S59" s="155">
        <f>SUM(F59*R59)</f>
        <v>1949220</v>
      </c>
      <c r="T59" s="156">
        <v>0.22</v>
      </c>
      <c r="U59" s="480">
        <f t="shared" ref="U59:U60" si="110">SUM(S59*T59)</f>
        <v>428828.4</v>
      </c>
      <c r="V59" s="480">
        <f t="shared" ref="V59:V60" si="111">SUM(S59-U59)</f>
        <v>1520391.6</v>
      </c>
      <c r="W59" s="424">
        <f t="shared" si="5"/>
        <v>1520391.6</v>
      </c>
      <c r="X59" s="156">
        <v>0.11</v>
      </c>
      <c r="Y59" s="424">
        <f>SUM(W59+(W59*X59))</f>
        <v>1687634.676</v>
      </c>
    </row>
    <row r="60" spans="1:25" s="120" customFormat="1" ht="15.5" x14ac:dyDescent="0.35">
      <c r="A60" s="787"/>
      <c r="B60" s="784"/>
      <c r="C60" s="787"/>
      <c r="D60" s="787"/>
      <c r="E60" s="282" t="s">
        <v>287</v>
      </c>
      <c r="F60" s="310">
        <v>10</v>
      </c>
      <c r="G60" s="311" t="s">
        <v>45</v>
      </c>
      <c r="H60" s="312">
        <v>248522</v>
      </c>
      <c r="I60" s="413">
        <f t="shared" si="107"/>
        <v>2485220</v>
      </c>
      <c r="J60" s="311">
        <v>0.2</v>
      </c>
      <c r="K60" s="415">
        <f t="shared" ref="K60" si="112">SUM(I60*J60)</f>
        <v>497044</v>
      </c>
      <c r="L60" s="415">
        <f t="shared" ref="L60" si="113">SUM(I60-K60)</f>
        <v>1988176</v>
      </c>
      <c r="M60" s="848"/>
      <c r="N60" s="848"/>
      <c r="O60" s="197"/>
      <c r="P60" s="848"/>
      <c r="Q60" s="270" t="s">
        <v>47</v>
      </c>
      <c r="R60" s="483">
        <v>159100</v>
      </c>
      <c r="S60" s="155">
        <f>SUM(F60*R60)</f>
        <v>1591000</v>
      </c>
      <c r="T60" s="156">
        <v>0.22</v>
      </c>
      <c r="U60" s="480">
        <f t="shared" si="110"/>
        <v>350020</v>
      </c>
      <c r="V60" s="480">
        <f t="shared" si="111"/>
        <v>1240980</v>
      </c>
      <c r="W60" s="424">
        <f t="shared" si="5"/>
        <v>1240980</v>
      </c>
      <c r="X60" s="156">
        <v>0.11</v>
      </c>
      <c r="Y60" s="424">
        <f t="shared" ref="Y60:Y61" si="114">SUM(W60+(W60*X60))</f>
        <v>1377487.8</v>
      </c>
    </row>
    <row r="61" spans="1:25" ht="15.5" x14ac:dyDescent="0.35">
      <c r="A61" s="787"/>
      <c r="B61" s="784"/>
      <c r="C61" s="787"/>
      <c r="D61" s="787"/>
      <c r="E61" s="282" t="s">
        <v>298</v>
      </c>
      <c r="F61" s="75">
        <v>1</v>
      </c>
      <c r="G61" s="311" t="s">
        <v>70</v>
      </c>
      <c r="H61" s="312">
        <v>1250000</v>
      </c>
      <c r="I61" s="413">
        <f t="shared" ref="I61" si="115">SUM(F61*H61)</f>
        <v>1250000</v>
      </c>
      <c r="J61" s="311">
        <v>0.2</v>
      </c>
      <c r="K61" s="415">
        <f t="shared" ref="K61" si="116">SUM(I61*J61)</f>
        <v>250000</v>
      </c>
      <c r="L61" s="415">
        <f t="shared" ref="L61:L62" si="117">SUM(I61-K61)</f>
        <v>1000000</v>
      </c>
      <c r="M61" s="848"/>
      <c r="N61" s="848"/>
      <c r="O61" s="182"/>
      <c r="P61" s="848"/>
      <c r="Q61" s="291" t="s">
        <v>58</v>
      </c>
      <c r="R61" s="166">
        <v>521800</v>
      </c>
      <c r="S61" s="155">
        <f>SUM(F61*R61)</f>
        <v>521800</v>
      </c>
      <c r="T61" s="156">
        <v>0.15</v>
      </c>
      <c r="U61" s="480">
        <f t="shared" ref="U61" si="118">SUM(S61*T61)</f>
        <v>78270</v>
      </c>
      <c r="V61" s="480">
        <f t="shared" ref="V61" si="119">SUM(S61-U61)</f>
        <v>443530</v>
      </c>
      <c r="W61" s="424">
        <f t="shared" si="5"/>
        <v>443530</v>
      </c>
      <c r="X61" s="156">
        <v>0.11</v>
      </c>
      <c r="Y61" s="424">
        <f t="shared" si="114"/>
        <v>492318.3</v>
      </c>
    </row>
    <row r="62" spans="1:25" s="120" customFormat="1" ht="15.5" x14ac:dyDescent="0.35">
      <c r="A62" s="788"/>
      <c r="B62" s="785"/>
      <c r="C62" s="788"/>
      <c r="D62" s="788"/>
      <c r="E62" s="308" t="s">
        <v>313</v>
      </c>
      <c r="F62" s="202">
        <v>1</v>
      </c>
      <c r="G62" s="315" t="s">
        <v>45</v>
      </c>
      <c r="H62" s="316">
        <v>5000000</v>
      </c>
      <c r="I62" s="419">
        <f t="shared" ref="I62:I63" si="120">SUM(F62*H62)</f>
        <v>5000000</v>
      </c>
      <c r="J62" s="315">
        <v>0.2</v>
      </c>
      <c r="K62" s="383">
        <f t="shared" ref="K62:K64" si="121">SUM(I62*J62)</f>
        <v>1000000</v>
      </c>
      <c r="L62" s="383">
        <f t="shared" si="117"/>
        <v>4000000</v>
      </c>
      <c r="M62" s="847"/>
      <c r="N62" s="847"/>
      <c r="O62" s="198"/>
      <c r="P62" s="847"/>
      <c r="Q62" s="240" t="s">
        <v>140</v>
      </c>
      <c r="R62" s="487">
        <v>3000000</v>
      </c>
      <c r="S62" s="173">
        <f>SUM(F62*R62)</f>
        <v>3000000</v>
      </c>
      <c r="T62" s="639">
        <v>0.25</v>
      </c>
      <c r="U62" s="242">
        <f t="shared" ref="U62:U64" si="122">SUM(S62*T62)</f>
        <v>750000</v>
      </c>
      <c r="V62" s="242">
        <f t="shared" ref="V62:V64" si="123">SUM(S62-U62)</f>
        <v>2250000</v>
      </c>
      <c r="W62" s="241">
        <f t="shared" si="5"/>
        <v>2250000</v>
      </c>
      <c r="X62" s="639">
        <v>0.11</v>
      </c>
      <c r="Y62" s="241">
        <f>SUM(W62+(W62*X62))</f>
        <v>2497500</v>
      </c>
    </row>
    <row r="63" spans="1:25" s="120" customFormat="1" ht="15.5" x14ac:dyDescent="0.35">
      <c r="A63" s="786">
        <v>2</v>
      </c>
      <c r="B63" s="783">
        <v>45660</v>
      </c>
      <c r="C63" s="786">
        <v>117190125</v>
      </c>
      <c r="D63" s="780" t="s">
        <v>37</v>
      </c>
      <c r="E63" s="339" t="s">
        <v>333</v>
      </c>
      <c r="F63" s="203">
        <v>3</v>
      </c>
      <c r="G63" s="319" t="s">
        <v>52</v>
      </c>
      <c r="H63" s="320">
        <v>3200000</v>
      </c>
      <c r="I63" s="412">
        <f t="shared" si="120"/>
        <v>9600000</v>
      </c>
      <c r="J63" s="319">
        <v>0</v>
      </c>
      <c r="K63" s="382">
        <f t="shared" si="121"/>
        <v>0</v>
      </c>
      <c r="L63" s="382">
        <f t="shared" ref="L63:L64" si="124">SUM(I63-K63)</f>
        <v>9600000</v>
      </c>
      <c r="M63" s="205">
        <f>SUM(L63:L65)</f>
        <v>49400000</v>
      </c>
      <c r="N63" s="205">
        <f>SUM(M63*11%)</f>
        <v>5434000</v>
      </c>
      <c r="O63" s="187"/>
      <c r="P63" s="229">
        <f>SUM(M63+N63)</f>
        <v>54834000</v>
      </c>
      <c r="Q63" s="485" t="s">
        <v>246</v>
      </c>
      <c r="R63" s="337">
        <v>1100000</v>
      </c>
      <c r="S63" s="649">
        <f>SUM(F63*R63)</f>
        <v>3300000</v>
      </c>
      <c r="T63" s="638">
        <v>0</v>
      </c>
      <c r="U63" s="239">
        <f t="shared" si="122"/>
        <v>0</v>
      </c>
      <c r="V63" s="239">
        <f t="shared" si="123"/>
        <v>3300000</v>
      </c>
      <c r="W63" s="238">
        <f t="shared" ref="W63:W109" si="125">SUM(V63)</f>
        <v>3300000</v>
      </c>
      <c r="X63" s="638">
        <v>0.11</v>
      </c>
      <c r="Y63" s="238">
        <f>SUM(W63+(W63*X63))</f>
        <v>3663000</v>
      </c>
    </row>
    <row r="64" spans="1:25" s="120" customFormat="1" ht="15.5" x14ac:dyDescent="0.35">
      <c r="A64" s="787"/>
      <c r="B64" s="784"/>
      <c r="C64" s="787"/>
      <c r="D64" s="781"/>
      <c r="E64" s="290" t="s">
        <v>331</v>
      </c>
      <c r="F64" s="310">
        <v>1</v>
      </c>
      <c r="G64" s="311" t="s">
        <v>70</v>
      </c>
      <c r="H64" s="312">
        <v>13700000</v>
      </c>
      <c r="I64" s="413">
        <f t="shared" ref="I64" si="126">SUM(F64*H64)</f>
        <v>13700000</v>
      </c>
      <c r="J64" s="311">
        <v>0</v>
      </c>
      <c r="K64" s="415">
        <f t="shared" si="121"/>
        <v>0</v>
      </c>
      <c r="L64" s="415">
        <f t="shared" si="124"/>
        <v>13700000</v>
      </c>
      <c r="M64" s="220"/>
      <c r="N64" s="220"/>
      <c r="O64" s="197"/>
      <c r="P64" s="352"/>
      <c r="Q64" s="484" t="s">
        <v>246</v>
      </c>
      <c r="R64" s="483">
        <v>4800000</v>
      </c>
      <c r="S64" s="155">
        <f>SUM(F64*R64)</f>
        <v>4800000</v>
      </c>
      <c r="T64" s="156">
        <v>0</v>
      </c>
      <c r="U64" s="480">
        <f t="shared" si="122"/>
        <v>0</v>
      </c>
      <c r="V64" s="480">
        <f t="shared" si="123"/>
        <v>4800000</v>
      </c>
      <c r="W64" s="424">
        <f t="shared" si="125"/>
        <v>4800000</v>
      </c>
      <c r="X64" s="156">
        <v>0.11</v>
      </c>
      <c r="Y64" s="424">
        <f t="shared" ref="Y64" si="127">SUM(W64+(W64*X64))</f>
        <v>5328000</v>
      </c>
    </row>
    <row r="65" spans="1:25" s="120" customFormat="1" ht="15.5" x14ac:dyDescent="0.35">
      <c r="A65" s="788"/>
      <c r="B65" s="785"/>
      <c r="C65" s="788"/>
      <c r="D65" s="782"/>
      <c r="E65" s="397" t="s">
        <v>332</v>
      </c>
      <c r="F65" s="202">
        <v>3</v>
      </c>
      <c r="G65" s="315" t="s">
        <v>70</v>
      </c>
      <c r="H65" s="316">
        <v>8700000</v>
      </c>
      <c r="I65" s="419">
        <f t="shared" ref="I65" si="128">SUM(F65*H65)</f>
        <v>26100000</v>
      </c>
      <c r="J65" s="315">
        <v>0</v>
      </c>
      <c r="K65" s="383">
        <f t="shared" ref="K65" si="129">SUM(I65*J65)</f>
        <v>0</v>
      </c>
      <c r="L65" s="383">
        <f t="shared" ref="L65" si="130">SUM(I65-K65)</f>
        <v>26100000</v>
      </c>
      <c r="M65" s="249"/>
      <c r="N65" s="249"/>
      <c r="O65" s="198"/>
      <c r="P65" s="351"/>
      <c r="Q65" s="489" t="s">
        <v>246</v>
      </c>
      <c r="R65" s="338">
        <v>3500000</v>
      </c>
      <c r="S65" s="173">
        <f>SUM(F65*R65)</f>
        <v>10500000</v>
      </c>
      <c r="T65" s="639">
        <v>0</v>
      </c>
      <c r="U65" s="242">
        <f t="shared" ref="U65" si="131">SUM(S65*T65)</f>
        <v>0</v>
      </c>
      <c r="V65" s="242">
        <f t="shared" ref="V65" si="132">SUM(S65-U65)</f>
        <v>10500000</v>
      </c>
      <c r="W65" s="241">
        <f t="shared" si="125"/>
        <v>10500000</v>
      </c>
      <c r="X65" s="639">
        <v>0.11</v>
      </c>
      <c r="Y65" s="241">
        <f>SUM(W65+(W65*X65))</f>
        <v>11655000</v>
      </c>
    </row>
    <row r="66" spans="1:25" s="120" customFormat="1" ht="15.5" x14ac:dyDescent="0.35">
      <c r="A66" s="780">
        <v>3</v>
      </c>
      <c r="B66" s="783">
        <v>45670</v>
      </c>
      <c r="C66" s="838" t="s">
        <v>770</v>
      </c>
      <c r="D66" s="780" t="s">
        <v>37</v>
      </c>
      <c r="E66" s="172" t="s">
        <v>366</v>
      </c>
      <c r="F66" s="203">
        <v>10</v>
      </c>
      <c r="G66" s="133" t="s">
        <v>45</v>
      </c>
      <c r="H66" s="204">
        <v>250000</v>
      </c>
      <c r="I66" s="123">
        <f t="shared" ref="I66:I71" si="133">SUM(F66*H66)</f>
        <v>2500000</v>
      </c>
      <c r="J66" s="133">
        <v>0.2</v>
      </c>
      <c r="K66" s="382">
        <f t="shared" ref="K66:K72" si="134">SUM(I66*J66)</f>
        <v>500000</v>
      </c>
      <c r="L66" s="382">
        <f t="shared" ref="L66:L71" si="135">SUM(I66-K66)</f>
        <v>2000000</v>
      </c>
      <c r="M66" s="205">
        <f>SUM(L66:L72)</f>
        <v>7775800</v>
      </c>
      <c r="N66" s="205">
        <f>SUM(M66*11%)</f>
        <v>855338</v>
      </c>
      <c r="O66" s="187"/>
      <c r="P66" s="229">
        <f>SUM(M66+N66)</f>
        <v>8631138</v>
      </c>
      <c r="Q66" s="485" t="s">
        <v>275</v>
      </c>
      <c r="R66" s="451">
        <v>90090</v>
      </c>
      <c r="S66" s="649">
        <f>SUM(F66*R66)</f>
        <v>900900</v>
      </c>
      <c r="T66" s="638">
        <v>0</v>
      </c>
      <c r="U66" s="239">
        <f t="shared" ref="U66:U71" si="136">SUM(S66*T66)</f>
        <v>0</v>
      </c>
      <c r="V66" s="239">
        <f t="shared" ref="V66:V71" si="137">SUM(S66-U66)</f>
        <v>900900</v>
      </c>
      <c r="W66" s="238">
        <f t="shared" si="125"/>
        <v>900900</v>
      </c>
      <c r="X66" s="638">
        <v>0.11</v>
      </c>
      <c r="Y66" s="238">
        <f t="shared" ref="Y66:Y71" si="138">SUM(W66+(W66*X66))</f>
        <v>999999</v>
      </c>
    </row>
    <row r="67" spans="1:25" s="120" customFormat="1" ht="15.5" x14ac:dyDescent="0.35">
      <c r="A67" s="781"/>
      <c r="B67" s="784"/>
      <c r="C67" s="884"/>
      <c r="D67" s="781"/>
      <c r="E67" s="125" t="s">
        <v>359</v>
      </c>
      <c r="F67" s="75">
        <v>10</v>
      </c>
      <c r="G67" s="133" t="s">
        <v>45</v>
      </c>
      <c r="H67" s="157">
        <v>160000</v>
      </c>
      <c r="I67" s="54">
        <f t="shared" si="133"/>
        <v>1600000</v>
      </c>
      <c r="J67" s="158">
        <v>0.2</v>
      </c>
      <c r="K67" s="415">
        <f t="shared" si="134"/>
        <v>320000</v>
      </c>
      <c r="L67" s="415">
        <f t="shared" si="135"/>
        <v>1280000</v>
      </c>
      <c r="M67" s="220"/>
      <c r="N67" s="220"/>
      <c r="O67" s="197"/>
      <c r="P67" s="154"/>
      <c r="Q67" s="484" t="s">
        <v>275</v>
      </c>
      <c r="R67" s="483">
        <v>57658</v>
      </c>
      <c r="S67" s="155">
        <f>SUM(F67*R67)</f>
        <v>576580</v>
      </c>
      <c r="T67" s="156">
        <v>0</v>
      </c>
      <c r="U67" s="480">
        <f t="shared" si="136"/>
        <v>0</v>
      </c>
      <c r="V67" s="480">
        <f t="shared" si="137"/>
        <v>576580</v>
      </c>
      <c r="W67" s="424">
        <f t="shared" si="125"/>
        <v>576580</v>
      </c>
      <c r="X67" s="156">
        <v>0.11</v>
      </c>
      <c r="Y67" s="424">
        <f t="shared" si="138"/>
        <v>640003.80000000005</v>
      </c>
    </row>
    <row r="68" spans="1:25" s="120" customFormat="1" ht="15.5" x14ac:dyDescent="0.35">
      <c r="A68" s="781"/>
      <c r="B68" s="784"/>
      <c r="C68" s="884"/>
      <c r="D68" s="781"/>
      <c r="E68" s="125" t="s">
        <v>387</v>
      </c>
      <c r="F68" s="75">
        <v>4</v>
      </c>
      <c r="G68" s="133" t="s">
        <v>45</v>
      </c>
      <c r="H68" s="157">
        <v>172500</v>
      </c>
      <c r="I68" s="54">
        <f t="shared" si="133"/>
        <v>690000</v>
      </c>
      <c r="J68" s="158">
        <v>0.2</v>
      </c>
      <c r="K68" s="415">
        <f t="shared" si="134"/>
        <v>138000</v>
      </c>
      <c r="L68" s="415">
        <f t="shared" si="135"/>
        <v>552000</v>
      </c>
      <c r="M68" s="220"/>
      <c r="N68" s="220"/>
      <c r="O68" s="197"/>
      <c r="P68" s="154"/>
      <c r="Q68" s="484" t="s">
        <v>275</v>
      </c>
      <c r="R68" s="483">
        <v>62162</v>
      </c>
      <c r="S68" s="155">
        <f>SUM(F68*R68)</f>
        <v>248648</v>
      </c>
      <c r="T68" s="156">
        <v>0</v>
      </c>
      <c r="U68" s="480">
        <f t="shared" si="136"/>
        <v>0</v>
      </c>
      <c r="V68" s="480">
        <f t="shared" si="137"/>
        <v>248648</v>
      </c>
      <c r="W68" s="424">
        <f t="shared" si="125"/>
        <v>248648</v>
      </c>
      <c r="X68" s="156">
        <v>0.11</v>
      </c>
      <c r="Y68" s="424">
        <f t="shared" si="138"/>
        <v>275999.28000000003</v>
      </c>
    </row>
    <row r="69" spans="1:25" s="120" customFormat="1" ht="15.5" x14ac:dyDescent="0.35">
      <c r="A69" s="781"/>
      <c r="B69" s="784"/>
      <c r="C69" s="884"/>
      <c r="D69" s="781"/>
      <c r="E69" s="125" t="s">
        <v>354</v>
      </c>
      <c r="F69" s="75">
        <v>15</v>
      </c>
      <c r="G69" s="133" t="s">
        <v>45</v>
      </c>
      <c r="H69" s="157">
        <v>145000</v>
      </c>
      <c r="I69" s="54">
        <f t="shared" si="133"/>
        <v>2175000</v>
      </c>
      <c r="J69" s="158">
        <v>0.2</v>
      </c>
      <c r="K69" s="415">
        <f t="shared" si="134"/>
        <v>435000</v>
      </c>
      <c r="L69" s="415">
        <f t="shared" si="135"/>
        <v>1740000</v>
      </c>
      <c r="M69" s="220"/>
      <c r="N69" s="220"/>
      <c r="O69" s="197"/>
      <c r="P69" s="154"/>
      <c r="Q69" s="484" t="s">
        <v>275</v>
      </c>
      <c r="R69" s="483">
        <v>52252</v>
      </c>
      <c r="S69" s="155">
        <f>SUM(F69*R69)</f>
        <v>783780</v>
      </c>
      <c r="T69" s="156">
        <v>0</v>
      </c>
      <c r="U69" s="480">
        <f t="shared" si="136"/>
        <v>0</v>
      </c>
      <c r="V69" s="480">
        <f t="shared" si="137"/>
        <v>783780</v>
      </c>
      <c r="W69" s="424">
        <f t="shared" si="125"/>
        <v>783780</v>
      </c>
      <c r="X69" s="156">
        <v>0.11</v>
      </c>
      <c r="Y69" s="424">
        <f t="shared" si="138"/>
        <v>869995.8</v>
      </c>
    </row>
    <row r="70" spans="1:25" s="120" customFormat="1" ht="15.5" x14ac:dyDescent="0.35">
      <c r="A70" s="781"/>
      <c r="B70" s="784"/>
      <c r="C70" s="884"/>
      <c r="D70" s="781"/>
      <c r="E70" s="125" t="s">
        <v>389</v>
      </c>
      <c r="F70" s="75">
        <v>4</v>
      </c>
      <c r="G70" s="133" t="s">
        <v>45</v>
      </c>
      <c r="H70" s="157">
        <v>200000</v>
      </c>
      <c r="I70" s="54">
        <f t="shared" si="133"/>
        <v>800000</v>
      </c>
      <c r="J70" s="158">
        <v>0.2</v>
      </c>
      <c r="K70" s="415">
        <f t="shared" si="134"/>
        <v>160000</v>
      </c>
      <c r="L70" s="415">
        <f t="shared" si="135"/>
        <v>640000</v>
      </c>
      <c r="M70" s="220"/>
      <c r="N70" s="220"/>
      <c r="O70" s="197"/>
      <c r="P70" s="154"/>
      <c r="Q70" s="484" t="s">
        <v>275</v>
      </c>
      <c r="R70" s="483">
        <v>72072</v>
      </c>
      <c r="S70" s="155">
        <f>SUM(F70*R70)</f>
        <v>288288</v>
      </c>
      <c r="T70" s="156">
        <v>0</v>
      </c>
      <c r="U70" s="480">
        <f t="shared" si="136"/>
        <v>0</v>
      </c>
      <c r="V70" s="480">
        <f t="shared" si="137"/>
        <v>288288</v>
      </c>
      <c r="W70" s="424">
        <f t="shared" si="125"/>
        <v>288288</v>
      </c>
      <c r="X70" s="156">
        <v>0.11</v>
      </c>
      <c r="Y70" s="424">
        <f t="shared" si="138"/>
        <v>319999.68</v>
      </c>
    </row>
    <row r="71" spans="1:25" s="120" customFormat="1" ht="15.5" x14ac:dyDescent="0.35">
      <c r="A71" s="781"/>
      <c r="B71" s="784"/>
      <c r="C71" s="884"/>
      <c r="D71" s="781"/>
      <c r="E71" s="125" t="s">
        <v>369</v>
      </c>
      <c r="F71" s="75">
        <v>10</v>
      </c>
      <c r="G71" s="133" t="s">
        <v>45</v>
      </c>
      <c r="H71" s="157">
        <v>157500</v>
      </c>
      <c r="I71" s="54">
        <f t="shared" si="133"/>
        <v>1575000</v>
      </c>
      <c r="J71" s="158">
        <v>0.2</v>
      </c>
      <c r="K71" s="415">
        <f t="shared" si="134"/>
        <v>315000</v>
      </c>
      <c r="L71" s="415">
        <f t="shared" si="135"/>
        <v>1260000</v>
      </c>
      <c r="M71" s="220"/>
      <c r="N71" s="220"/>
      <c r="O71" s="197"/>
      <c r="P71" s="154"/>
      <c r="Q71" s="484" t="s">
        <v>275</v>
      </c>
      <c r="R71" s="483">
        <v>56757</v>
      </c>
      <c r="S71" s="155">
        <f>SUM(F71*R71)</f>
        <v>567570</v>
      </c>
      <c r="T71" s="156">
        <v>0</v>
      </c>
      <c r="U71" s="480">
        <f t="shared" si="136"/>
        <v>0</v>
      </c>
      <c r="V71" s="480">
        <f t="shared" si="137"/>
        <v>567570</v>
      </c>
      <c r="W71" s="424">
        <f t="shared" si="125"/>
        <v>567570</v>
      </c>
      <c r="X71" s="156">
        <v>0.11</v>
      </c>
      <c r="Y71" s="424">
        <f t="shared" si="138"/>
        <v>630002.69999999995</v>
      </c>
    </row>
    <row r="72" spans="1:25" s="270" customFormat="1" ht="15.5" x14ac:dyDescent="0.35">
      <c r="A72" s="782"/>
      <c r="B72" s="785"/>
      <c r="C72" s="839"/>
      <c r="D72" s="782"/>
      <c r="E72" s="308" t="s">
        <v>276</v>
      </c>
      <c r="F72" s="314">
        <v>2</v>
      </c>
      <c r="G72" s="133" t="s">
        <v>45</v>
      </c>
      <c r="H72" s="316">
        <v>189875</v>
      </c>
      <c r="I72" s="419">
        <f t="shared" ref="I72" si="139">SUM(F72*H72)</f>
        <v>379750</v>
      </c>
      <c r="J72" s="315">
        <v>0.2</v>
      </c>
      <c r="K72" s="383">
        <f t="shared" si="134"/>
        <v>75950</v>
      </c>
      <c r="L72" s="383">
        <f>SUM(I72-K72)</f>
        <v>303800</v>
      </c>
      <c r="M72" s="249"/>
      <c r="N72" s="249"/>
      <c r="O72" s="198"/>
      <c r="P72" s="153"/>
      <c r="Q72" s="489" t="s">
        <v>275</v>
      </c>
      <c r="R72" s="338">
        <v>106306</v>
      </c>
      <c r="S72" s="173">
        <f>SUM(F72*R72)</f>
        <v>212612</v>
      </c>
      <c r="T72" s="639">
        <v>0</v>
      </c>
      <c r="U72" s="242">
        <f t="shared" ref="U72" si="140">SUM(S72*T72)</f>
        <v>0</v>
      </c>
      <c r="V72" s="242">
        <f t="shared" ref="V72" si="141">SUM(S72-U72)</f>
        <v>212612</v>
      </c>
      <c r="W72" s="241">
        <f t="shared" si="125"/>
        <v>212612</v>
      </c>
      <c r="X72" s="639">
        <v>0.11</v>
      </c>
      <c r="Y72" s="241">
        <f>SUM(W72+(W72*X72))</f>
        <v>235999.32</v>
      </c>
    </row>
    <row r="73" spans="1:25" s="120" customFormat="1" ht="15.5" x14ac:dyDescent="0.35">
      <c r="A73" s="780">
        <v>9</v>
      </c>
      <c r="B73" s="783">
        <v>45667</v>
      </c>
      <c r="C73" s="838" t="s">
        <v>771</v>
      </c>
      <c r="D73" s="780" t="s">
        <v>37</v>
      </c>
      <c r="E73" s="172" t="s">
        <v>386</v>
      </c>
      <c r="F73" s="203">
        <v>2</v>
      </c>
      <c r="G73" s="133" t="s">
        <v>39</v>
      </c>
      <c r="H73" s="204">
        <v>390000</v>
      </c>
      <c r="I73" s="123">
        <f t="shared" ref="I73:I75" si="142">SUM(F73*H73)</f>
        <v>780000</v>
      </c>
      <c r="J73" s="133">
        <v>0.2</v>
      </c>
      <c r="K73" s="382">
        <f t="shared" ref="K73:K75" si="143">SUM(I73*J73)</f>
        <v>156000</v>
      </c>
      <c r="L73" s="382">
        <f t="shared" ref="L73:L75" si="144">SUM(I73-K73)</f>
        <v>624000</v>
      </c>
      <c r="M73" s="205">
        <f>SUM(L73:L75)</f>
        <v>7300000</v>
      </c>
      <c r="N73" s="205">
        <f>SUM(M73*11%)</f>
        <v>803000</v>
      </c>
      <c r="O73" s="187"/>
      <c r="P73" s="229">
        <f>SUM(M73+N73)</f>
        <v>8103000</v>
      </c>
      <c r="Q73" s="485" t="s">
        <v>88</v>
      </c>
      <c r="R73" s="451">
        <v>202703</v>
      </c>
      <c r="S73" s="649">
        <f>SUM(F73*R73)</f>
        <v>405406</v>
      </c>
      <c r="T73" s="638">
        <v>0</v>
      </c>
      <c r="U73" s="239">
        <f t="shared" ref="U73:U75" si="145">SUM(S73*T73)</f>
        <v>0</v>
      </c>
      <c r="V73" s="239">
        <f t="shared" ref="V73:V75" si="146">SUM(S73-U73)</f>
        <v>405406</v>
      </c>
      <c r="W73" s="238">
        <f t="shared" si="125"/>
        <v>405406</v>
      </c>
      <c r="X73" s="638">
        <v>0.11</v>
      </c>
      <c r="Y73" s="238">
        <f t="shared" ref="Y73:Y75" si="147">SUM(W73+(W73*X73))</f>
        <v>450000.66000000003</v>
      </c>
    </row>
    <row r="74" spans="1:25" s="120" customFormat="1" ht="15.5" x14ac:dyDescent="0.35">
      <c r="A74" s="781"/>
      <c r="B74" s="784"/>
      <c r="C74" s="787"/>
      <c r="D74" s="781"/>
      <c r="E74" s="125" t="s">
        <v>387</v>
      </c>
      <c r="F74" s="75">
        <v>2</v>
      </c>
      <c r="G74" s="158" t="s">
        <v>39</v>
      </c>
      <c r="H74" s="157">
        <v>172500</v>
      </c>
      <c r="I74" s="54">
        <f t="shared" si="142"/>
        <v>345000</v>
      </c>
      <c r="J74" s="158">
        <v>0.2</v>
      </c>
      <c r="K74" s="415">
        <f t="shared" si="143"/>
        <v>69000</v>
      </c>
      <c r="L74" s="415">
        <f t="shared" si="144"/>
        <v>276000</v>
      </c>
      <c r="M74" s="220"/>
      <c r="N74" s="220"/>
      <c r="O74" s="197"/>
      <c r="P74" s="154"/>
      <c r="Q74" s="484" t="s">
        <v>275</v>
      </c>
      <c r="R74" s="483">
        <v>62162</v>
      </c>
      <c r="S74" s="155">
        <f>SUM(F74*R74)</f>
        <v>124324</v>
      </c>
      <c r="T74" s="156">
        <v>0</v>
      </c>
      <c r="U74" s="480">
        <f t="shared" si="145"/>
        <v>0</v>
      </c>
      <c r="V74" s="480">
        <f t="shared" si="146"/>
        <v>124324</v>
      </c>
      <c r="W74" s="424">
        <f t="shared" si="125"/>
        <v>124324</v>
      </c>
      <c r="X74" s="156">
        <v>0.11</v>
      </c>
      <c r="Y74" s="424">
        <f t="shared" si="147"/>
        <v>137999.64000000001</v>
      </c>
    </row>
    <row r="75" spans="1:25" s="120" customFormat="1" ht="15.5" x14ac:dyDescent="0.35">
      <c r="A75" s="782"/>
      <c r="B75" s="785"/>
      <c r="C75" s="788"/>
      <c r="D75" s="782"/>
      <c r="E75" s="125" t="s">
        <v>388</v>
      </c>
      <c r="F75" s="75">
        <v>100</v>
      </c>
      <c r="G75" s="158" t="s">
        <v>45</v>
      </c>
      <c r="H75" s="157">
        <v>80000</v>
      </c>
      <c r="I75" s="54">
        <f t="shared" si="142"/>
        <v>8000000</v>
      </c>
      <c r="J75" s="158">
        <v>0.2</v>
      </c>
      <c r="K75" s="415">
        <f t="shared" si="143"/>
        <v>1600000</v>
      </c>
      <c r="L75" s="415">
        <f t="shared" si="144"/>
        <v>6400000</v>
      </c>
      <c r="M75" s="220"/>
      <c r="N75" s="220"/>
      <c r="O75" s="197"/>
      <c r="P75" s="154"/>
      <c r="Q75" s="484" t="s">
        <v>88</v>
      </c>
      <c r="R75" s="483">
        <v>32432</v>
      </c>
      <c r="S75" s="155">
        <f>SUM(F75*R75)</f>
        <v>3243200</v>
      </c>
      <c r="T75" s="156">
        <v>0</v>
      </c>
      <c r="U75" s="480">
        <f t="shared" si="145"/>
        <v>0</v>
      </c>
      <c r="V75" s="480">
        <f t="shared" si="146"/>
        <v>3243200</v>
      </c>
      <c r="W75" s="424">
        <f t="shared" si="125"/>
        <v>3243200</v>
      </c>
      <c r="X75" s="156">
        <v>0.11</v>
      </c>
      <c r="Y75" s="424">
        <f t="shared" si="147"/>
        <v>3599952</v>
      </c>
    </row>
    <row r="76" spans="1:25" s="120" customFormat="1" ht="15.5" x14ac:dyDescent="0.35">
      <c r="A76" s="780">
        <v>5</v>
      </c>
      <c r="B76" s="783">
        <v>45670</v>
      </c>
      <c r="C76" s="786">
        <f>117310125</f>
        <v>117310125</v>
      </c>
      <c r="D76" s="780" t="s">
        <v>37</v>
      </c>
      <c r="E76" s="317" t="s">
        <v>288</v>
      </c>
      <c r="F76" s="318">
        <v>40</v>
      </c>
      <c r="G76" s="319" t="s">
        <v>45</v>
      </c>
      <c r="H76" s="320">
        <v>235360</v>
      </c>
      <c r="I76" s="412">
        <f>SUM(F76*H76)</f>
        <v>9414400</v>
      </c>
      <c r="J76" s="319">
        <v>0.2</v>
      </c>
      <c r="K76" s="382">
        <f t="shared" ref="K76:K77" si="148">SUM(I76*J76)</f>
        <v>1882880</v>
      </c>
      <c r="L76" s="382">
        <f>SUM(I76-K76)</f>
        <v>7531520</v>
      </c>
      <c r="M76" s="205">
        <f>SUM(L76:L84)</f>
        <v>23858024</v>
      </c>
      <c r="N76" s="205">
        <f>SUM(M76*11%)</f>
        <v>2624382.64</v>
      </c>
      <c r="O76" s="187"/>
      <c r="P76" s="229">
        <f>SUM(M76+N76)</f>
        <v>26482406.640000001</v>
      </c>
      <c r="Q76" s="485" t="s">
        <v>289</v>
      </c>
      <c r="R76" s="337">
        <v>154000</v>
      </c>
      <c r="S76" s="649">
        <f>SUM(F76*R76)</f>
        <v>6160000</v>
      </c>
      <c r="T76" s="638">
        <v>0.25</v>
      </c>
      <c r="U76" s="239">
        <f t="shared" ref="U76" si="149">SUM(S76*T76)</f>
        <v>1540000</v>
      </c>
      <c r="V76" s="239">
        <f t="shared" ref="V76" si="150">SUM(S76-U76)</f>
        <v>4620000</v>
      </c>
      <c r="W76" s="238">
        <f t="shared" si="125"/>
        <v>4620000</v>
      </c>
      <c r="X76" s="638">
        <v>0.11</v>
      </c>
      <c r="Y76" s="238">
        <f t="shared" ref="Y76" si="151">SUM(W76+(W76*X76))</f>
        <v>5128200</v>
      </c>
    </row>
    <row r="77" spans="1:25" s="120" customFormat="1" ht="15.5" x14ac:dyDescent="0.35">
      <c r="A77" s="781"/>
      <c r="B77" s="784"/>
      <c r="C77" s="787"/>
      <c r="D77" s="781"/>
      <c r="E77" s="282" t="s">
        <v>397</v>
      </c>
      <c r="F77" s="310">
        <v>2</v>
      </c>
      <c r="G77" s="311" t="s">
        <v>45</v>
      </c>
      <c r="H77" s="312">
        <v>316250</v>
      </c>
      <c r="I77" s="413">
        <f t="shared" ref="I77" si="152">SUM(F77*H77)</f>
        <v>632500</v>
      </c>
      <c r="J77" s="311">
        <v>0.2</v>
      </c>
      <c r="K77" s="415">
        <f t="shared" si="148"/>
        <v>126500</v>
      </c>
      <c r="L77" s="415">
        <f t="shared" ref="L77:L79" si="153">SUM(I77-K77)</f>
        <v>506000</v>
      </c>
      <c r="M77" s="220"/>
      <c r="N77" s="220"/>
      <c r="O77" s="197"/>
      <c r="P77" s="154"/>
      <c r="Q77" s="484" t="s">
        <v>88</v>
      </c>
      <c r="R77" s="483">
        <v>189200</v>
      </c>
      <c r="S77" s="155">
        <f>SUM(F77*R77)</f>
        <v>378400</v>
      </c>
      <c r="T77" s="156">
        <v>0</v>
      </c>
      <c r="U77" s="480">
        <f t="shared" ref="U77" si="154">SUM(S77*T77)</f>
        <v>0</v>
      </c>
      <c r="V77" s="480">
        <f t="shared" ref="V77" si="155">SUM(S77-U77)</f>
        <v>378400</v>
      </c>
      <c r="W77" s="424">
        <f t="shared" si="125"/>
        <v>378400</v>
      </c>
      <c r="X77" s="156">
        <v>0.11</v>
      </c>
      <c r="Y77" s="424">
        <f t="shared" ref="Y77:Y83" si="156">SUM(W77+(W77*X77))</f>
        <v>420024</v>
      </c>
    </row>
    <row r="78" spans="1:25" s="120" customFormat="1" ht="15.5" x14ac:dyDescent="0.35">
      <c r="A78" s="781"/>
      <c r="B78" s="784"/>
      <c r="C78" s="787"/>
      <c r="D78" s="781"/>
      <c r="E78" s="125" t="s">
        <v>126</v>
      </c>
      <c r="F78" s="75">
        <v>25</v>
      </c>
      <c r="G78" s="158" t="s">
        <v>45</v>
      </c>
      <c r="H78" s="157">
        <v>37500</v>
      </c>
      <c r="I78" s="413">
        <f t="shared" ref="I78:I79" si="157">SUM(F78*H78)</f>
        <v>937500</v>
      </c>
      <c r="J78" s="311">
        <v>0.2</v>
      </c>
      <c r="K78" s="415">
        <f t="shared" ref="K78" si="158">SUM(I78*J78)</f>
        <v>187500</v>
      </c>
      <c r="L78" s="415">
        <f t="shared" si="153"/>
        <v>750000</v>
      </c>
      <c r="M78" s="220"/>
      <c r="N78" s="220"/>
      <c r="O78" s="197"/>
      <c r="P78" s="154"/>
      <c r="Q78" s="484" t="s">
        <v>368</v>
      </c>
      <c r="R78" s="483">
        <v>20000</v>
      </c>
      <c r="S78" s="155">
        <f>SUM(F78*R78)</f>
        <v>500000</v>
      </c>
      <c r="T78" s="156">
        <v>0</v>
      </c>
      <c r="U78" s="480">
        <f t="shared" ref="U78:U80" si="159">SUM(S78*T78)</f>
        <v>0</v>
      </c>
      <c r="V78" s="480">
        <f t="shared" ref="V78:V80" si="160">SUM(S78-U78)</f>
        <v>500000</v>
      </c>
      <c r="W78" s="424">
        <f t="shared" si="125"/>
        <v>500000</v>
      </c>
      <c r="X78" s="156">
        <v>0</v>
      </c>
      <c r="Y78" s="424">
        <f t="shared" si="156"/>
        <v>500000</v>
      </c>
    </row>
    <row r="79" spans="1:25" s="120" customFormat="1" ht="15.5" x14ac:dyDescent="0.35">
      <c r="A79" s="781"/>
      <c r="B79" s="784"/>
      <c r="C79" s="787"/>
      <c r="D79" s="781"/>
      <c r="E79" s="125" t="s">
        <v>120</v>
      </c>
      <c r="F79" s="75">
        <v>10</v>
      </c>
      <c r="G79" s="311" t="s">
        <v>90</v>
      </c>
      <c r="H79" s="157">
        <v>44938</v>
      </c>
      <c r="I79" s="413">
        <f t="shared" si="157"/>
        <v>449380</v>
      </c>
      <c r="J79" s="311">
        <v>0.2</v>
      </c>
      <c r="K79" s="415">
        <f t="shared" ref="K79:K80" si="161">SUM(I79*J79)</f>
        <v>89876</v>
      </c>
      <c r="L79" s="415">
        <f t="shared" si="153"/>
        <v>359504</v>
      </c>
      <c r="M79" s="220"/>
      <c r="N79" s="220"/>
      <c r="O79" s="197"/>
      <c r="P79" s="154"/>
      <c r="Q79" s="484" t="s">
        <v>124</v>
      </c>
      <c r="R79" s="483">
        <v>6000</v>
      </c>
      <c r="S79" s="155">
        <f>SUM(F79*R79)</f>
        <v>60000</v>
      </c>
      <c r="T79" s="156">
        <v>0</v>
      </c>
      <c r="U79" s="480">
        <f t="shared" si="159"/>
        <v>0</v>
      </c>
      <c r="V79" s="480">
        <f t="shared" si="160"/>
        <v>60000</v>
      </c>
      <c r="W79" s="424">
        <f t="shared" si="125"/>
        <v>60000</v>
      </c>
      <c r="X79" s="156">
        <v>0</v>
      </c>
      <c r="Y79" s="424">
        <f t="shared" si="156"/>
        <v>60000</v>
      </c>
    </row>
    <row r="80" spans="1:25" s="120" customFormat="1" ht="15.5" x14ac:dyDescent="0.35">
      <c r="A80" s="781"/>
      <c r="B80" s="784"/>
      <c r="C80" s="787"/>
      <c r="D80" s="781"/>
      <c r="E80" s="125" t="s">
        <v>147</v>
      </c>
      <c r="F80" s="310">
        <v>2</v>
      </c>
      <c r="G80" s="158" t="s">
        <v>39</v>
      </c>
      <c r="H80" s="157">
        <v>3328000</v>
      </c>
      <c r="I80" s="54">
        <f t="shared" ref="I80" si="162">SUM(F80*H80)</f>
        <v>6656000</v>
      </c>
      <c r="J80" s="158">
        <v>0</v>
      </c>
      <c r="K80" s="415">
        <f t="shared" si="161"/>
        <v>0</v>
      </c>
      <c r="L80" s="415">
        <f t="shared" ref="L80" si="163">SUM(I80-K80)</f>
        <v>6656000</v>
      </c>
      <c r="M80" s="220"/>
      <c r="N80" s="220"/>
      <c r="O80" s="197"/>
      <c r="P80" s="154"/>
      <c r="Q80" s="484" t="s">
        <v>258</v>
      </c>
      <c r="R80" s="483">
        <v>500500</v>
      </c>
      <c r="S80" s="155">
        <f>SUM(F80*R80)</f>
        <v>1001000</v>
      </c>
      <c r="T80" s="156">
        <v>0</v>
      </c>
      <c r="U80" s="480">
        <f t="shared" si="159"/>
        <v>0</v>
      </c>
      <c r="V80" s="480">
        <f t="shared" si="160"/>
        <v>1001000</v>
      </c>
      <c r="W80" s="424">
        <f t="shared" si="125"/>
        <v>1001000</v>
      </c>
      <c r="X80" s="156">
        <v>0.11</v>
      </c>
      <c r="Y80" s="424">
        <f t="shared" si="156"/>
        <v>1111110</v>
      </c>
    </row>
    <row r="81" spans="1:26" s="120" customFormat="1" ht="15.5" x14ac:dyDescent="0.35">
      <c r="A81" s="781"/>
      <c r="B81" s="784"/>
      <c r="C81" s="787"/>
      <c r="D81" s="781"/>
      <c r="E81" s="282" t="s">
        <v>342</v>
      </c>
      <c r="F81" s="310">
        <v>3</v>
      </c>
      <c r="G81" s="311" t="s">
        <v>45</v>
      </c>
      <c r="H81" s="312">
        <v>2000000</v>
      </c>
      <c r="I81" s="413">
        <f>SUM(F81*H81)</f>
        <v>6000000</v>
      </c>
      <c r="J81" s="311">
        <v>0.2</v>
      </c>
      <c r="K81" s="415">
        <f t="shared" ref="K81" si="164">SUM(I81*J81)</f>
        <v>1200000</v>
      </c>
      <c r="L81" s="415">
        <f>SUM(I81-K81)</f>
        <v>4800000</v>
      </c>
      <c r="M81" s="220"/>
      <c r="N81" s="220"/>
      <c r="O81" s="197"/>
      <c r="P81" s="154"/>
      <c r="Q81" s="484" t="s">
        <v>363</v>
      </c>
      <c r="R81" s="206">
        <v>1200000</v>
      </c>
      <c r="S81" s="155">
        <f>SUM(F81*R81)</f>
        <v>3600000</v>
      </c>
      <c r="T81" s="156">
        <v>0.1</v>
      </c>
      <c r="U81" s="480">
        <f t="shared" ref="U81" si="165">SUM(S81*T81)</f>
        <v>360000</v>
      </c>
      <c r="V81" s="480">
        <f t="shared" ref="V81" si="166">SUM(S81-U81)</f>
        <v>3240000</v>
      </c>
      <c r="W81" s="424">
        <f t="shared" si="125"/>
        <v>3240000</v>
      </c>
      <c r="X81" s="156">
        <v>0.11</v>
      </c>
      <c r="Y81" s="424">
        <f t="shared" si="156"/>
        <v>3596400</v>
      </c>
    </row>
    <row r="82" spans="1:26" s="120" customFormat="1" ht="15.5" x14ac:dyDescent="0.35">
      <c r="A82" s="781"/>
      <c r="B82" s="784"/>
      <c r="C82" s="787"/>
      <c r="D82" s="781"/>
      <c r="E82" s="282" t="s">
        <v>301</v>
      </c>
      <c r="F82" s="75">
        <v>10</v>
      </c>
      <c r="G82" s="158" t="s">
        <v>90</v>
      </c>
      <c r="H82" s="157">
        <v>113500</v>
      </c>
      <c r="I82" s="413">
        <f t="shared" ref="I82" si="167">SUM(F82*H82)</f>
        <v>1135000</v>
      </c>
      <c r="J82" s="158">
        <v>0</v>
      </c>
      <c r="K82" s="415">
        <f t="shared" ref="K82" si="168">SUM(I82*J82)</f>
        <v>0</v>
      </c>
      <c r="L82" s="415">
        <f t="shared" ref="L82" si="169">SUM(I82-K82)</f>
        <v>1135000</v>
      </c>
      <c r="M82" s="220"/>
      <c r="N82" s="220"/>
      <c r="O82" s="197"/>
      <c r="P82" s="154"/>
      <c r="Q82" s="270" t="s">
        <v>40</v>
      </c>
      <c r="R82" s="206">
        <v>13000</v>
      </c>
      <c r="S82" s="155">
        <f>SUM(F82*R82)</f>
        <v>130000</v>
      </c>
      <c r="T82" s="156">
        <v>0</v>
      </c>
      <c r="U82" s="480">
        <f t="shared" ref="U82" si="170">SUM(S82*T82)</f>
        <v>0</v>
      </c>
      <c r="V82" s="480">
        <f t="shared" ref="V82" si="171">SUM(S82-U82)</f>
        <v>130000</v>
      </c>
      <c r="W82" s="424">
        <f t="shared" si="125"/>
        <v>130000</v>
      </c>
      <c r="X82" s="156">
        <v>0.11</v>
      </c>
      <c r="Y82" s="424">
        <f t="shared" si="156"/>
        <v>144300</v>
      </c>
    </row>
    <row r="83" spans="1:26" s="120" customFormat="1" ht="15.5" x14ac:dyDescent="0.35">
      <c r="A83" s="781"/>
      <c r="B83" s="784"/>
      <c r="C83" s="787"/>
      <c r="D83" s="781"/>
      <c r="E83" s="125" t="s">
        <v>395</v>
      </c>
      <c r="F83" s="75">
        <v>4</v>
      </c>
      <c r="G83" s="158" t="s">
        <v>45</v>
      </c>
      <c r="H83" s="157">
        <v>331250</v>
      </c>
      <c r="I83" s="54">
        <f t="shared" ref="I83" si="172">SUM(F83*H83)</f>
        <v>1325000</v>
      </c>
      <c r="J83" s="158">
        <v>0.2</v>
      </c>
      <c r="K83" s="415">
        <f t="shared" ref="K83:K84" si="173">SUM(I83*J83)</f>
        <v>265000</v>
      </c>
      <c r="L83" s="415">
        <f t="shared" ref="L83" si="174">SUM(I83-K83)</f>
        <v>1060000</v>
      </c>
      <c r="M83" s="220"/>
      <c r="N83" s="220"/>
      <c r="O83" s="197"/>
      <c r="P83" s="154"/>
      <c r="Q83" s="484" t="s">
        <v>275</v>
      </c>
      <c r="R83" s="483">
        <v>130631</v>
      </c>
      <c r="S83" s="155">
        <f>SUM(F83*R83)</f>
        <v>522524</v>
      </c>
      <c r="T83" s="156">
        <v>0</v>
      </c>
      <c r="U83" s="480">
        <f t="shared" ref="U83" si="175">SUM(S83*T83)</f>
        <v>0</v>
      </c>
      <c r="V83" s="480">
        <f t="shared" ref="V83" si="176">SUM(S83-U83)</f>
        <v>522524</v>
      </c>
      <c r="W83" s="424">
        <f t="shared" si="125"/>
        <v>522524</v>
      </c>
      <c r="X83" s="156">
        <v>0.11</v>
      </c>
      <c r="Y83" s="424">
        <f t="shared" si="156"/>
        <v>580001.64</v>
      </c>
    </row>
    <row r="84" spans="1:26" s="270" customFormat="1" ht="15.5" x14ac:dyDescent="0.35">
      <c r="A84" s="782"/>
      <c r="B84" s="785"/>
      <c r="C84" s="788"/>
      <c r="D84" s="782"/>
      <c r="E84" s="184" t="s">
        <v>396</v>
      </c>
      <c r="F84" s="314">
        <v>4</v>
      </c>
      <c r="G84" s="136" t="s">
        <v>45</v>
      </c>
      <c r="H84" s="316">
        <v>331250</v>
      </c>
      <c r="I84" s="419">
        <f t="shared" ref="I84" si="177">SUM(F84*H84)</f>
        <v>1325000</v>
      </c>
      <c r="J84" s="315">
        <v>0.2</v>
      </c>
      <c r="K84" s="383">
        <f t="shared" si="173"/>
        <v>265000</v>
      </c>
      <c r="L84" s="383">
        <f>SUM(I84-K84)</f>
        <v>1060000</v>
      </c>
      <c r="M84" s="249"/>
      <c r="N84" s="249"/>
      <c r="O84" s="198"/>
      <c r="P84" s="153"/>
      <c r="Q84" s="489" t="s">
        <v>275</v>
      </c>
      <c r="R84" s="338">
        <v>130631</v>
      </c>
      <c r="S84" s="173">
        <f>SUM(F84*R84)</f>
        <v>522524</v>
      </c>
      <c r="T84" s="639">
        <v>0</v>
      </c>
      <c r="U84" s="242">
        <f t="shared" ref="U84:U85" si="178">SUM(S84*T84)</f>
        <v>0</v>
      </c>
      <c r="V84" s="242">
        <f t="shared" ref="V84:V85" si="179">SUM(S84-U84)</f>
        <v>522524</v>
      </c>
      <c r="W84" s="241">
        <f t="shared" si="125"/>
        <v>522524</v>
      </c>
      <c r="X84" s="639">
        <v>0.11</v>
      </c>
      <c r="Y84" s="241">
        <f>SUM(W84+(W84*X84))</f>
        <v>580001.64</v>
      </c>
    </row>
    <row r="85" spans="1:26" s="120" customFormat="1" ht="15.5" x14ac:dyDescent="0.35">
      <c r="A85" s="780">
        <v>3</v>
      </c>
      <c r="B85" s="783">
        <v>45665</v>
      </c>
      <c r="C85" s="786">
        <v>117320125</v>
      </c>
      <c r="D85" s="780" t="s">
        <v>37</v>
      </c>
      <c r="E85" s="317" t="s">
        <v>415</v>
      </c>
      <c r="F85" s="318">
        <v>20</v>
      </c>
      <c r="G85" s="319" t="s">
        <v>45</v>
      </c>
      <c r="H85" s="320">
        <v>32500</v>
      </c>
      <c r="I85" s="412">
        <f>SUM(F85*H85)</f>
        <v>650000</v>
      </c>
      <c r="J85" s="319">
        <v>0.2</v>
      </c>
      <c r="K85" s="382">
        <f t="shared" ref="K85" si="180">SUM(I85*J85)</f>
        <v>130000</v>
      </c>
      <c r="L85" s="382">
        <f>SUM(I85-K85)</f>
        <v>520000</v>
      </c>
      <c r="M85" s="205">
        <f>SUM(L85:L106)</f>
        <v>35956480</v>
      </c>
      <c r="N85" s="205">
        <f>SUM(M85*11%)</f>
        <v>3955212.8</v>
      </c>
      <c r="O85" s="187"/>
      <c r="P85" s="229">
        <f>SUM(M85+N85)</f>
        <v>39911692.799999997</v>
      </c>
      <c r="Q85" s="485" t="s">
        <v>417</v>
      </c>
      <c r="R85" s="337">
        <v>23000</v>
      </c>
      <c r="S85" s="649">
        <f>SUM(F85*R85)</f>
        <v>460000</v>
      </c>
      <c r="T85" s="638">
        <v>0.25</v>
      </c>
      <c r="U85" s="239">
        <f t="shared" si="178"/>
        <v>115000</v>
      </c>
      <c r="V85" s="239">
        <f t="shared" si="179"/>
        <v>345000</v>
      </c>
      <c r="W85" s="238">
        <f t="shared" si="125"/>
        <v>345000</v>
      </c>
      <c r="X85" s="638">
        <v>0.11</v>
      </c>
      <c r="Y85" s="238">
        <f t="shared" ref="Y85" si="181">SUM(W85+(W85*X85))</f>
        <v>382950</v>
      </c>
    </row>
    <row r="86" spans="1:26" s="270" customFormat="1" ht="15.5" x14ac:dyDescent="0.35">
      <c r="A86" s="781"/>
      <c r="B86" s="784"/>
      <c r="C86" s="787"/>
      <c r="D86" s="781"/>
      <c r="E86" s="282" t="s">
        <v>398</v>
      </c>
      <c r="F86" s="310">
        <v>200</v>
      </c>
      <c r="G86" s="311" t="s">
        <v>50</v>
      </c>
      <c r="H86" s="312">
        <v>59000</v>
      </c>
      <c r="I86" s="413">
        <f t="shared" ref="I86" si="182">SUM(F86*H86)</f>
        <v>11800000</v>
      </c>
      <c r="J86" s="311">
        <v>0.2</v>
      </c>
      <c r="K86" s="415">
        <f t="shared" ref="K86" si="183">SUM(I86*J86)</f>
        <v>2360000</v>
      </c>
      <c r="L86" s="415">
        <f t="shared" ref="L86" si="184">SUM(I86-K86)</f>
        <v>9440000</v>
      </c>
      <c r="M86" s="220"/>
      <c r="N86" s="220"/>
      <c r="O86" s="197"/>
      <c r="P86" s="352"/>
      <c r="Q86" s="484" t="s">
        <v>290</v>
      </c>
      <c r="R86" s="483">
        <v>37300</v>
      </c>
      <c r="S86" s="155">
        <f>SUM(F86*R86)</f>
        <v>7460000</v>
      </c>
      <c r="T86" s="156">
        <v>0.2</v>
      </c>
      <c r="U86" s="480">
        <f t="shared" ref="U86" si="185">SUM(S86*T86)</f>
        <v>1492000</v>
      </c>
      <c r="V86" s="480">
        <f t="shared" ref="V86" si="186">SUM(S86-U86)</f>
        <v>5968000</v>
      </c>
      <c r="W86" s="424">
        <f t="shared" si="125"/>
        <v>5968000</v>
      </c>
      <c r="X86" s="156">
        <v>0.11</v>
      </c>
      <c r="Y86" s="424">
        <f t="shared" ref="Y86:Y87" si="187">SUM(W86+(W86*X86))</f>
        <v>6624480</v>
      </c>
    </row>
    <row r="87" spans="1:26" s="120" customFormat="1" ht="15.5" x14ac:dyDescent="0.35">
      <c r="A87" s="781"/>
      <c r="B87" s="784"/>
      <c r="C87" s="787"/>
      <c r="D87" s="781"/>
      <c r="E87" s="125" t="s">
        <v>399</v>
      </c>
      <c r="F87" s="75">
        <v>10</v>
      </c>
      <c r="G87" s="158" t="s">
        <v>45</v>
      </c>
      <c r="H87" s="157">
        <v>25000</v>
      </c>
      <c r="I87" s="413">
        <f t="shared" ref="I87:I88" si="188">SUM(F87*H87)</f>
        <v>250000</v>
      </c>
      <c r="J87" s="311">
        <v>0.2</v>
      </c>
      <c r="K87" s="415">
        <f t="shared" ref="K87" si="189">SUM(I87*J87)</f>
        <v>50000</v>
      </c>
      <c r="L87" s="415">
        <f t="shared" ref="L87:L99" si="190">SUM(I87-K87)</f>
        <v>200000</v>
      </c>
      <c r="M87" s="220"/>
      <c r="N87" s="220"/>
      <c r="O87" s="197"/>
      <c r="P87" s="154"/>
      <c r="Q87" s="484" t="s">
        <v>418</v>
      </c>
      <c r="R87" s="483">
        <v>15000</v>
      </c>
      <c r="S87" s="155">
        <f>SUM(F87*R87)</f>
        <v>150000</v>
      </c>
      <c r="T87" s="156">
        <v>0.1</v>
      </c>
      <c r="U87" s="480">
        <f t="shared" ref="U87" si="191">SUM(S87*T87)</f>
        <v>15000</v>
      </c>
      <c r="V87" s="480">
        <f t="shared" ref="V87" si="192">SUM(S87-U87)</f>
        <v>135000</v>
      </c>
      <c r="W87" s="424">
        <f t="shared" si="125"/>
        <v>135000</v>
      </c>
      <c r="X87" s="156">
        <v>0.11</v>
      </c>
      <c r="Y87" s="424">
        <f t="shared" si="187"/>
        <v>149850</v>
      </c>
    </row>
    <row r="88" spans="1:26" s="20" customFormat="1" ht="15.5" x14ac:dyDescent="0.35">
      <c r="A88" s="781"/>
      <c r="B88" s="784"/>
      <c r="C88" s="787"/>
      <c r="D88" s="781"/>
      <c r="E88" s="130" t="s">
        <v>402</v>
      </c>
      <c r="F88" s="310">
        <v>50</v>
      </c>
      <c r="G88" s="311" t="s">
        <v>50</v>
      </c>
      <c r="H88" s="312">
        <v>49500</v>
      </c>
      <c r="I88" s="413">
        <f t="shared" si="188"/>
        <v>2475000</v>
      </c>
      <c r="J88" s="311">
        <v>0.2</v>
      </c>
      <c r="K88" s="415">
        <f t="shared" ref="K88:K101" si="193">SUM(I88*J88)</f>
        <v>495000</v>
      </c>
      <c r="L88" s="415">
        <f t="shared" si="190"/>
        <v>1980000</v>
      </c>
      <c r="M88" s="220"/>
      <c r="N88" s="220"/>
      <c r="O88" s="197"/>
      <c r="P88" s="154"/>
      <c r="Q88" s="484" t="s">
        <v>254</v>
      </c>
      <c r="R88" s="483">
        <v>24685</v>
      </c>
      <c r="S88" s="155">
        <f>SUM(F88*R88)</f>
        <v>1234250</v>
      </c>
      <c r="T88" s="156">
        <v>0.3</v>
      </c>
      <c r="U88" s="480">
        <f t="shared" ref="U88" si="194">SUM(S88*T88)</f>
        <v>370275</v>
      </c>
      <c r="V88" s="480">
        <f t="shared" ref="V88" si="195">SUM(S88-U88)</f>
        <v>863975</v>
      </c>
      <c r="W88" s="424">
        <f t="shared" si="125"/>
        <v>863975</v>
      </c>
      <c r="X88" s="156">
        <v>0.11</v>
      </c>
      <c r="Y88" s="424">
        <f>SUM(W88+(W88*X88))</f>
        <v>959012.25</v>
      </c>
    </row>
    <row r="89" spans="1:26" s="120" customFormat="1" ht="15.5" x14ac:dyDescent="0.35">
      <c r="A89" s="781"/>
      <c r="B89" s="784"/>
      <c r="C89" s="787"/>
      <c r="D89" s="781"/>
      <c r="E89" s="282" t="s">
        <v>400</v>
      </c>
      <c r="F89" s="310">
        <v>100</v>
      </c>
      <c r="G89" s="311" t="s">
        <v>45</v>
      </c>
      <c r="H89" s="312">
        <v>43375</v>
      </c>
      <c r="I89" s="413">
        <f t="shared" ref="I89:I90" si="196">SUM(F89*H89)</f>
        <v>4337500</v>
      </c>
      <c r="J89" s="311">
        <v>0.2</v>
      </c>
      <c r="K89" s="415">
        <f t="shared" si="193"/>
        <v>867500</v>
      </c>
      <c r="L89" s="415">
        <f t="shared" si="190"/>
        <v>3470000</v>
      </c>
      <c r="M89" s="220"/>
      <c r="N89" s="220"/>
      <c r="O89" s="197"/>
      <c r="P89" s="154"/>
      <c r="Q89" s="484" t="s">
        <v>254</v>
      </c>
      <c r="R89" s="483">
        <v>23514</v>
      </c>
      <c r="S89" s="155">
        <f>SUM(F89*R89)</f>
        <v>2351400</v>
      </c>
      <c r="T89" s="156">
        <v>0.3</v>
      </c>
      <c r="U89" s="480">
        <f t="shared" ref="U89:U90" si="197">SUM(S89*T89)</f>
        <v>705420</v>
      </c>
      <c r="V89" s="480">
        <f t="shared" ref="V89:V90" si="198">SUM(S89-U89)</f>
        <v>1645980</v>
      </c>
      <c r="W89" s="424">
        <f t="shared" si="125"/>
        <v>1645980</v>
      </c>
      <c r="X89" s="156">
        <v>0.11</v>
      </c>
      <c r="Y89" s="424">
        <f t="shared" ref="Y89:Y105" si="199">SUM(W89+(W89*X89))</f>
        <v>1827037.8</v>
      </c>
    </row>
    <row r="90" spans="1:26" s="120" customFormat="1" ht="15.5" x14ac:dyDescent="0.35">
      <c r="A90" s="781"/>
      <c r="B90" s="784"/>
      <c r="C90" s="787"/>
      <c r="D90" s="781"/>
      <c r="E90" s="282" t="s">
        <v>401</v>
      </c>
      <c r="F90" s="310">
        <v>50</v>
      </c>
      <c r="G90" s="311" t="s">
        <v>45</v>
      </c>
      <c r="H90" s="312">
        <v>43375</v>
      </c>
      <c r="I90" s="413">
        <f t="shared" si="196"/>
        <v>2168750</v>
      </c>
      <c r="J90" s="311">
        <v>0.2</v>
      </c>
      <c r="K90" s="415">
        <f t="shared" si="193"/>
        <v>433750</v>
      </c>
      <c r="L90" s="415">
        <f t="shared" si="190"/>
        <v>1735000</v>
      </c>
      <c r="M90" s="220"/>
      <c r="N90" s="220"/>
      <c r="O90" s="197"/>
      <c r="P90" s="154"/>
      <c r="Q90" s="484" t="s">
        <v>254</v>
      </c>
      <c r="R90" s="483">
        <v>23514</v>
      </c>
      <c r="S90" s="155">
        <f>SUM(F90*R90)</f>
        <v>1175700</v>
      </c>
      <c r="T90" s="156">
        <v>0.3</v>
      </c>
      <c r="U90" s="480">
        <f t="shared" si="197"/>
        <v>352710</v>
      </c>
      <c r="V90" s="480">
        <f t="shared" si="198"/>
        <v>822990</v>
      </c>
      <c r="W90" s="424">
        <f t="shared" si="125"/>
        <v>822990</v>
      </c>
      <c r="X90" s="156">
        <v>0.11</v>
      </c>
      <c r="Y90" s="424">
        <f t="shared" si="199"/>
        <v>913518.9</v>
      </c>
    </row>
    <row r="91" spans="1:26" s="120" customFormat="1" ht="15.5" x14ac:dyDescent="0.35">
      <c r="A91" s="781"/>
      <c r="B91" s="784"/>
      <c r="C91" s="787"/>
      <c r="D91" s="781"/>
      <c r="E91" s="282" t="s">
        <v>416</v>
      </c>
      <c r="F91" s="310">
        <v>10</v>
      </c>
      <c r="G91" s="311" t="s">
        <v>45</v>
      </c>
      <c r="H91" s="312">
        <v>68750</v>
      </c>
      <c r="I91" s="413">
        <f t="shared" ref="I91:I99" si="200">SUM(F91*H91)</f>
        <v>687500</v>
      </c>
      <c r="J91" s="311">
        <v>0.2</v>
      </c>
      <c r="K91" s="415">
        <f t="shared" si="193"/>
        <v>137500</v>
      </c>
      <c r="L91" s="415">
        <f t="shared" si="190"/>
        <v>550000</v>
      </c>
      <c r="M91" s="220"/>
      <c r="N91" s="220"/>
      <c r="O91" s="197"/>
      <c r="P91" s="154"/>
      <c r="Q91" s="484" t="s">
        <v>75</v>
      </c>
      <c r="R91" s="206">
        <v>31532</v>
      </c>
      <c r="S91" s="155">
        <f>SUM(F91*R91)</f>
        <v>315320</v>
      </c>
      <c r="T91" s="156">
        <v>0</v>
      </c>
      <c r="U91" s="480">
        <f t="shared" ref="U91:U99" si="201">SUM(S91*T91)</f>
        <v>0</v>
      </c>
      <c r="V91" s="480">
        <f t="shared" ref="V91:V99" si="202">SUM(S91-U91)</f>
        <v>315320</v>
      </c>
      <c r="W91" s="424">
        <f t="shared" si="125"/>
        <v>315320</v>
      </c>
      <c r="X91" s="156">
        <v>0.11</v>
      </c>
      <c r="Y91" s="424">
        <f t="shared" si="199"/>
        <v>350005.2</v>
      </c>
      <c r="Z91" s="9"/>
    </row>
    <row r="92" spans="1:26" s="120" customFormat="1" ht="15.5" x14ac:dyDescent="0.35">
      <c r="A92" s="781"/>
      <c r="B92" s="784"/>
      <c r="C92" s="787"/>
      <c r="D92" s="781"/>
      <c r="E92" s="282" t="s">
        <v>403</v>
      </c>
      <c r="F92" s="310">
        <v>5</v>
      </c>
      <c r="G92" s="311" t="s">
        <v>45</v>
      </c>
      <c r="H92" s="312">
        <v>122264</v>
      </c>
      <c r="I92" s="413">
        <f t="shared" si="200"/>
        <v>611320</v>
      </c>
      <c r="J92" s="311">
        <v>0.2</v>
      </c>
      <c r="K92" s="415">
        <f t="shared" si="193"/>
        <v>122264</v>
      </c>
      <c r="L92" s="415">
        <f t="shared" si="190"/>
        <v>489056</v>
      </c>
      <c r="M92" s="220"/>
      <c r="N92" s="220"/>
      <c r="O92" s="197"/>
      <c r="P92" s="154"/>
      <c r="Q92" s="484" t="s">
        <v>207</v>
      </c>
      <c r="R92" s="206">
        <v>68468</v>
      </c>
      <c r="S92" s="155">
        <f>SUM(F92*R92)</f>
        <v>342340</v>
      </c>
      <c r="T92" s="156">
        <v>0</v>
      </c>
      <c r="U92" s="480">
        <f t="shared" si="201"/>
        <v>0</v>
      </c>
      <c r="V92" s="480">
        <f t="shared" si="202"/>
        <v>342340</v>
      </c>
      <c r="W92" s="424">
        <f t="shared" si="125"/>
        <v>342340</v>
      </c>
      <c r="X92" s="156">
        <v>0.11</v>
      </c>
      <c r="Y92" s="424">
        <f t="shared" si="199"/>
        <v>379997.4</v>
      </c>
      <c r="Z92" s="9"/>
    </row>
    <row r="93" spans="1:26" s="120" customFormat="1" ht="15.5" x14ac:dyDescent="0.35">
      <c r="A93" s="781"/>
      <c r="B93" s="784"/>
      <c r="C93" s="787"/>
      <c r="D93" s="781"/>
      <c r="E93" s="282" t="s">
        <v>404</v>
      </c>
      <c r="F93" s="310">
        <v>5</v>
      </c>
      <c r="G93" s="311" t="s">
        <v>45</v>
      </c>
      <c r="H93" s="312">
        <v>122264</v>
      </c>
      <c r="I93" s="413">
        <f t="shared" si="200"/>
        <v>611320</v>
      </c>
      <c r="J93" s="311">
        <v>0.2</v>
      </c>
      <c r="K93" s="415">
        <f t="shared" si="193"/>
        <v>122264</v>
      </c>
      <c r="L93" s="415">
        <f t="shared" si="190"/>
        <v>489056</v>
      </c>
      <c r="M93" s="220"/>
      <c r="N93" s="220"/>
      <c r="O93" s="197"/>
      <c r="P93" s="154"/>
      <c r="Q93" s="484" t="s">
        <v>207</v>
      </c>
      <c r="R93" s="206">
        <v>68468</v>
      </c>
      <c r="S93" s="155">
        <f>SUM(F93*R93)</f>
        <v>342340</v>
      </c>
      <c r="T93" s="156">
        <v>0</v>
      </c>
      <c r="U93" s="480">
        <f t="shared" si="201"/>
        <v>0</v>
      </c>
      <c r="V93" s="480">
        <f t="shared" si="202"/>
        <v>342340</v>
      </c>
      <c r="W93" s="424">
        <f t="shared" si="125"/>
        <v>342340</v>
      </c>
      <c r="X93" s="156">
        <v>0.11</v>
      </c>
      <c r="Y93" s="424">
        <f t="shared" si="199"/>
        <v>379997.4</v>
      </c>
      <c r="Z93" s="9"/>
    </row>
    <row r="94" spans="1:26" s="120" customFormat="1" ht="15.5" x14ac:dyDescent="0.35">
      <c r="A94" s="781"/>
      <c r="B94" s="784"/>
      <c r="C94" s="787"/>
      <c r="D94" s="781"/>
      <c r="E94" s="282" t="s">
        <v>405</v>
      </c>
      <c r="F94" s="310">
        <v>5</v>
      </c>
      <c r="G94" s="311" t="s">
        <v>45</v>
      </c>
      <c r="H94" s="312">
        <v>122264</v>
      </c>
      <c r="I94" s="413">
        <f t="shared" si="200"/>
        <v>611320</v>
      </c>
      <c r="J94" s="311">
        <v>0.2</v>
      </c>
      <c r="K94" s="415">
        <f t="shared" si="193"/>
        <v>122264</v>
      </c>
      <c r="L94" s="415">
        <f t="shared" si="190"/>
        <v>489056</v>
      </c>
      <c r="M94" s="220"/>
      <c r="N94" s="220"/>
      <c r="O94" s="197"/>
      <c r="P94" s="154"/>
      <c r="Q94" s="484" t="s">
        <v>207</v>
      </c>
      <c r="R94" s="206">
        <v>68468</v>
      </c>
      <c r="S94" s="155">
        <f>SUM(F94*R94)</f>
        <v>342340</v>
      </c>
      <c r="T94" s="156">
        <v>0</v>
      </c>
      <c r="U94" s="480">
        <f t="shared" si="201"/>
        <v>0</v>
      </c>
      <c r="V94" s="480">
        <f t="shared" si="202"/>
        <v>342340</v>
      </c>
      <c r="W94" s="424">
        <f t="shared" si="125"/>
        <v>342340</v>
      </c>
      <c r="X94" s="156">
        <v>0.11</v>
      </c>
      <c r="Y94" s="424">
        <f t="shared" si="199"/>
        <v>379997.4</v>
      </c>
      <c r="Z94" s="9"/>
    </row>
    <row r="95" spans="1:26" s="120" customFormat="1" ht="15.5" x14ac:dyDescent="0.35">
      <c r="A95" s="781"/>
      <c r="B95" s="784"/>
      <c r="C95" s="787"/>
      <c r="D95" s="781"/>
      <c r="E95" s="282" t="s">
        <v>406</v>
      </c>
      <c r="F95" s="310">
        <v>5</v>
      </c>
      <c r="G95" s="311" t="s">
        <v>45</v>
      </c>
      <c r="H95" s="312">
        <v>122264</v>
      </c>
      <c r="I95" s="413">
        <f t="shared" si="200"/>
        <v>611320</v>
      </c>
      <c r="J95" s="311">
        <v>0.2</v>
      </c>
      <c r="K95" s="415">
        <f t="shared" si="193"/>
        <v>122264</v>
      </c>
      <c r="L95" s="415">
        <f t="shared" si="190"/>
        <v>489056</v>
      </c>
      <c r="M95" s="220"/>
      <c r="N95" s="220"/>
      <c r="O95" s="197"/>
      <c r="P95" s="154"/>
      <c r="Q95" s="484" t="s">
        <v>207</v>
      </c>
      <c r="R95" s="206">
        <v>68468</v>
      </c>
      <c r="S95" s="155">
        <f>SUM(F95*R95)</f>
        <v>342340</v>
      </c>
      <c r="T95" s="156">
        <v>0</v>
      </c>
      <c r="U95" s="480">
        <f t="shared" si="201"/>
        <v>0</v>
      </c>
      <c r="V95" s="480">
        <f t="shared" si="202"/>
        <v>342340</v>
      </c>
      <c r="W95" s="424">
        <f t="shared" si="125"/>
        <v>342340</v>
      </c>
      <c r="X95" s="156">
        <v>0.11</v>
      </c>
      <c r="Y95" s="424">
        <f t="shared" si="199"/>
        <v>379997.4</v>
      </c>
      <c r="Z95" s="9"/>
    </row>
    <row r="96" spans="1:26" s="120" customFormat="1" ht="15.5" x14ac:dyDescent="0.35">
      <c r="A96" s="781"/>
      <c r="B96" s="784"/>
      <c r="C96" s="787"/>
      <c r="D96" s="781"/>
      <c r="E96" s="282" t="s">
        <v>407</v>
      </c>
      <c r="F96" s="310">
        <v>200</v>
      </c>
      <c r="G96" s="311" t="s">
        <v>45</v>
      </c>
      <c r="H96" s="312">
        <v>20000</v>
      </c>
      <c r="I96" s="413">
        <f t="shared" si="200"/>
        <v>4000000</v>
      </c>
      <c r="J96" s="311">
        <v>0.2</v>
      </c>
      <c r="K96" s="415">
        <f t="shared" si="193"/>
        <v>800000</v>
      </c>
      <c r="L96" s="415">
        <f t="shared" si="190"/>
        <v>3200000</v>
      </c>
      <c r="M96" s="220"/>
      <c r="N96" s="220"/>
      <c r="O96" s="197"/>
      <c r="P96" s="154"/>
      <c r="Q96" s="484" t="s">
        <v>290</v>
      </c>
      <c r="R96" s="206">
        <v>10500</v>
      </c>
      <c r="S96" s="155">
        <f>SUM(F96*R96)</f>
        <v>2100000</v>
      </c>
      <c r="T96" s="156">
        <v>0</v>
      </c>
      <c r="U96" s="480">
        <f t="shared" si="201"/>
        <v>0</v>
      </c>
      <c r="V96" s="480">
        <f t="shared" si="202"/>
        <v>2100000</v>
      </c>
      <c r="W96" s="424">
        <f t="shared" si="125"/>
        <v>2100000</v>
      </c>
      <c r="X96" s="156">
        <v>0.11</v>
      </c>
      <c r="Y96" s="424">
        <f t="shared" si="199"/>
        <v>2331000</v>
      </c>
      <c r="Z96" s="9"/>
    </row>
    <row r="97" spans="1:294" s="120" customFormat="1" ht="15.5" x14ac:dyDescent="0.35">
      <c r="A97" s="781"/>
      <c r="B97" s="784"/>
      <c r="C97" s="787"/>
      <c r="D97" s="781"/>
      <c r="E97" s="282" t="s">
        <v>408</v>
      </c>
      <c r="F97" s="310">
        <v>50</v>
      </c>
      <c r="G97" s="311" t="s">
        <v>45</v>
      </c>
      <c r="H97" s="312">
        <v>15500</v>
      </c>
      <c r="I97" s="413">
        <f t="shared" si="200"/>
        <v>775000</v>
      </c>
      <c r="J97" s="311">
        <v>0.2</v>
      </c>
      <c r="K97" s="415">
        <f t="shared" si="193"/>
        <v>155000</v>
      </c>
      <c r="L97" s="415">
        <f t="shared" si="190"/>
        <v>620000</v>
      </c>
      <c r="M97" s="220"/>
      <c r="N97" s="220"/>
      <c r="O97" s="197"/>
      <c r="P97" s="154"/>
      <c r="Q97" s="484" t="s">
        <v>418</v>
      </c>
      <c r="R97" s="206">
        <v>11046</v>
      </c>
      <c r="S97" s="155">
        <f>SUM(F97*R97)</f>
        <v>552300</v>
      </c>
      <c r="T97" s="156">
        <v>0.1</v>
      </c>
      <c r="U97" s="480">
        <f t="shared" si="201"/>
        <v>55230</v>
      </c>
      <c r="V97" s="480">
        <f t="shared" si="202"/>
        <v>497070</v>
      </c>
      <c r="W97" s="424">
        <f t="shared" si="125"/>
        <v>497070</v>
      </c>
      <c r="X97" s="156">
        <v>0.11</v>
      </c>
      <c r="Y97" s="424">
        <f t="shared" si="199"/>
        <v>551747.69999999995</v>
      </c>
      <c r="Z97" s="9"/>
    </row>
    <row r="98" spans="1:294" s="120" customFormat="1" ht="15.5" x14ac:dyDescent="0.35">
      <c r="A98" s="781"/>
      <c r="B98" s="784"/>
      <c r="C98" s="787"/>
      <c r="D98" s="781"/>
      <c r="E98" s="282" t="s">
        <v>409</v>
      </c>
      <c r="F98" s="310">
        <v>100</v>
      </c>
      <c r="G98" s="311" t="s">
        <v>45</v>
      </c>
      <c r="H98" s="312">
        <v>14700</v>
      </c>
      <c r="I98" s="413">
        <f t="shared" si="200"/>
        <v>1470000</v>
      </c>
      <c r="J98" s="311">
        <v>0.2</v>
      </c>
      <c r="K98" s="415">
        <f t="shared" si="193"/>
        <v>294000</v>
      </c>
      <c r="L98" s="415">
        <f t="shared" si="190"/>
        <v>1176000</v>
      </c>
      <c r="M98" s="220"/>
      <c r="N98" s="220"/>
      <c r="O98" s="197"/>
      <c r="P98" s="154"/>
      <c r="Q98" s="484" t="s">
        <v>418</v>
      </c>
      <c r="R98" s="206">
        <v>10550</v>
      </c>
      <c r="S98" s="155">
        <f>SUM(F98*R98)</f>
        <v>1055000</v>
      </c>
      <c r="T98" s="156">
        <v>0.25</v>
      </c>
      <c r="U98" s="480">
        <f t="shared" si="201"/>
        <v>263750</v>
      </c>
      <c r="V98" s="480">
        <f t="shared" si="202"/>
        <v>791250</v>
      </c>
      <c r="W98" s="424">
        <f t="shared" si="125"/>
        <v>791250</v>
      </c>
      <c r="X98" s="156">
        <v>0.11</v>
      </c>
      <c r="Y98" s="424">
        <f t="shared" si="199"/>
        <v>878287.5</v>
      </c>
      <c r="Z98" s="9"/>
    </row>
    <row r="99" spans="1:294" s="120" customFormat="1" ht="15.5" x14ac:dyDescent="0.35">
      <c r="A99" s="781"/>
      <c r="B99" s="784"/>
      <c r="C99" s="787"/>
      <c r="D99" s="781"/>
      <c r="E99" s="282" t="s">
        <v>410</v>
      </c>
      <c r="F99" s="310">
        <v>75</v>
      </c>
      <c r="G99" s="311" t="s">
        <v>45</v>
      </c>
      <c r="H99" s="312">
        <v>13300</v>
      </c>
      <c r="I99" s="413">
        <f t="shared" si="200"/>
        <v>997500</v>
      </c>
      <c r="J99" s="311">
        <v>0.2</v>
      </c>
      <c r="K99" s="415">
        <f t="shared" si="193"/>
        <v>199500</v>
      </c>
      <c r="L99" s="415">
        <f t="shared" si="190"/>
        <v>798000</v>
      </c>
      <c r="M99" s="220"/>
      <c r="N99" s="220"/>
      <c r="O99" s="197"/>
      <c r="P99" s="154"/>
      <c r="Q99" s="484" t="s">
        <v>418</v>
      </c>
      <c r="R99" s="206">
        <v>9550</v>
      </c>
      <c r="S99" s="155">
        <f>SUM(F99*R99)</f>
        <v>716250</v>
      </c>
      <c r="T99" s="156">
        <v>0.25</v>
      </c>
      <c r="U99" s="480">
        <f t="shared" si="201"/>
        <v>179062.5</v>
      </c>
      <c r="V99" s="480">
        <f t="shared" si="202"/>
        <v>537187.5</v>
      </c>
      <c r="W99" s="424">
        <f t="shared" si="125"/>
        <v>537187.5</v>
      </c>
      <c r="X99" s="156">
        <v>0.11</v>
      </c>
      <c r="Y99" s="424">
        <f t="shared" si="199"/>
        <v>596278.125</v>
      </c>
      <c r="Z99" s="9"/>
    </row>
    <row r="100" spans="1:294" s="120" customFormat="1" ht="15.5" x14ac:dyDescent="0.35">
      <c r="A100" s="781"/>
      <c r="B100" s="784"/>
      <c r="C100" s="787"/>
      <c r="D100" s="781"/>
      <c r="E100" s="282" t="s">
        <v>411</v>
      </c>
      <c r="F100" s="310">
        <v>1</v>
      </c>
      <c r="G100" s="311" t="s">
        <v>45</v>
      </c>
      <c r="H100" s="312">
        <v>2000000</v>
      </c>
      <c r="I100" s="413">
        <f>SUM(F100*H100)</f>
        <v>2000000</v>
      </c>
      <c r="J100" s="311">
        <v>0.2</v>
      </c>
      <c r="K100" s="415">
        <f t="shared" si="193"/>
        <v>400000</v>
      </c>
      <c r="L100" s="415">
        <f>SUM(I100-K100)</f>
        <v>1600000</v>
      </c>
      <c r="M100" s="220"/>
      <c r="N100" s="220"/>
      <c r="O100" s="197"/>
      <c r="P100" s="154"/>
      <c r="Q100" s="484" t="s">
        <v>68</v>
      </c>
      <c r="R100" s="206">
        <v>850000</v>
      </c>
      <c r="S100" s="155">
        <f>SUM(F100*R100)</f>
        <v>850000</v>
      </c>
      <c r="T100" s="156">
        <v>0</v>
      </c>
      <c r="U100" s="480">
        <f t="shared" ref="U100:U101" si="203">SUM(S100*T100)</f>
        <v>0</v>
      </c>
      <c r="V100" s="480">
        <f t="shared" ref="V100:V101" si="204">SUM(S100-U100)</f>
        <v>850000</v>
      </c>
      <c r="W100" s="424">
        <f t="shared" si="125"/>
        <v>850000</v>
      </c>
      <c r="X100" s="156">
        <v>0</v>
      </c>
      <c r="Y100" s="424">
        <f t="shared" si="199"/>
        <v>850000</v>
      </c>
    </row>
    <row r="101" spans="1:294" s="120" customFormat="1" ht="15.5" x14ac:dyDescent="0.35">
      <c r="A101" s="781"/>
      <c r="B101" s="784"/>
      <c r="C101" s="787"/>
      <c r="D101" s="781"/>
      <c r="E101" s="282" t="s">
        <v>342</v>
      </c>
      <c r="F101" s="310">
        <v>4</v>
      </c>
      <c r="G101" s="311" t="s">
        <v>45</v>
      </c>
      <c r="H101" s="312">
        <v>2000000</v>
      </c>
      <c r="I101" s="413">
        <f>SUM(F101*H101)</f>
        <v>8000000</v>
      </c>
      <c r="J101" s="311">
        <v>0.2</v>
      </c>
      <c r="K101" s="415">
        <f t="shared" si="193"/>
        <v>1600000</v>
      </c>
      <c r="L101" s="415">
        <f>SUM(I101-K101)</f>
        <v>6400000</v>
      </c>
      <c r="M101" s="220"/>
      <c r="N101" s="220"/>
      <c r="O101" s="197"/>
      <c r="P101" s="154"/>
      <c r="Q101" s="484" t="s">
        <v>68</v>
      </c>
      <c r="R101" s="206">
        <v>850000</v>
      </c>
      <c r="S101" s="155">
        <f>SUM(F101*R101)</f>
        <v>3400000</v>
      </c>
      <c r="T101" s="156">
        <v>0</v>
      </c>
      <c r="U101" s="480">
        <f t="shared" si="203"/>
        <v>0</v>
      </c>
      <c r="V101" s="480">
        <f t="shared" si="204"/>
        <v>3400000</v>
      </c>
      <c r="W101" s="424">
        <f t="shared" si="125"/>
        <v>3400000</v>
      </c>
      <c r="X101" s="156">
        <v>0</v>
      </c>
      <c r="Y101" s="424">
        <f t="shared" si="199"/>
        <v>3400000</v>
      </c>
    </row>
    <row r="102" spans="1:294" s="120" customFormat="1" ht="15.5" x14ac:dyDescent="0.35">
      <c r="A102" s="781"/>
      <c r="B102" s="784"/>
      <c r="C102" s="787"/>
      <c r="D102" s="781"/>
      <c r="E102" s="282" t="s">
        <v>412</v>
      </c>
      <c r="F102" s="75">
        <v>50</v>
      </c>
      <c r="G102" s="158" t="s">
        <v>90</v>
      </c>
      <c r="H102" s="157">
        <v>32175</v>
      </c>
      <c r="I102" s="413">
        <f t="shared" ref="I102" si="205">SUM(F102*H102)</f>
        <v>1608750</v>
      </c>
      <c r="J102" s="158">
        <v>0.2</v>
      </c>
      <c r="K102" s="415">
        <f t="shared" ref="K102" si="206">SUM(I102*J102)</f>
        <v>321750</v>
      </c>
      <c r="L102" s="415">
        <f t="shared" ref="L102" si="207">SUM(I102-K102)</f>
        <v>1287000</v>
      </c>
      <c r="M102" s="220"/>
      <c r="N102" s="220"/>
      <c r="O102" s="197"/>
      <c r="P102" s="154"/>
      <c r="Q102" s="270" t="s">
        <v>290</v>
      </c>
      <c r="R102" s="206">
        <v>18018</v>
      </c>
      <c r="S102" s="155">
        <f>SUM(F102*R102)</f>
        <v>900900</v>
      </c>
      <c r="T102" s="156">
        <v>0</v>
      </c>
      <c r="U102" s="480">
        <f t="shared" ref="U102" si="208">SUM(S102*T102)</f>
        <v>0</v>
      </c>
      <c r="V102" s="480">
        <f t="shared" ref="V102" si="209">SUM(S102-U102)</f>
        <v>900900</v>
      </c>
      <c r="W102" s="424">
        <f t="shared" si="125"/>
        <v>900900</v>
      </c>
      <c r="X102" s="156">
        <v>0.11</v>
      </c>
      <c r="Y102" s="424">
        <f t="shared" si="199"/>
        <v>999999</v>
      </c>
    </row>
    <row r="103" spans="1:294" s="120" customFormat="1" ht="15.5" x14ac:dyDescent="0.35">
      <c r="A103" s="781"/>
      <c r="B103" s="784"/>
      <c r="C103" s="787"/>
      <c r="D103" s="781"/>
      <c r="E103" s="282" t="s">
        <v>419</v>
      </c>
      <c r="F103" s="310">
        <v>50</v>
      </c>
      <c r="G103" s="311" t="s">
        <v>45</v>
      </c>
      <c r="H103" s="312">
        <v>6454</v>
      </c>
      <c r="I103" s="413">
        <f>SUM(F103*H103)</f>
        <v>322700</v>
      </c>
      <c r="J103" s="311">
        <v>0.2</v>
      </c>
      <c r="K103" s="415">
        <f t="shared" ref="K103:K105" si="210">SUM(I103*J103)</f>
        <v>64540</v>
      </c>
      <c r="L103" s="415">
        <f>SUM(I103-K103)</f>
        <v>258160</v>
      </c>
      <c r="M103" s="220"/>
      <c r="N103" s="220"/>
      <c r="O103" s="197"/>
      <c r="P103" s="154"/>
      <c r="Q103" s="270" t="s">
        <v>290</v>
      </c>
      <c r="R103" s="206">
        <v>3064</v>
      </c>
      <c r="S103" s="155">
        <f>SUM(F103*R103)</f>
        <v>153200</v>
      </c>
      <c r="T103" s="156">
        <v>0</v>
      </c>
      <c r="U103" s="480">
        <f t="shared" ref="U103:U106" si="211">SUM(S103*T103)</f>
        <v>0</v>
      </c>
      <c r="V103" s="480">
        <f t="shared" ref="V103:V106" si="212">SUM(S103-U103)</f>
        <v>153200</v>
      </c>
      <c r="W103" s="424">
        <f t="shared" si="125"/>
        <v>153200</v>
      </c>
      <c r="X103" s="156">
        <v>0.11</v>
      </c>
      <c r="Y103" s="424">
        <f t="shared" si="199"/>
        <v>170052</v>
      </c>
    </row>
    <row r="104" spans="1:294" s="120" customFormat="1" ht="15.5" x14ac:dyDescent="0.35">
      <c r="A104" s="781"/>
      <c r="B104" s="784"/>
      <c r="C104" s="787"/>
      <c r="D104" s="781"/>
      <c r="E104" s="282" t="s">
        <v>420</v>
      </c>
      <c r="F104" s="310">
        <v>30</v>
      </c>
      <c r="G104" s="311" t="s">
        <v>45</v>
      </c>
      <c r="H104" s="312">
        <v>6454</v>
      </c>
      <c r="I104" s="413">
        <f>SUM(F104*H104)</f>
        <v>193620</v>
      </c>
      <c r="J104" s="311">
        <v>0.2</v>
      </c>
      <c r="K104" s="415">
        <f t="shared" si="210"/>
        <v>38724</v>
      </c>
      <c r="L104" s="415">
        <f>SUM(I104-K104)</f>
        <v>154896</v>
      </c>
      <c r="M104" s="220"/>
      <c r="N104" s="220"/>
      <c r="O104" s="197"/>
      <c r="P104" s="154"/>
      <c r="Q104" s="270" t="s">
        <v>290</v>
      </c>
      <c r="R104" s="206">
        <v>4000</v>
      </c>
      <c r="S104" s="155">
        <f>SUM(F104*R104)</f>
        <v>120000</v>
      </c>
      <c r="T104" s="156">
        <v>0.1</v>
      </c>
      <c r="U104" s="480">
        <f t="shared" si="211"/>
        <v>12000</v>
      </c>
      <c r="V104" s="480">
        <f t="shared" si="212"/>
        <v>108000</v>
      </c>
      <c r="W104" s="424">
        <f t="shared" si="125"/>
        <v>108000</v>
      </c>
      <c r="X104" s="156">
        <v>0.11</v>
      </c>
      <c r="Y104" s="424">
        <f t="shared" si="199"/>
        <v>119880</v>
      </c>
    </row>
    <row r="105" spans="1:294" s="120" customFormat="1" ht="15.5" x14ac:dyDescent="0.35">
      <c r="A105" s="781"/>
      <c r="B105" s="784"/>
      <c r="C105" s="787"/>
      <c r="D105" s="781"/>
      <c r="E105" s="282" t="s">
        <v>413</v>
      </c>
      <c r="F105" s="310">
        <v>50</v>
      </c>
      <c r="G105" s="311" t="s">
        <v>45</v>
      </c>
      <c r="H105" s="312">
        <v>6454</v>
      </c>
      <c r="I105" s="413">
        <f>SUM(F105*H105)</f>
        <v>322700</v>
      </c>
      <c r="J105" s="311">
        <v>0.2</v>
      </c>
      <c r="K105" s="415">
        <f t="shared" si="210"/>
        <v>64540</v>
      </c>
      <c r="L105" s="415">
        <f>SUM(I105-K105)</f>
        <v>258160</v>
      </c>
      <c r="M105" s="220"/>
      <c r="N105" s="220"/>
      <c r="O105" s="197"/>
      <c r="P105" s="154"/>
      <c r="Q105" s="484" t="s">
        <v>75</v>
      </c>
      <c r="R105" s="206">
        <v>3604</v>
      </c>
      <c r="S105" s="155">
        <f>SUM(F105*R105)</f>
        <v>180200</v>
      </c>
      <c r="T105" s="156">
        <v>0.1</v>
      </c>
      <c r="U105" s="480">
        <f t="shared" si="211"/>
        <v>18020</v>
      </c>
      <c r="V105" s="480">
        <f t="shared" si="212"/>
        <v>162180</v>
      </c>
      <c r="W105" s="424">
        <f t="shared" si="125"/>
        <v>162180</v>
      </c>
      <c r="X105" s="156">
        <v>0.11</v>
      </c>
      <c r="Y105" s="424">
        <f t="shared" si="199"/>
        <v>180019.8</v>
      </c>
    </row>
    <row r="106" spans="1:294" s="270" customFormat="1" ht="15.5" x14ac:dyDescent="0.35">
      <c r="A106" s="782"/>
      <c r="B106" s="785"/>
      <c r="C106" s="788"/>
      <c r="D106" s="782"/>
      <c r="E106" s="184" t="s">
        <v>414</v>
      </c>
      <c r="F106" s="314">
        <v>2</v>
      </c>
      <c r="G106" s="136" t="s">
        <v>45</v>
      </c>
      <c r="H106" s="316">
        <v>220650</v>
      </c>
      <c r="I106" s="419">
        <f t="shared" ref="I106" si="213">SUM(F106*H106)</f>
        <v>441300</v>
      </c>
      <c r="J106" s="315">
        <v>0.2</v>
      </c>
      <c r="K106" s="383">
        <f t="shared" ref="K106" si="214">SUM(I106*J106)</f>
        <v>88260</v>
      </c>
      <c r="L106" s="383">
        <f>SUM(I106-K106)</f>
        <v>353040</v>
      </c>
      <c r="M106" s="249"/>
      <c r="N106" s="249"/>
      <c r="O106" s="198"/>
      <c r="P106" s="153"/>
      <c r="Q106" s="489" t="s">
        <v>275</v>
      </c>
      <c r="R106" s="338">
        <v>150000</v>
      </c>
      <c r="S106" s="173">
        <f>SUM(F106*R106)</f>
        <v>300000</v>
      </c>
      <c r="T106" s="639">
        <v>0.15</v>
      </c>
      <c r="U106" s="242">
        <f t="shared" si="211"/>
        <v>45000</v>
      </c>
      <c r="V106" s="242">
        <f t="shared" si="212"/>
        <v>255000</v>
      </c>
      <c r="W106" s="241">
        <f t="shared" si="125"/>
        <v>255000</v>
      </c>
      <c r="X106" s="639">
        <v>0.11</v>
      </c>
      <c r="Y106" s="241">
        <f>SUM(W106+(W106*X106))</f>
        <v>283050</v>
      </c>
    </row>
    <row r="107" spans="1:294" s="120" customFormat="1" ht="15.5" x14ac:dyDescent="0.35">
      <c r="A107" s="780">
        <v>4</v>
      </c>
      <c r="B107" s="783">
        <v>45672</v>
      </c>
      <c r="C107" s="838">
        <v>117360125</v>
      </c>
      <c r="D107" s="780" t="s">
        <v>37</v>
      </c>
      <c r="E107" s="172" t="s">
        <v>366</v>
      </c>
      <c r="F107" s="203">
        <v>15</v>
      </c>
      <c r="G107" s="133" t="s">
        <v>45</v>
      </c>
      <c r="H107" s="204">
        <v>250000</v>
      </c>
      <c r="I107" s="123">
        <f t="shared" ref="I107:I109" si="215">SUM(F107*H107)</f>
        <v>3750000</v>
      </c>
      <c r="J107" s="133">
        <v>0.2</v>
      </c>
      <c r="K107" s="382">
        <f t="shared" ref="K107:K109" si="216">SUM(I107*J107)</f>
        <v>750000</v>
      </c>
      <c r="L107" s="382">
        <f t="shared" ref="L107:L109" si="217">SUM(I107-K107)</f>
        <v>3000000</v>
      </c>
      <c r="M107" s="205">
        <f>SUM(L107:L109)</f>
        <v>6000000</v>
      </c>
      <c r="N107" s="205">
        <f>SUM(M107*11%)</f>
        <v>660000</v>
      </c>
      <c r="O107" s="187"/>
      <c r="P107" s="229">
        <f>SUM(M107+N107)</f>
        <v>6660000</v>
      </c>
      <c r="Q107" s="485" t="s">
        <v>53</v>
      </c>
      <c r="R107" s="451">
        <v>85586</v>
      </c>
      <c r="S107" s="649">
        <f>SUM(F107*R107)</f>
        <v>1283790</v>
      </c>
      <c r="T107" s="638">
        <v>0</v>
      </c>
      <c r="U107" s="239">
        <f t="shared" ref="U107:U109" si="218">SUM(S107*T107)</f>
        <v>0</v>
      </c>
      <c r="V107" s="239">
        <f t="shared" ref="V107:V109" si="219">SUM(S107-U107)</f>
        <v>1283790</v>
      </c>
      <c r="W107" s="238">
        <f t="shared" si="125"/>
        <v>1283790</v>
      </c>
      <c r="X107" s="638">
        <v>0.11</v>
      </c>
      <c r="Y107" s="238">
        <f t="shared" ref="Y107:Y109" si="220">SUM(W107+(W107*X107))</f>
        <v>1425006.9</v>
      </c>
    </row>
    <row r="108" spans="1:294" s="120" customFormat="1" ht="15.5" x14ac:dyDescent="0.35">
      <c r="A108" s="781"/>
      <c r="B108" s="784"/>
      <c r="C108" s="787"/>
      <c r="D108" s="781"/>
      <c r="E108" s="125" t="s">
        <v>354</v>
      </c>
      <c r="F108" s="75">
        <v>15</v>
      </c>
      <c r="G108" s="158" t="s">
        <v>45</v>
      </c>
      <c r="H108" s="157">
        <v>145000</v>
      </c>
      <c r="I108" s="54">
        <f t="shared" si="215"/>
        <v>2175000</v>
      </c>
      <c r="J108" s="158">
        <v>0.2</v>
      </c>
      <c r="K108" s="415">
        <f t="shared" si="216"/>
        <v>435000</v>
      </c>
      <c r="L108" s="415">
        <f t="shared" si="217"/>
        <v>1740000</v>
      </c>
      <c r="M108" s="220"/>
      <c r="N108" s="220"/>
      <c r="O108" s="197"/>
      <c r="P108" s="154"/>
      <c r="Q108" s="484" t="s">
        <v>53</v>
      </c>
      <c r="R108" s="483">
        <v>52252</v>
      </c>
      <c r="S108" s="155">
        <f>SUM(F108*R108)</f>
        <v>783780</v>
      </c>
      <c r="T108" s="156">
        <v>0</v>
      </c>
      <c r="U108" s="480">
        <f t="shared" si="218"/>
        <v>0</v>
      </c>
      <c r="V108" s="480">
        <f t="shared" si="219"/>
        <v>783780</v>
      </c>
      <c r="W108" s="424">
        <f t="shared" si="125"/>
        <v>783780</v>
      </c>
      <c r="X108" s="156">
        <v>0.11</v>
      </c>
      <c r="Y108" s="424">
        <f t="shared" si="220"/>
        <v>869995.8</v>
      </c>
    </row>
    <row r="109" spans="1:294" s="120" customFormat="1" ht="15.5" x14ac:dyDescent="0.35">
      <c r="A109" s="782"/>
      <c r="B109" s="785"/>
      <c r="C109" s="788"/>
      <c r="D109" s="782"/>
      <c r="E109" s="184" t="s">
        <v>369</v>
      </c>
      <c r="F109" s="202">
        <v>10</v>
      </c>
      <c r="G109" s="136" t="s">
        <v>45</v>
      </c>
      <c r="H109" s="177">
        <v>157500</v>
      </c>
      <c r="I109" s="44">
        <f t="shared" si="215"/>
        <v>1575000</v>
      </c>
      <c r="J109" s="136">
        <v>0.2</v>
      </c>
      <c r="K109" s="383">
        <f t="shared" si="216"/>
        <v>315000</v>
      </c>
      <c r="L109" s="383">
        <f t="shared" si="217"/>
        <v>1260000</v>
      </c>
      <c r="M109" s="249"/>
      <c r="N109" s="249"/>
      <c r="O109" s="198"/>
      <c r="P109" s="153"/>
      <c r="Q109" s="489" t="s">
        <v>53</v>
      </c>
      <c r="R109" s="487">
        <v>54054</v>
      </c>
      <c r="S109" s="173">
        <f>SUM(F109*R109)</f>
        <v>540540</v>
      </c>
      <c r="T109" s="639">
        <v>0</v>
      </c>
      <c r="U109" s="242">
        <f t="shared" si="218"/>
        <v>0</v>
      </c>
      <c r="V109" s="242">
        <f t="shared" si="219"/>
        <v>540540</v>
      </c>
      <c r="W109" s="241">
        <f t="shared" si="125"/>
        <v>540540</v>
      </c>
      <c r="X109" s="639">
        <v>0.11</v>
      </c>
      <c r="Y109" s="241">
        <f t="shared" si="220"/>
        <v>599999.4</v>
      </c>
    </row>
    <row r="110" spans="1:294" s="35" customFormat="1" ht="15.5" x14ac:dyDescent="0.35">
      <c r="A110" s="209"/>
      <c r="B110" s="37"/>
      <c r="C110" s="271"/>
      <c r="D110" s="209"/>
      <c r="E110" s="385"/>
      <c r="F110" s="459"/>
      <c r="G110" s="340"/>
      <c r="H110" s="386"/>
      <c r="I110" s="460"/>
      <c r="J110" s="340"/>
      <c r="L110" s="447"/>
      <c r="M110" s="232"/>
      <c r="N110" s="232"/>
      <c r="O110" s="224"/>
      <c r="Q110" s="427"/>
      <c r="R110" s="428"/>
      <c r="S110" s="651"/>
      <c r="T110" s="634"/>
      <c r="U110" s="501"/>
      <c r="V110" s="501"/>
      <c r="W110" s="562"/>
      <c r="X110" s="634"/>
      <c r="Y110" s="562"/>
    </row>
    <row r="111" spans="1:294" s="35" customFormat="1" ht="15.5" x14ac:dyDescent="0.35">
      <c r="A111" s="209"/>
      <c r="B111" s="37"/>
      <c r="C111" s="271"/>
      <c r="D111" s="209"/>
      <c r="E111" s="385"/>
      <c r="F111" s="711"/>
      <c r="H111" s="386"/>
      <c r="I111" s="460"/>
      <c r="J111" s="340"/>
      <c r="K111" s="447"/>
      <c r="L111" s="447"/>
      <c r="M111" s="447"/>
      <c r="N111" s="232"/>
      <c r="O111" s="224"/>
      <c r="P111" s="232">
        <f>SUM(P15+P66+P73+P76+P85+P107)</f>
        <v>213861371.66400003</v>
      </c>
      <c r="Q111" s="427"/>
      <c r="R111" s="428"/>
      <c r="S111" s="651"/>
      <c r="T111" s="634"/>
      <c r="U111" s="501"/>
      <c r="V111" s="501"/>
      <c r="W111" s="562"/>
      <c r="X111" s="634"/>
      <c r="Y111" s="562"/>
    </row>
    <row r="112" spans="1:294" s="41" customFormat="1" ht="19" thickBot="1" x14ac:dyDescent="0.4">
      <c r="A112" s="789" t="s">
        <v>427</v>
      </c>
      <c r="B112" s="790"/>
      <c r="C112" s="790"/>
      <c r="D112" s="110"/>
      <c r="E112" s="585"/>
      <c r="F112" s="586"/>
      <c r="G112" s="585"/>
      <c r="H112" s="587"/>
      <c r="I112" s="588"/>
      <c r="J112" s="589"/>
      <c r="K112" s="590"/>
      <c r="L112" s="590"/>
      <c r="M112" s="591"/>
      <c r="N112" s="591"/>
      <c r="O112" s="591"/>
      <c r="P112" s="589"/>
      <c r="Q112" s="637"/>
      <c r="R112" s="635"/>
      <c r="S112" s="635"/>
      <c r="T112" s="635"/>
      <c r="U112" s="637"/>
      <c r="V112" s="635"/>
      <c r="W112" s="635"/>
      <c r="X112" s="636"/>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row>
    <row r="113" spans="1:297" ht="15.5" x14ac:dyDescent="0.35">
      <c r="A113" s="798" t="s">
        <v>0</v>
      </c>
      <c r="B113" s="798" t="s">
        <v>1</v>
      </c>
      <c r="C113" s="798"/>
      <c r="D113" s="800" t="s">
        <v>3</v>
      </c>
      <c r="E113" s="857" t="s">
        <v>5</v>
      </c>
      <c r="F113" s="857" t="s">
        <v>6</v>
      </c>
      <c r="G113" s="857"/>
      <c r="H113" s="603" t="s">
        <v>7</v>
      </c>
      <c r="I113" s="604" t="s">
        <v>8</v>
      </c>
      <c r="J113" s="605" t="s">
        <v>9</v>
      </c>
      <c r="K113" s="604" t="s">
        <v>10</v>
      </c>
      <c r="L113" s="604" t="s">
        <v>10</v>
      </c>
      <c r="M113" s="604" t="s">
        <v>11</v>
      </c>
      <c r="N113" s="849" t="s">
        <v>93</v>
      </c>
      <c r="O113" s="849" t="s">
        <v>206</v>
      </c>
      <c r="P113" s="604" t="s">
        <v>12</v>
      </c>
      <c r="Q113" s="851" t="s">
        <v>13</v>
      </c>
      <c r="R113" s="643" t="s">
        <v>14</v>
      </c>
      <c r="S113" s="643" t="s">
        <v>14</v>
      </c>
      <c r="T113" s="644" t="s">
        <v>15</v>
      </c>
      <c r="U113" s="645" t="s">
        <v>16</v>
      </c>
      <c r="V113" s="645" t="s">
        <v>17</v>
      </c>
      <c r="W113" s="645" t="s">
        <v>18</v>
      </c>
      <c r="X113" s="853" t="s">
        <v>19</v>
      </c>
      <c r="Y113" s="855" t="s">
        <v>17</v>
      </c>
    </row>
    <row r="114" spans="1:297" s="41" customFormat="1" ht="16" thickBot="1" x14ac:dyDescent="0.4">
      <c r="A114" s="808"/>
      <c r="B114" s="375" t="s">
        <v>20</v>
      </c>
      <c r="C114" s="367" t="s">
        <v>21</v>
      </c>
      <c r="D114" s="809"/>
      <c r="E114" s="858"/>
      <c r="F114" s="607" t="s">
        <v>23</v>
      </c>
      <c r="G114" s="606" t="s">
        <v>24</v>
      </c>
      <c r="H114" s="608" t="s">
        <v>25</v>
      </c>
      <c r="I114" s="609" t="s">
        <v>25</v>
      </c>
      <c r="J114" s="610" t="s">
        <v>26</v>
      </c>
      <c r="K114" s="609" t="s">
        <v>27</v>
      </c>
      <c r="L114" s="609" t="s">
        <v>28</v>
      </c>
      <c r="M114" s="609" t="s">
        <v>29</v>
      </c>
      <c r="N114" s="850"/>
      <c r="O114" s="850"/>
      <c r="P114" s="609" t="s">
        <v>30</v>
      </c>
      <c r="Q114" s="852"/>
      <c r="R114" s="646" t="s">
        <v>31</v>
      </c>
      <c r="S114" s="646" t="s">
        <v>32</v>
      </c>
      <c r="T114" s="647" t="s">
        <v>33</v>
      </c>
      <c r="U114" s="648" t="s">
        <v>34</v>
      </c>
      <c r="V114" s="648" t="s">
        <v>35</v>
      </c>
      <c r="W114" s="648" t="s">
        <v>36</v>
      </c>
      <c r="X114" s="854"/>
      <c r="Y114" s="856"/>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row>
    <row r="115" spans="1:297" s="120" customFormat="1" ht="15.5" x14ac:dyDescent="0.35">
      <c r="A115" s="786">
        <v>1</v>
      </c>
      <c r="B115" s="783">
        <v>45693</v>
      </c>
      <c r="C115" s="786">
        <v>117490225</v>
      </c>
      <c r="D115" s="786" t="s">
        <v>37</v>
      </c>
      <c r="E115" s="172" t="s">
        <v>353</v>
      </c>
      <c r="F115" s="318">
        <v>20</v>
      </c>
      <c r="G115" s="133" t="s">
        <v>45</v>
      </c>
      <c r="H115" s="204">
        <v>27000</v>
      </c>
      <c r="I115" s="412">
        <f t="shared" ref="I115" si="221">SUM(F115*H115)</f>
        <v>540000</v>
      </c>
      <c r="J115" s="319">
        <v>0.2</v>
      </c>
      <c r="K115" s="382">
        <f t="shared" ref="K115" si="222">SUM(I115*J115)</f>
        <v>108000</v>
      </c>
      <c r="L115" s="382">
        <f>SUM(I115-K115)</f>
        <v>432000</v>
      </c>
      <c r="M115" s="846">
        <f>SUM(L115:L139)</f>
        <v>49396463.399999999</v>
      </c>
      <c r="N115" s="846">
        <f>SUM(M115*11%)</f>
        <v>5433610.9739999995</v>
      </c>
      <c r="O115" s="187"/>
      <c r="P115" s="846">
        <f>SUM(M115+N115)</f>
        <v>54830074.373999998</v>
      </c>
      <c r="Q115" s="485" t="s">
        <v>68</v>
      </c>
      <c r="R115" s="337">
        <v>15000</v>
      </c>
      <c r="S115" s="649">
        <f>SUM(F115*R115)</f>
        <v>300000</v>
      </c>
      <c r="T115" s="638">
        <v>0</v>
      </c>
      <c r="U115" s="239">
        <f t="shared" ref="U115" si="223">SUM(S115*T115)</f>
        <v>0</v>
      </c>
      <c r="V115" s="239">
        <f t="shared" ref="V115" si="224">SUM(S115-U115)</f>
        <v>300000</v>
      </c>
      <c r="W115" s="238">
        <f t="shared" ref="W115:W121" si="225">SUM(V115)</f>
        <v>300000</v>
      </c>
      <c r="X115" s="638">
        <v>0</v>
      </c>
      <c r="Y115" s="238">
        <f t="shared" ref="Y115" si="226">SUM(W115+(W115*X115))</f>
        <v>300000</v>
      </c>
    </row>
    <row r="116" spans="1:297" s="120" customFormat="1" ht="15.5" x14ac:dyDescent="0.35">
      <c r="A116" s="787"/>
      <c r="B116" s="784"/>
      <c r="C116" s="787"/>
      <c r="D116" s="787"/>
      <c r="E116" s="130" t="s">
        <v>348</v>
      </c>
      <c r="F116" s="310">
        <v>20</v>
      </c>
      <c r="G116" s="133" t="s">
        <v>45</v>
      </c>
      <c r="H116" s="312">
        <v>31250</v>
      </c>
      <c r="I116" s="413">
        <f t="shared" ref="I116" si="227">SUM(F116*H116)</f>
        <v>625000</v>
      </c>
      <c r="J116" s="311">
        <v>0.2</v>
      </c>
      <c r="K116" s="415">
        <f t="shared" ref="K116" si="228">SUM(I116*J116)</f>
        <v>125000</v>
      </c>
      <c r="L116" s="415">
        <f t="shared" ref="L116" si="229">SUM(I116-K116)</f>
        <v>500000</v>
      </c>
      <c r="M116" s="848"/>
      <c r="N116" s="848"/>
      <c r="O116" s="197"/>
      <c r="P116" s="848"/>
      <c r="Q116" s="484" t="s">
        <v>212</v>
      </c>
      <c r="R116" s="483">
        <v>13514</v>
      </c>
      <c r="S116" s="155">
        <f>SUM(F116*R116)</f>
        <v>270280</v>
      </c>
      <c r="T116" s="156">
        <v>0</v>
      </c>
      <c r="U116" s="480">
        <f t="shared" ref="U116" si="230">SUM(S116*T116)</f>
        <v>0</v>
      </c>
      <c r="V116" s="480">
        <f t="shared" ref="V116" si="231">SUM(S116-U116)</f>
        <v>270280</v>
      </c>
      <c r="W116" s="424">
        <f t="shared" si="225"/>
        <v>270280</v>
      </c>
      <c r="X116" s="156">
        <v>0.11</v>
      </c>
      <c r="Y116" s="424">
        <f t="shared" ref="Y116:Y119" si="232">SUM(W116+(W116*X116))</f>
        <v>300010.8</v>
      </c>
    </row>
    <row r="117" spans="1:297" s="120" customFormat="1" ht="15.5" x14ac:dyDescent="0.35">
      <c r="A117" s="787"/>
      <c r="B117" s="784"/>
      <c r="C117" s="787"/>
      <c r="D117" s="787"/>
      <c r="E117" s="125" t="s">
        <v>119</v>
      </c>
      <c r="F117" s="75">
        <v>2</v>
      </c>
      <c r="G117" s="158" t="s">
        <v>39</v>
      </c>
      <c r="H117" s="157">
        <v>131000</v>
      </c>
      <c r="I117" s="413">
        <f t="shared" ref="I117" si="233">SUM(F117*H117)</f>
        <v>262000</v>
      </c>
      <c r="J117" s="158">
        <v>0.2</v>
      </c>
      <c r="K117" s="415">
        <f t="shared" ref="K117:K119" si="234">SUM(I117*J117)</f>
        <v>52400</v>
      </c>
      <c r="L117" s="415">
        <f t="shared" ref="L117" si="235">SUM(I117-K117)</f>
        <v>209600</v>
      </c>
      <c r="M117" s="848"/>
      <c r="N117" s="848"/>
      <c r="O117" s="197"/>
      <c r="P117" s="848"/>
      <c r="Q117" s="484" t="s">
        <v>104</v>
      </c>
      <c r="R117" s="483">
        <v>50000</v>
      </c>
      <c r="S117" s="155">
        <f>SUM(F117*R117)</f>
        <v>100000</v>
      </c>
      <c r="T117" s="156">
        <v>0</v>
      </c>
      <c r="U117" s="480">
        <f t="shared" ref="U117:U119" si="236">SUM(S117*T117)</f>
        <v>0</v>
      </c>
      <c r="V117" s="480">
        <f t="shared" ref="V117:V119" si="237">SUM(S117-U117)</f>
        <v>100000</v>
      </c>
      <c r="W117" s="424">
        <f t="shared" si="225"/>
        <v>100000</v>
      </c>
      <c r="X117" s="156">
        <v>0.11</v>
      </c>
      <c r="Y117" s="424">
        <f t="shared" si="232"/>
        <v>111000</v>
      </c>
    </row>
    <row r="118" spans="1:297" s="120" customFormat="1" ht="15.5" x14ac:dyDescent="0.35">
      <c r="A118" s="787"/>
      <c r="B118" s="784"/>
      <c r="C118" s="787"/>
      <c r="D118" s="787"/>
      <c r="E118" s="125" t="s">
        <v>359</v>
      </c>
      <c r="F118" s="75">
        <v>10</v>
      </c>
      <c r="G118" s="158" t="s">
        <v>45</v>
      </c>
      <c r="H118" s="157">
        <v>160000</v>
      </c>
      <c r="I118" s="54">
        <f t="shared" ref="I118" si="238">SUM(F118*H118)</f>
        <v>1600000</v>
      </c>
      <c r="J118" s="158">
        <v>0.2</v>
      </c>
      <c r="K118" s="415">
        <f t="shared" si="234"/>
        <v>320000</v>
      </c>
      <c r="L118" s="415">
        <f t="shared" ref="L118:L119" si="239">SUM(I118-K118)</f>
        <v>1280000</v>
      </c>
      <c r="M118" s="848"/>
      <c r="N118" s="848"/>
      <c r="O118" s="197"/>
      <c r="P118" s="848"/>
      <c r="Q118" s="484" t="s">
        <v>275</v>
      </c>
      <c r="R118" s="483">
        <v>57658</v>
      </c>
      <c r="S118" s="155">
        <f>SUM(F118*R118)</f>
        <v>576580</v>
      </c>
      <c r="T118" s="156">
        <v>0</v>
      </c>
      <c r="U118" s="480">
        <f t="shared" si="236"/>
        <v>0</v>
      </c>
      <c r="V118" s="480">
        <f t="shared" si="237"/>
        <v>576580</v>
      </c>
      <c r="W118" s="424">
        <f t="shared" si="225"/>
        <v>576580</v>
      </c>
      <c r="X118" s="156">
        <v>0.11</v>
      </c>
      <c r="Y118" s="424">
        <f t="shared" si="232"/>
        <v>640003.80000000005</v>
      </c>
    </row>
    <row r="119" spans="1:297" s="120" customFormat="1" ht="15.5" x14ac:dyDescent="0.35">
      <c r="A119" s="787"/>
      <c r="B119" s="784"/>
      <c r="C119" s="787"/>
      <c r="D119" s="787"/>
      <c r="E119" s="125" t="s">
        <v>354</v>
      </c>
      <c r="F119" s="75">
        <v>5</v>
      </c>
      <c r="G119" s="158" t="s">
        <v>45</v>
      </c>
      <c r="H119" s="157">
        <v>145000</v>
      </c>
      <c r="I119" s="54">
        <f t="shared" ref="I119" si="240">SUM(F119*H119)</f>
        <v>725000</v>
      </c>
      <c r="J119" s="158">
        <v>0.2</v>
      </c>
      <c r="K119" s="415">
        <f t="shared" si="234"/>
        <v>145000</v>
      </c>
      <c r="L119" s="415">
        <f t="shared" si="239"/>
        <v>580000</v>
      </c>
      <c r="M119" s="848"/>
      <c r="N119" s="848"/>
      <c r="O119" s="197"/>
      <c r="P119" s="848"/>
      <c r="Q119" s="484" t="s">
        <v>275</v>
      </c>
      <c r="R119" s="483">
        <v>52252</v>
      </c>
      <c r="S119" s="155">
        <f>SUM(F119*R119)</f>
        <v>261260</v>
      </c>
      <c r="T119" s="156">
        <v>0</v>
      </c>
      <c r="U119" s="480">
        <f t="shared" si="236"/>
        <v>0</v>
      </c>
      <c r="V119" s="480">
        <f t="shared" si="237"/>
        <v>261260</v>
      </c>
      <c r="W119" s="424">
        <f t="shared" si="225"/>
        <v>261260</v>
      </c>
      <c r="X119" s="156">
        <v>0.11</v>
      </c>
      <c r="Y119" s="424">
        <f t="shared" si="232"/>
        <v>289998.59999999998</v>
      </c>
    </row>
    <row r="120" spans="1:297" s="120" customFormat="1" ht="15.5" x14ac:dyDescent="0.35">
      <c r="A120" s="787"/>
      <c r="B120" s="784"/>
      <c r="C120" s="787"/>
      <c r="D120" s="787"/>
      <c r="E120" s="282" t="s">
        <v>288</v>
      </c>
      <c r="F120" s="310">
        <v>40</v>
      </c>
      <c r="G120" s="311" t="s">
        <v>45</v>
      </c>
      <c r="H120" s="312">
        <v>235360</v>
      </c>
      <c r="I120" s="413">
        <f>SUM(F120*H120)</f>
        <v>9414400</v>
      </c>
      <c r="J120" s="311">
        <v>0.2</v>
      </c>
      <c r="K120" s="415">
        <f t="shared" ref="K120" si="241">SUM(I120*J120)</f>
        <v>1882880</v>
      </c>
      <c r="L120" s="415">
        <f>SUM(I120-K120)</f>
        <v>7531520</v>
      </c>
      <c r="M120" s="848"/>
      <c r="N120" s="848"/>
      <c r="O120" s="197"/>
      <c r="P120" s="848"/>
      <c r="Q120" s="484" t="s">
        <v>289</v>
      </c>
      <c r="R120" s="206">
        <v>154000</v>
      </c>
      <c r="S120" s="155">
        <f>SUM(F120*R120)</f>
        <v>6160000</v>
      </c>
      <c r="T120" s="156">
        <v>0.25</v>
      </c>
      <c r="U120" s="480">
        <f t="shared" ref="U120" si="242">SUM(S120*T120)</f>
        <v>1540000</v>
      </c>
      <c r="V120" s="480">
        <f t="shared" ref="V120" si="243">SUM(S120-U120)</f>
        <v>4620000</v>
      </c>
      <c r="W120" s="424">
        <f t="shared" si="225"/>
        <v>4620000</v>
      </c>
      <c r="X120" s="156">
        <v>0.11</v>
      </c>
      <c r="Y120" s="424">
        <f t="shared" ref="Y120" si="244">SUM(W120+(W120*X120))</f>
        <v>5128200</v>
      </c>
    </row>
    <row r="121" spans="1:297" s="282" customFormat="1" ht="15.5" x14ac:dyDescent="0.35">
      <c r="A121" s="787"/>
      <c r="B121" s="784"/>
      <c r="C121" s="787"/>
      <c r="D121" s="787"/>
      <c r="E121" s="282" t="s">
        <v>303</v>
      </c>
      <c r="F121" s="310">
        <v>1</v>
      </c>
      <c r="G121" s="311" t="s">
        <v>42</v>
      </c>
      <c r="H121" s="312">
        <v>2792500</v>
      </c>
      <c r="I121" s="413">
        <f t="shared" ref="I121" si="245">SUM(F121*H121)</f>
        <v>2792500</v>
      </c>
      <c r="J121" s="311">
        <v>0.2</v>
      </c>
      <c r="K121" s="415">
        <f t="shared" ref="K121" si="246">SUM(I121*J121)</f>
        <v>558500</v>
      </c>
      <c r="L121" s="415">
        <f t="shared" ref="L121" si="247">SUM(I121-K121)</f>
        <v>2234000</v>
      </c>
      <c r="M121" s="848"/>
      <c r="N121" s="848"/>
      <c r="O121" s="197"/>
      <c r="P121" s="848"/>
      <c r="Q121" s="346" t="s">
        <v>76</v>
      </c>
      <c r="R121" s="220">
        <v>1675000</v>
      </c>
      <c r="S121" s="660">
        <f>SUM(F121*R121)</f>
        <v>1675000</v>
      </c>
      <c r="T121" s="661">
        <v>0.1</v>
      </c>
      <c r="U121" s="276">
        <f t="shared" ref="U121" si="248">SUM(S121*T121)</f>
        <v>167500</v>
      </c>
      <c r="V121" s="276">
        <f t="shared" ref="V121" si="249">SUM(S121-U121)</f>
        <v>1507500</v>
      </c>
      <c r="W121" s="277">
        <f t="shared" si="225"/>
        <v>1507500</v>
      </c>
      <c r="X121" s="661">
        <v>0.11</v>
      </c>
      <c r="Y121" s="277">
        <f t="shared" ref="Y121" si="250">SUM(W121+(W121*X121))</f>
        <v>1673325</v>
      </c>
    </row>
    <row r="122" spans="1:297" s="120" customFormat="1" ht="15.5" x14ac:dyDescent="0.35">
      <c r="A122" s="787"/>
      <c r="B122" s="784"/>
      <c r="C122" s="787"/>
      <c r="D122" s="787"/>
      <c r="E122" s="125" t="s">
        <v>378</v>
      </c>
      <c r="F122" s="310">
        <v>50</v>
      </c>
      <c r="G122" s="158" t="s">
        <v>45</v>
      </c>
      <c r="H122" s="157">
        <v>87500</v>
      </c>
      <c r="I122" s="54">
        <f t="shared" ref="I122" si="251">SUM(F122*H122)</f>
        <v>4375000</v>
      </c>
      <c r="J122" s="158">
        <v>0.2</v>
      </c>
      <c r="K122" s="415">
        <f t="shared" ref="K122:K123" si="252">SUM(I122*J122)</f>
        <v>875000</v>
      </c>
      <c r="L122" s="415">
        <f t="shared" ref="L122" si="253">SUM(I122-K122)</f>
        <v>3500000</v>
      </c>
      <c r="M122" s="848"/>
      <c r="N122" s="848"/>
      <c r="O122" s="197"/>
      <c r="P122" s="848"/>
      <c r="Q122" s="484" t="s">
        <v>88</v>
      </c>
      <c r="R122" s="483">
        <v>36036</v>
      </c>
      <c r="S122" s="155">
        <f>SUM(F122*R122)</f>
        <v>1801800</v>
      </c>
      <c r="T122" s="156">
        <v>0</v>
      </c>
      <c r="U122" s="480">
        <f t="shared" ref="U122:U123" si="254">SUM(S122*T122)</f>
        <v>0</v>
      </c>
      <c r="V122" s="480">
        <f t="shared" ref="V122:V123" si="255">SUM(S122-U122)</f>
        <v>1801800</v>
      </c>
      <c r="W122" s="424">
        <f t="shared" ref="W122:W160" si="256">SUM(V122)</f>
        <v>1801800</v>
      </c>
      <c r="X122" s="156">
        <v>0.11</v>
      </c>
      <c r="Y122" s="424">
        <f t="shared" ref="Y122" si="257">SUM(W122+(W122*X122))</f>
        <v>1999998</v>
      </c>
    </row>
    <row r="123" spans="1:297" s="120" customFormat="1" ht="15.5" x14ac:dyDescent="0.35">
      <c r="A123" s="787"/>
      <c r="B123" s="784"/>
      <c r="C123" s="787"/>
      <c r="D123" s="787"/>
      <c r="E123" s="125" t="s">
        <v>388</v>
      </c>
      <c r="F123" s="75">
        <v>40</v>
      </c>
      <c r="G123" s="158" t="s">
        <v>45</v>
      </c>
      <c r="H123" s="157">
        <v>80000</v>
      </c>
      <c r="I123" s="54">
        <f t="shared" ref="I123" si="258">SUM(F123*H123)</f>
        <v>3200000</v>
      </c>
      <c r="J123" s="158">
        <v>0.2</v>
      </c>
      <c r="K123" s="415">
        <f t="shared" si="252"/>
        <v>640000</v>
      </c>
      <c r="L123" s="415">
        <f t="shared" ref="L123" si="259">SUM(I123-K123)</f>
        <v>2560000</v>
      </c>
      <c r="M123" s="848"/>
      <c r="N123" s="848"/>
      <c r="O123" s="197"/>
      <c r="P123" s="848"/>
      <c r="Q123" s="484" t="s">
        <v>88</v>
      </c>
      <c r="R123" s="483">
        <v>31532</v>
      </c>
      <c r="S123" s="155">
        <f>SUM(F123*R123)</f>
        <v>1261280</v>
      </c>
      <c r="T123" s="156">
        <v>0</v>
      </c>
      <c r="U123" s="480">
        <f t="shared" si="254"/>
        <v>0</v>
      </c>
      <c r="V123" s="480">
        <f t="shared" si="255"/>
        <v>1261280</v>
      </c>
      <c r="W123" s="424">
        <f t="shared" si="256"/>
        <v>1261280</v>
      </c>
      <c r="X123" s="156">
        <v>0.11</v>
      </c>
      <c r="Y123" s="424">
        <f t="shared" ref="Y123" si="260">SUM(W123+(W123*X123))</f>
        <v>1400020.8</v>
      </c>
    </row>
    <row r="124" spans="1:297" s="120" customFormat="1" ht="15.5" x14ac:dyDescent="0.35">
      <c r="A124" s="787"/>
      <c r="B124" s="784"/>
      <c r="C124" s="787"/>
      <c r="D124" s="787"/>
      <c r="E124" s="125" t="s">
        <v>221</v>
      </c>
      <c r="F124" s="75">
        <v>1</v>
      </c>
      <c r="G124" s="158" t="s">
        <v>45</v>
      </c>
      <c r="H124" s="157">
        <v>235000</v>
      </c>
      <c r="I124" s="413">
        <f t="shared" ref="I124:I125" si="261">SUM(F124*H124)</f>
        <v>235000</v>
      </c>
      <c r="J124" s="158">
        <v>0.2</v>
      </c>
      <c r="K124" s="415">
        <f t="shared" ref="K124" si="262">SUM(I124*J124)</f>
        <v>47000</v>
      </c>
      <c r="L124" s="415">
        <f t="shared" ref="L124:L125" si="263">SUM(I124-K124)</f>
        <v>188000</v>
      </c>
      <c r="M124" s="848"/>
      <c r="N124" s="848"/>
      <c r="O124" s="197"/>
      <c r="P124" s="848"/>
      <c r="Q124" s="484" t="s">
        <v>360</v>
      </c>
      <c r="R124" s="483">
        <v>190000</v>
      </c>
      <c r="S124" s="155">
        <f>SUM(F124*R124)</f>
        <v>190000</v>
      </c>
      <c r="T124" s="156">
        <v>0.5</v>
      </c>
      <c r="U124" s="480">
        <f t="shared" ref="U124" si="264">SUM(S124*T124)</f>
        <v>95000</v>
      </c>
      <c r="V124" s="480">
        <f t="shared" ref="V124" si="265">SUM(S124-U124)</f>
        <v>95000</v>
      </c>
      <c r="W124" s="424">
        <f t="shared" ref="W124:W133" si="266">SUM(V124)</f>
        <v>95000</v>
      </c>
      <c r="X124" s="156">
        <v>0.11</v>
      </c>
      <c r="Y124" s="424">
        <f t="shared" ref="Y124" si="267">SUM(W124+(W124*X124))</f>
        <v>105450</v>
      </c>
    </row>
    <row r="125" spans="1:297" s="120" customFormat="1" ht="15.5" x14ac:dyDescent="0.35">
      <c r="A125" s="787"/>
      <c r="B125" s="784"/>
      <c r="C125" s="787"/>
      <c r="D125" s="787"/>
      <c r="E125" s="282" t="s">
        <v>173</v>
      </c>
      <c r="F125" s="75">
        <v>1</v>
      </c>
      <c r="G125" s="158" t="s">
        <v>46</v>
      </c>
      <c r="H125" s="157">
        <v>905000</v>
      </c>
      <c r="I125" s="413">
        <f t="shared" si="261"/>
        <v>905000</v>
      </c>
      <c r="J125" s="311">
        <v>0</v>
      </c>
      <c r="K125" s="415">
        <f t="shared" ref="K125:K129" si="268">SUM(I125*J125)</f>
        <v>0</v>
      </c>
      <c r="L125" s="415">
        <f t="shared" si="263"/>
        <v>905000</v>
      </c>
      <c r="M125" s="848"/>
      <c r="N125" s="848"/>
      <c r="O125" s="197"/>
      <c r="P125" s="848"/>
      <c r="Q125" s="484" t="s">
        <v>258</v>
      </c>
      <c r="R125" s="483">
        <v>459250</v>
      </c>
      <c r="S125" s="155">
        <f>SUM(F125*R125)</f>
        <v>459250</v>
      </c>
      <c r="T125" s="156">
        <v>0</v>
      </c>
      <c r="U125" s="480">
        <f t="shared" ref="U125:U130" si="269">SUM(S125*T125)</f>
        <v>0</v>
      </c>
      <c r="V125" s="480">
        <f t="shared" ref="V125:V130" si="270">SUM(S125-U125)</f>
        <v>459250</v>
      </c>
      <c r="W125" s="424">
        <f t="shared" si="266"/>
        <v>459250</v>
      </c>
      <c r="X125" s="156">
        <v>0.11</v>
      </c>
      <c r="Y125" s="424">
        <f t="shared" ref="Y125:Y126" si="271">SUM(W125+(W125*X125))</f>
        <v>509767.5</v>
      </c>
    </row>
    <row r="126" spans="1:297" s="120" customFormat="1" ht="15.5" x14ac:dyDescent="0.35">
      <c r="A126" s="787"/>
      <c r="B126" s="784"/>
      <c r="C126" s="787"/>
      <c r="D126" s="787"/>
      <c r="E126" s="282" t="s">
        <v>285</v>
      </c>
      <c r="F126" s="75">
        <v>2</v>
      </c>
      <c r="G126" s="311" t="s">
        <v>46</v>
      </c>
      <c r="H126" s="312">
        <v>206250</v>
      </c>
      <c r="I126" s="413">
        <f t="shared" ref="I126:I127" si="272">SUM(F126*H126)</f>
        <v>412500</v>
      </c>
      <c r="J126" s="311">
        <v>0.2</v>
      </c>
      <c r="K126" s="415">
        <f t="shared" si="268"/>
        <v>82500</v>
      </c>
      <c r="L126" s="415">
        <f t="shared" ref="L126" si="273">SUM(I126-K126)</f>
        <v>330000</v>
      </c>
      <c r="M126" s="848"/>
      <c r="N126" s="848"/>
      <c r="O126" s="197"/>
      <c r="P126" s="848"/>
      <c r="Q126" s="270" t="s">
        <v>88</v>
      </c>
      <c r="R126" s="483">
        <v>49550</v>
      </c>
      <c r="S126" s="155">
        <f>SUM(F126*R126)</f>
        <v>99100</v>
      </c>
      <c r="T126" s="156">
        <v>0</v>
      </c>
      <c r="U126" s="480">
        <f t="shared" si="269"/>
        <v>0</v>
      </c>
      <c r="V126" s="480">
        <f t="shared" si="270"/>
        <v>99100</v>
      </c>
      <c r="W126" s="424">
        <f t="shared" si="266"/>
        <v>99100</v>
      </c>
      <c r="X126" s="156">
        <v>0.11</v>
      </c>
      <c r="Y126" s="424">
        <f t="shared" si="271"/>
        <v>110001</v>
      </c>
    </row>
    <row r="127" spans="1:297" s="120" customFormat="1" ht="15.5" x14ac:dyDescent="0.35">
      <c r="A127" s="787"/>
      <c r="B127" s="784"/>
      <c r="C127" s="787"/>
      <c r="D127" s="787"/>
      <c r="E127" s="125" t="s">
        <v>126</v>
      </c>
      <c r="F127" s="75">
        <v>15</v>
      </c>
      <c r="G127" s="158" t="s">
        <v>45</v>
      </c>
      <c r="H127" s="157">
        <v>37500</v>
      </c>
      <c r="I127" s="413">
        <f t="shared" si="272"/>
        <v>562500</v>
      </c>
      <c r="J127" s="311">
        <v>0.2</v>
      </c>
      <c r="K127" s="415">
        <f t="shared" si="268"/>
        <v>112500</v>
      </c>
      <c r="L127" s="415">
        <f t="shared" ref="L127:L128" si="274">SUM(I127-K127)</f>
        <v>450000</v>
      </c>
      <c r="M127" s="848"/>
      <c r="N127" s="848"/>
      <c r="O127" s="197"/>
      <c r="P127" s="848"/>
      <c r="Q127" s="484" t="s">
        <v>368</v>
      </c>
      <c r="R127" s="483">
        <v>20000</v>
      </c>
      <c r="S127" s="155">
        <f>SUM(F127*R127)</f>
        <v>300000</v>
      </c>
      <c r="T127" s="156">
        <v>0</v>
      </c>
      <c r="U127" s="480">
        <f t="shared" si="269"/>
        <v>0</v>
      </c>
      <c r="V127" s="480">
        <f t="shared" si="270"/>
        <v>300000</v>
      </c>
      <c r="W127" s="424">
        <f t="shared" si="266"/>
        <v>300000</v>
      </c>
      <c r="X127" s="156">
        <v>0</v>
      </c>
      <c r="Y127" s="424">
        <f t="shared" ref="Y127" si="275">SUM(W127+(W127*X127))</f>
        <v>300000</v>
      </c>
    </row>
    <row r="128" spans="1:297" s="120" customFormat="1" ht="15.5" x14ac:dyDescent="0.35">
      <c r="A128" s="787"/>
      <c r="B128" s="784"/>
      <c r="C128" s="787"/>
      <c r="D128" s="787"/>
      <c r="E128" s="282" t="s">
        <v>277</v>
      </c>
      <c r="F128" s="75">
        <v>1</v>
      </c>
      <c r="G128" s="311" t="s">
        <v>39</v>
      </c>
      <c r="H128" s="157">
        <v>673750</v>
      </c>
      <c r="I128" s="413">
        <f t="shared" ref="I128" si="276">SUM(F128*H128)</f>
        <v>673750</v>
      </c>
      <c r="J128" s="311">
        <v>0.2</v>
      </c>
      <c r="K128" s="415">
        <f t="shared" si="268"/>
        <v>134750</v>
      </c>
      <c r="L128" s="415">
        <f t="shared" si="274"/>
        <v>539000</v>
      </c>
      <c r="M128" s="848"/>
      <c r="N128" s="848"/>
      <c r="O128" s="197"/>
      <c r="P128" s="848"/>
      <c r="Q128" s="484" t="s">
        <v>73</v>
      </c>
      <c r="R128" s="483">
        <v>485000</v>
      </c>
      <c r="S128" s="155">
        <f>SUM(F128*R128)</f>
        <v>485000</v>
      </c>
      <c r="T128" s="156">
        <v>0.25</v>
      </c>
      <c r="U128" s="480">
        <f t="shared" si="269"/>
        <v>121250</v>
      </c>
      <c r="V128" s="480">
        <f t="shared" si="270"/>
        <v>363750</v>
      </c>
      <c r="W128" s="424">
        <f t="shared" si="266"/>
        <v>363750</v>
      </c>
      <c r="X128" s="156">
        <v>0.11</v>
      </c>
      <c r="Y128" s="424">
        <f t="shared" ref="Y128" si="277">SUM(W128+(W128*X128))</f>
        <v>403762.5</v>
      </c>
    </row>
    <row r="129" spans="1:26" s="120" customFormat="1" ht="15.5" x14ac:dyDescent="0.35">
      <c r="A129" s="787"/>
      <c r="B129" s="784"/>
      <c r="C129" s="787"/>
      <c r="D129" s="787"/>
      <c r="E129" s="282" t="s">
        <v>349</v>
      </c>
      <c r="F129" s="310">
        <v>1</v>
      </c>
      <c r="G129" s="311" t="s">
        <v>52</v>
      </c>
      <c r="H129" s="312">
        <v>350000</v>
      </c>
      <c r="I129" s="413">
        <f t="shared" ref="I129" si="278">SUM(F129*H129)</f>
        <v>350000</v>
      </c>
      <c r="J129" s="311">
        <v>0.2</v>
      </c>
      <c r="K129" s="415">
        <f t="shared" si="268"/>
        <v>70000</v>
      </c>
      <c r="L129" s="415">
        <f>SUM(I129-K129)</f>
        <v>280000</v>
      </c>
      <c r="M129" s="848"/>
      <c r="N129" s="848"/>
      <c r="O129" s="197"/>
      <c r="P129" s="848"/>
      <c r="Q129" s="484" t="s">
        <v>104</v>
      </c>
      <c r="R129" s="206">
        <v>140000</v>
      </c>
      <c r="S129" s="155">
        <f>SUM(F129*R129)</f>
        <v>140000</v>
      </c>
      <c r="T129" s="156">
        <v>0</v>
      </c>
      <c r="U129" s="480">
        <f t="shared" si="269"/>
        <v>0</v>
      </c>
      <c r="V129" s="480">
        <f t="shared" si="270"/>
        <v>140000</v>
      </c>
      <c r="W129" s="424">
        <f t="shared" si="266"/>
        <v>140000</v>
      </c>
      <c r="X129" s="156">
        <v>0.11</v>
      </c>
      <c r="Y129" s="424">
        <f>SUM(W129+(W129*X129))</f>
        <v>155400</v>
      </c>
    </row>
    <row r="130" spans="1:26" s="120" customFormat="1" ht="15.5" x14ac:dyDescent="0.35">
      <c r="A130" s="787"/>
      <c r="B130" s="784"/>
      <c r="C130" s="787"/>
      <c r="D130" s="787"/>
      <c r="E130" s="125" t="s">
        <v>113</v>
      </c>
      <c r="F130" s="75">
        <v>20</v>
      </c>
      <c r="G130" s="311" t="s">
        <v>45</v>
      </c>
      <c r="H130" s="157">
        <v>464150</v>
      </c>
      <c r="I130" s="413">
        <f t="shared" ref="I130" si="279">SUM(F130*H130)</f>
        <v>9283000</v>
      </c>
      <c r="J130" s="311">
        <v>0.2</v>
      </c>
      <c r="K130" s="415">
        <f t="shared" ref="K130" si="280">SUM(I130*J130)</f>
        <v>1856600</v>
      </c>
      <c r="L130" s="415">
        <f t="shared" ref="L130" si="281">SUM(I130-K130)</f>
        <v>7426400</v>
      </c>
      <c r="M130" s="848"/>
      <c r="N130" s="848"/>
      <c r="O130" s="197"/>
      <c r="P130" s="848"/>
      <c r="Q130" s="484" t="s">
        <v>259</v>
      </c>
      <c r="R130" s="483">
        <v>252253</v>
      </c>
      <c r="S130" s="155">
        <f>SUM(F130*R130)</f>
        <v>5045060</v>
      </c>
      <c r="T130" s="156">
        <v>0</v>
      </c>
      <c r="U130" s="480">
        <f t="shared" si="269"/>
        <v>0</v>
      </c>
      <c r="V130" s="480">
        <f t="shared" si="270"/>
        <v>5045060</v>
      </c>
      <c r="W130" s="424">
        <f t="shared" si="266"/>
        <v>5045060</v>
      </c>
      <c r="X130" s="156">
        <v>0.11</v>
      </c>
      <c r="Y130" s="424">
        <f t="shared" ref="Y130" si="282">SUM(W130+(W130*X130))</f>
        <v>5600016.5999999996</v>
      </c>
    </row>
    <row r="131" spans="1:26" ht="15.5" x14ac:dyDescent="0.35">
      <c r="A131" s="787"/>
      <c r="B131" s="784"/>
      <c r="C131" s="787"/>
      <c r="D131" s="787"/>
      <c r="E131" s="260" t="s">
        <v>312</v>
      </c>
      <c r="F131" s="310">
        <v>1</v>
      </c>
      <c r="G131" s="311" t="s">
        <v>45</v>
      </c>
      <c r="H131" s="600">
        <v>668845</v>
      </c>
      <c r="I131" s="413">
        <f t="shared" ref="I131" si="283">SUM(F131*H131)</f>
        <v>668845</v>
      </c>
      <c r="J131" s="311">
        <v>0</v>
      </c>
      <c r="K131" s="415">
        <f t="shared" ref="K131" si="284">SUM(I131*J131)</f>
        <v>0</v>
      </c>
      <c r="L131" s="415">
        <f t="shared" ref="L131" si="285">SUM(I131-K131)</f>
        <v>668845</v>
      </c>
      <c r="M131" s="848"/>
      <c r="N131" s="848"/>
      <c r="O131" s="197"/>
      <c r="P131" s="848"/>
      <c r="Q131" s="291" t="s">
        <v>118</v>
      </c>
      <c r="R131" s="220">
        <v>668845</v>
      </c>
      <c r="S131" s="155">
        <f>SUM(F131*R131)</f>
        <v>668845</v>
      </c>
      <c r="T131" s="156">
        <v>0.3</v>
      </c>
      <c r="U131" s="480">
        <f t="shared" ref="U131" si="286">SUM(S131*T131)</f>
        <v>200653.5</v>
      </c>
      <c r="V131" s="480">
        <f t="shared" ref="V131" si="287">SUM(S131-U131)</f>
        <v>468191.5</v>
      </c>
      <c r="W131" s="424">
        <f t="shared" si="266"/>
        <v>468191.5</v>
      </c>
      <c r="X131" s="156">
        <v>0.11</v>
      </c>
      <c r="Y131" s="424">
        <f t="shared" ref="Y131" si="288">SUM(W131+(W131*X131))</f>
        <v>519692.565</v>
      </c>
    </row>
    <row r="132" spans="1:26" ht="15.5" x14ac:dyDescent="0.35">
      <c r="A132" s="787"/>
      <c r="B132" s="784"/>
      <c r="C132" s="787"/>
      <c r="D132" s="787"/>
      <c r="E132" s="130" t="s">
        <v>121</v>
      </c>
      <c r="F132" s="75">
        <v>1</v>
      </c>
      <c r="G132" s="158" t="s">
        <v>45</v>
      </c>
      <c r="H132" s="157">
        <v>2978380</v>
      </c>
      <c r="I132" s="413">
        <f t="shared" ref="I132" si="289">SUM(F132*H132)</f>
        <v>2978380</v>
      </c>
      <c r="J132" s="158">
        <v>0.2</v>
      </c>
      <c r="K132" s="415">
        <f t="shared" ref="K132:K133" si="290">SUM(I132*J132)</f>
        <v>595676</v>
      </c>
      <c r="L132" s="415">
        <f t="shared" ref="L132" si="291">SUM(I132-K132)</f>
        <v>2382704</v>
      </c>
      <c r="M132" s="848"/>
      <c r="N132" s="848"/>
      <c r="O132" s="197"/>
      <c r="P132" s="848"/>
      <c r="Q132" s="57" t="s">
        <v>118</v>
      </c>
      <c r="R132" s="166">
        <v>1787028</v>
      </c>
      <c r="S132" s="78">
        <f>SUM(F132*R132)</f>
        <v>1787028</v>
      </c>
      <c r="T132" s="156">
        <v>0.2</v>
      </c>
      <c r="U132" s="480">
        <f t="shared" ref="U132:U133" si="292">SUM(S132*T132)</f>
        <v>357405.60000000003</v>
      </c>
      <c r="V132" s="480">
        <f t="shared" ref="V132:V133" si="293">SUM(S132-U132)</f>
        <v>1429622.4</v>
      </c>
      <c r="W132" s="424">
        <f t="shared" si="266"/>
        <v>1429622.4</v>
      </c>
      <c r="X132" s="641">
        <v>0.11</v>
      </c>
      <c r="Y132" s="424">
        <f t="shared" ref="Y132:Y133" si="294">SUM(W132+(W132*X132))</f>
        <v>1586880.8639999998</v>
      </c>
    </row>
    <row r="133" spans="1:26" s="120" customFormat="1" ht="15.5" x14ac:dyDescent="0.35">
      <c r="A133" s="787"/>
      <c r="B133" s="784"/>
      <c r="C133" s="787"/>
      <c r="D133" s="787"/>
      <c r="E133" s="130" t="s">
        <v>358</v>
      </c>
      <c r="F133" s="310">
        <v>1</v>
      </c>
      <c r="G133" s="311" t="s">
        <v>45</v>
      </c>
      <c r="H133" s="312">
        <v>1317400</v>
      </c>
      <c r="I133" s="413">
        <f t="shared" ref="I133" si="295">SUM(F133*H133)</f>
        <v>1317400</v>
      </c>
      <c r="J133" s="311">
        <v>0</v>
      </c>
      <c r="K133" s="415">
        <f t="shared" si="290"/>
        <v>0</v>
      </c>
      <c r="L133" s="415">
        <f t="shared" ref="L133" si="296">SUM(I133-K133)</f>
        <v>1317400</v>
      </c>
      <c r="M133" s="848"/>
      <c r="N133" s="848"/>
      <c r="O133" s="197"/>
      <c r="P133" s="848"/>
      <c r="Q133" s="484" t="s">
        <v>362</v>
      </c>
      <c r="R133" s="483">
        <v>1053850</v>
      </c>
      <c r="S133" s="155">
        <f>SUM(F133*R133)</f>
        <v>1053850</v>
      </c>
      <c r="T133" s="156">
        <v>0.2</v>
      </c>
      <c r="U133" s="480">
        <f t="shared" si="292"/>
        <v>210770</v>
      </c>
      <c r="V133" s="480">
        <f t="shared" si="293"/>
        <v>843080</v>
      </c>
      <c r="W133" s="424">
        <f t="shared" si="266"/>
        <v>843080</v>
      </c>
      <c r="X133" s="156">
        <v>0.11</v>
      </c>
      <c r="Y133" s="424">
        <f t="shared" si="294"/>
        <v>935818.8</v>
      </c>
    </row>
    <row r="134" spans="1:26" s="119" customFormat="1" ht="15.5" x14ac:dyDescent="0.35">
      <c r="A134" s="787"/>
      <c r="B134" s="784"/>
      <c r="C134" s="787"/>
      <c r="D134" s="787"/>
      <c r="E134" s="282" t="s">
        <v>367</v>
      </c>
      <c r="F134" s="310">
        <v>2</v>
      </c>
      <c r="G134" s="311" t="s">
        <v>123</v>
      </c>
      <c r="H134" s="157">
        <v>611250</v>
      </c>
      <c r="I134" s="413">
        <f t="shared" ref="I134" si="297">SUM(F134*H134)</f>
        <v>1222500</v>
      </c>
      <c r="J134" s="311">
        <v>0.2</v>
      </c>
      <c r="K134" s="415">
        <f t="shared" ref="K134:K137" si="298">SUM(I134*J134)</f>
        <v>244500</v>
      </c>
      <c r="L134" s="415">
        <f t="shared" ref="L134:L137" si="299">SUM(I134-K134)</f>
        <v>978000</v>
      </c>
      <c r="M134" s="848"/>
      <c r="N134" s="848"/>
      <c r="O134" s="197"/>
      <c r="P134" s="848"/>
      <c r="Q134" s="484" t="s">
        <v>78</v>
      </c>
      <c r="R134" s="483">
        <v>225225</v>
      </c>
      <c r="S134" s="155">
        <f>SUM(F134*R134)</f>
        <v>450450</v>
      </c>
      <c r="T134" s="156">
        <v>0.45</v>
      </c>
      <c r="U134" s="480">
        <f>SUM(S134*T134)</f>
        <v>202702.5</v>
      </c>
      <c r="V134" s="480">
        <f>SUM(S134-U134)</f>
        <v>247747.5</v>
      </c>
      <c r="W134" s="424">
        <f t="shared" si="256"/>
        <v>247747.5</v>
      </c>
      <c r="X134" s="156">
        <v>0.11</v>
      </c>
      <c r="Y134" s="424">
        <f t="shared" ref="Y134:Y136" si="300">SUM(W134+(W134*X134))</f>
        <v>274999.72499999998</v>
      </c>
    </row>
    <row r="135" spans="1:26" s="119" customFormat="1" ht="15.5" x14ac:dyDescent="0.35">
      <c r="A135" s="787"/>
      <c r="B135" s="784"/>
      <c r="C135" s="787"/>
      <c r="D135" s="787"/>
      <c r="E135" s="282" t="s">
        <v>180</v>
      </c>
      <c r="F135" s="310">
        <v>25</v>
      </c>
      <c r="G135" s="311" t="s">
        <v>52</v>
      </c>
      <c r="H135" s="312">
        <v>217500</v>
      </c>
      <c r="I135" s="413">
        <f t="shared" ref="I135:I136" si="301">SUM(F135*H135)</f>
        <v>5437500</v>
      </c>
      <c r="J135" s="311">
        <v>0.2</v>
      </c>
      <c r="K135" s="415">
        <f t="shared" si="298"/>
        <v>1087500</v>
      </c>
      <c r="L135" s="415">
        <f t="shared" si="299"/>
        <v>4350000</v>
      </c>
      <c r="M135" s="848"/>
      <c r="N135" s="848"/>
      <c r="O135" s="197"/>
      <c r="P135" s="848"/>
      <c r="Q135" s="484" t="s">
        <v>40</v>
      </c>
      <c r="R135" s="350">
        <v>93600</v>
      </c>
      <c r="S135" s="155">
        <f>SUM(F135*R135)</f>
        <v>2340000</v>
      </c>
      <c r="T135" s="156">
        <v>0</v>
      </c>
      <c r="U135" s="480">
        <f>SUM(S135*T135)</f>
        <v>0</v>
      </c>
      <c r="V135" s="480">
        <f>SUM(S135-U135)</f>
        <v>2340000</v>
      </c>
      <c r="W135" s="424">
        <f t="shared" si="256"/>
        <v>2340000</v>
      </c>
      <c r="X135" s="156">
        <v>0.11</v>
      </c>
      <c r="Y135" s="424">
        <f t="shared" si="300"/>
        <v>2597400</v>
      </c>
    </row>
    <row r="136" spans="1:26" s="119" customFormat="1" ht="15.5" x14ac:dyDescent="0.35">
      <c r="A136" s="787"/>
      <c r="B136" s="784"/>
      <c r="C136" s="787"/>
      <c r="D136" s="787"/>
      <c r="E136" s="282" t="s">
        <v>181</v>
      </c>
      <c r="F136" s="310">
        <v>20</v>
      </c>
      <c r="G136" s="311" t="s">
        <v>52</v>
      </c>
      <c r="H136" s="312">
        <v>368750</v>
      </c>
      <c r="I136" s="413">
        <f t="shared" si="301"/>
        <v>7375000</v>
      </c>
      <c r="J136" s="311">
        <v>0.2</v>
      </c>
      <c r="K136" s="415">
        <f t="shared" si="298"/>
        <v>1475000</v>
      </c>
      <c r="L136" s="415">
        <f t="shared" si="299"/>
        <v>5900000</v>
      </c>
      <c r="M136" s="848"/>
      <c r="N136" s="848"/>
      <c r="O136" s="197"/>
      <c r="P136" s="848"/>
      <c r="Q136" s="484" t="s">
        <v>40</v>
      </c>
      <c r="R136" s="206">
        <v>131600</v>
      </c>
      <c r="S136" s="155">
        <f>SUM(F136*R136)</f>
        <v>2632000</v>
      </c>
      <c r="T136" s="156">
        <v>0</v>
      </c>
      <c r="U136" s="480">
        <f>SUM(S136*T136)</f>
        <v>0</v>
      </c>
      <c r="V136" s="480">
        <f>SUM(S136-U136)</f>
        <v>2632000</v>
      </c>
      <c r="W136" s="424">
        <f t="shared" si="256"/>
        <v>2632000</v>
      </c>
      <c r="X136" s="156">
        <v>0.11</v>
      </c>
      <c r="Y136" s="424">
        <f t="shared" si="300"/>
        <v>2921520</v>
      </c>
    </row>
    <row r="137" spans="1:26" s="119" customFormat="1" ht="15.5" x14ac:dyDescent="0.35">
      <c r="A137" s="787"/>
      <c r="B137" s="784"/>
      <c r="C137" s="787"/>
      <c r="D137" s="787"/>
      <c r="E137" s="313" t="s">
        <v>305</v>
      </c>
      <c r="F137" s="310">
        <v>3</v>
      </c>
      <c r="G137" s="311" t="s">
        <v>45</v>
      </c>
      <c r="H137" s="312">
        <v>1078091</v>
      </c>
      <c r="I137" s="413">
        <f t="shared" ref="I137:I138" si="302">SUM(F137*H137)</f>
        <v>3234273</v>
      </c>
      <c r="J137" s="311">
        <v>0.2</v>
      </c>
      <c r="K137" s="415">
        <f t="shared" si="298"/>
        <v>646854.60000000009</v>
      </c>
      <c r="L137" s="415">
        <f t="shared" si="299"/>
        <v>2587418.4</v>
      </c>
      <c r="M137" s="848"/>
      <c r="N137" s="848"/>
      <c r="O137" s="197"/>
      <c r="P137" s="848"/>
      <c r="Q137" s="484" t="s">
        <v>47</v>
      </c>
      <c r="R137" s="206">
        <v>649740</v>
      </c>
      <c r="S137" s="155">
        <f>SUM(F137*R137)</f>
        <v>1949220</v>
      </c>
      <c r="T137" s="156">
        <v>0.22</v>
      </c>
      <c r="U137" s="480">
        <f t="shared" ref="U137:U139" si="303">SUM(S137*T137)</f>
        <v>428828.4</v>
      </c>
      <c r="V137" s="480">
        <f t="shared" ref="V137:V139" si="304">SUM(S137-U137)</f>
        <v>1520391.6</v>
      </c>
      <c r="W137" s="424">
        <f t="shared" si="256"/>
        <v>1520391.6</v>
      </c>
      <c r="X137" s="156">
        <v>0.11</v>
      </c>
      <c r="Y137" s="424">
        <f>SUM(W137+(W137*X137))</f>
        <v>1687634.676</v>
      </c>
    </row>
    <row r="138" spans="1:26" s="120" customFormat="1" ht="15.5" x14ac:dyDescent="0.35">
      <c r="A138" s="787"/>
      <c r="B138" s="784"/>
      <c r="C138" s="787"/>
      <c r="D138" s="787"/>
      <c r="E138" s="282" t="s">
        <v>287</v>
      </c>
      <c r="F138" s="310">
        <v>10</v>
      </c>
      <c r="G138" s="311" t="s">
        <v>45</v>
      </c>
      <c r="H138" s="312">
        <v>248522</v>
      </c>
      <c r="I138" s="413">
        <f t="shared" si="302"/>
        <v>2485220</v>
      </c>
      <c r="J138" s="311">
        <v>0.2</v>
      </c>
      <c r="K138" s="415">
        <f t="shared" ref="K138" si="305">SUM(I138*J138)</f>
        <v>497044</v>
      </c>
      <c r="L138" s="415">
        <f t="shared" ref="L138:L139" si="306">SUM(I138-K138)</f>
        <v>1988176</v>
      </c>
      <c r="M138" s="848"/>
      <c r="N138" s="848"/>
      <c r="O138" s="197"/>
      <c r="P138" s="848"/>
      <c r="Q138" s="270" t="s">
        <v>47</v>
      </c>
      <c r="R138" s="483">
        <v>159100</v>
      </c>
      <c r="S138" s="155">
        <f>SUM(F138*R138)</f>
        <v>1591000</v>
      </c>
      <c r="T138" s="156">
        <v>0.22</v>
      </c>
      <c r="U138" s="480">
        <f t="shared" si="303"/>
        <v>350020</v>
      </c>
      <c r="V138" s="480">
        <f t="shared" si="304"/>
        <v>1240980</v>
      </c>
      <c r="W138" s="424">
        <f t="shared" si="256"/>
        <v>1240980</v>
      </c>
      <c r="X138" s="156">
        <v>0.11</v>
      </c>
      <c r="Y138" s="424">
        <f t="shared" ref="Y138:Y139" si="307">SUM(W138+(W138*X138))</f>
        <v>1377487.8</v>
      </c>
    </row>
    <row r="139" spans="1:26" s="119" customFormat="1" ht="15.5" x14ac:dyDescent="0.35">
      <c r="A139" s="788"/>
      <c r="B139" s="785"/>
      <c r="C139" s="788"/>
      <c r="D139" s="788"/>
      <c r="E139" s="599" t="s">
        <v>122</v>
      </c>
      <c r="F139" s="202">
        <v>2</v>
      </c>
      <c r="G139" s="315" t="s">
        <v>52</v>
      </c>
      <c r="H139" s="177">
        <v>174000</v>
      </c>
      <c r="I139" s="419">
        <f t="shared" ref="I139" si="308">SUM(F139*H139)</f>
        <v>348000</v>
      </c>
      <c r="J139" s="136">
        <v>0.2</v>
      </c>
      <c r="K139" s="383">
        <f t="shared" ref="K139" si="309">SUM(I139*J139)</f>
        <v>69600</v>
      </c>
      <c r="L139" s="383">
        <f t="shared" si="306"/>
        <v>278400</v>
      </c>
      <c r="M139" s="847"/>
      <c r="N139" s="847"/>
      <c r="O139" s="185"/>
      <c r="P139" s="847"/>
      <c r="Q139" s="652" t="s">
        <v>98</v>
      </c>
      <c r="R139" s="338">
        <v>23636</v>
      </c>
      <c r="S139" s="173">
        <f>SUM(F139*R139)</f>
        <v>47272</v>
      </c>
      <c r="T139" s="639">
        <v>0</v>
      </c>
      <c r="U139" s="242">
        <f t="shared" si="303"/>
        <v>0</v>
      </c>
      <c r="V139" s="242">
        <f t="shared" si="304"/>
        <v>47272</v>
      </c>
      <c r="W139" s="241">
        <f t="shared" si="256"/>
        <v>47272</v>
      </c>
      <c r="X139" s="639">
        <v>0.11</v>
      </c>
      <c r="Y139" s="241">
        <f t="shared" si="307"/>
        <v>52471.92</v>
      </c>
    </row>
    <row r="140" spans="1:26" s="270" customFormat="1" ht="15.5" x14ac:dyDescent="0.35">
      <c r="A140" s="786">
        <v>2</v>
      </c>
      <c r="B140" s="783">
        <v>45693</v>
      </c>
      <c r="C140" s="786">
        <v>117500225</v>
      </c>
      <c r="D140" s="786" t="s">
        <v>37</v>
      </c>
      <c r="E140" s="317" t="s">
        <v>220</v>
      </c>
      <c r="F140" s="203">
        <v>1</v>
      </c>
      <c r="G140" s="319" t="s">
        <v>39</v>
      </c>
      <c r="H140" s="320">
        <v>627000</v>
      </c>
      <c r="I140" s="412">
        <f t="shared" ref="I140:I144" si="310">SUM(F140*H140)</f>
        <v>627000</v>
      </c>
      <c r="J140" s="319">
        <v>0</v>
      </c>
      <c r="K140" s="382">
        <f t="shared" ref="K140:K144" si="311">SUM(I140*J140)</f>
        <v>0</v>
      </c>
      <c r="L140" s="382">
        <f t="shared" ref="L140:L158" si="312">SUM(I140-K140)</f>
        <v>627000</v>
      </c>
      <c r="M140" s="846">
        <f>SUM(L140:L158)</f>
        <v>83560000</v>
      </c>
      <c r="N140" s="846">
        <f>SUM(M140*11%)</f>
        <v>9191600</v>
      </c>
      <c r="O140" s="187"/>
      <c r="P140" s="846">
        <f>SUM(M140+N140)</f>
        <v>92751600</v>
      </c>
      <c r="Q140" s="485" t="s">
        <v>258</v>
      </c>
      <c r="R140" s="451">
        <v>270930</v>
      </c>
      <c r="S140" s="649">
        <f>SUM(F140*R140)</f>
        <v>270930</v>
      </c>
      <c r="T140" s="638">
        <v>0</v>
      </c>
      <c r="U140" s="239">
        <f t="shared" ref="U140:U144" si="313">SUM(S140*T140)</f>
        <v>0</v>
      </c>
      <c r="V140" s="239">
        <f t="shared" ref="V140:V144" si="314">SUM(S140-U140)</f>
        <v>270930</v>
      </c>
      <c r="W140" s="238">
        <f t="shared" si="256"/>
        <v>270930</v>
      </c>
      <c r="X140" s="638">
        <v>0.11</v>
      </c>
      <c r="Y140" s="238">
        <f t="shared" ref="Y140:Y144" si="315">SUM(W140+(W140*X140))</f>
        <v>300732.3</v>
      </c>
      <c r="Z140" s="523"/>
    </row>
    <row r="141" spans="1:26" s="120" customFormat="1" ht="15.5" x14ac:dyDescent="0.35">
      <c r="A141" s="787"/>
      <c r="B141" s="784"/>
      <c r="C141" s="787"/>
      <c r="D141" s="787"/>
      <c r="E141" s="282" t="s">
        <v>177</v>
      </c>
      <c r="F141" s="310">
        <v>1</v>
      </c>
      <c r="G141" s="158" t="s">
        <v>39</v>
      </c>
      <c r="H141" s="157">
        <v>983000</v>
      </c>
      <c r="I141" s="413">
        <f t="shared" si="310"/>
        <v>983000</v>
      </c>
      <c r="J141" s="311">
        <v>0</v>
      </c>
      <c r="K141" s="415">
        <f t="shared" si="311"/>
        <v>0</v>
      </c>
      <c r="L141" s="415">
        <f t="shared" si="312"/>
        <v>983000</v>
      </c>
      <c r="M141" s="848"/>
      <c r="N141" s="848"/>
      <c r="O141" s="197"/>
      <c r="P141" s="848"/>
      <c r="Q141" s="484" t="s">
        <v>258</v>
      </c>
      <c r="R141" s="483">
        <v>424765</v>
      </c>
      <c r="S141" s="155">
        <f>SUM(F141*R141)</f>
        <v>424765</v>
      </c>
      <c r="T141" s="156">
        <v>0</v>
      </c>
      <c r="U141" s="480">
        <f t="shared" si="313"/>
        <v>0</v>
      </c>
      <c r="V141" s="480">
        <f t="shared" si="314"/>
        <v>424765</v>
      </c>
      <c r="W141" s="424">
        <f t="shared" si="256"/>
        <v>424765</v>
      </c>
      <c r="X141" s="156">
        <v>0.11</v>
      </c>
      <c r="Y141" s="424">
        <f t="shared" si="315"/>
        <v>471489.15</v>
      </c>
    </row>
    <row r="142" spans="1:26" s="120" customFormat="1" ht="15.5" x14ac:dyDescent="0.35">
      <c r="A142" s="787"/>
      <c r="B142" s="784"/>
      <c r="C142" s="787"/>
      <c r="D142" s="787"/>
      <c r="E142" s="282" t="s">
        <v>316</v>
      </c>
      <c r="F142" s="75">
        <v>1</v>
      </c>
      <c r="G142" s="311" t="s">
        <v>45</v>
      </c>
      <c r="H142" s="312">
        <v>4583750</v>
      </c>
      <c r="I142" s="413">
        <f t="shared" si="310"/>
        <v>4583750</v>
      </c>
      <c r="J142" s="311">
        <v>0.2</v>
      </c>
      <c r="K142" s="415">
        <f t="shared" si="311"/>
        <v>916750</v>
      </c>
      <c r="L142" s="415">
        <f t="shared" si="312"/>
        <v>3667000</v>
      </c>
      <c r="M142" s="848"/>
      <c r="N142" s="848"/>
      <c r="O142" s="197"/>
      <c r="P142" s="848"/>
      <c r="Q142" s="270" t="s">
        <v>140</v>
      </c>
      <c r="R142" s="206">
        <v>1625000</v>
      </c>
      <c r="S142" s="155">
        <f>SUM(F142*R142)</f>
        <v>1625000</v>
      </c>
      <c r="T142" s="156">
        <v>0.25</v>
      </c>
      <c r="U142" s="480">
        <f t="shared" si="313"/>
        <v>406250</v>
      </c>
      <c r="V142" s="480">
        <f t="shared" si="314"/>
        <v>1218750</v>
      </c>
      <c r="W142" s="424">
        <f t="shared" si="256"/>
        <v>1218750</v>
      </c>
      <c r="X142" s="156">
        <v>0.11</v>
      </c>
      <c r="Y142" s="424">
        <f t="shared" si="315"/>
        <v>1352812.5</v>
      </c>
    </row>
    <row r="143" spans="1:26" s="120" customFormat="1" ht="15.5" x14ac:dyDescent="0.35">
      <c r="A143" s="787"/>
      <c r="B143" s="784"/>
      <c r="C143" s="787"/>
      <c r="D143" s="787"/>
      <c r="E143" s="70" t="s">
        <v>379</v>
      </c>
      <c r="F143" s="310">
        <v>1</v>
      </c>
      <c r="G143" s="311" t="s">
        <v>46</v>
      </c>
      <c r="H143" s="157">
        <v>187500</v>
      </c>
      <c r="I143" s="413">
        <f t="shared" si="310"/>
        <v>187500</v>
      </c>
      <c r="J143" s="311">
        <v>0.2</v>
      </c>
      <c r="K143" s="415">
        <f t="shared" si="311"/>
        <v>37500</v>
      </c>
      <c r="L143" s="415">
        <f t="shared" si="312"/>
        <v>150000</v>
      </c>
      <c r="M143" s="848"/>
      <c r="N143" s="848"/>
      <c r="O143" s="197"/>
      <c r="P143" s="848"/>
      <c r="Q143" s="484" t="s">
        <v>58</v>
      </c>
      <c r="R143" s="483">
        <v>102000</v>
      </c>
      <c r="S143" s="155">
        <f>SUM(F143*R143)</f>
        <v>102000</v>
      </c>
      <c r="T143" s="156">
        <v>0.2</v>
      </c>
      <c r="U143" s="480">
        <f t="shared" si="313"/>
        <v>20400</v>
      </c>
      <c r="V143" s="480">
        <f t="shared" si="314"/>
        <v>81600</v>
      </c>
      <c r="W143" s="424">
        <f t="shared" si="256"/>
        <v>81600</v>
      </c>
      <c r="X143" s="156">
        <v>0.11</v>
      </c>
      <c r="Y143" s="424">
        <f t="shared" si="315"/>
        <v>90576</v>
      </c>
    </row>
    <row r="144" spans="1:26" s="20" customFormat="1" ht="15.5" x14ac:dyDescent="0.35">
      <c r="A144" s="787"/>
      <c r="B144" s="784"/>
      <c r="C144" s="787"/>
      <c r="D144" s="787"/>
      <c r="E144" s="130" t="s">
        <v>380</v>
      </c>
      <c r="F144" s="310">
        <v>2</v>
      </c>
      <c r="G144" s="311" t="s">
        <v>46</v>
      </c>
      <c r="H144" s="157">
        <v>187500</v>
      </c>
      <c r="I144" s="413">
        <f t="shared" si="310"/>
        <v>375000</v>
      </c>
      <c r="J144" s="311">
        <v>0.2</v>
      </c>
      <c r="K144" s="415">
        <f t="shared" si="311"/>
        <v>75000</v>
      </c>
      <c r="L144" s="415">
        <f t="shared" si="312"/>
        <v>300000</v>
      </c>
      <c r="M144" s="848"/>
      <c r="N144" s="848"/>
      <c r="O144" s="197"/>
      <c r="P144" s="848"/>
      <c r="Q144" s="69" t="s">
        <v>58</v>
      </c>
      <c r="R144" s="483">
        <v>85000</v>
      </c>
      <c r="S144" s="155">
        <f>SUM(F144*R144)</f>
        <v>170000</v>
      </c>
      <c r="T144" s="156">
        <v>0.2</v>
      </c>
      <c r="U144" s="480">
        <f t="shared" si="313"/>
        <v>34000</v>
      </c>
      <c r="V144" s="480">
        <f t="shared" si="314"/>
        <v>136000</v>
      </c>
      <c r="W144" s="424">
        <f t="shared" si="256"/>
        <v>136000</v>
      </c>
      <c r="X144" s="156">
        <v>0.11</v>
      </c>
      <c r="Y144" s="424">
        <f t="shared" si="315"/>
        <v>150960</v>
      </c>
    </row>
    <row r="145" spans="1:25" s="120" customFormat="1" ht="15.5" x14ac:dyDescent="0.35">
      <c r="A145" s="787"/>
      <c r="B145" s="784"/>
      <c r="C145" s="787"/>
      <c r="D145" s="787"/>
      <c r="E145" s="282" t="s">
        <v>307</v>
      </c>
      <c r="F145" s="75">
        <v>4</v>
      </c>
      <c r="G145" s="311" t="s">
        <v>45</v>
      </c>
      <c r="H145" s="157">
        <v>2708750</v>
      </c>
      <c r="I145" s="413">
        <f t="shared" ref="I145" si="316">SUM(F145*H145)</f>
        <v>10835000</v>
      </c>
      <c r="J145" s="311">
        <v>0.2</v>
      </c>
      <c r="K145" s="415">
        <f t="shared" ref="K145" si="317">SUM(I145*J145)</f>
        <v>2167000</v>
      </c>
      <c r="L145" s="415">
        <f t="shared" si="312"/>
        <v>8668000</v>
      </c>
      <c r="M145" s="848"/>
      <c r="N145" s="848"/>
      <c r="O145" s="197"/>
      <c r="P145" s="848"/>
      <c r="Q145" s="270" t="s">
        <v>140</v>
      </c>
      <c r="R145" s="206">
        <v>1625000</v>
      </c>
      <c r="S145" s="155">
        <f>SUM(F145*R145)</f>
        <v>6500000</v>
      </c>
      <c r="T145" s="156">
        <v>0.25</v>
      </c>
      <c r="U145" s="480">
        <f t="shared" ref="U145" si="318">SUM(S145*T145)</f>
        <v>1625000</v>
      </c>
      <c r="V145" s="480">
        <f t="shared" ref="V145" si="319">SUM(S145-U145)</f>
        <v>4875000</v>
      </c>
      <c r="W145" s="424">
        <f t="shared" si="256"/>
        <v>4875000</v>
      </c>
      <c r="X145" s="156">
        <v>0.11</v>
      </c>
      <c r="Y145" s="424">
        <f t="shared" ref="Y145" si="320">SUM(W145+(W145*X145))</f>
        <v>5411250</v>
      </c>
    </row>
    <row r="146" spans="1:25" s="120" customFormat="1" ht="15.5" x14ac:dyDescent="0.35">
      <c r="A146" s="787"/>
      <c r="B146" s="784"/>
      <c r="C146" s="787"/>
      <c r="D146" s="787"/>
      <c r="E146" s="125" t="s">
        <v>155</v>
      </c>
      <c r="F146" s="75">
        <v>5</v>
      </c>
      <c r="G146" s="158" t="s">
        <v>45</v>
      </c>
      <c r="H146" s="157">
        <v>1682000</v>
      </c>
      <c r="I146" s="413">
        <f t="shared" ref="I146" si="321">SUM(F146*H146)</f>
        <v>8410000</v>
      </c>
      <c r="J146" s="311">
        <v>0</v>
      </c>
      <c r="K146" s="415">
        <f t="shared" ref="K146" si="322">SUM(I146*J146)</f>
        <v>0</v>
      </c>
      <c r="L146" s="415">
        <f t="shared" si="312"/>
        <v>8410000</v>
      </c>
      <c r="M146" s="848"/>
      <c r="N146" s="848"/>
      <c r="O146" s="197"/>
      <c r="P146" s="848"/>
      <c r="Q146" s="484" t="s">
        <v>258</v>
      </c>
      <c r="R146" s="483">
        <v>557000</v>
      </c>
      <c r="S146" s="155">
        <f>SUM(F146*R146)</f>
        <v>2785000</v>
      </c>
      <c r="T146" s="156">
        <v>0</v>
      </c>
      <c r="U146" s="480">
        <f t="shared" ref="U146" si="323">SUM(S146*T146)</f>
        <v>0</v>
      </c>
      <c r="V146" s="480">
        <f t="shared" ref="V146" si="324">SUM(S146-U146)</f>
        <v>2785000</v>
      </c>
      <c r="W146" s="424">
        <f t="shared" si="256"/>
        <v>2785000</v>
      </c>
      <c r="X146" s="156">
        <v>0.11</v>
      </c>
      <c r="Y146" s="424">
        <f t="shared" ref="Y146" si="325">SUM(W146+(W146*X146))</f>
        <v>3091350</v>
      </c>
    </row>
    <row r="147" spans="1:25" s="120" customFormat="1" ht="15.5" x14ac:dyDescent="0.35">
      <c r="A147" s="787"/>
      <c r="B147" s="784"/>
      <c r="C147" s="787"/>
      <c r="D147" s="787"/>
      <c r="E147" s="282" t="s">
        <v>176</v>
      </c>
      <c r="F147" s="75">
        <v>1</v>
      </c>
      <c r="G147" s="311" t="s">
        <v>46</v>
      </c>
      <c r="H147" s="157">
        <v>989000</v>
      </c>
      <c r="I147" s="413">
        <f t="shared" ref="I147" si="326">SUM(F147*H147)</f>
        <v>989000</v>
      </c>
      <c r="J147" s="311">
        <v>0</v>
      </c>
      <c r="K147" s="415">
        <f t="shared" ref="K147" si="327">SUM(I147*J147)</f>
        <v>0</v>
      </c>
      <c r="L147" s="415">
        <f t="shared" si="312"/>
        <v>989000</v>
      </c>
      <c r="M147" s="848"/>
      <c r="N147" s="848"/>
      <c r="O147" s="197"/>
      <c r="P147" s="848"/>
      <c r="Q147" s="484" t="s">
        <v>40</v>
      </c>
      <c r="R147" s="483">
        <v>877000</v>
      </c>
      <c r="S147" s="155">
        <f>SUM(F147*R147)</f>
        <v>877000</v>
      </c>
      <c r="T147" s="156">
        <v>0.3</v>
      </c>
      <c r="U147" s="480">
        <f t="shared" ref="U147" si="328">SUM(S147*T147)</f>
        <v>263100</v>
      </c>
      <c r="V147" s="480">
        <f t="shared" ref="V147" si="329">SUM(S147-U147)</f>
        <v>613900</v>
      </c>
      <c r="W147" s="424">
        <f t="shared" si="256"/>
        <v>613900</v>
      </c>
      <c r="X147" s="156">
        <v>0.11</v>
      </c>
      <c r="Y147" s="424">
        <f t="shared" ref="Y147" si="330">SUM(W147+(W147*X147))</f>
        <v>681429</v>
      </c>
    </row>
    <row r="148" spans="1:25" s="120" customFormat="1" ht="15.5" x14ac:dyDescent="0.35">
      <c r="A148" s="787"/>
      <c r="B148" s="784"/>
      <c r="C148" s="787"/>
      <c r="D148" s="787"/>
      <c r="E148" s="125" t="s">
        <v>156</v>
      </c>
      <c r="F148" s="75">
        <v>1</v>
      </c>
      <c r="G148" s="158" t="s">
        <v>39</v>
      </c>
      <c r="H148" s="157">
        <v>489000</v>
      </c>
      <c r="I148" s="54">
        <f t="shared" ref="I148:I150" si="331">SUM(F148*H148)</f>
        <v>489000</v>
      </c>
      <c r="J148" s="158">
        <v>0</v>
      </c>
      <c r="K148" s="415">
        <f t="shared" ref="K148:K151" si="332">SUM(I148*J148)</f>
        <v>0</v>
      </c>
      <c r="L148" s="415">
        <f t="shared" si="312"/>
        <v>489000</v>
      </c>
      <c r="M148" s="848"/>
      <c r="N148" s="848"/>
      <c r="O148" s="197"/>
      <c r="P148" s="848"/>
      <c r="Q148" s="484" t="s">
        <v>258</v>
      </c>
      <c r="R148" s="483">
        <v>211255</v>
      </c>
      <c r="S148" s="155">
        <f>SUM(F148*R148)</f>
        <v>211255</v>
      </c>
      <c r="T148" s="156">
        <v>0</v>
      </c>
      <c r="U148" s="480">
        <f t="shared" ref="U148:U151" si="333">SUM(S148*T148)</f>
        <v>0</v>
      </c>
      <c r="V148" s="480">
        <f t="shared" ref="V148:V151" si="334">SUM(S148-U148)</f>
        <v>211255</v>
      </c>
      <c r="W148" s="424">
        <f t="shared" si="256"/>
        <v>211255</v>
      </c>
      <c r="X148" s="156">
        <v>0.11</v>
      </c>
      <c r="Y148" s="424">
        <f t="shared" ref="Y148" si="335">SUM(W148+(W148*X148))</f>
        <v>234493.05</v>
      </c>
    </row>
    <row r="149" spans="1:25" s="120" customFormat="1" ht="15.5" x14ac:dyDescent="0.35">
      <c r="A149" s="787"/>
      <c r="B149" s="784"/>
      <c r="C149" s="787"/>
      <c r="D149" s="787"/>
      <c r="E149" s="125" t="s">
        <v>43</v>
      </c>
      <c r="F149" s="75">
        <v>2</v>
      </c>
      <c r="G149" s="158" t="s">
        <v>39</v>
      </c>
      <c r="H149" s="157">
        <v>5588000</v>
      </c>
      <c r="I149" s="413">
        <f t="shared" si="331"/>
        <v>11176000</v>
      </c>
      <c r="J149" s="311">
        <v>0</v>
      </c>
      <c r="K149" s="415">
        <f t="shared" si="332"/>
        <v>0</v>
      </c>
      <c r="L149" s="415">
        <f t="shared" si="312"/>
        <v>11176000</v>
      </c>
      <c r="M149" s="848"/>
      <c r="N149" s="848"/>
      <c r="O149" s="197"/>
      <c r="P149" s="848"/>
      <c r="Q149" s="484" t="s">
        <v>258</v>
      </c>
      <c r="R149" s="483">
        <v>2417690</v>
      </c>
      <c r="S149" s="155">
        <f>SUM(F149*R149)</f>
        <v>4835380</v>
      </c>
      <c r="T149" s="156">
        <v>0</v>
      </c>
      <c r="U149" s="480">
        <f t="shared" si="333"/>
        <v>0</v>
      </c>
      <c r="V149" s="480">
        <f t="shared" si="334"/>
        <v>4835380</v>
      </c>
      <c r="W149" s="424">
        <f t="shared" si="256"/>
        <v>4835380</v>
      </c>
      <c r="X149" s="156">
        <v>0.11</v>
      </c>
      <c r="Y149" s="424">
        <f t="shared" ref="Y149:Y151" si="336">SUM(W149+(W149*X149))</f>
        <v>5367271.8</v>
      </c>
    </row>
    <row r="150" spans="1:25" s="120" customFormat="1" ht="15.5" x14ac:dyDescent="0.35">
      <c r="A150" s="787"/>
      <c r="B150" s="784"/>
      <c r="C150" s="787"/>
      <c r="D150" s="787"/>
      <c r="E150" s="125" t="s">
        <v>59</v>
      </c>
      <c r="F150" s="75">
        <v>3</v>
      </c>
      <c r="G150" s="158" t="s">
        <v>42</v>
      </c>
      <c r="H150" s="157">
        <v>2892000</v>
      </c>
      <c r="I150" s="413">
        <f t="shared" si="331"/>
        <v>8676000</v>
      </c>
      <c r="J150" s="311">
        <v>0</v>
      </c>
      <c r="K150" s="415">
        <f t="shared" si="332"/>
        <v>0</v>
      </c>
      <c r="L150" s="415">
        <f t="shared" si="312"/>
        <v>8676000</v>
      </c>
      <c r="M150" s="848"/>
      <c r="N150" s="848"/>
      <c r="O150" s="197"/>
      <c r="P150" s="848"/>
      <c r="Q150" s="484" t="s">
        <v>258</v>
      </c>
      <c r="R150" s="483">
        <v>1462000</v>
      </c>
      <c r="S150" s="155">
        <f>SUM(F150*R150)</f>
        <v>4386000</v>
      </c>
      <c r="T150" s="156">
        <v>0</v>
      </c>
      <c r="U150" s="480">
        <f t="shared" si="333"/>
        <v>0</v>
      </c>
      <c r="V150" s="480">
        <f t="shared" si="334"/>
        <v>4386000</v>
      </c>
      <c r="W150" s="424">
        <f t="shared" si="256"/>
        <v>4386000</v>
      </c>
      <c r="X150" s="156">
        <v>0.11</v>
      </c>
      <c r="Y150" s="424">
        <f t="shared" si="336"/>
        <v>4868460</v>
      </c>
    </row>
    <row r="151" spans="1:25" s="120" customFormat="1" ht="15.5" x14ac:dyDescent="0.35">
      <c r="A151" s="787"/>
      <c r="B151" s="784"/>
      <c r="C151" s="787"/>
      <c r="D151" s="787"/>
      <c r="E151" s="125" t="s">
        <v>111</v>
      </c>
      <c r="F151" s="75">
        <v>7</v>
      </c>
      <c r="G151" s="158" t="s">
        <v>42</v>
      </c>
      <c r="H151" s="157">
        <v>1816000</v>
      </c>
      <c r="I151" s="413">
        <f>SUM(F151*H151)</f>
        <v>12712000</v>
      </c>
      <c r="J151" s="311">
        <v>0</v>
      </c>
      <c r="K151" s="415">
        <f t="shared" si="332"/>
        <v>0</v>
      </c>
      <c r="L151" s="415">
        <f t="shared" si="312"/>
        <v>12712000</v>
      </c>
      <c r="M151" s="848"/>
      <c r="N151" s="848"/>
      <c r="O151" s="197"/>
      <c r="P151" s="848"/>
      <c r="Q151" s="484" t="s">
        <v>258</v>
      </c>
      <c r="R151" s="483">
        <v>658000</v>
      </c>
      <c r="S151" s="155">
        <f>SUM(F151*R151)</f>
        <v>4606000</v>
      </c>
      <c r="T151" s="156">
        <v>0</v>
      </c>
      <c r="U151" s="480">
        <f t="shared" si="333"/>
        <v>0</v>
      </c>
      <c r="V151" s="480">
        <f t="shared" si="334"/>
        <v>4606000</v>
      </c>
      <c r="W151" s="424">
        <f t="shared" si="256"/>
        <v>4606000</v>
      </c>
      <c r="X151" s="156">
        <v>0.11</v>
      </c>
      <c r="Y151" s="424">
        <f t="shared" si="336"/>
        <v>5112660</v>
      </c>
    </row>
    <row r="152" spans="1:25" s="119" customFormat="1" ht="15.5" x14ac:dyDescent="0.35">
      <c r="A152" s="787"/>
      <c r="B152" s="784"/>
      <c r="C152" s="787"/>
      <c r="D152" s="787"/>
      <c r="E152" s="313" t="s">
        <v>175</v>
      </c>
      <c r="F152" s="75">
        <v>1</v>
      </c>
      <c r="G152" s="158" t="s">
        <v>46</v>
      </c>
      <c r="H152" s="157">
        <v>552000</v>
      </c>
      <c r="I152" s="413">
        <f t="shared" ref="I152" si="337">SUM(F152*H152)</f>
        <v>552000</v>
      </c>
      <c r="J152" s="158">
        <v>0</v>
      </c>
      <c r="K152" s="415">
        <f t="shared" ref="K152:K160" si="338">SUM(I152*J152)</f>
        <v>0</v>
      </c>
      <c r="L152" s="415">
        <f t="shared" si="312"/>
        <v>552000</v>
      </c>
      <c r="M152" s="848"/>
      <c r="N152" s="848"/>
      <c r="O152" s="197"/>
      <c r="P152" s="848"/>
      <c r="Q152" s="484" t="s">
        <v>258</v>
      </c>
      <c r="R152" s="483">
        <v>264055</v>
      </c>
      <c r="S152" s="155">
        <f>SUM(F152*R152)</f>
        <v>264055</v>
      </c>
      <c r="T152" s="156">
        <v>0</v>
      </c>
      <c r="U152" s="480">
        <f t="shared" ref="U152:U160" si="339">SUM(S152*T152)</f>
        <v>0</v>
      </c>
      <c r="V152" s="480">
        <f t="shared" ref="V152:V160" si="340">SUM(S152-U152)</f>
        <v>264055</v>
      </c>
      <c r="W152" s="424">
        <f t="shared" si="256"/>
        <v>264055</v>
      </c>
      <c r="X152" s="156">
        <v>0.11</v>
      </c>
      <c r="Y152" s="424">
        <f t="shared" ref="Y152:Y158" si="341">SUM(W152+(W152*X152))</f>
        <v>293101.05</v>
      </c>
    </row>
    <row r="153" spans="1:25" s="35" customFormat="1" ht="15.5" x14ac:dyDescent="0.35">
      <c r="A153" s="787"/>
      <c r="B153" s="784"/>
      <c r="C153" s="787"/>
      <c r="D153" s="787"/>
      <c r="E153" s="282" t="s">
        <v>297</v>
      </c>
      <c r="F153" s="75">
        <v>1</v>
      </c>
      <c r="G153" s="311" t="s">
        <v>39</v>
      </c>
      <c r="H153" s="312">
        <v>2420000</v>
      </c>
      <c r="I153" s="413">
        <f t="shared" ref="I153:I159" si="342">SUM(F153*H153)</f>
        <v>2420000</v>
      </c>
      <c r="J153" s="311">
        <v>0</v>
      </c>
      <c r="K153" s="415">
        <f t="shared" si="338"/>
        <v>0</v>
      </c>
      <c r="L153" s="415">
        <f t="shared" si="312"/>
        <v>2420000</v>
      </c>
      <c r="M153" s="848"/>
      <c r="N153" s="848"/>
      <c r="O153" s="197"/>
      <c r="P153" s="848"/>
      <c r="Q153" s="484" t="s">
        <v>258</v>
      </c>
      <c r="R153" s="220">
        <v>1046980</v>
      </c>
      <c r="S153" s="155">
        <f>SUM(F153*R153)</f>
        <v>1046980</v>
      </c>
      <c r="T153" s="156">
        <v>0</v>
      </c>
      <c r="U153" s="480">
        <f t="shared" si="339"/>
        <v>0</v>
      </c>
      <c r="V153" s="480">
        <f t="shared" si="340"/>
        <v>1046980</v>
      </c>
      <c r="W153" s="424">
        <f t="shared" si="256"/>
        <v>1046980</v>
      </c>
      <c r="X153" s="156">
        <v>0.11</v>
      </c>
      <c r="Y153" s="424">
        <f t="shared" si="341"/>
        <v>1162147.8</v>
      </c>
    </row>
    <row r="154" spans="1:25" s="120" customFormat="1" ht="15.5" x14ac:dyDescent="0.35">
      <c r="A154" s="787"/>
      <c r="B154" s="784"/>
      <c r="C154" s="787"/>
      <c r="D154" s="787"/>
      <c r="E154" s="125" t="s">
        <v>147</v>
      </c>
      <c r="F154" s="310">
        <v>4</v>
      </c>
      <c r="G154" s="158" t="s">
        <v>39</v>
      </c>
      <c r="H154" s="157">
        <v>3328000</v>
      </c>
      <c r="I154" s="54">
        <f t="shared" si="342"/>
        <v>13312000</v>
      </c>
      <c r="J154" s="158">
        <v>0</v>
      </c>
      <c r="K154" s="415">
        <f t="shared" si="338"/>
        <v>0</v>
      </c>
      <c r="L154" s="415">
        <f t="shared" si="312"/>
        <v>13312000</v>
      </c>
      <c r="M154" s="848"/>
      <c r="N154" s="848"/>
      <c r="O154" s="197"/>
      <c r="P154" s="848"/>
      <c r="Q154" s="484" t="s">
        <v>258</v>
      </c>
      <c r="R154" s="483">
        <v>500500</v>
      </c>
      <c r="S154" s="155">
        <f>SUM(F154*R154)</f>
        <v>2002000</v>
      </c>
      <c r="T154" s="156">
        <v>0</v>
      </c>
      <c r="U154" s="480">
        <f t="shared" si="339"/>
        <v>0</v>
      </c>
      <c r="V154" s="480">
        <f t="shared" si="340"/>
        <v>2002000</v>
      </c>
      <c r="W154" s="424">
        <f t="shared" si="256"/>
        <v>2002000</v>
      </c>
      <c r="X154" s="156">
        <v>0.11</v>
      </c>
      <c r="Y154" s="424">
        <f t="shared" si="341"/>
        <v>2222220</v>
      </c>
    </row>
    <row r="155" spans="1:25" s="120" customFormat="1" ht="15.5" x14ac:dyDescent="0.35">
      <c r="A155" s="787"/>
      <c r="B155" s="784"/>
      <c r="C155" s="787"/>
      <c r="D155" s="787"/>
      <c r="E155" s="125" t="s">
        <v>61</v>
      </c>
      <c r="F155" s="75">
        <v>2</v>
      </c>
      <c r="G155" s="311" t="s">
        <v>39</v>
      </c>
      <c r="H155" s="157">
        <v>3609000</v>
      </c>
      <c r="I155" s="413">
        <f t="shared" si="342"/>
        <v>7218000</v>
      </c>
      <c r="J155" s="311">
        <v>0</v>
      </c>
      <c r="K155" s="415">
        <f t="shared" si="338"/>
        <v>0</v>
      </c>
      <c r="L155" s="415">
        <f t="shared" si="312"/>
        <v>7218000</v>
      </c>
      <c r="M155" s="848"/>
      <c r="N155" s="848"/>
      <c r="O155" s="197"/>
      <c r="P155" s="848"/>
      <c r="Q155" s="484" t="s">
        <v>258</v>
      </c>
      <c r="R155" s="483">
        <v>1561285</v>
      </c>
      <c r="S155" s="155">
        <f>SUM(F155*R155)</f>
        <v>3122570</v>
      </c>
      <c r="T155" s="156">
        <v>0</v>
      </c>
      <c r="U155" s="480">
        <f t="shared" si="339"/>
        <v>0</v>
      </c>
      <c r="V155" s="480">
        <f t="shared" si="340"/>
        <v>3122570</v>
      </c>
      <c r="W155" s="424">
        <f t="shared" si="256"/>
        <v>3122570</v>
      </c>
      <c r="X155" s="156">
        <v>0.11</v>
      </c>
      <c r="Y155" s="424">
        <f t="shared" si="341"/>
        <v>3466052.7</v>
      </c>
    </row>
    <row r="156" spans="1:25" s="120" customFormat="1" ht="15.5" x14ac:dyDescent="0.35">
      <c r="A156" s="787"/>
      <c r="B156" s="784"/>
      <c r="C156" s="787"/>
      <c r="D156" s="787"/>
      <c r="E156" s="282" t="s">
        <v>179</v>
      </c>
      <c r="F156" s="75">
        <v>1</v>
      </c>
      <c r="G156" s="311" t="s">
        <v>39</v>
      </c>
      <c r="H156" s="157">
        <v>1667000</v>
      </c>
      <c r="I156" s="413">
        <f t="shared" si="342"/>
        <v>1667000</v>
      </c>
      <c r="J156" s="311">
        <v>0</v>
      </c>
      <c r="K156" s="415">
        <f t="shared" si="338"/>
        <v>0</v>
      </c>
      <c r="L156" s="415">
        <f t="shared" si="312"/>
        <v>1667000</v>
      </c>
      <c r="M156" s="848"/>
      <c r="N156" s="848"/>
      <c r="O156" s="197"/>
      <c r="P156" s="848"/>
      <c r="Q156" s="484" t="s">
        <v>258</v>
      </c>
      <c r="R156" s="206">
        <v>720940</v>
      </c>
      <c r="S156" s="155">
        <f>SUM(F156*R156)</f>
        <v>720940</v>
      </c>
      <c r="T156" s="156">
        <v>0</v>
      </c>
      <c r="U156" s="480">
        <f t="shared" si="339"/>
        <v>0</v>
      </c>
      <c r="V156" s="480">
        <f t="shared" si="340"/>
        <v>720940</v>
      </c>
      <c r="W156" s="424">
        <f t="shared" si="256"/>
        <v>720940</v>
      </c>
      <c r="X156" s="156">
        <v>0.11</v>
      </c>
      <c r="Y156" s="424">
        <f t="shared" si="341"/>
        <v>800243.4</v>
      </c>
    </row>
    <row r="157" spans="1:25" s="120" customFormat="1" ht="15.5" x14ac:dyDescent="0.35">
      <c r="A157" s="787"/>
      <c r="B157" s="784"/>
      <c r="C157" s="787"/>
      <c r="D157" s="787"/>
      <c r="E157" s="282" t="s">
        <v>292</v>
      </c>
      <c r="F157" s="75">
        <v>1</v>
      </c>
      <c r="G157" s="311" t="s">
        <v>39</v>
      </c>
      <c r="H157" s="157">
        <v>622000</v>
      </c>
      <c r="I157" s="413">
        <f t="shared" si="342"/>
        <v>622000</v>
      </c>
      <c r="J157" s="311">
        <v>0</v>
      </c>
      <c r="K157" s="415">
        <f t="shared" si="338"/>
        <v>0</v>
      </c>
      <c r="L157" s="415">
        <f t="shared" si="312"/>
        <v>622000</v>
      </c>
      <c r="M157" s="848"/>
      <c r="N157" s="848"/>
      <c r="O157" s="197"/>
      <c r="P157" s="848"/>
      <c r="Q157" s="484" t="s">
        <v>258</v>
      </c>
      <c r="R157" s="483">
        <v>268620</v>
      </c>
      <c r="S157" s="155">
        <f>SUM(F157*R157)</f>
        <v>268620</v>
      </c>
      <c r="T157" s="156">
        <v>0</v>
      </c>
      <c r="U157" s="480">
        <f t="shared" si="339"/>
        <v>0</v>
      </c>
      <c r="V157" s="480">
        <f t="shared" si="340"/>
        <v>268620</v>
      </c>
      <c r="W157" s="424">
        <f t="shared" si="256"/>
        <v>268620</v>
      </c>
      <c r="X157" s="156">
        <v>0.11</v>
      </c>
      <c r="Y157" s="424">
        <f t="shared" si="341"/>
        <v>298168.2</v>
      </c>
    </row>
    <row r="158" spans="1:25" ht="15.5" x14ac:dyDescent="0.35">
      <c r="A158" s="788"/>
      <c r="B158" s="785"/>
      <c r="C158" s="788"/>
      <c r="D158" s="788"/>
      <c r="E158" s="214" t="s">
        <v>293</v>
      </c>
      <c r="F158" s="202">
        <v>1</v>
      </c>
      <c r="G158" s="315" t="s">
        <v>39</v>
      </c>
      <c r="H158" s="177">
        <v>922000</v>
      </c>
      <c r="I158" s="419">
        <f t="shared" si="342"/>
        <v>922000</v>
      </c>
      <c r="J158" s="315">
        <v>0</v>
      </c>
      <c r="K158" s="383">
        <f t="shared" si="338"/>
        <v>0</v>
      </c>
      <c r="L158" s="383">
        <f t="shared" si="312"/>
        <v>922000</v>
      </c>
      <c r="M158" s="847"/>
      <c r="N158" s="847"/>
      <c r="O158" s="198"/>
      <c r="P158" s="847"/>
      <c r="Q158" s="489" t="s">
        <v>258</v>
      </c>
      <c r="R158" s="186">
        <v>473110</v>
      </c>
      <c r="S158" s="173">
        <f>SUM(F158*R158)</f>
        <v>473110</v>
      </c>
      <c r="T158" s="639">
        <v>0</v>
      </c>
      <c r="U158" s="242">
        <f t="shared" si="339"/>
        <v>0</v>
      </c>
      <c r="V158" s="242">
        <f t="shared" si="340"/>
        <v>473110</v>
      </c>
      <c r="W158" s="241">
        <f t="shared" si="256"/>
        <v>473110</v>
      </c>
      <c r="X158" s="639">
        <v>0.11</v>
      </c>
      <c r="Y158" s="241">
        <f t="shared" si="341"/>
        <v>525152.1</v>
      </c>
    </row>
    <row r="159" spans="1:25" s="120" customFormat="1" ht="15.5" x14ac:dyDescent="0.35">
      <c r="A159" s="786">
        <v>3</v>
      </c>
      <c r="B159" s="783">
        <v>45693</v>
      </c>
      <c r="C159" s="786">
        <v>117510225</v>
      </c>
      <c r="D159" s="780" t="s">
        <v>37</v>
      </c>
      <c r="E159" s="339" t="s">
        <v>333</v>
      </c>
      <c r="F159" s="203">
        <v>3</v>
      </c>
      <c r="G159" s="319" t="s">
        <v>52</v>
      </c>
      <c r="H159" s="320">
        <v>3200000</v>
      </c>
      <c r="I159" s="412">
        <f t="shared" si="342"/>
        <v>9600000</v>
      </c>
      <c r="J159" s="319">
        <v>0</v>
      </c>
      <c r="K159" s="382">
        <f t="shared" si="338"/>
        <v>0</v>
      </c>
      <c r="L159" s="382">
        <f t="shared" ref="L159" si="343">SUM(I159-K159)</f>
        <v>9600000</v>
      </c>
      <c r="M159" s="205">
        <f>SUM(L159:L160)</f>
        <v>18300000</v>
      </c>
      <c r="N159" s="205">
        <f>SUM(M159*11%)</f>
        <v>2013000</v>
      </c>
      <c r="O159" s="187"/>
      <c r="P159" s="229">
        <f>SUM(M159+N159)</f>
        <v>20313000</v>
      </c>
      <c r="Q159" s="485" t="s">
        <v>246</v>
      </c>
      <c r="R159" s="337">
        <v>1100000</v>
      </c>
      <c r="S159" s="649">
        <f>SUM(F159*R159)</f>
        <v>3300000</v>
      </c>
      <c r="T159" s="638">
        <v>0</v>
      </c>
      <c r="U159" s="239">
        <f t="shared" si="339"/>
        <v>0</v>
      </c>
      <c r="V159" s="239">
        <f t="shared" si="340"/>
        <v>3300000</v>
      </c>
      <c r="W159" s="238">
        <f t="shared" si="256"/>
        <v>3300000</v>
      </c>
      <c r="X159" s="638">
        <v>0.11</v>
      </c>
      <c r="Y159" s="238">
        <f>SUM(W159+(W159*X159))</f>
        <v>3663000</v>
      </c>
    </row>
    <row r="160" spans="1:25" s="120" customFormat="1" ht="15.5" x14ac:dyDescent="0.35">
      <c r="A160" s="788"/>
      <c r="B160" s="785"/>
      <c r="C160" s="788"/>
      <c r="D160" s="782"/>
      <c r="E160" s="397" t="s">
        <v>332</v>
      </c>
      <c r="F160" s="202">
        <v>1</v>
      </c>
      <c r="G160" s="315" t="s">
        <v>70</v>
      </c>
      <c r="H160" s="316">
        <v>8700000</v>
      </c>
      <c r="I160" s="419">
        <f t="shared" ref="I160" si="344">SUM(F160*H160)</f>
        <v>8700000</v>
      </c>
      <c r="J160" s="315">
        <v>0</v>
      </c>
      <c r="K160" s="383">
        <f t="shared" si="338"/>
        <v>0</v>
      </c>
      <c r="L160" s="383">
        <f t="shared" ref="L160" si="345">SUM(I160-K160)</f>
        <v>8700000</v>
      </c>
      <c r="M160" s="249"/>
      <c r="N160" s="249"/>
      <c r="O160" s="198"/>
      <c r="P160" s="351"/>
      <c r="Q160" s="489" t="s">
        <v>246</v>
      </c>
      <c r="R160" s="338">
        <v>3500000</v>
      </c>
      <c r="S160" s="173">
        <f>SUM(F160*R160)</f>
        <v>3500000</v>
      </c>
      <c r="T160" s="639">
        <v>0</v>
      </c>
      <c r="U160" s="242">
        <f t="shared" si="339"/>
        <v>0</v>
      </c>
      <c r="V160" s="242">
        <f t="shared" si="340"/>
        <v>3500000</v>
      </c>
      <c r="W160" s="241">
        <f t="shared" si="256"/>
        <v>3500000</v>
      </c>
      <c r="X160" s="639">
        <v>0.11</v>
      </c>
      <c r="Y160" s="241">
        <f>SUM(W160+(W160*X160))</f>
        <v>3885000</v>
      </c>
    </row>
    <row r="161" spans="1:25" s="120" customFormat="1" ht="15.5" x14ac:dyDescent="0.35">
      <c r="A161" s="786">
        <v>4</v>
      </c>
      <c r="B161" s="783">
        <v>45693</v>
      </c>
      <c r="C161" s="786">
        <v>117520225</v>
      </c>
      <c r="D161" s="786" t="s">
        <v>37</v>
      </c>
      <c r="E161" s="172" t="s">
        <v>442</v>
      </c>
      <c r="F161" s="318">
        <v>5</v>
      </c>
      <c r="G161" s="319" t="s">
        <v>45</v>
      </c>
      <c r="H161" s="320">
        <v>32500</v>
      </c>
      <c r="I161" s="412">
        <f>SUM(F161*H161)</f>
        <v>162500</v>
      </c>
      <c r="J161" s="319">
        <v>0.2</v>
      </c>
      <c r="K161" s="382">
        <f t="shared" ref="K161:K166" si="346">SUM(I161*J161)</f>
        <v>32500</v>
      </c>
      <c r="L161" s="382">
        <f>SUM(I161-K161)</f>
        <v>130000</v>
      </c>
      <c r="M161" s="846">
        <f>SUM(L161:L169)</f>
        <v>3320000</v>
      </c>
      <c r="N161" s="846">
        <f>SUM(M161*11%)</f>
        <v>365200</v>
      </c>
      <c r="O161" s="187"/>
      <c r="P161" s="846">
        <f>SUM(M161+N161)</f>
        <v>3685200</v>
      </c>
      <c r="Q161" s="485" t="s">
        <v>417</v>
      </c>
      <c r="R161" s="248">
        <v>23000</v>
      </c>
      <c r="S161" s="649">
        <f>SUM(F161*R161)</f>
        <v>115000</v>
      </c>
      <c r="T161" s="638">
        <v>0.25</v>
      </c>
      <c r="U161" s="239">
        <f t="shared" ref="U161:U166" si="347">SUM(S161*T161)</f>
        <v>28750</v>
      </c>
      <c r="V161" s="239">
        <f t="shared" ref="V161:V166" si="348">SUM(S161-U161)</f>
        <v>86250</v>
      </c>
      <c r="W161" s="238">
        <f t="shared" ref="W161:W169" si="349">SUM(V161)</f>
        <v>86250</v>
      </c>
      <c r="X161" s="638">
        <v>0.11</v>
      </c>
      <c r="Y161" s="238">
        <f t="shared" ref="Y161:Y164" si="350">SUM(W161+(W161*X161))</f>
        <v>95737.5</v>
      </c>
    </row>
    <row r="162" spans="1:25" s="120" customFormat="1" ht="15.5" x14ac:dyDescent="0.35">
      <c r="A162" s="787"/>
      <c r="B162" s="784"/>
      <c r="C162" s="787"/>
      <c r="D162" s="787"/>
      <c r="E162" s="125" t="s">
        <v>443</v>
      </c>
      <c r="F162" s="310">
        <v>5</v>
      </c>
      <c r="G162" s="311" t="s">
        <v>45</v>
      </c>
      <c r="H162" s="312">
        <v>32500</v>
      </c>
      <c r="I162" s="413">
        <f t="shared" ref="I162:I164" si="351">SUM(F162*H162)</f>
        <v>162500</v>
      </c>
      <c r="J162" s="311">
        <v>0.2</v>
      </c>
      <c r="K162" s="415">
        <f t="shared" si="346"/>
        <v>32500</v>
      </c>
      <c r="L162" s="415">
        <f t="shared" ref="L162:L164" si="352">SUM(I162-K162)</f>
        <v>130000</v>
      </c>
      <c r="M162" s="848"/>
      <c r="N162" s="848"/>
      <c r="O162" s="197"/>
      <c r="P162" s="848"/>
      <c r="Q162" s="484" t="s">
        <v>417</v>
      </c>
      <c r="R162" s="189">
        <v>23000</v>
      </c>
      <c r="S162" s="155">
        <f>SUM(F162*R162)</f>
        <v>115000</v>
      </c>
      <c r="T162" s="156">
        <v>0.25</v>
      </c>
      <c r="U162" s="480">
        <f t="shared" si="347"/>
        <v>28750</v>
      </c>
      <c r="V162" s="480">
        <f t="shared" si="348"/>
        <v>86250</v>
      </c>
      <c r="W162" s="424">
        <f t="shared" si="349"/>
        <v>86250</v>
      </c>
      <c r="X162" s="156">
        <v>0.11</v>
      </c>
      <c r="Y162" s="424">
        <f t="shared" si="350"/>
        <v>95737.5</v>
      </c>
    </row>
    <row r="163" spans="1:25" s="120" customFormat="1" ht="15.5" x14ac:dyDescent="0.35">
      <c r="A163" s="787"/>
      <c r="B163" s="784"/>
      <c r="C163" s="787"/>
      <c r="D163" s="787"/>
      <c r="E163" s="125" t="s">
        <v>444</v>
      </c>
      <c r="F163" s="310">
        <v>5</v>
      </c>
      <c r="G163" s="311" t="s">
        <v>45</v>
      </c>
      <c r="H163" s="312">
        <v>32500</v>
      </c>
      <c r="I163" s="413">
        <f t="shared" si="351"/>
        <v>162500</v>
      </c>
      <c r="J163" s="311">
        <v>0.2</v>
      </c>
      <c r="K163" s="415">
        <f t="shared" si="346"/>
        <v>32500</v>
      </c>
      <c r="L163" s="415">
        <f t="shared" si="352"/>
        <v>130000</v>
      </c>
      <c r="M163" s="848"/>
      <c r="N163" s="848"/>
      <c r="O163" s="197"/>
      <c r="P163" s="848"/>
      <c r="Q163" s="484" t="s">
        <v>417</v>
      </c>
      <c r="R163" s="189">
        <v>23000</v>
      </c>
      <c r="S163" s="155">
        <f>SUM(F163*R163)</f>
        <v>115000</v>
      </c>
      <c r="T163" s="156">
        <v>0.25</v>
      </c>
      <c r="U163" s="480">
        <f t="shared" si="347"/>
        <v>28750</v>
      </c>
      <c r="V163" s="480">
        <f t="shared" si="348"/>
        <v>86250</v>
      </c>
      <c r="W163" s="424">
        <f t="shared" si="349"/>
        <v>86250</v>
      </c>
      <c r="X163" s="156">
        <v>0.11</v>
      </c>
      <c r="Y163" s="424">
        <f t="shared" si="350"/>
        <v>95737.5</v>
      </c>
    </row>
    <row r="164" spans="1:25" s="120" customFormat="1" ht="15.5" x14ac:dyDescent="0.35">
      <c r="A164" s="787"/>
      <c r="B164" s="784"/>
      <c r="C164" s="787"/>
      <c r="D164" s="787"/>
      <c r="E164" s="125" t="s">
        <v>445</v>
      </c>
      <c r="F164" s="310">
        <v>15</v>
      </c>
      <c r="G164" s="311" t="s">
        <v>45</v>
      </c>
      <c r="H164" s="312">
        <v>32500</v>
      </c>
      <c r="I164" s="413">
        <f t="shared" si="351"/>
        <v>487500</v>
      </c>
      <c r="J164" s="311">
        <v>0.2</v>
      </c>
      <c r="K164" s="415">
        <f t="shared" si="346"/>
        <v>97500</v>
      </c>
      <c r="L164" s="415">
        <f t="shared" si="352"/>
        <v>390000</v>
      </c>
      <c r="M164" s="848"/>
      <c r="N164" s="848"/>
      <c r="O164" s="197"/>
      <c r="P164" s="848"/>
      <c r="Q164" s="484" t="s">
        <v>417</v>
      </c>
      <c r="R164" s="189">
        <v>23000</v>
      </c>
      <c r="S164" s="155">
        <f>SUM(F164*R164)</f>
        <v>345000</v>
      </c>
      <c r="T164" s="156">
        <v>0.25</v>
      </c>
      <c r="U164" s="480">
        <f t="shared" si="347"/>
        <v>86250</v>
      </c>
      <c r="V164" s="480">
        <f t="shared" si="348"/>
        <v>258750</v>
      </c>
      <c r="W164" s="424">
        <f t="shared" si="349"/>
        <v>258750</v>
      </c>
      <c r="X164" s="156">
        <v>0.11</v>
      </c>
      <c r="Y164" s="424">
        <f t="shared" si="350"/>
        <v>287212.5</v>
      </c>
    </row>
    <row r="165" spans="1:25" s="120" customFormat="1" ht="15.5" x14ac:dyDescent="0.35">
      <c r="A165" s="787"/>
      <c r="B165" s="784"/>
      <c r="C165" s="787"/>
      <c r="D165" s="787"/>
      <c r="E165" s="282" t="s">
        <v>441</v>
      </c>
      <c r="F165" s="310">
        <v>10</v>
      </c>
      <c r="G165" s="311" t="s">
        <v>50</v>
      </c>
      <c r="H165" s="312">
        <v>96250</v>
      </c>
      <c r="I165" s="413">
        <f>SUM(F165*H165)</f>
        <v>962500</v>
      </c>
      <c r="J165" s="311">
        <v>0.2</v>
      </c>
      <c r="K165" s="415">
        <f t="shared" si="346"/>
        <v>192500</v>
      </c>
      <c r="L165" s="415">
        <f>SUM(I165-K165)</f>
        <v>770000</v>
      </c>
      <c r="M165" s="848"/>
      <c r="N165" s="848"/>
      <c r="O165" s="197"/>
      <c r="P165" s="848"/>
      <c r="Q165" s="484" t="s">
        <v>417</v>
      </c>
      <c r="R165" s="312">
        <v>38500</v>
      </c>
      <c r="S165" s="155">
        <f>SUM(F165*R165)</f>
        <v>385000</v>
      </c>
      <c r="T165" s="156">
        <v>0.2</v>
      </c>
      <c r="U165" s="480">
        <f t="shared" si="347"/>
        <v>77000</v>
      </c>
      <c r="V165" s="480">
        <f t="shared" si="348"/>
        <v>308000</v>
      </c>
      <c r="W165" s="424">
        <f t="shared" si="349"/>
        <v>308000</v>
      </c>
      <c r="X165" s="156">
        <v>0.11</v>
      </c>
      <c r="Y165" s="424">
        <f t="shared" ref="Y165:Y167" si="353">SUM(W165+(W165*X165))</f>
        <v>341880</v>
      </c>
    </row>
    <row r="166" spans="1:25" s="120" customFormat="1" ht="15.5" x14ac:dyDescent="0.35">
      <c r="A166" s="787"/>
      <c r="B166" s="784"/>
      <c r="C166" s="787"/>
      <c r="D166" s="787"/>
      <c r="E166" s="282" t="s">
        <v>440</v>
      </c>
      <c r="F166" s="310">
        <v>10</v>
      </c>
      <c r="G166" s="311" t="s">
        <v>50</v>
      </c>
      <c r="H166" s="312">
        <v>96250</v>
      </c>
      <c r="I166" s="413">
        <f>SUM(F166*H166)</f>
        <v>962500</v>
      </c>
      <c r="J166" s="311">
        <v>0.2</v>
      </c>
      <c r="K166" s="415">
        <f t="shared" si="346"/>
        <v>192500</v>
      </c>
      <c r="L166" s="415">
        <f>SUM(I166-K166)</f>
        <v>770000</v>
      </c>
      <c r="M166" s="848"/>
      <c r="N166" s="848"/>
      <c r="O166" s="197"/>
      <c r="P166" s="848"/>
      <c r="Q166" s="484" t="s">
        <v>417</v>
      </c>
      <c r="R166" s="312">
        <v>38500</v>
      </c>
      <c r="S166" s="155">
        <f>SUM(F166*R166)</f>
        <v>385000</v>
      </c>
      <c r="T166" s="156">
        <v>0.2</v>
      </c>
      <c r="U166" s="480">
        <f t="shared" si="347"/>
        <v>77000</v>
      </c>
      <c r="V166" s="480">
        <f t="shared" si="348"/>
        <v>308000</v>
      </c>
      <c r="W166" s="424">
        <f t="shared" si="349"/>
        <v>308000</v>
      </c>
      <c r="X166" s="156">
        <v>0.11</v>
      </c>
      <c r="Y166" s="424">
        <f t="shared" si="353"/>
        <v>341880</v>
      </c>
    </row>
    <row r="167" spans="1:25" s="120" customFormat="1" ht="15.5" x14ac:dyDescent="0.35">
      <c r="A167" s="787"/>
      <c r="B167" s="784"/>
      <c r="C167" s="787"/>
      <c r="D167" s="787"/>
      <c r="E167" s="282" t="s">
        <v>439</v>
      </c>
      <c r="F167" s="310">
        <v>10</v>
      </c>
      <c r="G167" s="311" t="s">
        <v>50</v>
      </c>
      <c r="H167" s="312">
        <v>75000</v>
      </c>
      <c r="I167" s="413">
        <f t="shared" ref="I167" si="354">SUM(F167*H167)</f>
        <v>750000</v>
      </c>
      <c r="J167" s="311">
        <v>0.2</v>
      </c>
      <c r="K167" s="415">
        <f t="shared" ref="K167" si="355">SUM(I167*J167)</f>
        <v>150000</v>
      </c>
      <c r="L167" s="415">
        <f t="shared" ref="L167" si="356">SUM(I167-K167)</f>
        <v>600000</v>
      </c>
      <c r="M167" s="848"/>
      <c r="N167" s="848"/>
      <c r="O167" s="197"/>
      <c r="P167" s="848"/>
      <c r="Q167" s="484" t="s">
        <v>417</v>
      </c>
      <c r="R167" s="312">
        <v>42000</v>
      </c>
      <c r="S167" s="155">
        <f>SUM(F167*R167)</f>
        <v>420000</v>
      </c>
      <c r="T167" s="156">
        <v>0.15</v>
      </c>
      <c r="U167" s="480">
        <f t="shared" ref="U167" si="357">SUM(S167*T167)</f>
        <v>63000</v>
      </c>
      <c r="V167" s="480">
        <f t="shared" ref="V167" si="358">SUM(S167-U167)</f>
        <v>357000</v>
      </c>
      <c r="W167" s="424">
        <f t="shared" si="349"/>
        <v>357000</v>
      </c>
      <c r="X167" s="156">
        <v>0.11</v>
      </c>
      <c r="Y167" s="424">
        <f t="shared" si="353"/>
        <v>396270</v>
      </c>
    </row>
    <row r="168" spans="1:25" s="120" customFormat="1" ht="15.5" x14ac:dyDescent="0.35">
      <c r="A168" s="787"/>
      <c r="B168" s="784"/>
      <c r="C168" s="787"/>
      <c r="D168" s="787"/>
      <c r="E168" s="125" t="s">
        <v>437</v>
      </c>
      <c r="F168" s="75">
        <v>10</v>
      </c>
      <c r="G168" s="158" t="s">
        <v>45</v>
      </c>
      <c r="H168" s="157">
        <v>25000</v>
      </c>
      <c r="I168" s="413">
        <f t="shared" ref="I168:I169" si="359">SUM(F168*H168)</f>
        <v>250000</v>
      </c>
      <c r="J168" s="311">
        <v>0.2</v>
      </c>
      <c r="K168" s="415">
        <f t="shared" ref="K168:K169" si="360">SUM(I168*J168)</f>
        <v>50000</v>
      </c>
      <c r="L168" s="415">
        <f t="shared" ref="L168:L169" si="361">SUM(I168-K168)</f>
        <v>200000</v>
      </c>
      <c r="M168" s="848"/>
      <c r="N168" s="848"/>
      <c r="O168" s="197"/>
      <c r="P168" s="848"/>
      <c r="Q168" s="484" t="s">
        <v>417</v>
      </c>
      <c r="R168" s="312">
        <v>15000</v>
      </c>
      <c r="S168" s="155">
        <f>SUM(F168*R168)</f>
        <v>150000</v>
      </c>
      <c r="T168" s="156">
        <v>0.1</v>
      </c>
      <c r="U168" s="480">
        <f t="shared" ref="U168:U169" si="362">SUM(S168*T168)</f>
        <v>15000</v>
      </c>
      <c r="V168" s="480">
        <f t="shared" ref="V168:V169" si="363">SUM(S168-U168)</f>
        <v>135000</v>
      </c>
      <c r="W168" s="424">
        <f t="shared" si="349"/>
        <v>135000</v>
      </c>
      <c r="X168" s="156">
        <v>0.11</v>
      </c>
      <c r="Y168" s="424">
        <f t="shared" ref="Y168:Y169" si="364">SUM(W168+(W168*X168))</f>
        <v>149850</v>
      </c>
    </row>
    <row r="169" spans="1:25" s="120" customFormat="1" ht="15.5" x14ac:dyDescent="0.35">
      <c r="A169" s="788"/>
      <c r="B169" s="785"/>
      <c r="C169" s="788"/>
      <c r="D169" s="788"/>
      <c r="E169" s="184" t="s">
        <v>438</v>
      </c>
      <c r="F169" s="202">
        <v>10</v>
      </c>
      <c r="G169" s="136" t="s">
        <v>45</v>
      </c>
      <c r="H169" s="177">
        <v>25000</v>
      </c>
      <c r="I169" s="419">
        <f t="shared" si="359"/>
        <v>250000</v>
      </c>
      <c r="J169" s="315">
        <v>0.2</v>
      </c>
      <c r="K169" s="383">
        <f t="shared" si="360"/>
        <v>50000</v>
      </c>
      <c r="L169" s="383">
        <f t="shared" si="361"/>
        <v>200000</v>
      </c>
      <c r="M169" s="847"/>
      <c r="N169" s="847"/>
      <c r="O169" s="198"/>
      <c r="P169" s="847"/>
      <c r="Q169" s="489" t="s">
        <v>417</v>
      </c>
      <c r="R169" s="316">
        <v>15000</v>
      </c>
      <c r="S169" s="173">
        <f>SUM(F169*R169)</f>
        <v>150000</v>
      </c>
      <c r="T169" s="639">
        <v>0.1</v>
      </c>
      <c r="U169" s="242">
        <f t="shared" si="362"/>
        <v>15000</v>
      </c>
      <c r="V169" s="242">
        <f t="shared" si="363"/>
        <v>135000</v>
      </c>
      <c r="W169" s="241">
        <f t="shared" si="349"/>
        <v>135000</v>
      </c>
      <c r="X169" s="639">
        <v>0.11</v>
      </c>
      <c r="Y169" s="241">
        <f t="shared" si="364"/>
        <v>149850</v>
      </c>
    </row>
    <row r="170" spans="1:25" s="120" customFormat="1" ht="15.5" x14ac:dyDescent="0.35">
      <c r="A170" s="780">
        <v>5</v>
      </c>
      <c r="B170" s="783">
        <v>45698</v>
      </c>
      <c r="C170" s="786">
        <v>117650225</v>
      </c>
      <c r="D170" s="780" t="s">
        <v>37</v>
      </c>
      <c r="E170" s="172" t="s">
        <v>114</v>
      </c>
      <c r="F170" s="203">
        <v>2</v>
      </c>
      <c r="G170" s="133" t="s">
        <v>39</v>
      </c>
      <c r="H170" s="204">
        <v>1592000</v>
      </c>
      <c r="I170" s="412">
        <f t="shared" ref="I170" si="365">SUM(F170*H170)</f>
        <v>3184000</v>
      </c>
      <c r="J170" s="133">
        <v>0</v>
      </c>
      <c r="K170" s="382">
        <f t="shared" ref="K170:K173" si="366">SUM(I170*J170)</f>
        <v>0</v>
      </c>
      <c r="L170" s="382">
        <f t="shared" ref="L170:L173" si="367">SUM(I170-K170)</f>
        <v>3184000</v>
      </c>
      <c r="M170" s="205">
        <f>SUM(L170:L177)</f>
        <v>13252048</v>
      </c>
      <c r="N170" s="205">
        <f>SUM(M170*11%)</f>
        <v>1457725.28</v>
      </c>
      <c r="O170" s="187"/>
      <c r="P170" s="229">
        <f>SUM(M170+N170)</f>
        <v>14709773.279999999</v>
      </c>
      <c r="Q170" s="485" t="s">
        <v>258</v>
      </c>
      <c r="R170" s="451">
        <v>473110</v>
      </c>
      <c r="S170" s="649">
        <f>SUM(F170*R170)</f>
        <v>946220</v>
      </c>
      <c r="T170" s="638">
        <v>0</v>
      </c>
      <c r="U170" s="239">
        <f t="shared" ref="U170:U173" si="368">SUM(S170*T170)</f>
        <v>0</v>
      </c>
      <c r="V170" s="239">
        <f t="shared" ref="V170:V173" si="369">SUM(S170-U170)</f>
        <v>946220</v>
      </c>
      <c r="W170" s="238">
        <f t="shared" ref="W170:W195" si="370">SUM(V170)</f>
        <v>946220</v>
      </c>
      <c r="X170" s="638">
        <v>0.11</v>
      </c>
      <c r="Y170" s="238">
        <f t="shared" ref="Y170:Y183" si="371">SUM(W170+(W170*X170))</f>
        <v>1050304.2</v>
      </c>
    </row>
    <row r="171" spans="1:25" s="120" customFormat="1" ht="15.5" x14ac:dyDescent="0.35">
      <c r="A171" s="781"/>
      <c r="B171" s="784"/>
      <c r="C171" s="787"/>
      <c r="D171" s="781"/>
      <c r="E171" s="125" t="s">
        <v>155</v>
      </c>
      <c r="F171" s="75">
        <v>1</v>
      </c>
      <c r="G171" s="158" t="s">
        <v>45</v>
      </c>
      <c r="H171" s="157">
        <v>1682000</v>
      </c>
      <c r="I171" s="413">
        <f t="shared" ref="I171" si="372">SUM(F171*H171)</f>
        <v>1682000</v>
      </c>
      <c r="J171" s="311">
        <v>0</v>
      </c>
      <c r="K171" s="415">
        <f t="shared" si="366"/>
        <v>0</v>
      </c>
      <c r="L171" s="415">
        <f t="shared" si="367"/>
        <v>1682000</v>
      </c>
      <c r="M171" s="220"/>
      <c r="N171" s="220"/>
      <c r="O171" s="197"/>
      <c r="P171" s="154"/>
      <c r="Q171" s="484" t="s">
        <v>258</v>
      </c>
      <c r="R171" s="483">
        <v>557000</v>
      </c>
      <c r="S171" s="155">
        <f>SUM(F171*R171)</f>
        <v>557000</v>
      </c>
      <c r="T171" s="156">
        <v>0</v>
      </c>
      <c r="U171" s="480">
        <f t="shared" si="368"/>
        <v>0</v>
      </c>
      <c r="V171" s="480">
        <f t="shared" si="369"/>
        <v>557000</v>
      </c>
      <c r="W171" s="424">
        <f t="shared" si="370"/>
        <v>557000</v>
      </c>
      <c r="X171" s="156">
        <v>0.11</v>
      </c>
      <c r="Y171" s="424">
        <f t="shared" si="371"/>
        <v>618270</v>
      </c>
    </row>
    <row r="172" spans="1:25" s="120" customFormat="1" ht="15.5" x14ac:dyDescent="0.35">
      <c r="A172" s="781"/>
      <c r="B172" s="784"/>
      <c r="C172" s="787"/>
      <c r="D172" s="781"/>
      <c r="E172" s="125" t="s">
        <v>111</v>
      </c>
      <c r="F172" s="75">
        <v>1</v>
      </c>
      <c r="G172" s="158" t="s">
        <v>42</v>
      </c>
      <c r="H172" s="157">
        <v>1816000</v>
      </c>
      <c r="I172" s="413">
        <f>SUM(F172*H172)</f>
        <v>1816000</v>
      </c>
      <c r="J172" s="311">
        <v>0</v>
      </c>
      <c r="K172" s="415">
        <f t="shared" si="366"/>
        <v>0</v>
      </c>
      <c r="L172" s="415">
        <f t="shared" si="367"/>
        <v>1816000</v>
      </c>
      <c r="M172" s="220"/>
      <c r="N172" s="220"/>
      <c r="O172" s="197"/>
      <c r="P172" s="154"/>
      <c r="Q172" s="484" t="s">
        <v>258</v>
      </c>
      <c r="R172" s="483">
        <v>658000</v>
      </c>
      <c r="S172" s="155">
        <f>SUM(F172*R172)</f>
        <v>658000</v>
      </c>
      <c r="T172" s="156">
        <v>0</v>
      </c>
      <c r="U172" s="480">
        <f t="shared" si="368"/>
        <v>0</v>
      </c>
      <c r="V172" s="480">
        <f t="shared" si="369"/>
        <v>658000</v>
      </c>
      <c r="W172" s="424">
        <f t="shared" si="370"/>
        <v>658000</v>
      </c>
      <c r="X172" s="156">
        <v>0.11</v>
      </c>
      <c r="Y172" s="424">
        <f t="shared" si="371"/>
        <v>730380</v>
      </c>
    </row>
    <row r="173" spans="1:25" s="119" customFormat="1" ht="15.5" x14ac:dyDescent="0.35">
      <c r="A173" s="781"/>
      <c r="B173" s="784"/>
      <c r="C173" s="787"/>
      <c r="D173" s="781"/>
      <c r="E173" s="313" t="s">
        <v>175</v>
      </c>
      <c r="F173" s="75">
        <v>1</v>
      </c>
      <c r="G173" s="158" t="s">
        <v>46</v>
      </c>
      <c r="H173" s="157">
        <v>552000</v>
      </c>
      <c r="I173" s="413">
        <f t="shared" ref="I173" si="373">SUM(F173*H173)</f>
        <v>552000</v>
      </c>
      <c r="J173" s="158">
        <v>0</v>
      </c>
      <c r="K173" s="415">
        <f t="shared" si="366"/>
        <v>0</v>
      </c>
      <c r="L173" s="415">
        <f t="shared" si="367"/>
        <v>552000</v>
      </c>
      <c r="M173" s="220"/>
      <c r="N173" s="220"/>
      <c r="O173" s="197"/>
      <c r="P173" s="154"/>
      <c r="Q173" s="484" t="s">
        <v>258</v>
      </c>
      <c r="R173" s="483">
        <v>264055</v>
      </c>
      <c r="S173" s="155">
        <f>SUM(F173*R173)</f>
        <v>264055</v>
      </c>
      <c r="T173" s="156">
        <v>0</v>
      </c>
      <c r="U173" s="480">
        <f t="shared" si="368"/>
        <v>0</v>
      </c>
      <c r="V173" s="480">
        <f t="shared" si="369"/>
        <v>264055</v>
      </c>
      <c r="W173" s="424">
        <f t="shared" si="370"/>
        <v>264055</v>
      </c>
      <c r="X173" s="156">
        <v>0.11</v>
      </c>
      <c r="Y173" s="424">
        <f t="shared" si="371"/>
        <v>293101.05</v>
      </c>
    </row>
    <row r="174" spans="1:25" s="120" customFormat="1" ht="15.5" x14ac:dyDescent="0.35">
      <c r="A174" s="781"/>
      <c r="B174" s="784"/>
      <c r="C174" s="787"/>
      <c r="D174" s="781"/>
      <c r="E174" s="125" t="s">
        <v>218</v>
      </c>
      <c r="F174" s="75">
        <v>2</v>
      </c>
      <c r="G174" s="158" t="s">
        <v>45</v>
      </c>
      <c r="H174" s="157">
        <v>43750</v>
      </c>
      <c r="I174" s="413">
        <f t="shared" ref="I174" si="374">SUM(F174*H174)</f>
        <v>87500</v>
      </c>
      <c r="J174" s="311">
        <v>0.2</v>
      </c>
      <c r="K174" s="415">
        <f t="shared" ref="K174:K175" si="375">SUM(I174*J174)</f>
        <v>17500</v>
      </c>
      <c r="L174" s="415">
        <f t="shared" ref="L174" si="376">SUM(I174-K174)</f>
        <v>70000</v>
      </c>
      <c r="M174" s="220"/>
      <c r="N174" s="220"/>
      <c r="O174" s="197"/>
      <c r="P174" s="154"/>
      <c r="Q174" s="484" t="s">
        <v>68</v>
      </c>
      <c r="R174" s="483">
        <v>15000</v>
      </c>
      <c r="S174" s="155">
        <f>SUM(F174*R174)</f>
        <v>30000</v>
      </c>
      <c r="T174" s="156">
        <v>0</v>
      </c>
      <c r="U174" s="480">
        <f t="shared" ref="U174" si="377">SUM(S174*T174)</f>
        <v>0</v>
      </c>
      <c r="V174" s="480">
        <f t="shared" ref="V174" si="378">SUM(S174-U174)</f>
        <v>30000</v>
      </c>
      <c r="W174" s="424">
        <f t="shared" si="370"/>
        <v>30000</v>
      </c>
      <c r="X174" s="156">
        <v>0</v>
      </c>
      <c r="Y174" s="424">
        <f t="shared" si="371"/>
        <v>30000</v>
      </c>
    </row>
    <row r="175" spans="1:25" s="120" customFormat="1" ht="15.5" x14ac:dyDescent="0.35">
      <c r="A175" s="781"/>
      <c r="B175" s="784"/>
      <c r="C175" s="787"/>
      <c r="D175" s="781"/>
      <c r="E175" s="125" t="s">
        <v>113</v>
      </c>
      <c r="F175" s="75">
        <v>3</v>
      </c>
      <c r="G175" s="311" t="s">
        <v>45</v>
      </c>
      <c r="H175" s="157">
        <v>464150</v>
      </c>
      <c r="I175" s="413">
        <f t="shared" ref="I175" si="379">SUM(F175*H175)</f>
        <v>1392450</v>
      </c>
      <c r="J175" s="311">
        <v>0.2</v>
      </c>
      <c r="K175" s="415">
        <f t="shared" si="375"/>
        <v>278490</v>
      </c>
      <c r="L175" s="415">
        <f t="shared" ref="L175:L176" si="380">SUM(I175-K175)</f>
        <v>1113960</v>
      </c>
      <c r="M175" s="220"/>
      <c r="N175" s="220"/>
      <c r="O175" s="197"/>
      <c r="P175" s="154"/>
      <c r="Q175" s="484" t="s">
        <v>259</v>
      </c>
      <c r="R175" s="483">
        <v>252253</v>
      </c>
      <c r="S175" s="155">
        <f>SUM(F175*R175)</f>
        <v>756759</v>
      </c>
      <c r="T175" s="156">
        <v>0</v>
      </c>
      <c r="U175" s="480">
        <f t="shared" ref="U175:U177" si="381">SUM(S175*T175)</f>
        <v>0</v>
      </c>
      <c r="V175" s="480">
        <f t="shared" ref="V175:V177" si="382">SUM(S175-U175)</f>
        <v>756759</v>
      </c>
      <c r="W175" s="424">
        <f t="shared" si="370"/>
        <v>756759</v>
      </c>
      <c r="X175" s="156">
        <v>0.11</v>
      </c>
      <c r="Y175" s="424">
        <f t="shared" si="371"/>
        <v>840002.49</v>
      </c>
    </row>
    <row r="176" spans="1:25" s="120" customFormat="1" ht="15.5" x14ac:dyDescent="0.35">
      <c r="A176" s="781"/>
      <c r="B176" s="784"/>
      <c r="C176" s="787"/>
      <c r="D176" s="781"/>
      <c r="E176" s="282" t="s">
        <v>287</v>
      </c>
      <c r="F176" s="310">
        <v>5</v>
      </c>
      <c r="G176" s="311" t="s">
        <v>45</v>
      </c>
      <c r="H176" s="312">
        <v>248522</v>
      </c>
      <c r="I176" s="413">
        <f t="shared" ref="I176" si="383">SUM(F176*H176)</f>
        <v>1242610</v>
      </c>
      <c r="J176" s="311">
        <v>0.2</v>
      </c>
      <c r="K176" s="415">
        <f t="shared" ref="K176" si="384">SUM(I176*J176)</f>
        <v>248522</v>
      </c>
      <c r="L176" s="415">
        <f t="shared" si="380"/>
        <v>994088</v>
      </c>
      <c r="M176" s="220"/>
      <c r="N176" s="220"/>
      <c r="O176" s="197"/>
      <c r="P176" s="154"/>
      <c r="Q176" s="270" t="s">
        <v>47</v>
      </c>
      <c r="R176" s="483">
        <v>159100</v>
      </c>
      <c r="S176" s="155">
        <f>SUM(F176*R176)</f>
        <v>795500</v>
      </c>
      <c r="T176" s="156">
        <v>0.22</v>
      </c>
      <c r="U176" s="480">
        <f t="shared" si="381"/>
        <v>175010</v>
      </c>
      <c r="V176" s="480">
        <f t="shared" si="382"/>
        <v>620490</v>
      </c>
      <c r="W176" s="424">
        <f t="shared" si="370"/>
        <v>620490</v>
      </c>
      <c r="X176" s="156">
        <v>0.11</v>
      </c>
      <c r="Y176" s="424">
        <f t="shared" si="371"/>
        <v>688743.9</v>
      </c>
    </row>
    <row r="177" spans="1:26" s="120" customFormat="1" ht="15.5" x14ac:dyDescent="0.35">
      <c r="A177" s="782"/>
      <c r="B177" s="785"/>
      <c r="C177" s="788"/>
      <c r="D177" s="782"/>
      <c r="E177" s="184" t="s">
        <v>388</v>
      </c>
      <c r="F177" s="202">
        <v>60</v>
      </c>
      <c r="G177" s="136" t="s">
        <v>45</v>
      </c>
      <c r="H177" s="177">
        <v>80000</v>
      </c>
      <c r="I177" s="44">
        <f t="shared" ref="I177" si="385">SUM(F177*H177)</f>
        <v>4800000</v>
      </c>
      <c r="J177" s="136">
        <v>0.2</v>
      </c>
      <c r="K177" s="383">
        <f t="shared" ref="K177" si="386">SUM(I177*J177)</f>
        <v>960000</v>
      </c>
      <c r="L177" s="383">
        <f t="shared" ref="L177" si="387">SUM(I177-K177)</f>
        <v>3840000</v>
      </c>
      <c r="M177" s="249"/>
      <c r="N177" s="249"/>
      <c r="O177" s="198"/>
      <c r="P177" s="153"/>
      <c r="Q177" s="489" t="s">
        <v>88</v>
      </c>
      <c r="R177" s="487">
        <v>31532</v>
      </c>
      <c r="S177" s="173">
        <f>SUM(F177*R177)</f>
        <v>1891920</v>
      </c>
      <c r="T177" s="639">
        <v>0</v>
      </c>
      <c r="U177" s="242">
        <f t="shared" si="381"/>
        <v>0</v>
      </c>
      <c r="V177" s="242">
        <f t="shared" si="382"/>
        <v>1891920</v>
      </c>
      <c r="W177" s="241">
        <f t="shared" si="370"/>
        <v>1891920</v>
      </c>
      <c r="X177" s="639">
        <v>0.11</v>
      </c>
      <c r="Y177" s="241">
        <f t="shared" si="371"/>
        <v>2100031.2000000002</v>
      </c>
    </row>
    <row r="178" spans="1:26" s="120" customFormat="1" ht="15.5" x14ac:dyDescent="0.35">
      <c r="A178" s="780">
        <v>6</v>
      </c>
      <c r="B178" s="783">
        <v>45709</v>
      </c>
      <c r="C178" s="786">
        <v>117660225</v>
      </c>
      <c r="D178" s="780" t="s">
        <v>37</v>
      </c>
      <c r="E178" s="172" t="s">
        <v>366</v>
      </c>
      <c r="F178" s="203">
        <v>20</v>
      </c>
      <c r="G178" s="133" t="s">
        <v>45</v>
      </c>
      <c r="H178" s="204">
        <v>250000</v>
      </c>
      <c r="I178" s="123">
        <f t="shared" ref="I178:I183" si="388">SUM(F178*H178)</f>
        <v>5000000</v>
      </c>
      <c r="J178" s="133">
        <v>0.2</v>
      </c>
      <c r="K178" s="382">
        <f t="shared" ref="K178:K190" si="389">SUM(I178*J178)</f>
        <v>1000000</v>
      </c>
      <c r="L178" s="382">
        <f t="shared" ref="L178:L183" si="390">SUM(I178-K178)</f>
        <v>4000000</v>
      </c>
      <c r="M178" s="205">
        <f>SUM(L178:L184)</f>
        <v>15582000</v>
      </c>
      <c r="N178" s="205">
        <f>SUM(M178*11%)</f>
        <v>1714020</v>
      </c>
      <c r="O178" s="187"/>
      <c r="P178" s="229">
        <f>SUM(M178+N178)</f>
        <v>17296020</v>
      </c>
      <c r="Q178" s="485" t="s">
        <v>275</v>
      </c>
      <c r="R178" s="451">
        <v>90090</v>
      </c>
      <c r="S178" s="649">
        <f>SUM(F178*R178)</f>
        <v>1801800</v>
      </c>
      <c r="T178" s="638">
        <v>0</v>
      </c>
      <c r="U178" s="239">
        <f t="shared" ref="U178:U183" si="391">SUM(S178*T178)</f>
        <v>0</v>
      </c>
      <c r="V178" s="239">
        <f t="shared" ref="V178:V183" si="392">SUM(S178-U178)</f>
        <v>1801800</v>
      </c>
      <c r="W178" s="238">
        <f t="shared" si="370"/>
        <v>1801800</v>
      </c>
      <c r="X178" s="638">
        <v>0.11</v>
      </c>
      <c r="Y178" s="238">
        <f t="shared" si="371"/>
        <v>1999998</v>
      </c>
    </row>
    <row r="179" spans="1:26" s="120" customFormat="1" ht="15.5" x14ac:dyDescent="0.35">
      <c r="A179" s="781"/>
      <c r="B179" s="784"/>
      <c r="C179" s="787"/>
      <c r="D179" s="781"/>
      <c r="E179" s="125" t="s">
        <v>359</v>
      </c>
      <c r="F179" s="75">
        <v>20</v>
      </c>
      <c r="G179" s="158" t="s">
        <v>45</v>
      </c>
      <c r="H179" s="157">
        <v>160000</v>
      </c>
      <c r="I179" s="54">
        <f t="shared" si="388"/>
        <v>3200000</v>
      </c>
      <c r="J179" s="158">
        <v>0.2</v>
      </c>
      <c r="K179" s="415">
        <f t="shared" si="389"/>
        <v>640000</v>
      </c>
      <c r="L179" s="415">
        <f t="shared" si="390"/>
        <v>2560000</v>
      </c>
      <c r="M179" s="220"/>
      <c r="N179" s="220"/>
      <c r="O179" s="197"/>
      <c r="P179" s="154"/>
      <c r="Q179" s="484" t="s">
        <v>275</v>
      </c>
      <c r="R179" s="483">
        <v>57658</v>
      </c>
      <c r="S179" s="155">
        <f>SUM(F179*R179)</f>
        <v>1153160</v>
      </c>
      <c r="T179" s="156">
        <v>0</v>
      </c>
      <c r="U179" s="480">
        <f t="shared" si="391"/>
        <v>0</v>
      </c>
      <c r="V179" s="480">
        <f t="shared" si="392"/>
        <v>1153160</v>
      </c>
      <c r="W179" s="424">
        <f t="shared" si="370"/>
        <v>1153160</v>
      </c>
      <c r="X179" s="156">
        <v>0.11</v>
      </c>
      <c r="Y179" s="424">
        <f t="shared" si="371"/>
        <v>1280007.6000000001</v>
      </c>
    </row>
    <row r="180" spans="1:26" s="120" customFormat="1" ht="15.5" x14ac:dyDescent="0.35">
      <c r="A180" s="781"/>
      <c r="B180" s="784"/>
      <c r="C180" s="787"/>
      <c r="D180" s="781"/>
      <c r="E180" s="125" t="s">
        <v>387</v>
      </c>
      <c r="F180" s="75">
        <v>4</v>
      </c>
      <c r="G180" s="158" t="s">
        <v>45</v>
      </c>
      <c r="H180" s="157">
        <v>172500</v>
      </c>
      <c r="I180" s="54">
        <f t="shared" si="388"/>
        <v>690000</v>
      </c>
      <c r="J180" s="158">
        <v>0.2</v>
      </c>
      <c r="K180" s="415">
        <f t="shared" si="389"/>
        <v>138000</v>
      </c>
      <c r="L180" s="415">
        <f t="shared" si="390"/>
        <v>552000</v>
      </c>
      <c r="M180" s="220"/>
      <c r="N180" s="220"/>
      <c r="O180" s="197"/>
      <c r="P180" s="154"/>
      <c r="Q180" s="484" t="s">
        <v>275</v>
      </c>
      <c r="R180" s="483">
        <v>62162</v>
      </c>
      <c r="S180" s="155">
        <f>SUM(F180*R180)</f>
        <v>248648</v>
      </c>
      <c r="T180" s="156">
        <v>0</v>
      </c>
      <c r="U180" s="480">
        <f t="shared" si="391"/>
        <v>0</v>
      </c>
      <c r="V180" s="480">
        <f t="shared" si="392"/>
        <v>248648</v>
      </c>
      <c r="W180" s="424">
        <f t="shared" si="370"/>
        <v>248648</v>
      </c>
      <c r="X180" s="156">
        <v>0.11</v>
      </c>
      <c r="Y180" s="424">
        <f t="shared" si="371"/>
        <v>275999.28000000003</v>
      </c>
    </row>
    <row r="181" spans="1:26" s="120" customFormat="1" ht="15.5" x14ac:dyDescent="0.35">
      <c r="A181" s="781"/>
      <c r="B181" s="784"/>
      <c r="C181" s="787"/>
      <c r="D181" s="781"/>
      <c r="E181" s="125" t="s">
        <v>354</v>
      </c>
      <c r="F181" s="75">
        <v>20</v>
      </c>
      <c r="G181" s="158" t="s">
        <v>45</v>
      </c>
      <c r="H181" s="157">
        <v>145000</v>
      </c>
      <c r="I181" s="54">
        <f t="shared" si="388"/>
        <v>2900000</v>
      </c>
      <c r="J181" s="158">
        <v>0.2</v>
      </c>
      <c r="K181" s="415">
        <f t="shared" si="389"/>
        <v>580000</v>
      </c>
      <c r="L181" s="415">
        <f t="shared" si="390"/>
        <v>2320000</v>
      </c>
      <c r="M181" s="220"/>
      <c r="N181" s="220"/>
      <c r="O181" s="197"/>
      <c r="P181" s="154"/>
      <c r="Q181" s="484" t="s">
        <v>275</v>
      </c>
      <c r="R181" s="483">
        <v>52252</v>
      </c>
      <c r="S181" s="155">
        <f>SUM(F181*R181)</f>
        <v>1045040</v>
      </c>
      <c r="T181" s="156">
        <v>0</v>
      </c>
      <c r="U181" s="480">
        <f t="shared" si="391"/>
        <v>0</v>
      </c>
      <c r="V181" s="480">
        <f t="shared" si="392"/>
        <v>1045040</v>
      </c>
      <c r="W181" s="424">
        <f t="shared" si="370"/>
        <v>1045040</v>
      </c>
      <c r="X181" s="156">
        <v>0.11</v>
      </c>
      <c r="Y181" s="424">
        <f t="shared" si="371"/>
        <v>1159994.3999999999</v>
      </c>
    </row>
    <row r="182" spans="1:26" s="120" customFormat="1" ht="15.5" x14ac:dyDescent="0.35">
      <c r="A182" s="781"/>
      <c r="B182" s="784"/>
      <c r="C182" s="787"/>
      <c r="D182" s="781"/>
      <c r="E182" s="125" t="s">
        <v>389</v>
      </c>
      <c r="F182" s="75">
        <v>10</v>
      </c>
      <c r="G182" s="158" t="s">
        <v>45</v>
      </c>
      <c r="H182" s="157">
        <v>200000</v>
      </c>
      <c r="I182" s="54">
        <f t="shared" si="388"/>
        <v>2000000</v>
      </c>
      <c r="J182" s="158">
        <v>0.2</v>
      </c>
      <c r="K182" s="415">
        <f t="shared" si="389"/>
        <v>400000</v>
      </c>
      <c r="L182" s="415">
        <f t="shared" si="390"/>
        <v>1600000</v>
      </c>
      <c r="M182" s="220"/>
      <c r="N182" s="220"/>
      <c r="O182" s="197"/>
      <c r="P182" s="154"/>
      <c r="Q182" s="484" t="s">
        <v>275</v>
      </c>
      <c r="R182" s="483">
        <v>72072</v>
      </c>
      <c r="S182" s="155">
        <f>SUM(F182*R182)</f>
        <v>720720</v>
      </c>
      <c r="T182" s="156">
        <v>0</v>
      </c>
      <c r="U182" s="480">
        <f t="shared" si="391"/>
        <v>0</v>
      </c>
      <c r="V182" s="480">
        <f t="shared" si="392"/>
        <v>720720</v>
      </c>
      <c r="W182" s="424">
        <f t="shared" si="370"/>
        <v>720720</v>
      </c>
      <c r="X182" s="156">
        <v>0.11</v>
      </c>
      <c r="Y182" s="424">
        <f t="shared" si="371"/>
        <v>799999.2</v>
      </c>
    </row>
    <row r="183" spans="1:26" s="120" customFormat="1" ht="15.5" x14ac:dyDescent="0.35">
      <c r="A183" s="781"/>
      <c r="B183" s="784"/>
      <c r="C183" s="787"/>
      <c r="D183" s="781"/>
      <c r="E183" s="125" t="s">
        <v>369</v>
      </c>
      <c r="F183" s="75">
        <v>20</v>
      </c>
      <c r="G183" s="158" t="s">
        <v>45</v>
      </c>
      <c r="H183" s="157">
        <v>157500</v>
      </c>
      <c r="I183" s="54">
        <f t="shared" si="388"/>
        <v>3150000</v>
      </c>
      <c r="J183" s="158">
        <v>0.2</v>
      </c>
      <c r="K183" s="415">
        <f t="shared" si="389"/>
        <v>630000</v>
      </c>
      <c r="L183" s="415">
        <f t="shared" si="390"/>
        <v>2520000</v>
      </c>
      <c r="M183" s="220"/>
      <c r="N183" s="220"/>
      <c r="O183" s="197"/>
      <c r="P183" s="154"/>
      <c r="Q183" s="484" t="s">
        <v>275</v>
      </c>
      <c r="R183" s="483">
        <v>56757</v>
      </c>
      <c r="S183" s="155">
        <f>SUM(F183*R183)</f>
        <v>1135140</v>
      </c>
      <c r="T183" s="156">
        <v>0</v>
      </c>
      <c r="U183" s="480">
        <f t="shared" si="391"/>
        <v>0</v>
      </c>
      <c r="V183" s="480">
        <f t="shared" si="392"/>
        <v>1135140</v>
      </c>
      <c r="W183" s="424">
        <f t="shared" si="370"/>
        <v>1135140</v>
      </c>
      <c r="X183" s="156">
        <v>0.11</v>
      </c>
      <c r="Y183" s="424">
        <f t="shared" si="371"/>
        <v>1260005.3999999999</v>
      </c>
    </row>
    <row r="184" spans="1:26" s="270" customFormat="1" ht="15.5" x14ac:dyDescent="0.35">
      <c r="A184" s="782"/>
      <c r="B184" s="785"/>
      <c r="C184" s="788"/>
      <c r="D184" s="782"/>
      <c r="E184" s="308" t="s">
        <v>459</v>
      </c>
      <c r="F184" s="314">
        <v>7</v>
      </c>
      <c r="G184" s="136" t="s">
        <v>45</v>
      </c>
      <c r="H184" s="316">
        <v>362500</v>
      </c>
      <c r="I184" s="419">
        <f t="shared" ref="I184" si="393">SUM(F184*H184)</f>
        <v>2537500</v>
      </c>
      <c r="J184" s="315">
        <v>0.2</v>
      </c>
      <c r="K184" s="383">
        <f t="shared" si="389"/>
        <v>507500</v>
      </c>
      <c r="L184" s="383">
        <f>SUM(I184-K184)</f>
        <v>2030000</v>
      </c>
      <c r="M184" s="249"/>
      <c r="N184" s="249"/>
      <c r="O184" s="198"/>
      <c r="P184" s="153"/>
      <c r="Q184" s="489" t="s">
        <v>275</v>
      </c>
      <c r="R184" s="338">
        <v>130631</v>
      </c>
      <c r="S184" s="173">
        <f>SUM(F184*R184)</f>
        <v>914417</v>
      </c>
      <c r="T184" s="639">
        <v>0</v>
      </c>
      <c r="U184" s="242">
        <f t="shared" ref="U184" si="394">SUM(S184*T184)</f>
        <v>0</v>
      </c>
      <c r="V184" s="242">
        <f t="shared" ref="V184" si="395">SUM(S184-U184)</f>
        <v>914417</v>
      </c>
      <c r="W184" s="241">
        <f t="shared" si="370"/>
        <v>914417</v>
      </c>
      <c r="X184" s="639">
        <v>0.11</v>
      </c>
      <c r="Y184" s="241">
        <f>SUM(W184+(W184*X184))</f>
        <v>1015002.87</v>
      </c>
    </row>
    <row r="185" spans="1:26" s="120" customFormat="1" ht="15.5" x14ac:dyDescent="0.35">
      <c r="A185" s="786">
        <v>7</v>
      </c>
      <c r="B185" s="783">
        <v>45709</v>
      </c>
      <c r="C185" s="786">
        <v>117670225</v>
      </c>
      <c r="D185" s="786" t="s">
        <v>37</v>
      </c>
      <c r="E185" s="339" t="s">
        <v>460</v>
      </c>
      <c r="F185" s="203">
        <v>12</v>
      </c>
      <c r="G185" s="133" t="s">
        <v>90</v>
      </c>
      <c r="H185" s="204">
        <v>98125</v>
      </c>
      <c r="I185" s="412">
        <f>SUM(F185*H185)</f>
        <v>1177500</v>
      </c>
      <c r="J185" s="319">
        <v>0.2</v>
      </c>
      <c r="K185" s="382">
        <f t="shared" si="389"/>
        <v>235500</v>
      </c>
      <c r="L185" s="382">
        <f>SUM(I185-K185)</f>
        <v>942000</v>
      </c>
      <c r="M185" s="846">
        <f>SUM(L185:L193)</f>
        <v>9234867.1999999993</v>
      </c>
      <c r="N185" s="846">
        <f>SUM(M185*11%)</f>
        <v>1015835.3919999999</v>
      </c>
      <c r="O185" s="187"/>
      <c r="P185" s="846">
        <f>SUM(M185+N185)</f>
        <v>10250702.591999998</v>
      </c>
      <c r="Q185" s="485" t="s">
        <v>417</v>
      </c>
      <c r="R185" s="248">
        <v>43100</v>
      </c>
      <c r="S185" s="649">
        <f>SUM(F185*R185)</f>
        <v>517200</v>
      </c>
      <c r="T185" s="638">
        <v>0.05</v>
      </c>
      <c r="U185" s="239">
        <f t="shared" ref="U185:U190" si="396">SUM(S185*T185)</f>
        <v>25860</v>
      </c>
      <c r="V185" s="239">
        <f t="shared" ref="V185:V190" si="397">SUM(S185-U185)</f>
        <v>491340</v>
      </c>
      <c r="W185" s="238">
        <f t="shared" si="370"/>
        <v>491340</v>
      </c>
      <c r="X185" s="638">
        <v>0.11</v>
      </c>
      <c r="Y185" s="238">
        <f t="shared" ref="Y185:Y189" si="398">SUM(W185+(W185*X185))</f>
        <v>545387.4</v>
      </c>
    </row>
    <row r="186" spans="1:26" s="120" customFormat="1" ht="15.5" x14ac:dyDescent="0.35">
      <c r="A186" s="787"/>
      <c r="B186" s="784"/>
      <c r="C186" s="787"/>
      <c r="D186" s="787"/>
      <c r="E186" s="290" t="s">
        <v>461</v>
      </c>
      <c r="F186" s="75">
        <v>12</v>
      </c>
      <c r="G186" s="158" t="s">
        <v>90</v>
      </c>
      <c r="H186" s="157">
        <v>137500</v>
      </c>
      <c r="I186" s="413">
        <f t="shared" ref="I186:I187" si="399">SUM(F186*H186)</f>
        <v>1650000</v>
      </c>
      <c r="J186" s="311">
        <v>0.2</v>
      </c>
      <c r="K186" s="415">
        <f t="shared" si="389"/>
        <v>330000</v>
      </c>
      <c r="L186" s="415">
        <f t="shared" ref="L186:L187" si="400">SUM(I186-K186)</f>
        <v>1320000</v>
      </c>
      <c r="M186" s="848"/>
      <c r="N186" s="848"/>
      <c r="O186" s="197"/>
      <c r="P186" s="848"/>
      <c r="Q186" s="484" t="s">
        <v>417</v>
      </c>
      <c r="R186" s="189">
        <v>60300</v>
      </c>
      <c r="S186" s="155">
        <f>SUM(F186*R186)</f>
        <v>723600</v>
      </c>
      <c r="T186" s="156">
        <v>0.05</v>
      </c>
      <c r="U186" s="480">
        <f t="shared" si="396"/>
        <v>36180</v>
      </c>
      <c r="V186" s="480">
        <f t="shared" si="397"/>
        <v>687420</v>
      </c>
      <c r="W186" s="424">
        <f t="shared" si="370"/>
        <v>687420</v>
      </c>
      <c r="X186" s="156">
        <v>0.11</v>
      </c>
      <c r="Y186" s="424">
        <f t="shared" si="398"/>
        <v>763036.2</v>
      </c>
    </row>
    <row r="187" spans="1:26" s="120" customFormat="1" ht="15.5" x14ac:dyDescent="0.35">
      <c r="A187" s="787"/>
      <c r="B187" s="784"/>
      <c r="C187" s="787"/>
      <c r="D187" s="787"/>
      <c r="E187" s="290" t="s">
        <v>462</v>
      </c>
      <c r="F187" s="75">
        <v>12</v>
      </c>
      <c r="G187" s="158" t="s">
        <v>90</v>
      </c>
      <c r="H187" s="157">
        <v>180000</v>
      </c>
      <c r="I187" s="413">
        <f t="shared" si="399"/>
        <v>2160000</v>
      </c>
      <c r="J187" s="311">
        <v>0.2</v>
      </c>
      <c r="K187" s="415">
        <f t="shared" si="389"/>
        <v>432000</v>
      </c>
      <c r="L187" s="415">
        <f t="shared" si="400"/>
        <v>1728000</v>
      </c>
      <c r="M187" s="848"/>
      <c r="N187" s="848"/>
      <c r="O187" s="197"/>
      <c r="P187" s="848"/>
      <c r="Q187" s="484" t="s">
        <v>417</v>
      </c>
      <c r="R187" s="189">
        <v>79150</v>
      </c>
      <c r="S187" s="155">
        <f>SUM(F187*R187)</f>
        <v>949800</v>
      </c>
      <c r="T187" s="156">
        <v>0.05</v>
      </c>
      <c r="U187" s="480">
        <f t="shared" si="396"/>
        <v>47490</v>
      </c>
      <c r="V187" s="480">
        <f t="shared" si="397"/>
        <v>902310</v>
      </c>
      <c r="W187" s="424">
        <f t="shared" si="370"/>
        <v>902310</v>
      </c>
      <c r="X187" s="156">
        <v>0.11</v>
      </c>
      <c r="Y187" s="424">
        <f t="shared" si="398"/>
        <v>1001564.1</v>
      </c>
    </row>
    <row r="188" spans="1:26" s="120" customFormat="1" ht="15.5" x14ac:dyDescent="0.35">
      <c r="A188" s="787"/>
      <c r="B188" s="784"/>
      <c r="C188" s="787"/>
      <c r="D188" s="787"/>
      <c r="E188" s="282" t="s">
        <v>405</v>
      </c>
      <c r="F188" s="310">
        <v>5</v>
      </c>
      <c r="G188" s="311" t="s">
        <v>45</v>
      </c>
      <c r="H188" s="312">
        <v>122264</v>
      </c>
      <c r="I188" s="413">
        <f t="shared" ref="I188:I189" si="401">SUM(F188*H188)</f>
        <v>611320</v>
      </c>
      <c r="J188" s="311">
        <v>0.2</v>
      </c>
      <c r="K188" s="415">
        <f t="shared" ref="K188:K189" si="402">SUM(I188*J188)</f>
        <v>122264</v>
      </c>
      <c r="L188" s="415">
        <f t="shared" ref="L188:L189" si="403">SUM(I188-K188)</f>
        <v>489056</v>
      </c>
      <c r="M188" s="848"/>
      <c r="N188" s="848"/>
      <c r="O188" s="197"/>
      <c r="P188" s="848"/>
      <c r="Q188" s="484" t="s">
        <v>207</v>
      </c>
      <c r="R188" s="206">
        <v>68468</v>
      </c>
      <c r="S188" s="155">
        <f>SUM(F188*R188)</f>
        <v>342340</v>
      </c>
      <c r="T188" s="156">
        <v>0</v>
      </c>
      <c r="U188" s="480">
        <f t="shared" ref="U188:U189" si="404">SUM(S188*T188)</f>
        <v>0</v>
      </c>
      <c r="V188" s="480">
        <f t="shared" ref="V188:V189" si="405">SUM(S188-U188)</f>
        <v>342340</v>
      </c>
      <c r="W188" s="424">
        <f t="shared" si="370"/>
        <v>342340</v>
      </c>
      <c r="X188" s="156">
        <v>0.11</v>
      </c>
      <c r="Y188" s="424">
        <f t="shared" si="398"/>
        <v>379997.4</v>
      </c>
      <c r="Z188" s="9"/>
    </row>
    <row r="189" spans="1:26" s="120" customFormat="1" ht="15.5" x14ac:dyDescent="0.35">
      <c r="A189" s="787"/>
      <c r="B189" s="784"/>
      <c r="C189" s="787"/>
      <c r="D189" s="787"/>
      <c r="E189" s="282" t="s">
        <v>406</v>
      </c>
      <c r="F189" s="310">
        <v>1</v>
      </c>
      <c r="G189" s="311" t="s">
        <v>45</v>
      </c>
      <c r="H189" s="312">
        <v>122264</v>
      </c>
      <c r="I189" s="413">
        <f t="shared" si="401"/>
        <v>122264</v>
      </c>
      <c r="J189" s="311">
        <v>0.2</v>
      </c>
      <c r="K189" s="415">
        <f t="shared" si="402"/>
        <v>24452.800000000003</v>
      </c>
      <c r="L189" s="415">
        <f t="shared" si="403"/>
        <v>97811.199999999997</v>
      </c>
      <c r="M189" s="848"/>
      <c r="N189" s="848"/>
      <c r="O189" s="197"/>
      <c r="P189" s="848"/>
      <c r="Q189" s="484" t="s">
        <v>207</v>
      </c>
      <c r="R189" s="206">
        <v>68468</v>
      </c>
      <c r="S189" s="155">
        <f>SUM(F189*R189)</f>
        <v>68468</v>
      </c>
      <c r="T189" s="156">
        <v>0</v>
      </c>
      <c r="U189" s="480">
        <f t="shared" si="404"/>
        <v>0</v>
      </c>
      <c r="V189" s="480">
        <f t="shared" si="405"/>
        <v>68468</v>
      </c>
      <c r="W189" s="424">
        <f t="shared" si="370"/>
        <v>68468</v>
      </c>
      <c r="X189" s="156">
        <v>0.11</v>
      </c>
      <c r="Y189" s="424">
        <f t="shared" si="398"/>
        <v>75999.48</v>
      </c>
      <c r="Z189" s="9"/>
    </row>
    <row r="190" spans="1:26" s="120" customFormat="1" ht="15.5" x14ac:dyDescent="0.35">
      <c r="A190" s="787"/>
      <c r="B190" s="784"/>
      <c r="C190" s="787"/>
      <c r="D190" s="787"/>
      <c r="E190" s="290" t="s">
        <v>463</v>
      </c>
      <c r="F190" s="75">
        <v>14</v>
      </c>
      <c r="G190" s="158" t="s">
        <v>45</v>
      </c>
      <c r="H190" s="312">
        <v>128750</v>
      </c>
      <c r="I190" s="413">
        <f>SUM(F190*H190)</f>
        <v>1802500</v>
      </c>
      <c r="J190" s="311">
        <v>0.2</v>
      </c>
      <c r="K190" s="415">
        <f t="shared" si="389"/>
        <v>360500</v>
      </c>
      <c r="L190" s="415">
        <f>SUM(I190-K190)</f>
        <v>1442000</v>
      </c>
      <c r="M190" s="848"/>
      <c r="N190" s="848"/>
      <c r="O190" s="197"/>
      <c r="P190" s="848"/>
      <c r="Q190" s="484" t="s">
        <v>417</v>
      </c>
      <c r="R190" s="312">
        <v>71621</v>
      </c>
      <c r="S190" s="155">
        <f>SUM(F190*R190)</f>
        <v>1002694</v>
      </c>
      <c r="T190" s="156">
        <v>0</v>
      </c>
      <c r="U190" s="480">
        <f t="shared" si="396"/>
        <v>0</v>
      </c>
      <c r="V190" s="480">
        <f t="shared" si="397"/>
        <v>1002694</v>
      </c>
      <c r="W190" s="424">
        <f t="shared" si="370"/>
        <v>1002694</v>
      </c>
      <c r="X190" s="156">
        <v>0.11</v>
      </c>
      <c r="Y190" s="424">
        <f t="shared" ref="Y190:Y191" si="406">SUM(W190+(W190*X190))</f>
        <v>1112990.3400000001</v>
      </c>
    </row>
    <row r="191" spans="1:26" s="120" customFormat="1" ht="15.5" x14ac:dyDescent="0.35">
      <c r="A191" s="787"/>
      <c r="B191" s="784"/>
      <c r="C191" s="787"/>
      <c r="D191" s="787"/>
      <c r="E191" s="282" t="s">
        <v>464</v>
      </c>
      <c r="F191" s="310">
        <v>12</v>
      </c>
      <c r="G191" s="158" t="s">
        <v>90</v>
      </c>
      <c r="H191" s="312">
        <v>83750</v>
      </c>
      <c r="I191" s="413">
        <f t="shared" ref="I191:I193" si="407">SUM(F191*H191)</f>
        <v>1005000</v>
      </c>
      <c r="J191" s="311">
        <v>0.2</v>
      </c>
      <c r="K191" s="415">
        <f t="shared" ref="K191:K195" si="408">SUM(I191*J191)</f>
        <v>201000</v>
      </c>
      <c r="L191" s="415">
        <f t="shared" ref="L191:L194" si="409">SUM(I191-K191)</f>
        <v>804000</v>
      </c>
      <c r="M191" s="848"/>
      <c r="N191" s="848"/>
      <c r="O191" s="197"/>
      <c r="P191" s="848"/>
      <c r="Q191" s="484" t="s">
        <v>68</v>
      </c>
      <c r="R191" s="312">
        <v>40000</v>
      </c>
      <c r="S191" s="155">
        <f>SUM(F191*R191)</f>
        <v>480000</v>
      </c>
      <c r="T191" s="156">
        <v>0</v>
      </c>
      <c r="U191" s="480">
        <f t="shared" ref="U191:U195" si="410">SUM(S191*T191)</f>
        <v>0</v>
      </c>
      <c r="V191" s="480">
        <f t="shared" ref="V191:V195" si="411">SUM(S191-U191)</f>
        <v>480000</v>
      </c>
      <c r="W191" s="424">
        <f t="shared" si="370"/>
        <v>480000</v>
      </c>
      <c r="X191" s="156">
        <v>0</v>
      </c>
      <c r="Y191" s="424">
        <f t="shared" si="406"/>
        <v>480000</v>
      </c>
    </row>
    <row r="192" spans="1:26" s="120" customFormat="1" ht="15.5" x14ac:dyDescent="0.35">
      <c r="A192" s="787"/>
      <c r="B192" s="784"/>
      <c r="C192" s="787"/>
      <c r="D192" s="787"/>
      <c r="E192" s="282" t="s">
        <v>465</v>
      </c>
      <c r="F192" s="310">
        <v>12</v>
      </c>
      <c r="G192" s="158" t="s">
        <v>90</v>
      </c>
      <c r="H192" s="312">
        <v>105000</v>
      </c>
      <c r="I192" s="413">
        <f t="shared" si="407"/>
        <v>1260000</v>
      </c>
      <c r="J192" s="311">
        <v>0.2</v>
      </c>
      <c r="K192" s="415">
        <f t="shared" si="408"/>
        <v>252000</v>
      </c>
      <c r="L192" s="415">
        <f t="shared" si="409"/>
        <v>1008000</v>
      </c>
      <c r="M192" s="848"/>
      <c r="N192" s="848"/>
      <c r="O192" s="197"/>
      <c r="P192" s="848"/>
      <c r="Q192" s="484" t="s">
        <v>68</v>
      </c>
      <c r="R192" s="312">
        <v>50000</v>
      </c>
      <c r="S192" s="155">
        <f>SUM(F192*R192)</f>
        <v>600000</v>
      </c>
      <c r="T192" s="156">
        <v>0</v>
      </c>
      <c r="U192" s="480">
        <f t="shared" si="410"/>
        <v>0</v>
      </c>
      <c r="V192" s="480">
        <f t="shared" si="411"/>
        <v>600000</v>
      </c>
      <c r="W192" s="424">
        <f t="shared" si="370"/>
        <v>600000</v>
      </c>
      <c r="X192" s="156">
        <v>0</v>
      </c>
      <c r="Y192" s="424">
        <f t="shared" ref="Y192:Y193" si="412">SUM(W192+(W192*X192))</f>
        <v>600000</v>
      </c>
    </row>
    <row r="193" spans="1:297" s="120" customFormat="1" ht="15.5" x14ac:dyDescent="0.35">
      <c r="A193" s="788"/>
      <c r="B193" s="785"/>
      <c r="C193" s="788"/>
      <c r="D193" s="788"/>
      <c r="E193" s="308" t="s">
        <v>466</v>
      </c>
      <c r="F193" s="314">
        <v>12</v>
      </c>
      <c r="G193" s="136" t="s">
        <v>90</v>
      </c>
      <c r="H193" s="316">
        <v>146250</v>
      </c>
      <c r="I193" s="419">
        <f t="shared" si="407"/>
        <v>1755000</v>
      </c>
      <c r="J193" s="315">
        <v>0.2</v>
      </c>
      <c r="K193" s="383">
        <f t="shared" si="408"/>
        <v>351000</v>
      </c>
      <c r="L193" s="383">
        <f t="shared" si="409"/>
        <v>1404000</v>
      </c>
      <c r="M193" s="847"/>
      <c r="N193" s="847"/>
      <c r="O193" s="198"/>
      <c r="P193" s="847"/>
      <c r="Q193" s="489" t="s">
        <v>68</v>
      </c>
      <c r="R193" s="316">
        <v>70000</v>
      </c>
      <c r="S193" s="173">
        <f>SUM(F193*R193)</f>
        <v>840000</v>
      </c>
      <c r="T193" s="639">
        <v>0</v>
      </c>
      <c r="U193" s="242">
        <f t="shared" si="410"/>
        <v>0</v>
      </c>
      <c r="V193" s="242">
        <f t="shared" si="411"/>
        <v>840000</v>
      </c>
      <c r="W193" s="241">
        <f t="shared" si="370"/>
        <v>840000</v>
      </c>
      <c r="X193" s="639">
        <v>0</v>
      </c>
      <c r="Y193" s="241">
        <f t="shared" si="412"/>
        <v>840000</v>
      </c>
    </row>
    <row r="194" spans="1:297" s="120" customFormat="1" ht="15.5" x14ac:dyDescent="0.35">
      <c r="A194" s="786">
        <v>3</v>
      </c>
      <c r="B194" s="783">
        <v>45709</v>
      </c>
      <c r="C194" s="786">
        <v>117680225</v>
      </c>
      <c r="D194" s="780" t="s">
        <v>37</v>
      </c>
      <c r="E194" s="339" t="s">
        <v>467</v>
      </c>
      <c r="F194" s="203">
        <v>20</v>
      </c>
      <c r="G194" s="319" t="s">
        <v>90</v>
      </c>
      <c r="H194" s="320">
        <v>32500</v>
      </c>
      <c r="I194" s="412">
        <f t="shared" ref="I194" si="413">SUM(F194*H194)</f>
        <v>650000</v>
      </c>
      <c r="J194" s="319">
        <v>0.2</v>
      </c>
      <c r="K194" s="382">
        <f t="shared" si="408"/>
        <v>130000</v>
      </c>
      <c r="L194" s="382">
        <f t="shared" si="409"/>
        <v>520000</v>
      </c>
      <c r="M194" s="205">
        <f>SUM(L194:L195)</f>
        <v>1400000</v>
      </c>
      <c r="N194" s="205">
        <f>SUM(M194*11%)</f>
        <v>154000</v>
      </c>
      <c r="O194" s="187"/>
      <c r="P194" s="229">
        <f>SUM(M194+N194)</f>
        <v>1554000</v>
      </c>
      <c r="Q194" s="485" t="s">
        <v>75</v>
      </c>
      <c r="R194" s="337">
        <v>11712</v>
      </c>
      <c r="S194" s="649">
        <f>SUM(F194*R194)</f>
        <v>234240</v>
      </c>
      <c r="T194" s="638">
        <v>0</v>
      </c>
      <c r="U194" s="239">
        <f t="shared" si="410"/>
        <v>0</v>
      </c>
      <c r="V194" s="239">
        <f t="shared" si="411"/>
        <v>234240</v>
      </c>
      <c r="W194" s="238">
        <f t="shared" si="370"/>
        <v>234240</v>
      </c>
      <c r="X194" s="638">
        <v>0.11</v>
      </c>
      <c r="Y194" s="238">
        <f>SUM(W194+(W194*X194))</f>
        <v>260006.39999999999</v>
      </c>
    </row>
    <row r="195" spans="1:297" s="120" customFormat="1" ht="15.5" x14ac:dyDescent="0.35">
      <c r="A195" s="788"/>
      <c r="B195" s="785"/>
      <c r="C195" s="788"/>
      <c r="D195" s="782"/>
      <c r="E195" s="397" t="s">
        <v>468</v>
      </c>
      <c r="F195" s="202">
        <v>20</v>
      </c>
      <c r="G195" s="315" t="s">
        <v>90</v>
      </c>
      <c r="H195" s="316">
        <v>55000</v>
      </c>
      <c r="I195" s="419">
        <f t="shared" ref="I195" si="414">SUM(F195*H195)</f>
        <v>1100000</v>
      </c>
      <c r="J195" s="315">
        <v>0.2</v>
      </c>
      <c r="K195" s="383">
        <f t="shared" si="408"/>
        <v>220000</v>
      </c>
      <c r="L195" s="383">
        <f t="shared" ref="L195" si="415">SUM(I195-K195)</f>
        <v>880000</v>
      </c>
      <c r="M195" s="249"/>
      <c r="N195" s="249"/>
      <c r="O195" s="198"/>
      <c r="P195" s="351"/>
      <c r="Q195" s="489" t="s">
        <v>75</v>
      </c>
      <c r="R195" s="338">
        <v>19820</v>
      </c>
      <c r="S195" s="173">
        <f>SUM(F195*R195)</f>
        <v>396400</v>
      </c>
      <c r="T195" s="639">
        <v>0</v>
      </c>
      <c r="U195" s="242">
        <f t="shared" si="410"/>
        <v>0</v>
      </c>
      <c r="V195" s="242">
        <f t="shared" si="411"/>
        <v>396400</v>
      </c>
      <c r="W195" s="241">
        <f t="shared" si="370"/>
        <v>396400</v>
      </c>
      <c r="X195" s="639">
        <v>0.11</v>
      </c>
      <c r="Y195" s="241">
        <f>SUM(W195+(W195*X195))</f>
        <v>440004</v>
      </c>
    </row>
    <row r="196" spans="1:297" s="35" customFormat="1" ht="15.5" x14ac:dyDescent="0.35">
      <c r="A196" s="209"/>
      <c r="B196" s="37"/>
      <c r="C196" s="271"/>
      <c r="D196" s="209"/>
      <c r="E196" s="385"/>
      <c r="F196" s="459"/>
      <c r="G196" s="340"/>
      <c r="H196" s="386"/>
      <c r="I196" s="460"/>
      <c r="J196" s="340"/>
      <c r="K196" s="447"/>
      <c r="L196" s="447"/>
      <c r="M196" s="232"/>
      <c r="N196" s="232"/>
      <c r="O196" s="224"/>
      <c r="Q196" s="427"/>
      <c r="R196" s="428"/>
      <c r="S196" s="651"/>
      <c r="T196" s="634"/>
      <c r="U196" s="501"/>
      <c r="V196" s="501"/>
      <c r="W196" s="562"/>
      <c r="X196" s="634"/>
      <c r="Y196" s="562"/>
    </row>
    <row r="197" spans="1:297" s="35" customFormat="1" ht="15.5" x14ac:dyDescent="0.35">
      <c r="A197" s="209"/>
      <c r="B197" s="37"/>
      <c r="C197" s="271"/>
      <c r="D197" s="209"/>
      <c r="E197" s="385"/>
      <c r="F197" s="711" t="e">
        <f>(M197/M442)*1</f>
        <v>#REF!</v>
      </c>
      <c r="G197" s="713" t="e">
        <f>SUM(F197-F111)</f>
        <v>#REF!</v>
      </c>
      <c r="H197" s="386"/>
      <c r="I197" s="460"/>
      <c r="J197" s="340"/>
      <c r="K197" s="447"/>
      <c r="L197" s="447"/>
      <c r="M197" s="232">
        <f>SUM(M115+M140+M161+M170+M178+M185+M194)</f>
        <v>175745378.59999999</v>
      </c>
      <c r="N197" s="232"/>
      <c r="O197" s="224"/>
      <c r="P197" s="232">
        <f>SUM(P115+P140+P161+P170+P178+P185+P194)</f>
        <v>195077370.24600002</v>
      </c>
      <c r="Q197" s="427"/>
      <c r="R197" s="428"/>
      <c r="S197" s="651"/>
      <c r="T197" s="634"/>
      <c r="U197" s="501"/>
      <c r="V197" s="501"/>
      <c r="W197" s="562"/>
      <c r="X197" s="634"/>
      <c r="Y197" s="562"/>
    </row>
    <row r="198" spans="1:297" s="35" customFormat="1" ht="15.5" x14ac:dyDescent="0.35">
      <c r="A198" s="209"/>
      <c r="B198" s="37"/>
      <c r="C198" s="271"/>
      <c r="D198" s="209"/>
      <c r="E198" s="385"/>
      <c r="F198" s="459"/>
      <c r="G198" s="340"/>
      <c r="H198" s="386"/>
      <c r="I198" s="460"/>
      <c r="J198" s="340"/>
      <c r="K198" s="447"/>
      <c r="L198" s="447"/>
      <c r="M198" s="232"/>
      <c r="N198" s="232"/>
      <c r="O198" s="224"/>
      <c r="Q198" s="427"/>
      <c r="R198" s="428"/>
      <c r="S198" s="651"/>
      <c r="T198" s="634"/>
      <c r="U198" s="501"/>
      <c r="V198" s="501"/>
      <c r="W198" s="562"/>
      <c r="X198" s="634"/>
      <c r="Y198" s="562"/>
    </row>
    <row r="199" spans="1:297" s="41" customFormat="1" ht="19" thickBot="1" x14ac:dyDescent="0.4">
      <c r="A199" s="789" t="s">
        <v>474</v>
      </c>
      <c r="B199" s="790"/>
      <c r="C199" s="790"/>
      <c r="D199" s="110"/>
      <c r="E199" s="585"/>
      <c r="F199" s="586"/>
      <c r="G199" s="585"/>
      <c r="H199" s="587"/>
      <c r="I199" s="588"/>
      <c r="J199" s="589"/>
      <c r="K199" s="590"/>
      <c r="L199" s="590"/>
      <c r="M199" s="591"/>
      <c r="N199" s="591"/>
      <c r="O199" s="591"/>
      <c r="P199" s="589"/>
      <c r="Q199" s="637"/>
      <c r="R199" s="635"/>
      <c r="S199" s="635"/>
      <c r="T199" s="635"/>
      <c r="U199" s="637"/>
      <c r="V199" s="635"/>
      <c r="W199" s="635"/>
      <c r="X199" s="636"/>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row>
    <row r="200" spans="1:297" ht="15.5" x14ac:dyDescent="0.35">
      <c r="A200" s="798" t="s">
        <v>0</v>
      </c>
      <c r="B200" s="798" t="s">
        <v>1</v>
      </c>
      <c r="C200" s="798"/>
      <c r="D200" s="800" t="s">
        <v>3</v>
      </c>
      <c r="E200" s="857" t="s">
        <v>5</v>
      </c>
      <c r="F200" s="857" t="s">
        <v>6</v>
      </c>
      <c r="G200" s="857"/>
      <c r="H200" s="603" t="s">
        <v>7</v>
      </c>
      <c r="I200" s="604" t="s">
        <v>8</v>
      </c>
      <c r="J200" s="605" t="s">
        <v>9</v>
      </c>
      <c r="K200" s="604" t="s">
        <v>10</v>
      </c>
      <c r="L200" s="604" t="s">
        <v>10</v>
      </c>
      <c r="M200" s="604" t="s">
        <v>11</v>
      </c>
      <c r="N200" s="849" t="s">
        <v>93</v>
      </c>
      <c r="O200" s="849" t="s">
        <v>206</v>
      </c>
      <c r="P200" s="604" t="s">
        <v>12</v>
      </c>
      <c r="Q200" s="851" t="s">
        <v>13</v>
      </c>
      <c r="R200" s="643" t="s">
        <v>14</v>
      </c>
      <c r="S200" s="643" t="s">
        <v>14</v>
      </c>
      <c r="T200" s="644" t="s">
        <v>15</v>
      </c>
      <c r="U200" s="645" t="s">
        <v>16</v>
      </c>
      <c r="V200" s="645" t="s">
        <v>17</v>
      </c>
      <c r="W200" s="645" t="s">
        <v>18</v>
      </c>
      <c r="X200" s="853" t="s">
        <v>19</v>
      </c>
      <c r="Y200" s="855" t="s">
        <v>17</v>
      </c>
    </row>
    <row r="201" spans="1:297" s="41" customFormat="1" ht="16" thickBot="1" x14ac:dyDescent="0.4">
      <c r="A201" s="808"/>
      <c r="B201" s="375" t="s">
        <v>20</v>
      </c>
      <c r="C201" s="367" t="s">
        <v>21</v>
      </c>
      <c r="D201" s="809"/>
      <c r="E201" s="858"/>
      <c r="F201" s="607" t="s">
        <v>23</v>
      </c>
      <c r="G201" s="606" t="s">
        <v>24</v>
      </c>
      <c r="H201" s="608" t="s">
        <v>25</v>
      </c>
      <c r="I201" s="609" t="s">
        <v>25</v>
      </c>
      <c r="J201" s="610" t="s">
        <v>26</v>
      </c>
      <c r="K201" s="609" t="s">
        <v>27</v>
      </c>
      <c r="L201" s="609" t="s">
        <v>28</v>
      </c>
      <c r="M201" s="609" t="s">
        <v>29</v>
      </c>
      <c r="N201" s="850"/>
      <c r="O201" s="850"/>
      <c r="P201" s="609" t="s">
        <v>30</v>
      </c>
      <c r="Q201" s="852"/>
      <c r="R201" s="646" t="s">
        <v>31</v>
      </c>
      <c r="S201" s="646" t="s">
        <v>32</v>
      </c>
      <c r="T201" s="647" t="s">
        <v>33</v>
      </c>
      <c r="U201" s="648" t="s">
        <v>34</v>
      </c>
      <c r="V201" s="648" t="s">
        <v>35</v>
      </c>
      <c r="W201" s="648" t="s">
        <v>36</v>
      </c>
      <c r="X201" s="854"/>
      <c r="Y201" s="856"/>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row>
    <row r="202" spans="1:297" s="120" customFormat="1" ht="17.25" customHeight="1" x14ac:dyDescent="0.35">
      <c r="A202" s="780">
        <v>1</v>
      </c>
      <c r="B202" s="783">
        <v>45719</v>
      </c>
      <c r="C202" s="786">
        <v>117720225</v>
      </c>
      <c r="D202" s="780" t="s">
        <v>37</v>
      </c>
      <c r="E202" s="172" t="s">
        <v>114</v>
      </c>
      <c r="F202" s="203">
        <v>2</v>
      </c>
      <c r="G202" s="133" t="s">
        <v>39</v>
      </c>
      <c r="H202" s="204">
        <v>1592000</v>
      </c>
      <c r="I202" s="412">
        <f t="shared" ref="I202" si="416">SUM(F202*H202)</f>
        <v>3184000</v>
      </c>
      <c r="J202" s="133">
        <v>0</v>
      </c>
      <c r="K202" s="382">
        <f t="shared" ref="K202" si="417">SUM(I202*J202)</f>
        <v>0</v>
      </c>
      <c r="L202" s="382">
        <f t="shared" ref="L202" si="418">SUM(I202-K202)</f>
        <v>3184000</v>
      </c>
      <c r="M202" s="205">
        <f>SUM(L202:L215)</f>
        <v>60303905.600000001</v>
      </c>
      <c r="N202" s="205">
        <f>SUM(M202*11%)</f>
        <v>6633429.6160000004</v>
      </c>
      <c r="O202" s="187"/>
      <c r="P202" s="229">
        <f>SUM(M202+N202)</f>
        <v>66937335.216000006</v>
      </c>
      <c r="Q202" s="485" t="s">
        <v>258</v>
      </c>
      <c r="R202" s="451">
        <v>473110</v>
      </c>
      <c r="S202" s="649">
        <f>SUM(F202*R202)</f>
        <v>946220</v>
      </c>
      <c r="T202" s="638">
        <v>0</v>
      </c>
      <c r="U202" s="239">
        <f t="shared" ref="U202" si="419">SUM(S202*T202)</f>
        <v>0</v>
      </c>
      <c r="V202" s="239">
        <f t="shared" ref="V202" si="420">SUM(S202-U202)</f>
        <v>946220</v>
      </c>
      <c r="W202" s="238">
        <f t="shared" ref="W202:W215" si="421">SUM(V202)</f>
        <v>946220</v>
      </c>
      <c r="X202" s="638">
        <v>0.11</v>
      </c>
      <c r="Y202" s="238">
        <f t="shared" ref="Y202:Y215" si="422">SUM(W202+(W202*X202))</f>
        <v>1050304.2</v>
      </c>
    </row>
    <row r="203" spans="1:297" s="120" customFormat="1" ht="17.25" customHeight="1" x14ac:dyDescent="0.35">
      <c r="A203" s="781"/>
      <c r="B203" s="784"/>
      <c r="C203" s="787"/>
      <c r="D203" s="781"/>
      <c r="E203" s="282" t="s">
        <v>307</v>
      </c>
      <c r="F203" s="75">
        <v>5</v>
      </c>
      <c r="G203" s="311" t="s">
        <v>45</v>
      </c>
      <c r="H203" s="157">
        <v>2708750</v>
      </c>
      <c r="I203" s="413">
        <f t="shared" ref="I203:I204" si="423">SUM(F203*H203)</f>
        <v>13543750</v>
      </c>
      <c r="J203" s="311">
        <v>0.2</v>
      </c>
      <c r="K203" s="415">
        <f t="shared" ref="K203:K204" si="424">SUM(I203*J203)</f>
        <v>2708750</v>
      </c>
      <c r="L203" s="415">
        <f t="shared" ref="L203:L204" si="425">SUM(I203-K203)</f>
        <v>10835000</v>
      </c>
      <c r="M203" s="220"/>
      <c r="N203" s="220"/>
      <c r="O203" s="197"/>
      <c r="P203" s="154"/>
      <c r="Q203" s="270" t="s">
        <v>140</v>
      </c>
      <c r="R203" s="206">
        <v>1625000</v>
      </c>
      <c r="S203" s="155">
        <f>SUM(F203*R203)</f>
        <v>8125000</v>
      </c>
      <c r="T203" s="156">
        <v>0.25</v>
      </c>
      <c r="U203" s="480">
        <f t="shared" ref="U203:U204" si="426">SUM(S203*T203)</f>
        <v>2031250</v>
      </c>
      <c r="V203" s="480">
        <f t="shared" ref="V203:V204" si="427">SUM(S203-U203)</f>
        <v>6093750</v>
      </c>
      <c r="W203" s="424">
        <f t="shared" si="421"/>
        <v>6093750</v>
      </c>
      <c r="X203" s="156">
        <v>0.11</v>
      </c>
      <c r="Y203" s="424">
        <f t="shared" ref="Y203:Y204" si="428">SUM(W203+(W203*X203))</f>
        <v>6764062.5</v>
      </c>
    </row>
    <row r="204" spans="1:297" s="120" customFormat="1" ht="17.25" customHeight="1" x14ac:dyDescent="0.35">
      <c r="A204" s="781"/>
      <c r="B204" s="784"/>
      <c r="C204" s="787"/>
      <c r="D204" s="781"/>
      <c r="E204" s="125" t="s">
        <v>107</v>
      </c>
      <c r="F204" s="310">
        <v>4</v>
      </c>
      <c r="G204" s="158" t="s">
        <v>45</v>
      </c>
      <c r="H204" s="157">
        <v>2414000</v>
      </c>
      <c r="I204" s="54">
        <f t="shared" si="423"/>
        <v>9656000</v>
      </c>
      <c r="J204" s="158">
        <v>0</v>
      </c>
      <c r="K204" s="415">
        <f t="shared" si="424"/>
        <v>0</v>
      </c>
      <c r="L204" s="415">
        <f t="shared" si="425"/>
        <v>9656000</v>
      </c>
      <c r="M204" s="220"/>
      <c r="N204" s="220"/>
      <c r="O204" s="197"/>
      <c r="P204" s="154"/>
      <c r="Q204" s="484" t="s">
        <v>258</v>
      </c>
      <c r="R204" s="483">
        <v>1271620</v>
      </c>
      <c r="S204" s="155">
        <f>SUM(F204*R204)</f>
        <v>5086480</v>
      </c>
      <c r="T204" s="156">
        <v>0</v>
      </c>
      <c r="U204" s="480">
        <f t="shared" si="426"/>
        <v>0</v>
      </c>
      <c r="V204" s="480">
        <f t="shared" si="427"/>
        <v>5086480</v>
      </c>
      <c r="W204" s="424">
        <f t="shared" si="421"/>
        <v>5086480</v>
      </c>
      <c r="X204" s="156">
        <v>0.11</v>
      </c>
      <c r="Y204" s="424">
        <f t="shared" si="428"/>
        <v>5645992.7999999998</v>
      </c>
    </row>
    <row r="205" spans="1:297" s="120" customFormat="1" ht="17.25" customHeight="1" x14ac:dyDescent="0.35">
      <c r="A205" s="781"/>
      <c r="B205" s="784"/>
      <c r="C205" s="787"/>
      <c r="D205" s="781"/>
      <c r="E205" s="125" t="s">
        <v>43</v>
      </c>
      <c r="F205" s="75">
        <v>2</v>
      </c>
      <c r="G205" s="158" t="s">
        <v>39</v>
      </c>
      <c r="H205" s="157">
        <v>5588000</v>
      </c>
      <c r="I205" s="413">
        <f t="shared" ref="I205:I206" si="429">SUM(F205*H205)</f>
        <v>11176000</v>
      </c>
      <c r="J205" s="311">
        <v>0</v>
      </c>
      <c r="K205" s="415">
        <f t="shared" ref="K205:K206" si="430">SUM(I205*J205)</f>
        <v>0</v>
      </c>
      <c r="L205" s="415">
        <f t="shared" ref="L205:L206" si="431">SUM(I205-K205)</f>
        <v>11176000</v>
      </c>
      <c r="M205" s="220"/>
      <c r="N205" s="220"/>
      <c r="O205" s="197"/>
      <c r="P205" s="154"/>
      <c r="Q205" s="484" t="s">
        <v>258</v>
      </c>
      <c r="R205" s="483">
        <v>2417690</v>
      </c>
      <c r="S205" s="155">
        <f>SUM(F205*R205)</f>
        <v>4835380</v>
      </c>
      <c r="T205" s="156">
        <v>0</v>
      </c>
      <c r="U205" s="480">
        <f t="shared" ref="U205:U206" si="432">SUM(S205*T205)</f>
        <v>0</v>
      </c>
      <c r="V205" s="480">
        <f t="shared" ref="V205:V206" si="433">SUM(S205-U205)</f>
        <v>4835380</v>
      </c>
      <c r="W205" s="424">
        <f t="shared" si="421"/>
        <v>4835380</v>
      </c>
      <c r="X205" s="156">
        <v>0.11</v>
      </c>
      <c r="Y205" s="424">
        <f t="shared" ref="Y205:Y213" si="434">SUM(W205+(W205*X205))</f>
        <v>5367271.8</v>
      </c>
    </row>
    <row r="206" spans="1:297" s="120" customFormat="1" ht="17.25" customHeight="1" x14ac:dyDescent="0.35">
      <c r="A206" s="781"/>
      <c r="B206" s="784"/>
      <c r="C206" s="787"/>
      <c r="D206" s="781"/>
      <c r="E206" s="125" t="s">
        <v>59</v>
      </c>
      <c r="F206" s="75">
        <v>5</v>
      </c>
      <c r="G206" s="158" t="s">
        <v>42</v>
      </c>
      <c r="H206" s="157">
        <v>2892000</v>
      </c>
      <c r="I206" s="413">
        <f t="shared" si="429"/>
        <v>14460000</v>
      </c>
      <c r="J206" s="311">
        <v>0</v>
      </c>
      <c r="K206" s="415">
        <f t="shared" si="430"/>
        <v>0</v>
      </c>
      <c r="L206" s="415">
        <f t="shared" si="431"/>
        <v>14460000</v>
      </c>
      <c r="M206" s="220"/>
      <c r="N206" s="220"/>
      <c r="O206" s="197"/>
      <c r="P206" s="154"/>
      <c r="Q206" s="484" t="s">
        <v>258</v>
      </c>
      <c r="R206" s="483">
        <v>1462000</v>
      </c>
      <c r="S206" s="155">
        <f>SUM(F206*R206)</f>
        <v>7310000</v>
      </c>
      <c r="T206" s="156">
        <v>0</v>
      </c>
      <c r="U206" s="480">
        <f t="shared" si="432"/>
        <v>0</v>
      </c>
      <c r="V206" s="480">
        <f t="shared" si="433"/>
        <v>7310000</v>
      </c>
      <c r="W206" s="424">
        <f t="shared" si="421"/>
        <v>7310000</v>
      </c>
      <c r="X206" s="156">
        <v>0.11</v>
      </c>
      <c r="Y206" s="424">
        <f t="shared" si="434"/>
        <v>8114100</v>
      </c>
    </row>
    <row r="207" spans="1:297" s="120" customFormat="1" ht="17.25" customHeight="1" x14ac:dyDescent="0.35">
      <c r="A207" s="781"/>
      <c r="B207" s="784"/>
      <c r="C207" s="787"/>
      <c r="D207" s="781"/>
      <c r="E207" s="282" t="s">
        <v>191</v>
      </c>
      <c r="F207" s="75">
        <v>4</v>
      </c>
      <c r="G207" s="311" t="s">
        <v>42</v>
      </c>
      <c r="H207" s="157">
        <v>339000</v>
      </c>
      <c r="I207" s="413">
        <f t="shared" ref="I207" si="435">SUM(F207*H207)</f>
        <v>1356000</v>
      </c>
      <c r="J207" s="311">
        <v>0</v>
      </c>
      <c r="K207" s="415">
        <f t="shared" ref="K207:K208" si="436">SUM(I207*J207)</f>
        <v>0</v>
      </c>
      <c r="L207" s="415">
        <f t="shared" ref="L207" si="437">SUM(I207-K207)</f>
        <v>1356000</v>
      </c>
      <c r="M207" s="220"/>
      <c r="N207" s="220"/>
      <c r="O207" s="197"/>
      <c r="P207" s="154"/>
      <c r="Q207" s="484" t="s">
        <v>258</v>
      </c>
      <c r="R207" s="483">
        <v>150000</v>
      </c>
      <c r="S207" s="155">
        <f>SUM(F207*R207)</f>
        <v>600000</v>
      </c>
      <c r="T207" s="156">
        <v>0</v>
      </c>
      <c r="U207" s="480">
        <f t="shared" ref="U207:U208" si="438">SUM(S207*T207)</f>
        <v>0</v>
      </c>
      <c r="V207" s="480">
        <f t="shared" ref="V207:V208" si="439">SUM(S207-U207)</f>
        <v>600000</v>
      </c>
      <c r="W207" s="424">
        <f t="shared" si="421"/>
        <v>600000</v>
      </c>
      <c r="X207" s="156">
        <v>0.11</v>
      </c>
      <c r="Y207" s="424">
        <f t="shared" si="434"/>
        <v>666000</v>
      </c>
    </row>
    <row r="208" spans="1:297" s="120" customFormat="1" ht="17.25" customHeight="1" x14ac:dyDescent="0.35">
      <c r="A208" s="781"/>
      <c r="B208" s="784"/>
      <c r="C208" s="787"/>
      <c r="D208" s="781"/>
      <c r="E208" s="282" t="s">
        <v>208</v>
      </c>
      <c r="F208" s="75">
        <v>1</v>
      </c>
      <c r="G208" s="311" t="s">
        <v>39</v>
      </c>
      <c r="H208" s="312">
        <v>884000</v>
      </c>
      <c r="I208" s="413">
        <f t="shared" ref="I208" si="440">SUM(F208*H208)</f>
        <v>884000</v>
      </c>
      <c r="J208" s="311">
        <v>0</v>
      </c>
      <c r="K208" s="415">
        <f t="shared" si="436"/>
        <v>0</v>
      </c>
      <c r="L208" s="415">
        <f t="shared" ref="L208" si="441">SUM(I208-K208)</f>
        <v>884000</v>
      </c>
      <c r="M208" s="220"/>
      <c r="N208" s="220"/>
      <c r="O208" s="197"/>
      <c r="P208" s="154"/>
      <c r="Q208" s="484" t="s">
        <v>258</v>
      </c>
      <c r="R208" s="483">
        <v>424765</v>
      </c>
      <c r="S208" s="155">
        <f>SUM(F208*R208)</f>
        <v>424765</v>
      </c>
      <c r="T208" s="156">
        <v>0</v>
      </c>
      <c r="U208" s="480">
        <f t="shared" si="438"/>
        <v>0</v>
      </c>
      <c r="V208" s="480">
        <f t="shared" si="439"/>
        <v>424765</v>
      </c>
      <c r="W208" s="424">
        <f t="shared" si="421"/>
        <v>424765</v>
      </c>
      <c r="X208" s="156">
        <v>0.11</v>
      </c>
      <c r="Y208" s="424">
        <f t="shared" si="434"/>
        <v>471489.15</v>
      </c>
    </row>
    <row r="209" spans="1:25" s="35" customFormat="1" ht="17.25" customHeight="1" x14ac:dyDescent="0.35">
      <c r="A209" s="781"/>
      <c r="B209" s="784"/>
      <c r="C209" s="787"/>
      <c r="D209" s="781"/>
      <c r="E209" s="282" t="s">
        <v>297</v>
      </c>
      <c r="F209" s="75">
        <v>1</v>
      </c>
      <c r="G209" s="311" t="s">
        <v>39</v>
      </c>
      <c r="H209" s="312">
        <v>2420000</v>
      </c>
      <c r="I209" s="413">
        <f t="shared" ref="I209" si="442">SUM(F209*H209)</f>
        <v>2420000</v>
      </c>
      <c r="J209" s="311">
        <v>0</v>
      </c>
      <c r="K209" s="415">
        <f t="shared" ref="K209:K213" si="443">SUM(I209*J209)</f>
        <v>0</v>
      </c>
      <c r="L209" s="415">
        <f t="shared" ref="L209:L213" si="444">SUM(I209-K209)</f>
        <v>2420000</v>
      </c>
      <c r="M209" s="220"/>
      <c r="N209" s="220"/>
      <c r="O209" s="197"/>
      <c r="P209" s="154"/>
      <c r="Q209" s="484" t="s">
        <v>258</v>
      </c>
      <c r="R209" s="220">
        <v>1046980</v>
      </c>
      <c r="S209" s="155">
        <f>SUM(F209*R209)</f>
        <v>1046980</v>
      </c>
      <c r="T209" s="156">
        <v>0</v>
      </c>
      <c r="U209" s="480">
        <f t="shared" ref="U209:U213" si="445">SUM(S209*T209)</f>
        <v>0</v>
      </c>
      <c r="V209" s="480">
        <f t="shared" ref="V209:V213" si="446">SUM(S209-U209)</f>
        <v>1046980</v>
      </c>
      <c r="W209" s="424">
        <f t="shared" si="421"/>
        <v>1046980</v>
      </c>
      <c r="X209" s="156">
        <v>0.11</v>
      </c>
      <c r="Y209" s="424">
        <f t="shared" si="434"/>
        <v>1162147.8</v>
      </c>
    </row>
    <row r="210" spans="1:25" s="120" customFormat="1" ht="17.25" customHeight="1" x14ac:dyDescent="0.35">
      <c r="A210" s="781"/>
      <c r="B210" s="784"/>
      <c r="C210" s="787"/>
      <c r="D210" s="781"/>
      <c r="E210" s="282" t="s">
        <v>296</v>
      </c>
      <c r="F210" s="310">
        <v>1</v>
      </c>
      <c r="G210" s="158" t="s">
        <v>39</v>
      </c>
      <c r="H210" s="157">
        <v>929000</v>
      </c>
      <c r="I210" s="413">
        <f t="shared" ref="I210:I213" si="447">SUM(F210*H210)</f>
        <v>929000</v>
      </c>
      <c r="J210" s="311">
        <v>0</v>
      </c>
      <c r="K210" s="415">
        <f t="shared" si="443"/>
        <v>0</v>
      </c>
      <c r="L210" s="415">
        <f t="shared" si="444"/>
        <v>929000</v>
      </c>
      <c r="M210" s="220"/>
      <c r="N210" s="220"/>
      <c r="O210" s="197"/>
      <c r="P210" s="154"/>
      <c r="Q210" s="484" t="s">
        <v>258</v>
      </c>
      <c r="R210" s="206">
        <v>401830</v>
      </c>
      <c r="S210" s="155">
        <f>SUM(F210*R210)</f>
        <v>401830</v>
      </c>
      <c r="T210" s="156">
        <v>0</v>
      </c>
      <c r="U210" s="480">
        <f t="shared" si="445"/>
        <v>0</v>
      </c>
      <c r="V210" s="480">
        <f t="shared" si="446"/>
        <v>401830</v>
      </c>
      <c r="W210" s="424">
        <f t="shared" si="421"/>
        <v>401830</v>
      </c>
      <c r="X210" s="156">
        <v>0.11</v>
      </c>
      <c r="Y210" s="424">
        <f t="shared" si="434"/>
        <v>446031.3</v>
      </c>
    </row>
    <row r="211" spans="1:25" s="120" customFormat="1" ht="17.25" customHeight="1" x14ac:dyDescent="0.35">
      <c r="A211" s="781"/>
      <c r="B211" s="784"/>
      <c r="C211" s="787"/>
      <c r="D211" s="781"/>
      <c r="E211" s="282" t="s">
        <v>179</v>
      </c>
      <c r="F211" s="75">
        <v>1</v>
      </c>
      <c r="G211" s="311" t="s">
        <v>39</v>
      </c>
      <c r="H211" s="157">
        <v>1667000</v>
      </c>
      <c r="I211" s="413">
        <f t="shared" si="447"/>
        <v>1667000</v>
      </c>
      <c r="J211" s="311">
        <v>0</v>
      </c>
      <c r="K211" s="415">
        <f t="shared" si="443"/>
        <v>0</v>
      </c>
      <c r="L211" s="415">
        <f t="shared" si="444"/>
        <v>1667000</v>
      </c>
      <c r="M211" s="220"/>
      <c r="N211" s="220"/>
      <c r="O211" s="197"/>
      <c r="P211" s="154"/>
      <c r="Q211" s="484" t="s">
        <v>258</v>
      </c>
      <c r="R211" s="206">
        <v>720940</v>
      </c>
      <c r="S211" s="155">
        <f>SUM(F211*R211)</f>
        <v>720940</v>
      </c>
      <c r="T211" s="156">
        <v>0</v>
      </c>
      <c r="U211" s="480">
        <f t="shared" si="445"/>
        <v>0</v>
      </c>
      <c r="V211" s="480">
        <f t="shared" si="446"/>
        <v>720940</v>
      </c>
      <c r="W211" s="424">
        <f t="shared" si="421"/>
        <v>720940</v>
      </c>
      <c r="X211" s="156">
        <v>0.11</v>
      </c>
      <c r="Y211" s="424">
        <f t="shared" si="434"/>
        <v>800243.4</v>
      </c>
    </row>
    <row r="212" spans="1:25" s="120" customFormat="1" ht="17.25" customHeight="1" x14ac:dyDescent="0.35">
      <c r="A212" s="781"/>
      <c r="B212" s="784"/>
      <c r="C212" s="787"/>
      <c r="D212" s="781"/>
      <c r="E212" s="282" t="s">
        <v>292</v>
      </c>
      <c r="F212" s="75">
        <v>1</v>
      </c>
      <c r="G212" s="311" t="s">
        <v>39</v>
      </c>
      <c r="H212" s="157">
        <v>622000</v>
      </c>
      <c r="I212" s="413">
        <f t="shared" si="447"/>
        <v>622000</v>
      </c>
      <c r="J212" s="311">
        <v>0</v>
      </c>
      <c r="K212" s="415">
        <f t="shared" si="443"/>
        <v>0</v>
      </c>
      <c r="L212" s="415">
        <f t="shared" si="444"/>
        <v>622000</v>
      </c>
      <c r="M212" s="220"/>
      <c r="N212" s="220"/>
      <c r="O212" s="197"/>
      <c r="P212" s="154"/>
      <c r="Q212" s="484" t="s">
        <v>258</v>
      </c>
      <c r="R212" s="483">
        <v>268620</v>
      </c>
      <c r="S212" s="155">
        <f>SUM(F212*R212)</f>
        <v>268620</v>
      </c>
      <c r="T212" s="156">
        <v>0</v>
      </c>
      <c r="U212" s="480">
        <f t="shared" si="445"/>
        <v>0</v>
      </c>
      <c r="V212" s="480">
        <f t="shared" si="446"/>
        <v>268620</v>
      </c>
      <c r="W212" s="424">
        <f t="shared" si="421"/>
        <v>268620</v>
      </c>
      <c r="X212" s="156">
        <v>0.11</v>
      </c>
      <c r="Y212" s="424">
        <f t="shared" si="434"/>
        <v>298168.2</v>
      </c>
    </row>
    <row r="213" spans="1:25" ht="17.25" customHeight="1" x14ac:dyDescent="0.35">
      <c r="A213" s="781"/>
      <c r="B213" s="784"/>
      <c r="C213" s="787"/>
      <c r="D213" s="781"/>
      <c r="E213" s="130" t="s">
        <v>293</v>
      </c>
      <c r="F213" s="75">
        <v>1</v>
      </c>
      <c r="G213" s="311" t="s">
        <v>39</v>
      </c>
      <c r="H213" s="157">
        <v>922000</v>
      </c>
      <c r="I213" s="413">
        <f t="shared" si="447"/>
        <v>922000</v>
      </c>
      <c r="J213" s="311">
        <v>0</v>
      </c>
      <c r="K213" s="415">
        <f t="shared" si="443"/>
        <v>0</v>
      </c>
      <c r="L213" s="415">
        <f t="shared" si="444"/>
        <v>922000</v>
      </c>
      <c r="M213" s="220"/>
      <c r="N213" s="220"/>
      <c r="O213" s="197"/>
      <c r="P213" s="154"/>
      <c r="Q213" s="484" t="s">
        <v>258</v>
      </c>
      <c r="R213" s="166">
        <v>473110</v>
      </c>
      <c r="S213" s="155">
        <f>SUM(F213*R213)</f>
        <v>473110</v>
      </c>
      <c r="T213" s="156">
        <v>0</v>
      </c>
      <c r="U213" s="480">
        <f t="shared" si="445"/>
        <v>0</v>
      </c>
      <c r="V213" s="480">
        <f t="shared" si="446"/>
        <v>473110</v>
      </c>
      <c r="W213" s="424">
        <f t="shared" si="421"/>
        <v>473110</v>
      </c>
      <c r="X213" s="156">
        <v>0.11</v>
      </c>
      <c r="Y213" s="424">
        <f t="shared" si="434"/>
        <v>525152.1</v>
      </c>
    </row>
    <row r="214" spans="1:25" s="120" customFormat="1" ht="17.25" customHeight="1" x14ac:dyDescent="0.35">
      <c r="A214" s="781"/>
      <c r="B214" s="784"/>
      <c r="C214" s="787"/>
      <c r="D214" s="781"/>
      <c r="E214" s="282" t="s">
        <v>287</v>
      </c>
      <c r="F214" s="310">
        <v>6</v>
      </c>
      <c r="G214" s="311" t="s">
        <v>45</v>
      </c>
      <c r="H214" s="312">
        <v>248522</v>
      </c>
      <c r="I214" s="413">
        <f t="shared" ref="I214" si="448">SUM(F214*H214)</f>
        <v>1491132</v>
      </c>
      <c r="J214" s="311">
        <v>0.2</v>
      </c>
      <c r="K214" s="415">
        <f t="shared" ref="K214" si="449">SUM(I214*J214)</f>
        <v>298226.40000000002</v>
      </c>
      <c r="L214" s="415">
        <f t="shared" ref="L214" si="450">SUM(I214-K214)</f>
        <v>1192905.6000000001</v>
      </c>
      <c r="M214" s="220"/>
      <c r="N214" s="220"/>
      <c r="O214" s="197"/>
      <c r="P214" s="154"/>
      <c r="Q214" s="270" t="s">
        <v>47</v>
      </c>
      <c r="R214" s="483">
        <v>159100</v>
      </c>
      <c r="S214" s="155">
        <f>SUM(F214*R214)</f>
        <v>954600</v>
      </c>
      <c r="T214" s="156">
        <v>0.22</v>
      </c>
      <c r="U214" s="480">
        <f t="shared" ref="U214" si="451">SUM(S214*T214)</f>
        <v>210012</v>
      </c>
      <c r="V214" s="480">
        <f t="shared" ref="V214" si="452">SUM(S214-U214)</f>
        <v>744588</v>
      </c>
      <c r="W214" s="424">
        <f t="shared" si="421"/>
        <v>744588</v>
      </c>
      <c r="X214" s="156">
        <v>0.11</v>
      </c>
      <c r="Y214" s="424">
        <f t="shared" si="422"/>
        <v>826492.68</v>
      </c>
    </row>
    <row r="215" spans="1:25" ht="17.25" customHeight="1" x14ac:dyDescent="0.35">
      <c r="A215" s="782"/>
      <c r="B215" s="785"/>
      <c r="C215" s="788"/>
      <c r="D215" s="782"/>
      <c r="E215" s="308" t="s">
        <v>298</v>
      </c>
      <c r="F215" s="202">
        <v>1</v>
      </c>
      <c r="G215" s="315" t="s">
        <v>70</v>
      </c>
      <c r="H215" s="316">
        <v>1250000</v>
      </c>
      <c r="I215" s="419">
        <f t="shared" ref="I215" si="453">SUM(F215*H215)</f>
        <v>1250000</v>
      </c>
      <c r="J215" s="315">
        <v>0.2</v>
      </c>
      <c r="K215" s="383">
        <f t="shared" ref="K215" si="454">SUM(I215*J215)</f>
        <v>250000</v>
      </c>
      <c r="L215" s="383">
        <f t="shared" ref="L215" si="455">SUM(I215-K215)</f>
        <v>1000000</v>
      </c>
      <c r="M215" s="249"/>
      <c r="N215" s="249"/>
      <c r="O215" s="185"/>
      <c r="P215" s="153"/>
      <c r="Q215" s="305" t="s">
        <v>58</v>
      </c>
      <c r="R215" s="186">
        <v>521800</v>
      </c>
      <c r="S215" s="173">
        <f>SUM(F215*R215)</f>
        <v>521800</v>
      </c>
      <c r="T215" s="639">
        <v>0.15</v>
      </c>
      <c r="U215" s="242">
        <f t="shared" ref="U215" si="456">SUM(S215*T215)</f>
        <v>78270</v>
      </c>
      <c r="V215" s="242">
        <f t="shared" ref="V215" si="457">SUM(S215-U215)</f>
        <v>443530</v>
      </c>
      <c r="W215" s="241">
        <f t="shared" si="421"/>
        <v>443530</v>
      </c>
      <c r="X215" s="639">
        <v>0.11</v>
      </c>
      <c r="Y215" s="241">
        <f t="shared" si="422"/>
        <v>492318.3</v>
      </c>
    </row>
    <row r="216" spans="1:25" s="120" customFormat="1" ht="17.25" customHeight="1" x14ac:dyDescent="0.35">
      <c r="A216" s="780">
        <v>2</v>
      </c>
      <c r="B216" s="783">
        <v>45722</v>
      </c>
      <c r="C216" s="786">
        <v>117730325</v>
      </c>
      <c r="D216" s="780" t="s">
        <v>37</v>
      </c>
      <c r="E216" s="339" t="s">
        <v>333</v>
      </c>
      <c r="F216" s="203">
        <v>2</v>
      </c>
      <c r="G216" s="319" t="s">
        <v>52</v>
      </c>
      <c r="H216" s="320">
        <v>3200000</v>
      </c>
      <c r="I216" s="412">
        <f t="shared" ref="I216" si="458">SUM(F216*H216)</f>
        <v>6400000</v>
      </c>
      <c r="J216" s="319">
        <v>0</v>
      </c>
      <c r="K216" s="382">
        <f t="shared" ref="K216" si="459">SUM(I216*J216)</f>
        <v>0</v>
      </c>
      <c r="L216" s="382">
        <f t="shared" ref="L216" si="460">SUM(I216-K216)</f>
        <v>6400000</v>
      </c>
      <c r="M216" s="205">
        <f>SUM(L216:L218)</f>
        <v>46200000</v>
      </c>
      <c r="N216" s="205">
        <f>SUM(M216*11%)</f>
        <v>5082000</v>
      </c>
      <c r="O216" s="187"/>
      <c r="P216" s="229">
        <f>SUM(M216+N216)</f>
        <v>51282000</v>
      </c>
      <c r="Q216" s="485" t="s">
        <v>246</v>
      </c>
      <c r="R216" s="337">
        <v>1100000</v>
      </c>
      <c r="S216" s="649">
        <f>SUM(F216*R216)</f>
        <v>2200000</v>
      </c>
      <c r="T216" s="638">
        <v>0</v>
      </c>
      <c r="U216" s="239">
        <f t="shared" ref="U216" si="461">SUM(S216*T216)</f>
        <v>0</v>
      </c>
      <c r="V216" s="239">
        <f t="shared" ref="V216" si="462">SUM(S216-U216)</f>
        <v>2200000</v>
      </c>
      <c r="W216" s="238">
        <f t="shared" ref="W216" si="463">SUM(V216)</f>
        <v>2200000</v>
      </c>
      <c r="X216" s="638">
        <v>0.11</v>
      </c>
      <c r="Y216" s="238">
        <f>SUM(W216+(W216*X216))</f>
        <v>2442000</v>
      </c>
    </row>
    <row r="217" spans="1:25" s="120" customFormat="1" ht="17.25" customHeight="1" x14ac:dyDescent="0.35">
      <c r="A217" s="781"/>
      <c r="B217" s="784"/>
      <c r="C217" s="787"/>
      <c r="D217" s="781"/>
      <c r="E217" s="290" t="s">
        <v>331</v>
      </c>
      <c r="F217" s="310">
        <v>1</v>
      </c>
      <c r="G217" s="311" t="s">
        <v>70</v>
      </c>
      <c r="H217" s="312">
        <v>13700000</v>
      </c>
      <c r="I217" s="413">
        <f t="shared" ref="I217" si="464">SUM(F217*H217)</f>
        <v>13700000</v>
      </c>
      <c r="J217" s="311">
        <v>0</v>
      </c>
      <c r="K217" s="415">
        <f t="shared" ref="K217" si="465">SUM(I217*J217)</f>
        <v>0</v>
      </c>
      <c r="L217" s="415">
        <f t="shared" ref="L217" si="466">SUM(I217-K217)</f>
        <v>13700000</v>
      </c>
      <c r="M217" s="270"/>
      <c r="N217" s="270"/>
      <c r="O217" s="270"/>
      <c r="P217" s="270"/>
      <c r="Q217" s="484" t="s">
        <v>246</v>
      </c>
      <c r="R217" s="483">
        <v>4800000</v>
      </c>
      <c r="S217" s="155">
        <f>SUM(F217*R217)</f>
        <v>4800000</v>
      </c>
      <c r="T217" s="156">
        <v>0</v>
      </c>
      <c r="U217" s="480">
        <f t="shared" ref="U217" si="467">SUM(S217*T217)</f>
        <v>0</v>
      </c>
      <c r="V217" s="480">
        <f t="shared" ref="V217" si="468">SUM(S217-U217)</f>
        <v>4800000</v>
      </c>
      <c r="W217" s="424">
        <f t="shared" ref="W217" si="469">SUM(V217)</f>
        <v>4800000</v>
      </c>
      <c r="X217" s="156">
        <v>0.11</v>
      </c>
      <c r="Y217" s="424">
        <f t="shared" ref="Y217" si="470">SUM(W217+(W217*X217))</f>
        <v>5328000</v>
      </c>
    </row>
    <row r="218" spans="1:25" s="120" customFormat="1" ht="17.25" customHeight="1" x14ac:dyDescent="0.35">
      <c r="A218" s="782"/>
      <c r="B218" s="785"/>
      <c r="C218" s="788"/>
      <c r="D218" s="782"/>
      <c r="E218" s="397" t="s">
        <v>332</v>
      </c>
      <c r="F218" s="202">
        <v>3</v>
      </c>
      <c r="G218" s="315" t="s">
        <v>70</v>
      </c>
      <c r="H218" s="316">
        <v>8700000</v>
      </c>
      <c r="I218" s="419">
        <f t="shared" ref="I218" si="471">SUM(F218*H218)</f>
        <v>26100000</v>
      </c>
      <c r="J218" s="315">
        <v>0</v>
      </c>
      <c r="K218" s="383">
        <f t="shared" ref="K218" si="472">SUM(I218*J218)</f>
        <v>0</v>
      </c>
      <c r="L218" s="383">
        <f t="shared" ref="L218" si="473">SUM(I218-K218)</f>
        <v>26100000</v>
      </c>
      <c r="M218" s="249"/>
      <c r="N218" s="249"/>
      <c r="O218" s="198"/>
      <c r="P218" s="351"/>
      <c r="Q218" s="489" t="s">
        <v>246</v>
      </c>
      <c r="R218" s="338">
        <v>3400000</v>
      </c>
      <c r="S218" s="173">
        <f>SUM(F218*R218)</f>
        <v>10200000</v>
      </c>
      <c r="T218" s="639">
        <v>0</v>
      </c>
      <c r="U218" s="242">
        <f t="shared" ref="U218" si="474">SUM(S218*T218)</f>
        <v>0</v>
      </c>
      <c r="V218" s="242">
        <f t="shared" ref="V218" si="475">SUM(S218-U218)</f>
        <v>10200000</v>
      </c>
      <c r="W218" s="241">
        <f t="shared" ref="W218" si="476">SUM(V218)</f>
        <v>10200000</v>
      </c>
      <c r="X218" s="639">
        <v>0.11</v>
      </c>
      <c r="Y218" s="241">
        <f>SUM(W218+(W218*X218))</f>
        <v>11322000</v>
      </c>
    </row>
    <row r="219" spans="1:25" s="120" customFormat="1" ht="17.25" customHeight="1" x14ac:dyDescent="0.35">
      <c r="A219" s="780">
        <v>3</v>
      </c>
      <c r="B219" s="783">
        <v>45722</v>
      </c>
      <c r="C219" s="786">
        <v>117740325</v>
      </c>
      <c r="D219" s="780" t="s">
        <v>37</v>
      </c>
      <c r="E219" s="172" t="s">
        <v>471</v>
      </c>
      <c r="F219" s="203">
        <v>2</v>
      </c>
      <c r="G219" s="133" t="s">
        <v>45</v>
      </c>
      <c r="H219" s="204">
        <v>390000</v>
      </c>
      <c r="I219" s="123">
        <f t="shared" ref="I219:I221" si="477">SUM(F219*H219)</f>
        <v>780000</v>
      </c>
      <c r="J219" s="133">
        <v>0.2</v>
      </c>
      <c r="K219" s="382">
        <f t="shared" ref="K219:K221" si="478">SUM(I219*J219)</f>
        <v>156000</v>
      </c>
      <c r="L219" s="382">
        <f t="shared" ref="L219:L221" si="479">SUM(I219-K219)</f>
        <v>624000</v>
      </c>
      <c r="M219" s="205">
        <f>SUM(L219:L227)</f>
        <v>11212200</v>
      </c>
      <c r="N219" s="205">
        <f>SUM(M219*11%)</f>
        <v>1233342</v>
      </c>
      <c r="O219" s="187"/>
      <c r="P219" s="229">
        <f>SUM(M219+N219)</f>
        <v>12445542</v>
      </c>
      <c r="Q219" s="485" t="s">
        <v>88</v>
      </c>
      <c r="R219" s="451">
        <v>202703</v>
      </c>
      <c r="S219" s="649">
        <f>SUM(F219*R219)</f>
        <v>405406</v>
      </c>
      <c r="T219" s="638">
        <v>0</v>
      </c>
      <c r="U219" s="239">
        <f t="shared" ref="U219:U221" si="480">SUM(S219*T219)</f>
        <v>0</v>
      </c>
      <c r="V219" s="239">
        <f t="shared" ref="V219:V221" si="481">SUM(S219-U219)</f>
        <v>405406</v>
      </c>
      <c r="W219" s="238">
        <f t="shared" ref="W219:W221" si="482">SUM(V219)</f>
        <v>405406</v>
      </c>
      <c r="X219" s="638">
        <v>0.11</v>
      </c>
      <c r="Y219" s="238">
        <f t="shared" ref="Y219:Y220" si="483">SUM(W219+(W219*X219))</f>
        <v>450000.66000000003</v>
      </c>
    </row>
    <row r="220" spans="1:25" s="120" customFormat="1" ht="17.25" customHeight="1" x14ac:dyDescent="0.35">
      <c r="A220" s="781"/>
      <c r="B220" s="784"/>
      <c r="C220" s="787"/>
      <c r="D220" s="781"/>
      <c r="E220" s="125" t="s">
        <v>472</v>
      </c>
      <c r="F220" s="75">
        <v>3</v>
      </c>
      <c r="G220" s="158" t="s">
        <v>45</v>
      </c>
      <c r="H220" s="157">
        <v>520000</v>
      </c>
      <c r="I220" s="54">
        <f t="shared" si="477"/>
        <v>1560000</v>
      </c>
      <c r="J220" s="158">
        <v>0.2</v>
      </c>
      <c r="K220" s="415">
        <f t="shared" si="478"/>
        <v>312000</v>
      </c>
      <c r="L220" s="415">
        <f t="shared" si="479"/>
        <v>1248000</v>
      </c>
      <c r="M220" s="220"/>
      <c r="N220" s="220"/>
      <c r="O220" s="197"/>
      <c r="P220" s="154"/>
      <c r="Q220" s="484" t="s">
        <v>88</v>
      </c>
      <c r="R220" s="483">
        <v>270270</v>
      </c>
      <c r="S220" s="155">
        <f>SUM(F220*R220)</f>
        <v>810810</v>
      </c>
      <c r="T220" s="156">
        <v>0</v>
      </c>
      <c r="U220" s="480">
        <f t="shared" si="480"/>
        <v>0</v>
      </c>
      <c r="V220" s="480">
        <f t="shared" si="481"/>
        <v>810810</v>
      </c>
      <c r="W220" s="424">
        <f t="shared" si="482"/>
        <v>810810</v>
      </c>
      <c r="X220" s="156">
        <v>0.11</v>
      </c>
      <c r="Y220" s="424">
        <f t="shared" si="483"/>
        <v>899999.1</v>
      </c>
    </row>
    <row r="221" spans="1:25" s="120" customFormat="1" ht="17.25" customHeight="1" x14ac:dyDescent="0.35">
      <c r="A221" s="781"/>
      <c r="B221" s="784"/>
      <c r="C221" s="787"/>
      <c r="D221" s="781"/>
      <c r="E221" s="130" t="s">
        <v>348</v>
      </c>
      <c r="F221" s="310">
        <v>15</v>
      </c>
      <c r="G221" s="158" t="s">
        <v>45</v>
      </c>
      <c r="H221" s="312">
        <v>31250</v>
      </c>
      <c r="I221" s="413">
        <f t="shared" si="477"/>
        <v>468750</v>
      </c>
      <c r="J221" s="311">
        <v>0.2</v>
      </c>
      <c r="K221" s="415">
        <f t="shared" si="478"/>
        <v>93750</v>
      </c>
      <c r="L221" s="415">
        <f t="shared" si="479"/>
        <v>375000</v>
      </c>
      <c r="M221" s="220"/>
      <c r="N221" s="220"/>
      <c r="O221" s="197"/>
      <c r="P221" s="154"/>
      <c r="Q221" s="484" t="s">
        <v>212</v>
      </c>
      <c r="R221" s="483">
        <v>13514</v>
      </c>
      <c r="S221" s="155">
        <f>SUM(F221*R221)</f>
        <v>202710</v>
      </c>
      <c r="T221" s="156">
        <v>0</v>
      </c>
      <c r="U221" s="480">
        <f t="shared" si="480"/>
        <v>0</v>
      </c>
      <c r="V221" s="480">
        <f t="shared" si="481"/>
        <v>202710</v>
      </c>
      <c r="W221" s="424">
        <f t="shared" si="482"/>
        <v>202710</v>
      </c>
      <c r="X221" s="156">
        <v>0.11</v>
      </c>
      <c r="Y221" s="424">
        <f t="shared" ref="Y221" si="484">SUM(W221+(W221*X221))</f>
        <v>225008.1</v>
      </c>
    </row>
    <row r="222" spans="1:25" s="120" customFormat="1" ht="17.25" customHeight="1" x14ac:dyDescent="0.35">
      <c r="A222" s="781"/>
      <c r="B222" s="784"/>
      <c r="C222" s="787"/>
      <c r="D222" s="781"/>
      <c r="E222" s="125" t="s">
        <v>359</v>
      </c>
      <c r="F222" s="75">
        <v>10</v>
      </c>
      <c r="G222" s="158" t="s">
        <v>45</v>
      </c>
      <c r="H222" s="157">
        <v>160000</v>
      </c>
      <c r="I222" s="54">
        <f t="shared" ref="I222" si="485">SUM(F222*H222)</f>
        <v>1600000</v>
      </c>
      <c r="J222" s="158">
        <v>0.2</v>
      </c>
      <c r="K222" s="415">
        <f t="shared" ref="K222" si="486">SUM(I222*J222)</f>
        <v>320000</v>
      </c>
      <c r="L222" s="415">
        <f t="shared" ref="L222" si="487">SUM(I222-K222)</f>
        <v>1280000</v>
      </c>
      <c r="M222" s="220"/>
      <c r="N222" s="220"/>
      <c r="O222" s="197"/>
      <c r="P222" s="154"/>
      <c r="Q222" s="484" t="s">
        <v>275</v>
      </c>
      <c r="R222" s="483">
        <v>57658</v>
      </c>
      <c r="S222" s="155">
        <f>SUM(F222*R222)</f>
        <v>576580</v>
      </c>
      <c r="T222" s="156">
        <v>0</v>
      </c>
      <c r="U222" s="480">
        <f t="shared" ref="U222" si="488">SUM(S222*T222)</f>
        <v>0</v>
      </c>
      <c r="V222" s="480">
        <f t="shared" ref="V222" si="489">SUM(S222-U222)</f>
        <v>576580</v>
      </c>
      <c r="W222" s="424">
        <f t="shared" ref="W222" si="490">SUM(V222)</f>
        <v>576580</v>
      </c>
      <c r="X222" s="156">
        <v>0.11</v>
      </c>
      <c r="Y222" s="424">
        <f t="shared" ref="Y222" si="491">SUM(W222+(W222*X222))</f>
        <v>640003.80000000005</v>
      </c>
    </row>
    <row r="223" spans="1:25" s="120" customFormat="1" ht="17.25" customHeight="1" x14ac:dyDescent="0.35">
      <c r="A223" s="781"/>
      <c r="B223" s="784"/>
      <c r="C223" s="787"/>
      <c r="D223" s="781"/>
      <c r="E223" s="125" t="s">
        <v>354</v>
      </c>
      <c r="F223" s="75">
        <v>5</v>
      </c>
      <c r="G223" s="158" t="s">
        <v>45</v>
      </c>
      <c r="H223" s="157">
        <v>145000</v>
      </c>
      <c r="I223" s="54">
        <f t="shared" ref="I223:I225" si="492">SUM(F223*H223)</f>
        <v>725000</v>
      </c>
      <c r="J223" s="158">
        <v>0.2</v>
      </c>
      <c r="K223" s="415">
        <f t="shared" ref="K223:K225" si="493">SUM(I223*J223)</f>
        <v>145000</v>
      </c>
      <c r="L223" s="415">
        <f t="shared" ref="L223:L225" si="494">SUM(I223-K223)</f>
        <v>580000</v>
      </c>
      <c r="M223" s="220"/>
      <c r="N223" s="220"/>
      <c r="O223" s="197"/>
      <c r="P223" s="154"/>
      <c r="Q223" s="484" t="s">
        <v>275</v>
      </c>
      <c r="R223" s="483">
        <v>52252</v>
      </c>
      <c r="S223" s="155">
        <f>SUM(F223*R223)</f>
        <v>261260</v>
      </c>
      <c r="T223" s="156">
        <v>0</v>
      </c>
      <c r="U223" s="480">
        <f t="shared" ref="U223:U225" si="495">SUM(S223*T223)</f>
        <v>0</v>
      </c>
      <c r="V223" s="480">
        <f t="shared" ref="V223:V225" si="496">SUM(S223-U223)</f>
        <v>261260</v>
      </c>
      <c r="W223" s="424">
        <f t="shared" ref="W223:W227" si="497">SUM(V223)</f>
        <v>261260</v>
      </c>
      <c r="X223" s="156">
        <v>0.11</v>
      </c>
      <c r="Y223" s="424">
        <f t="shared" ref="Y223" si="498">SUM(W223+(W223*X223))</f>
        <v>289998.59999999998</v>
      </c>
    </row>
    <row r="224" spans="1:25" s="270" customFormat="1" ht="17.25" customHeight="1" x14ac:dyDescent="0.35">
      <c r="A224" s="781"/>
      <c r="B224" s="784"/>
      <c r="C224" s="787"/>
      <c r="D224" s="781"/>
      <c r="E224" s="282" t="s">
        <v>398</v>
      </c>
      <c r="F224" s="310">
        <v>100</v>
      </c>
      <c r="G224" s="311" t="s">
        <v>50</v>
      </c>
      <c r="H224" s="312">
        <v>59000</v>
      </c>
      <c r="I224" s="413">
        <f t="shared" si="492"/>
        <v>5900000</v>
      </c>
      <c r="J224" s="311">
        <v>0.2</v>
      </c>
      <c r="K224" s="415">
        <f t="shared" si="493"/>
        <v>1180000</v>
      </c>
      <c r="L224" s="415">
        <f t="shared" si="494"/>
        <v>4720000</v>
      </c>
      <c r="M224" s="220"/>
      <c r="N224" s="220"/>
      <c r="O224" s="197"/>
      <c r="P224" s="352"/>
      <c r="Q224" s="484" t="s">
        <v>290</v>
      </c>
      <c r="R224" s="483">
        <v>37300</v>
      </c>
      <c r="S224" s="155">
        <f>SUM(F224*R224)</f>
        <v>3730000</v>
      </c>
      <c r="T224" s="156">
        <v>0.2</v>
      </c>
      <c r="U224" s="480">
        <f t="shared" si="495"/>
        <v>746000</v>
      </c>
      <c r="V224" s="480">
        <f t="shared" si="496"/>
        <v>2984000</v>
      </c>
      <c r="W224" s="424">
        <f t="shared" si="497"/>
        <v>2984000</v>
      </c>
      <c r="X224" s="156">
        <v>0.11</v>
      </c>
      <c r="Y224" s="424">
        <f t="shared" ref="Y224" si="499">SUM(W224+(W224*X224))</f>
        <v>3312240</v>
      </c>
    </row>
    <row r="225" spans="1:25" s="120" customFormat="1" ht="17.25" customHeight="1" x14ac:dyDescent="0.35">
      <c r="A225" s="781"/>
      <c r="B225" s="784"/>
      <c r="C225" s="787"/>
      <c r="D225" s="781"/>
      <c r="E225" s="125" t="s">
        <v>388</v>
      </c>
      <c r="F225" s="75">
        <v>20</v>
      </c>
      <c r="G225" s="158" t="s">
        <v>45</v>
      </c>
      <c r="H225" s="157">
        <v>80000</v>
      </c>
      <c r="I225" s="54">
        <f t="shared" si="492"/>
        <v>1600000</v>
      </c>
      <c r="J225" s="158">
        <v>0.2</v>
      </c>
      <c r="K225" s="415">
        <f t="shared" si="493"/>
        <v>320000</v>
      </c>
      <c r="L225" s="415">
        <f t="shared" si="494"/>
        <v>1280000</v>
      </c>
      <c r="M225" s="220"/>
      <c r="N225" s="220"/>
      <c r="O225" s="197"/>
      <c r="P225" s="154"/>
      <c r="Q225" s="484" t="s">
        <v>88</v>
      </c>
      <c r="R225" s="483">
        <v>31532</v>
      </c>
      <c r="S225" s="155">
        <f>SUM(F225*R225)</f>
        <v>630640</v>
      </c>
      <c r="T225" s="156">
        <v>0</v>
      </c>
      <c r="U225" s="480">
        <f t="shared" si="495"/>
        <v>0</v>
      </c>
      <c r="V225" s="480">
        <f t="shared" si="496"/>
        <v>630640</v>
      </c>
      <c r="W225" s="424">
        <f t="shared" si="497"/>
        <v>630640</v>
      </c>
      <c r="X225" s="156">
        <v>0.11</v>
      </c>
      <c r="Y225" s="424">
        <f t="shared" ref="Y225:Y227" si="500">SUM(W225+(W225*X225))</f>
        <v>700010.4</v>
      </c>
    </row>
    <row r="226" spans="1:25" s="120" customFormat="1" ht="17.25" customHeight="1" x14ac:dyDescent="0.35">
      <c r="A226" s="781"/>
      <c r="B226" s="784"/>
      <c r="C226" s="787"/>
      <c r="D226" s="781"/>
      <c r="E226" s="125" t="s">
        <v>355</v>
      </c>
      <c r="F226" s="75">
        <v>8</v>
      </c>
      <c r="G226" s="158" t="s">
        <v>45</v>
      </c>
      <c r="H226" s="157">
        <v>75000</v>
      </c>
      <c r="I226" s="413">
        <f t="shared" ref="I226" si="501">SUM(F226*H226)</f>
        <v>600000</v>
      </c>
      <c r="J226" s="311">
        <v>0.2</v>
      </c>
      <c r="K226" s="415">
        <f t="shared" ref="K226" si="502">SUM(I226*J226)</f>
        <v>120000</v>
      </c>
      <c r="L226" s="415">
        <f t="shared" ref="L226" si="503">SUM(I226-K226)</f>
        <v>480000</v>
      </c>
      <c r="M226" s="220"/>
      <c r="N226" s="220"/>
      <c r="O226" s="197"/>
      <c r="P226" s="154"/>
      <c r="Q226" s="484" t="s">
        <v>68</v>
      </c>
      <c r="R226" s="483">
        <v>20000</v>
      </c>
      <c r="S226" s="155">
        <f>SUM(F226*R226)</f>
        <v>160000</v>
      </c>
      <c r="T226" s="156">
        <v>0</v>
      </c>
      <c r="U226" s="480">
        <f t="shared" ref="U226" si="504">SUM(S226*T226)</f>
        <v>0</v>
      </c>
      <c r="V226" s="480">
        <f t="shared" ref="V226" si="505">SUM(S226-U226)</f>
        <v>160000</v>
      </c>
      <c r="W226" s="424">
        <f t="shared" si="497"/>
        <v>160000</v>
      </c>
      <c r="X226" s="156">
        <v>0</v>
      </c>
      <c r="Y226" s="424">
        <f t="shared" si="500"/>
        <v>160000</v>
      </c>
    </row>
    <row r="227" spans="1:25" s="120" customFormat="1" ht="17.25" customHeight="1" x14ac:dyDescent="0.35">
      <c r="A227" s="782"/>
      <c r="B227" s="785"/>
      <c r="C227" s="788"/>
      <c r="D227" s="782"/>
      <c r="E227" s="184" t="s">
        <v>108</v>
      </c>
      <c r="F227" s="202">
        <v>500</v>
      </c>
      <c r="G227" s="315" t="s">
        <v>50</v>
      </c>
      <c r="H227" s="177">
        <v>1563</v>
      </c>
      <c r="I227" s="419">
        <f t="shared" ref="I227" si="506">SUM(F227*H227)</f>
        <v>781500</v>
      </c>
      <c r="J227" s="315">
        <v>0.2</v>
      </c>
      <c r="K227" s="383">
        <f t="shared" ref="K227" si="507">SUM(I227*J227)</f>
        <v>156300</v>
      </c>
      <c r="L227" s="383">
        <f t="shared" ref="L227" si="508">SUM(I227-K227)</f>
        <v>625200</v>
      </c>
      <c r="M227" s="249"/>
      <c r="N227" s="249"/>
      <c r="O227" s="198"/>
      <c r="P227" s="153"/>
      <c r="Q227" s="489" t="s">
        <v>198</v>
      </c>
      <c r="R227" s="487">
        <v>550</v>
      </c>
      <c r="S227" s="173">
        <f>SUM(F227*R227)</f>
        <v>275000</v>
      </c>
      <c r="T227" s="639">
        <v>0</v>
      </c>
      <c r="U227" s="242">
        <f t="shared" ref="U227" si="509">SUM(S227*T227)</f>
        <v>0</v>
      </c>
      <c r="V227" s="242">
        <f t="shared" ref="V227" si="510">SUM(S227-U227)</f>
        <v>275000</v>
      </c>
      <c r="W227" s="241">
        <f t="shared" si="497"/>
        <v>275000</v>
      </c>
      <c r="X227" s="639">
        <v>0</v>
      </c>
      <c r="Y227" s="241">
        <f t="shared" si="500"/>
        <v>275000</v>
      </c>
    </row>
    <row r="228" spans="1:25" s="120" customFormat="1" ht="17.25" customHeight="1" x14ac:dyDescent="0.35">
      <c r="A228" s="780">
        <v>4</v>
      </c>
      <c r="B228" s="783">
        <v>45722</v>
      </c>
      <c r="C228" s="786">
        <v>117750325</v>
      </c>
      <c r="D228" s="780" t="s">
        <v>37</v>
      </c>
      <c r="E228" s="317" t="s">
        <v>288</v>
      </c>
      <c r="F228" s="318">
        <v>33</v>
      </c>
      <c r="G228" s="319" t="s">
        <v>45</v>
      </c>
      <c r="H228" s="320">
        <v>235360</v>
      </c>
      <c r="I228" s="412">
        <f>SUM(F228*H228)</f>
        <v>7766880</v>
      </c>
      <c r="J228" s="319">
        <v>0.2</v>
      </c>
      <c r="K228" s="382">
        <f t="shared" ref="K228" si="511">SUM(I228*J228)</f>
        <v>1553376</v>
      </c>
      <c r="L228" s="382">
        <f>SUM(I228-K228)</f>
        <v>6213504</v>
      </c>
      <c r="M228" s="205">
        <f>SUM(L228:L245)</f>
        <v>61946585.600000001</v>
      </c>
      <c r="N228" s="205">
        <f>SUM(M228*11%)</f>
        <v>6814124.4160000002</v>
      </c>
      <c r="O228" s="187"/>
      <c r="P228" s="229">
        <f>SUM(M228+N228)</f>
        <v>68760710.016000003</v>
      </c>
      <c r="Q228" s="485" t="s">
        <v>289</v>
      </c>
      <c r="R228" s="337">
        <v>154000</v>
      </c>
      <c r="S228" s="649">
        <f>SUM(F228*R228)</f>
        <v>5082000</v>
      </c>
      <c r="T228" s="638">
        <v>0.25</v>
      </c>
      <c r="U228" s="239">
        <f t="shared" ref="U228" si="512">SUM(S228*T228)</f>
        <v>1270500</v>
      </c>
      <c r="V228" s="239">
        <f t="shared" ref="V228" si="513">SUM(S228-U228)</f>
        <v>3811500</v>
      </c>
      <c r="W228" s="238">
        <f t="shared" ref="W228:W250" si="514">SUM(V228)</f>
        <v>3811500</v>
      </c>
      <c r="X228" s="638">
        <v>0.11</v>
      </c>
      <c r="Y228" s="238">
        <f t="shared" ref="Y228:Y241" si="515">SUM(W228+(W228*X228))</f>
        <v>4230765</v>
      </c>
    </row>
    <row r="229" spans="1:25" s="120" customFormat="1" ht="17.25" customHeight="1" x14ac:dyDescent="0.35">
      <c r="A229" s="781"/>
      <c r="B229" s="784"/>
      <c r="C229" s="787"/>
      <c r="D229" s="781"/>
      <c r="E229" s="70" t="s">
        <v>379</v>
      </c>
      <c r="F229" s="310">
        <v>1</v>
      </c>
      <c r="G229" s="311" t="s">
        <v>46</v>
      </c>
      <c r="H229" s="157">
        <v>187500</v>
      </c>
      <c r="I229" s="413">
        <f t="shared" ref="I229:I230" si="516">SUM(F229*H229)</f>
        <v>187500</v>
      </c>
      <c r="J229" s="311">
        <v>0.2</v>
      </c>
      <c r="K229" s="415">
        <f t="shared" ref="K229:K236" si="517">SUM(I229*J229)</f>
        <v>37500</v>
      </c>
      <c r="L229" s="415">
        <f t="shared" ref="L229:L230" si="518">SUM(I229-K229)</f>
        <v>150000</v>
      </c>
      <c r="M229" s="220"/>
      <c r="N229" s="220"/>
      <c r="O229" s="197"/>
      <c r="P229" s="352"/>
      <c r="Q229" s="484" t="s">
        <v>58</v>
      </c>
      <c r="R229" s="483">
        <v>102000</v>
      </c>
      <c r="S229" s="155">
        <f>SUM(F229*R229)</f>
        <v>102000</v>
      </c>
      <c r="T229" s="156">
        <v>0.2</v>
      </c>
      <c r="U229" s="480">
        <f t="shared" ref="U229:U236" si="519">SUM(S229*T229)</f>
        <v>20400</v>
      </c>
      <c r="V229" s="480">
        <f t="shared" ref="V229:V236" si="520">SUM(S229-U229)</f>
        <v>81600</v>
      </c>
      <c r="W229" s="424">
        <f t="shared" si="514"/>
        <v>81600</v>
      </c>
      <c r="X229" s="156">
        <v>0.11</v>
      </c>
      <c r="Y229" s="424">
        <f t="shared" ref="Y229:Y232" si="521">SUM(W229+(W229*X229))</f>
        <v>90576</v>
      </c>
    </row>
    <row r="230" spans="1:25" s="20" customFormat="1" ht="17.25" customHeight="1" x14ac:dyDescent="0.35">
      <c r="A230" s="781"/>
      <c r="B230" s="784"/>
      <c r="C230" s="787"/>
      <c r="D230" s="781"/>
      <c r="E230" s="130" t="s">
        <v>380</v>
      </c>
      <c r="F230" s="310">
        <v>1</v>
      </c>
      <c r="G230" s="311" t="s">
        <v>46</v>
      </c>
      <c r="H230" s="157">
        <v>187500</v>
      </c>
      <c r="I230" s="413">
        <f t="shared" si="516"/>
        <v>187500</v>
      </c>
      <c r="J230" s="311">
        <v>0.2</v>
      </c>
      <c r="K230" s="415">
        <f t="shared" si="517"/>
        <v>37500</v>
      </c>
      <c r="L230" s="415">
        <f t="shared" si="518"/>
        <v>150000</v>
      </c>
      <c r="M230" s="220"/>
      <c r="N230" s="220"/>
      <c r="O230" s="197"/>
      <c r="P230" s="352"/>
      <c r="Q230" s="69" t="s">
        <v>58</v>
      </c>
      <c r="R230" s="483">
        <v>85000</v>
      </c>
      <c r="S230" s="155">
        <f>SUM(F230*R230)</f>
        <v>85000</v>
      </c>
      <c r="T230" s="156">
        <v>0.2</v>
      </c>
      <c r="U230" s="480">
        <f t="shared" si="519"/>
        <v>17000</v>
      </c>
      <c r="V230" s="480">
        <f t="shared" si="520"/>
        <v>68000</v>
      </c>
      <c r="W230" s="424">
        <f t="shared" si="514"/>
        <v>68000</v>
      </c>
      <c r="X230" s="156">
        <v>0.11</v>
      </c>
      <c r="Y230" s="424">
        <f t="shared" si="521"/>
        <v>75480</v>
      </c>
    </row>
    <row r="231" spans="1:25" s="120" customFormat="1" ht="17.25" customHeight="1" x14ac:dyDescent="0.35">
      <c r="A231" s="781"/>
      <c r="B231" s="784"/>
      <c r="C231" s="787"/>
      <c r="D231" s="781"/>
      <c r="E231" s="130" t="s">
        <v>183</v>
      </c>
      <c r="F231" s="310">
        <v>1</v>
      </c>
      <c r="G231" s="311" t="s">
        <v>46</v>
      </c>
      <c r="H231" s="312">
        <v>225000</v>
      </c>
      <c r="I231" s="413">
        <f t="shared" ref="I231" si="522">SUM(F231*H231)</f>
        <v>225000</v>
      </c>
      <c r="J231" s="311">
        <v>0.2</v>
      </c>
      <c r="K231" s="415">
        <f t="shared" si="517"/>
        <v>45000</v>
      </c>
      <c r="L231" s="415">
        <f t="shared" ref="L231" si="523">SUM(I231-K231)</f>
        <v>180000</v>
      </c>
      <c r="M231" s="220"/>
      <c r="N231" s="220"/>
      <c r="O231" s="197"/>
      <c r="P231" s="154"/>
      <c r="Q231" s="484" t="s">
        <v>58</v>
      </c>
      <c r="R231" s="483">
        <v>162000</v>
      </c>
      <c r="S231" s="155">
        <f>SUM(F231*R231)</f>
        <v>162000</v>
      </c>
      <c r="T231" s="156">
        <v>0.2</v>
      </c>
      <c r="U231" s="480">
        <f t="shared" si="519"/>
        <v>32400</v>
      </c>
      <c r="V231" s="480">
        <f t="shared" si="520"/>
        <v>129600</v>
      </c>
      <c r="W231" s="424">
        <f t="shared" si="514"/>
        <v>129600</v>
      </c>
      <c r="X231" s="156">
        <v>0.11</v>
      </c>
      <c r="Y231" s="424">
        <f t="shared" si="521"/>
        <v>143856</v>
      </c>
    </row>
    <row r="232" spans="1:25" s="120" customFormat="1" ht="17.25" customHeight="1" x14ac:dyDescent="0.35">
      <c r="A232" s="781"/>
      <c r="B232" s="784"/>
      <c r="C232" s="787"/>
      <c r="D232" s="781"/>
      <c r="E232" s="125" t="s">
        <v>221</v>
      </c>
      <c r="F232" s="75">
        <v>1</v>
      </c>
      <c r="G232" s="158" t="s">
        <v>45</v>
      </c>
      <c r="H232" s="157">
        <v>235000</v>
      </c>
      <c r="I232" s="413">
        <f t="shared" ref="I232" si="524">SUM(F232*H232)</f>
        <v>235000</v>
      </c>
      <c r="J232" s="158">
        <v>0.2</v>
      </c>
      <c r="K232" s="415">
        <f t="shared" si="517"/>
        <v>47000</v>
      </c>
      <c r="L232" s="415">
        <f t="shared" ref="L232:L234" si="525">SUM(I232-K232)</f>
        <v>188000</v>
      </c>
      <c r="M232" s="220"/>
      <c r="N232" s="220"/>
      <c r="O232" s="197"/>
      <c r="P232" s="352"/>
      <c r="Q232" s="484" t="s">
        <v>360</v>
      </c>
      <c r="R232" s="483">
        <v>190000</v>
      </c>
      <c r="S232" s="155">
        <f>SUM(F232*R232)</f>
        <v>190000</v>
      </c>
      <c r="T232" s="156">
        <v>0.5</v>
      </c>
      <c r="U232" s="480">
        <f t="shared" si="519"/>
        <v>95000</v>
      </c>
      <c r="V232" s="480">
        <f t="shared" si="520"/>
        <v>95000</v>
      </c>
      <c r="W232" s="424">
        <f t="shared" si="514"/>
        <v>95000</v>
      </c>
      <c r="X232" s="156">
        <v>0.11</v>
      </c>
      <c r="Y232" s="424">
        <f t="shared" si="521"/>
        <v>105450</v>
      </c>
    </row>
    <row r="233" spans="1:25" s="21" customFormat="1" ht="17.25" customHeight="1" x14ac:dyDescent="0.35">
      <c r="A233" s="781"/>
      <c r="B233" s="784"/>
      <c r="C233" s="787"/>
      <c r="D233" s="781"/>
      <c r="E233" s="282" t="s">
        <v>299</v>
      </c>
      <c r="F233" s="75">
        <v>1</v>
      </c>
      <c r="G233" s="414" t="s">
        <v>50</v>
      </c>
      <c r="H233" s="157">
        <v>5167000</v>
      </c>
      <c r="I233" s="413">
        <f t="shared" ref="I233" si="526">SUM(F233*H233)</f>
        <v>5167000</v>
      </c>
      <c r="J233" s="311">
        <v>0</v>
      </c>
      <c r="K233" s="415">
        <f t="shared" si="517"/>
        <v>0</v>
      </c>
      <c r="L233" s="415">
        <f t="shared" si="525"/>
        <v>5167000</v>
      </c>
      <c r="M233" s="220"/>
      <c r="N233" s="220"/>
      <c r="O233" s="197"/>
      <c r="P233" s="352"/>
      <c r="Q233" s="291" t="s">
        <v>258</v>
      </c>
      <c r="R233" s="166">
        <v>2900000</v>
      </c>
      <c r="S233" s="155">
        <f>SUM(F233*R233)</f>
        <v>2900000</v>
      </c>
      <c r="T233" s="156">
        <v>0</v>
      </c>
      <c r="U233" s="480">
        <f t="shared" si="519"/>
        <v>0</v>
      </c>
      <c r="V233" s="480">
        <f t="shared" si="520"/>
        <v>2900000</v>
      </c>
      <c r="W233" s="424">
        <f t="shared" si="514"/>
        <v>2900000</v>
      </c>
      <c r="X233" s="156">
        <v>0.11</v>
      </c>
      <c r="Y233" s="424">
        <f>SUM(W233+(W233*X233))</f>
        <v>3219000</v>
      </c>
    </row>
    <row r="234" spans="1:25" s="120" customFormat="1" ht="17.25" customHeight="1" x14ac:dyDescent="0.35">
      <c r="A234" s="781"/>
      <c r="B234" s="784"/>
      <c r="C234" s="787"/>
      <c r="D234" s="781"/>
      <c r="E234" s="125" t="s">
        <v>155</v>
      </c>
      <c r="F234" s="75">
        <v>4</v>
      </c>
      <c r="G234" s="158" t="s">
        <v>45</v>
      </c>
      <c r="H234" s="157">
        <v>1682000</v>
      </c>
      <c r="I234" s="413">
        <f t="shared" ref="I234:I235" si="527">SUM(F234*H234)</f>
        <v>6728000</v>
      </c>
      <c r="J234" s="311">
        <v>0</v>
      </c>
      <c r="K234" s="415">
        <f t="shared" si="517"/>
        <v>0</v>
      </c>
      <c r="L234" s="415">
        <f t="shared" si="525"/>
        <v>6728000</v>
      </c>
      <c r="M234" s="220"/>
      <c r="N234" s="220"/>
      <c r="O234" s="197"/>
      <c r="P234" s="154"/>
      <c r="Q234" s="484" t="s">
        <v>258</v>
      </c>
      <c r="R234" s="483">
        <v>557000</v>
      </c>
      <c r="S234" s="155">
        <f>SUM(F234*R234)</f>
        <v>2228000</v>
      </c>
      <c r="T234" s="156">
        <v>0</v>
      </c>
      <c r="U234" s="480">
        <f t="shared" si="519"/>
        <v>0</v>
      </c>
      <c r="V234" s="480">
        <f t="shared" si="520"/>
        <v>2228000</v>
      </c>
      <c r="W234" s="424">
        <f t="shared" si="514"/>
        <v>2228000</v>
      </c>
      <c r="X234" s="156">
        <v>0.11</v>
      </c>
      <c r="Y234" s="424">
        <f t="shared" ref="Y234:Y236" si="528">SUM(W234+(W234*X234))</f>
        <v>2473080</v>
      </c>
    </row>
    <row r="235" spans="1:25" s="120" customFormat="1" ht="17.25" customHeight="1" x14ac:dyDescent="0.35">
      <c r="A235" s="781"/>
      <c r="B235" s="784"/>
      <c r="C235" s="787"/>
      <c r="D235" s="781"/>
      <c r="E235" s="290" t="s">
        <v>162</v>
      </c>
      <c r="F235" s="75">
        <v>1</v>
      </c>
      <c r="G235" s="158" t="s">
        <v>46</v>
      </c>
      <c r="H235" s="157">
        <v>562000</v>
      </c>
      <c r="I235" s="413">
        <f t="shared" si="527"/>
        <v>562000</v>
      </c>
      <c r="J235" s="311">
        <v>0</v>
      </c>
      <c r="K235" s="415">
        <f t="shared" si="517"/>
        <v>0</v>
      </c>
      <c r="L235" s="415">
        <f t="shared" ref="L235" si="529">SUM(I235-K235)</f>
        <v>562000</v>
      </c>
      <c r="M235" s="220"/>
      <c r="N235" s="220"/>
      <c r="O235" s="197"/>
      <c r="P235" s="154"/>
      <c r="Q235" s="484" t="s">
        <v>258</v>
      </c>
      <c r="R235" s="483">
        <v>304000</v>
      </c>
      <c r="S235" s="155">
        <f>SUM(F235*R235)</f>
        <v>304000</v>
      </c>
      <c r="T235" s="156">
        <v>0</v>
      </c>
      <c r="U235" s="480">
        <f t="shared" si="519"/>
        <v>0</v>
      </c>
      <c r="V235" s="480">
        <f t="shared" si="520"/>
        <v>304000</v>
      </c>
      <c r="W235" s="424">
        <f t="shared" si="514"/>
        <v>304000</v>
      </c>
      <c r="X235" s="156">
        <v>0.11</v>
      </c>
      <c r="Y235" s="424">
        <f t="shared" si="528"/>
        <v>337440</v>
      </c>
    </row>
    <row r="236" spans="1:25" s="120" customFormat="1" ht="17.25" customHeight="1" x14ac:dyDescent="0.35">
      <c r="A236" s="781"/>
      <c r="B236" s="784"/>
      <c r="C236" s="787"/>
      <c r="D236" s="781"/>
      <c r="E236" s="125" t="s">
        <v>156</v>
      </c>
      <c r="F236" s="75">
        <v>1</v>
      </c>
      <c r="G236" s="158" t="s">
        <v>39</v>
      </c>
      <c r="H236" s="157">
        <v>489000</v>
      </c>
      <c r="I236" s="54">
        <f t="shared" ref="I236" si="530">SUM(F236*H236)</f>
        <v>489000</v>
      </c>
      <c r="J236" s="158">
        <v>0</v>
      </c>
      <c r="K236" s="415">
        <f t="shared" si="517"/>
        <v>0</v>
      </c>
      <c r="L236" s="415">
        <f t="shared" ref="L236" si="531">SUM(I236-K236)</f>
        <v>489000</v>
      </c>
      <c r="M236" s="220"/>
      <c r="N236" s="220"/>
      <c r="O236" s="197"/>
      <c r="P236" s="352"/>
      <c r="Q236" s="484" t="s">
        <v>258</v>
      </c>
      <c r="R236" s="483">
        <v>211255</v>
      </c>
      <c r="S236" s="155">
        <f>SUM(F236*R236)</f>
        <v>211255</v>
      </c>
      <c r="T236" s="156">
        <v>0</v>
      </c>
      <c r="U236" s="480">
        <f t="shared" si="519"/>
        <v>0</v>
      </c>
      <c r="V236" s="480">
        <f t="shared" si="520"/>
        <v>211255</v>
      </c>
      <c r="W236" s="424">
        <f t="shared" si="514"/>
        <v>211255</v>
      </c>
      <c r="X236" s="156">
        <v>0.11</v>
      </c>
      <c r="Y236" s="424">
        <f t="shared" si="528"/>
        <v>234493.05</v>
      </c>
    </row>
    <row r="237" spans="1:25" s="120" customFormat="1" ht="17.25" customHeight="1" x14ac:dyDescent="0.35">
      <c r="A237" s="781"/>
      <c r="B237" s="784"/>
      <c r="C237" s="787"/>
      <c r="D237" s="781"/>
      <c r="E237" s="125" t="s">
        <v>111</v>
      </c>
      <c r="F237" s="75">
        <v>4</v>
      </c>
      <c r="G237" s="158" t="s">
        <v>42</v>
      </c>
      <c r="H237" s="157">
        <v>1816000</v>
      </c>
      <c r="I237" s="413">
        <f>SUM(F237*H237)</f>
        <v>7264000</v>
      </c>
      <c r="J237" s="311">
        <v>0</v>
      </c>
      <c r="K237" s="415">
        <f t="shared" ref="K237:K238" si="532">SUM(I237*J237)</f>
        <v>0</v>
      </c>
      <c r="L237" s="415">
        <f t="shared" ref="L237" si="533">SUM(I237-K237)</f>
        <v>7264000</v>
      </c>
      <c r="M237" s="220"/>
      <c r="N237" s="220"/>
      <c r="O237" s="197"/>
      <c r="P237" s="154"/>
      <c r="Q237" s="484" t="s">
        <v>258</v>
      </c>
      <c r="R237" s="483">
        <v>658000</v>
      </c>
      <c r="S237" s="155">
        <f>SUM(F237*R237)</f>
        <v>2632000</v>
      </c>
      <c r="T237" s="156">
        <v>0</v>
      </c>
      <c r="U237" s="480">
        <f t="shared" ref="U237:U238" si="534">SUM(S237*T237)</f>
        <v>0</v>
      </c>
      <c r="V237" s="480">
        <f t="shared" ref="V237:V238" si="535">SUM(S237-U237)</f>
        <v>2632000</v>
      </c>
      <c r="W237" s="424">
        <f t="shared" ref="W237:W240" si="536">SUM(V237)</f>
        <v>2632000</v>
      </c>
      <c r="X237" s="156">
        <v>0.11</v>
      </c>
      <c r="Y237" s="424">
        <f t="shared" ref="Y237:Y238" si="537">SUM(W237+(W237*X237))</f>
        <v>2921520</v>
      </c>
    </row>
    <row r="238" spans="1:25" s="120" customFormat="1" ht="17.25" customHeight="1" x14ac:dyDescent="0.35">
      <c r="A238" s="781"/>
      <c r="B238" s="784"/>
      <c r="C238" s="787"/>
      <c r="D238" s="781"/>
      <c r="E238" s="125" t="s">
        <v>222</v>
      </c>
      <c r="F238" s="75">
        <v>4</v>
      </c>
      <c r="G238" s="311" t="s">
        <v>45</v>
      </c>
      <c r="H238" s="157">
        <v>566763</v>
      </c>
      <c r="I238" s="413">
        <f t="shared" ref="I238" si="538">SUM(F238*H238)</f>
        <v>2267052</v>
      </c>
      <c r="J238" s="311">
        <v>0.2</v>
      </c>
      <c r="K238" s="415">
        <f t="shared" si="532"/>
        <v>453410.4</v>
      </c>
      <c r="L238" s="415">
        <f t="shared" ref="L238" si="539">SUM(I238-K238)</f>
        <v>1813641.6</v>
      </c>
      <c r="M238" s="220"/>
      <c r="N238" s="220"/>
      <c r="O238" s="197"/>
      <c r="P238" s="154"/>
      <c r="Q238" s="484" t="s">
        <v>361</v>
      </c>
      <c r="R238" s="483">
        <v>362728</v>
      </c>
      <c r="S238" s="155">
        <f>SUM(F238*R238)</f>
        <v>1450912</v>
      </c>
      <c r="T238" s="156">
        <v>0.25</v>
      </c>
      <c r="U238" s="480">
        <f t="shared" si="534"/>
        <v>362728</v>
      </c>
      <c r="V238" s="480">
        <f t="shared" si="535"/>
        <v>1088184</v>
      </c>
      <c r="W238" s="424">
        <f t="shared" si="536"/>
        <v>1088184</v>
      </c>
      <c r="X238" s="156">
        <v>0.11</v>
      </c>
      <c r="Y238" s="424">
        <f t="shared" si="537"/>
        <v>1207884.24</v>
      </c>
    </row>
    <row r="239" spans="1:25" ht="17.25" customHeight="1" x14ac:dyDescent="0.35">
      <c r="A239" s="781"/>
      <c r="B239" s="784"/>
      <c r="C239" s="787"/>
      <c r="D239" s="781"/>
      <c r="E239" s="282" t="s">
        <v>473</v>
      </c>
      <c r="F239" s="310">
        <v>100</v>
      </c>
      <c r="G239" s="311" t="s">
        <v>50</v>
      </c>
      <c r="H239" s="312">
        <v>3688</v>
      </c>
      <c r="I239" s="413">
        <f t="shared" ref="I239" si="540">SUM(F239*H239)</f>
        <v>368800</v>
      </c>
      <c r="J239" s="311">
        <v>0.2</v>
      </c>
      <c r="K239" s="415">
        <f t="shared" ref="K239" si="541">SUM(I239*J239)</f>
        <v>73760</v>
      </c>
      <c r="L239" s="415">
        <f t="shared" ref="L239" si="542">SUM(I239-K239)</f>
        <v>295040</v>
      </c>
      <c r="M239" s="220"/>
      <c r="N239" s="220"/>
      <c r="O239" s="197"/>
      <c r="P239" s="57"/>
      <c r="Q239" s="57" t="s">
        <v>104</v>
      </c>
      <c r="R239" s="159">
        <v>1500</v>
      </c>
      <c r="S239" s="155">
        <f>SUM(F239*R239)</f>
        <v>150000</v>
      </c>
      <c r="T239" s="156">
        <v>0</v>
      </c>
      <c r="U239" s="480">
        <f t="shared" ref="U239" si="543">SUM(S239*T239)</f>
        <v>0</v>
      </c>
      <c r="V239" s="480">
        <f t="shared" ref="V239" si="544">SUM(S239-U239)</f>
        <v>150000</v>
      </c>
      <c r="W239" s="424">
        <f t="shared" si="536"/>
        <v>150000</v>
      </c>
      <c r="X239" s="156">
        <v>0.11</v>
      </c>
      <c r="Y239" s="424">
        <f>SUM(W239+(W239*X239))</f>
        <v>166500</v>
      </c>
    </row>
    <row r="240" spans="1:25" s="120" customFormat="1" ht="17.25" customHeight="1" x14ac:dyDescent="0.35">
      <c r="A240" s="781"/>
      <c r="B240" s="784"/>
      <c r="C240" s="787"/>
      <c r="D240" s="781"/>
      <c r="E240" s="125" t="s">
        <v>113</v>
      </c>
      <c r="F240" s="75">
        <v>20</v>
      </c>
      <c r="G240" s="311" t="s">
        <v>45</v>
      </c>
      <c r="H240" s="157">
        <v>464150</v>
      </c>
      <c r="I240" s="413">
        <f t="shared" ref="I240" si="545">SUM(F240*H240)</f>
        <v>9283000</v>
      </c>
      <c r="J240" s="311">
        <v>0.2</v>
      </c>
      <c r="K240" s="415">
        <f t="shared" ref="K240" si="546">SUM(I240*J240)</f>
        <v>1856600</v>
      </c>
      <c r="L240" s="415">
        <f t="shared" ref="L240" si="547">SUM(I240-K240)</f>
        <v>7426400</v>
      </c>
      <c r="M240" s="220"/>
      <c r="N240" s="220"/>
      <c r="O240" s="197"/>
      <c r="P240" s="154"/>
      <c r="Q240" s="484" t="s">
        <v>259</v>
      </c>
      <c r="R240" s="483">
        <v>252253</v>
      </c>
      <c r="S240" s="155">
        <f>SUM(F240*R240)</f>
        <v>5045060</v>
      </c>
      <c r="T240" s="156">
        <v>0</v>
      </c>
      <c r="U240" s="480">
        <f t="shared" ref="U240" si="548">SUM(S240*T240)</f>
        <v>0</v>
      </c>
      <c r="V240" s="480">
        <f t="shared" ref="V240" si="549">SUM(S240-U240)</f>
        <v>5045060</v>
      </c>
      <c r="W240" s="424">
        <f t="shared" si="536"/>
        <v>5045060</v>
      </c>
      <c r="X240" s="156">
        <v>0.11</v>
      </c>
      <c r="Y240" s="424">
        <f t="shared" ref="Y240" si="550">SUM(W240+(W240*X240))</f>
        <v>5600016.5999999996</v>
      </c>
    </row>
    <row r="241" spans="1:294" s="120" customFormat="1" ht="17.25" customHeight="1" x14ac:dyDescent="0.35">
      <c r="A241" s="781"/>
      <c r="B241" s="784"/>
      <c r="C241" s="787"/>
      <c r="D241" s="781"/>
      <c r="E241" s="125" t="s">
        <v>147</v>
      </c>
      <c r="F241" s="310">
        <v>3</v>
      </c>
      <c r="G241" s="158" t="s">
        <v>39</v>
      </c>
      <c r="H241" s="157">
        <v>3328000</v>
      </c>
      <c r="I241" s="54">
        <f t="shared" ref="I241:I242" si="551">SUM(F241*H241)</f>
        <v>9984000</v>
      </c>
      <c r="J241" s="158">
        <v>0</v>
      </c>
      <c r="K241" s="415">
        <f t="shared" ref="K241:K245" si="552">SUM(I241*J241)</f>
        <v>0</v>
      </c>
      <c r="L241" s="415">
        <f t="shared" ref="L241:L245" si="553">SUM(I241-K241)</f>
        <v>9984000</v>
      </c>
      <c r="M241" s="220"/>
      <c r="N241" s="220"/>
      <c r="O241" s="197"/>
      <c r="P241" s="154"/>
      <c r="Q241" s="484" t="s">
        <v>258</v>
      </c>
      <c r="R241" s="483">
        <v>500500</v>
      </c>
      <c r="S241" s="155">
        <f>SUM(F241*R241)</f>
        <v>1501500</v>
      </c>
      <c r="T241" s="156">
        <v>0</v>
      </c>
      <c r="U241" s="480">
        <f t="shared" ref="U241" si="554">SUM(S241*T241)</f>
        <v>0</v>
      </c>
      <c r="V241" s="480">
        <f t="shared" ref="V241" si="555">SUM(S241-U241)</f>
        <v>1501500</v>
      </c>
      <c r="W241" s="424">
        <f t="shared" si="514"/>
        <v>1501500</v>
      </c>
      <c r="X241" s="156">
        <v>0.11</v>
      </c>
      <c r="Y241" s="424">
        <f t="shared" si="515"/>
        <v>1666665</v>
      </c>
    </row>
    <row r="242" spans="1:294" s="119" customFormat="1" ht="17.25" customHeight="1" x14ac:dyDescent="0.35">
      <c r="A242" s="781"/>
      <c r="B242" s="784"/>
      <c r="C242" s="787"/>
      <c r="D242" s="781"/>
      <c r="E242" s="282" t="s">
        <v>367</v>
      </c>
      <c r="F242" s="310">
        <v>4</v>
      </c>
      <c r="G242" s="311" t="s">
        <v>123</v>
      </c>
      <c r="H242" s="157">
        <v>611250</v>
      </c>
      <c r="I242" s="413">
        <f t="shared" si="551"/>
        <v>2445000</v>
      </c>
      <c r="J242" s="311">
        <v>0.2</v>
      </c>
      <c r="K242" s="415">
        <f t="shared" si="552"/>
        <v>489000</v>
      </c>
      <c r="L242" s="415">
        <f t="shared" si="553"/>
        <v>1956000</v>
      </c>
      <c r="M242" s="220"/>
      <c r="N242" s="220"/>
      <c r="O242" s="197"/>
      <c r="P242" s="154"/>
      <c r="Q242" s="484" t="s">
        <v>78</v>
      </c>
      <c r="R242" s="483">
        <v>225225</v>
      </c>
      <c r="S242" s="155">
        <f>SUM(F242*R242)</f>
        <v>900900</v>
      </c>
      <c r="T242" s="156">
        <v>0.45</v>
      </c>
      <c r="U242" s="480">
        <f>SUM(S242*T242)</f>
        <v>405405</v>
      </c>
      <c r="V242" s="480">
        <f>SUM(S242-U242)</f>
        <v>495495</v>
      </c>
      <c r="W242" s="424">
        <f t="shared" si="514"/>
        <v>495495</v>
      </c>
      <c r="X242" s="156">
        <v>0.11</v>
      </c>
      <c r="Y242" s="424">
        <f t="shared" ref="Y242:Y244" si="556">SUM(W242+(W242*X242))</f>
        <v>549999.44999999995</v>
      </c>
    </row>
    <row r="243" spans="1:294" s="119" customFormat="1" ht="17.25" customHeight="1" x14ac:dyDescent="0.35">
      <c r="A243" s="781"/>
      <c r="B243" s="784"/>
      <c r="C243" s="787"/>
      <c r="D243" s="781"/>
      <c r="E243" s="282" t="s">
        <v>180</v>
      </c>
      <c r="F243" s="310">
        <v>20</v>
      </c>
      <c r="G243" s="311" t="s">
        <v>52</v>
      </c>
      <c r="H243" s="312">
        <v>217500</v>
      </c>
      <c r="I243" s="413">
        <f t="shared" ref="I243:I244" si="557">SUM(F243*H243)</f>
        <v>4350000</v>
      </c>
      <c r="J243" s="311">
        <v>0.2</v>
      </c>
      <c r="K243" s="415">
        <f t="shared" si="552"/>
        <v>870000</v>
      </c>
      <c r="L243" s="415">
        <f t="shared" si="553"/>
        <v>3480000</v>
      </c>
      <c r="M243" s="220"/>
      <c r="N243" s="220"/>
      <c r="O243" s="197"/>
      <c r="P243" s="154"/>
      <c r="Q243" s="484" t="s">
        <v>40</v>
      </c>
      <c r="R243" s="350">
        <v>93600</v>
      </c>
      <c r="S243" s="155">
        <f>SUM(F243*R243)</f>
        <v>1872000</v>
      </c>
      <c r="T243" s="156">
        <v>0</v>
      </c>
      <c r="U243" s="480">
        <f>SUM(S243*T243)</f>
        <v>0</v>
      </c>
      <c r="V243" s="480">
        <f>SUM(S243-U243)</f>
        <v>1872000</v>
      </c>
      <c r="W243" s="424">
        <f t="shared" si="514"/>
        <v>1872000</v>
      </c>
      <c r="X243" s="156">
        <v>0.11</v>
      </c>
      <c r="Y243" s="424">
        <f t="shared" si="556"/>
        <v>2077920</v>
      </c>
    </row>
    <row r="244" spans="1:294" s="119" customFormat="1" ht="17.25" customHeight="1" x14ac:dyDescent="0.35">
      <c r="A244" s="781"/>
      <c r="B244" s="784"/>
      <c r="C244" s="787"/>
      <c r="D244" s="781"/>
      <c r="E244" s="282" t="s">
        <v>181</v>
      </c>
      <c r="F244" s="310">
        <v>20</v>
      </c>
      <c r="G244" s="311" t="s">
        <v>52</v>
      </c>
      <c r="H244" s="312">
        <v>368750</v>
      </c>
      <c r="I244" s="413">
        <f t="shared" si="557"/>
        <v>7375000</v>
      </c>
      <c r="J244" s="311">
        <v>0.2</v>
      </c>
      <c r="K244" s="415">
        <f t="shared" si="552"/>
        <v>1475000</v>
      </c>
      <c r="L244" s="415">
        <f t="shared" si="553"/>
        <v>5900000</v>
      </c>
      <c r="M244" s="220"/>
      <c r="N244" s="220"/>
      <c r="O244" s="197"/>
      <c r="P244" s="154"/>
      <c r="Q244" s="484" t="s">
        <v>40</v>
      </c>
      <c r="R244" s="206">
        <v>131600</v>
      </c>
      <c r="S244" s="155">
        <f>SUM(F244*R244)</f>
        <v>2632000</v>
      </c>
      <c r="T244" s="156">
        <v>0</v>
      </c>
      <c r="U244" s="480">
        <f>SUM(S244*T244)</f>
        <v>0</v>
      </c>
      <c r="V244" s="480">
        <f>SUM(S244-U244)</f>
        <v>2632000</v>
      </c>
      <c r="W244" s="424">
        <f t="shared" si="514"/>
        <v>2632000</v>
      </c>
      <c r="X244" s="156">
        <v>0.11</v>
      </c>
      <c r="Y244" s="424">
        <f t="shared" si="556"/>
        <v>2921520</v>
      </c>
    </row>
    <row r="245" spans="1:294" s="120" customFormat="1" ht="17.25" customHeight="1" x14ac:dyDescent="0.35">
      <c r="A245" s="782"/>
      <c r="B245" s="785"/>
      <c r="C245" s="788"/>
      <c r="D245" s="782"/>
      <c r="E245" s="308" t="s">
        <v>313</v>
      </c>
      <c r="F245" s="202">
        <v>1</v>
      </c>
      <c r="G245" s="315" t="s">
        <v>45</v>
      </c>
      <c r="H245" s="316">
        <v>5000000</v>
      </c>
      <c r="I245" s="419">
        <f t="shared" ref="I245" si="558">SUM(F245*H245)</f>
        <v>5000000</v>
      </c>
      <c r="J245" s="315">
        <v>0.2</v>
      </c>
      <c r="K245" s="383">
        <f t="shared" si="552"/>
        <v>1000000</v>
      </c>
      <c r="L245" s="383">
        <f t="shared" si="553"/>
        <v>4000000</v>
      </c>
      <c r="M245" s="249"/>
      <c r="N245" s="249"/>
      <c r="O245" s="198"/>
      <c r="P245" s="153"/>
      <c r="Q245" s="240" t="s">
        <v>140</v>
      </c>
      <c r="R245" s="487">
        <v>3000000</v>
      </c>
      <c r="S245" s="173">
        <f>SUM(F245*R245)</f>
        <v>3000000</v>
      </c>
      <c r="T245" s="639">
        <v>0.25</v>
      </c>
      <c r="U245" s="242">
        <f t="shared" ref="U245" si="559">SUM(S245*T245)</f>
        <v>750000</v>
      </c>
      <c r="V245" s="242">
        <f t="shared" ref="V245" si="560">SUM(S245-U245)</f>
        <v>2250000</v>
      </c>
      <c r="W245" s="241">
        <f t="shared" si="514"/>
        <v>2250000</v>
      </c>
      <c r="X245" s="639">
        <v>0.11</v>
      </c>
      <c r="Y245" s="241">
        <f>SUM(W245+(W245*X245))</f>
        <v>2497500</v>
      </c>
    </row>
    <row r="246" spans="1:294" s="120" customFormat="1" ht="15.5" x14ac:dyDescent="0.35">
      <c r="A246" s="780">
        <v>5</v>
      </c>
      <c r="B246" s="783">
        <v>45743</v>
      </c>
      <c r="C246" s="786">
        <v>118000325</v>
      </c>
      <c r="D246" s="780" t="s">
        <v>37</v>
      </c>
      <c r="E246" s="295" t="s">
        <v>348</v>
      </c>
      <c r="F246" s="318">
        <v>20</v>
      </c>
      <c r="G246" s="133" t="s">
        <v>45</v>
      </c>
      <c r="H246" s="320">
        <v>31250</v>
      </c>
      <c r="I246" s="412">
        <f t="shared" ref="I246" si="561">SUM(F246*H246)</f>
        <v>625000</v>
      </c>
      <c r="J246" s="319">
        <v>0.2</v>
      </c>
      <c r="K246" s="382">
        <f t="shared" ref="K246" si="562">SUM(I246*J246)</f>
        <v>125000</v>
      </c>
      <c r="L246" s="382">
        <f t="shared" ref="L246" si="563">SUM(I246-K246)</f>
        <v>500000</v>
      </c>
      <c r="M246" s="205">
        <f>SUM(L246:L250)</f>
        <v>14404240</v>
      </c>
      <c r="N246" s="205">
        <f>SUM(M246*11%)</f>
        <v>1584466.4</v>
      </c>
      <c r="O246" s="187"/>
      <c r="P246" s="229">
        <f>SUM(M246+N246)</f>
        <v>15988706.4</v>
      </c>
      <c r="Q246" s="485" t="s">
        <v>212</v>
      </c>
      <c r="R246" s="451">
        <v>13514</v>
      </c>
      <c r="S246" s="649">
        <f>SUM(F246*R246)</f>
        <v>270280</v>
      </c>
      <c r="T246" s="638">
        <v>0</v>
      </c>
      <c r="U246" s="239">
        <f t="shared" ref="U246" si="564">SUM(S246*T246)</f>
        <v>0</v>
      </c>
      <c r="V246" s="239">
        <f t="shared" ref="V246" si="565">SUM(S246-U246)</f>
        <v>270280</v>
      </c>
      <c r="W246" s="238">
        <f t="shared" si="514"/>
        <v>270280</v>
      </c>
      <c r="X246" s="638">
        <v>0.11</v>
      </c>
      <c r="Y246" s="238">
        <f t="shared" ref="Y246" si="566">SUM(W246+(W246*X246))</f>
        <v>300010.8</v>
      </c>
    </row>
    <row r="247" spans="1:294" s="120" customFormat="1" ht="15.5" x14ac:dyDescent="0.35">
      <c r="A247" s="781"/>
      <c r="B247" s="784"/>
      <c r="C247" s="787"/>
      <c r="D247" s="781"/>
      <c r="E247" s="282" t="s">
        <v>288</v>
      </c>
      <c r="F247" s="310">
        <v>28</v>
      </c>
      <c r="G247" s="311" t="s">
        <v>45</v>
      </c>
      <c r="H247" s="312">
        <v>235360</v>
      </c>
      <c r="I247" s="413">
        <f>SUM(F247*H247)</f>
        <v>6590080</v>
      </c>
      <c r="J247" s="311">
        <v>0.2</v>
      </c>
      <c r="K247" s="415">
        <f t="shared" ref="K247" si="567">SUM(I247*J247)</f>
        <v>1318016</v>
      </c>
      <c r="L247" s="415">
        <f>SUM(I247-K247)</f>
        <v>5272064</v>
      </c>
      <c r="M247" s="270"/>
      <c r="N247" s="270"/>
      <c r="O247" s="270"/>
      <c r="P247" s="270"/>
      <c r="Q247" s="484" t="s">
        <v>289</v>
      </c>
      <c r="R247" s="206">
        <v>154000</v>
      </c>
      <c r="S247" s="155">
        <f>SUM(F247*R247)</f>
        <v>4312000</v>
      </c>
      <c r="T247" s="156">
        <v>0.2</v>
      </c>
      <c r="U247" s="480">
        <f t="shared" ref="U247" si="568">SUM(S247*T247)</f>
        <v>862400</v>
      </c>
      <c r="V247" s="480">
        <f t="shared" ref="V247" si="569">SUM(S247-U247)</f>
        <v>3449600</v>
      </c>
      <c r="W247" s="424">
        <f t="shared" si="514"/>
        <v>3449600</v>
      </c>
      <c r="X247" s="156">
        <v>0.11</v>
      </c>
      <c r="Y247" s="424">
        <f t="shared" ref="Y247" si="570">SUM(W247+(W247*X247))</f>
        <v>3829056</v>
      </c>
    </row>
    <row r="248" spans="1:294" s="120" customFormat="1" ht="15.5" x14ac:dyDescent="0.35">
      <c r="A248" s="781"/>
      <c r="B248" s="784"/>
      <c r="C248" s="787"/>
      <c r="D248" s="781"/>
      <c r="E248" s="125" t="s">
        <v>107</v>
      </c>
      <c r="F248" s="310">
        <v>2</v>
      </c>
      <c r="G248" s="158" t="s">
        <v>45</v>
      </c>
      <c r="H248" s="157">
        <v>2414000</v>
      </c>
      <c r="I248" s="54">
        <f t="shared" ref="I248" si="571">SUM(F248*H248)</f>
        <v>4828000</v>
      </c>
      <c r="J248" s="158">
        <v>0</v>
      </c>
      <c r="K248" s="415">
        <f t="shared" ref="K248" si="572">SUM(I248*J248)</f>
        <v>0</v>
      </c>
      <c r="L248" s="415">
        <f t="shared" ref="L248" si="573">SUM(I248-K248)</f>
        <v>4828000</v>
      </c>
      <c r="M248" s="220"/>
      <c r="N248" s="220"/>
      <c r="O248" s="197"/>
      <c r="P248" s="154"/>
      <c r="Q248" s="484" t="s">
        <v>258</v>
      </c>
      <c r="R248" s="483">
        <v>1271620</v>
      </c>
      <c r="S248" s="155">
        <f>SUM(F248*R248)</f>
        <v>2543240</v>
      </c>
      <c r="T248" s="156">
        <v>0</v>
      </c>
      <c r="U248" s="480">
        <f t="shared" ref="U248" si="574">SUM(S248*T248)</f>
        <v>0</v>
      </c>
      <c r="V248" s="480">
        <f t="shared" ref="V248" si="575">SUM(S248-U248)</f>
        <v>2543240</v>
      </c>
      <c r="W248" s="424">
        <f t="shared" si="514"/>
        <v>2543240</v>
      </c>
      <c r="X248" s="156">
        <v>0.11</v>
      </c>
      <c r="Y248" s="424">
        <f t="shared" ref="Y248" si="576">SUM(W248+(W248*X248))</f>
        <v>2822996.4</v>
      </c>
    </row>
    <row r="249" spans="1:294" s="120" customFormat="1" ht="15.5" x14ac:dyDescent="0.35">
      <c r="A249" s="781"/>
      <c r="B249" s="784"/>
      <c r="C249" s="787"/>
      <c r="D249" s="781"/>
      <c r="E249" s="125" t="s">
        <v>111</v>
      </c>
      <c r="F249" s="75">
        <v>1</v>
      </c>
      <c r="G249" s="158" t="s">
        <v>42</v>
      </c>
      <c r="H249" s="157">
        <v>1816000</v>
      </c>
      <c r="I249" s="413">
        <f>SUM(F249*H249)</f>
        <v>1816000</v>
      </c>
      <c r="J249" s="311">
        <v>0</v>
      </c>
      <c r="K249" s="415">
        <f t="shared" ref="K249:K250" si="577">SUM(I249*J249)</f>
        <v>0</v>
      </c>
      <c r="L249" s="415">
        <f t="shared" ref="L249:L250" si="578">SUM(I249-K249)</f>
        <v>1816000</v>
      </c>
      <c r="M249" s="220"/>
      <c r="N249" s="220"/>
      <c r="O249" s="197"/>
      <c r="P249" s="154"/>
      <c r="Q249" s="484" t="s">
        <v>258</v>
      </c>
      <c r="R249" s="483">
        <v>658000</v>
      </c>
      <c r="S249" s="155">
        <f>SUM(F249*R249)</f>
        <v>658000</v>
      </c>
      <c r="T249" s="156">
        <v>0</v>
      </c>
      <c r="U249" s="480">
        <f t="shared" ref="U249:U250" si="579">SUM(S249*T249)</f>
        <v>0</v>
      </c>
      <c r="V249" s="480">
        <f t="shared" ref="V249:V250" si="580">SUM(S249-U249)</f>
        <v>658000</v>
      </c>
      <c r="W249" s="424">
        <f t="shared" si="514"/>
        <v>658000</v>
      </c>
      <c r="X249" s="156">
        <v>0.11</v>
      </c>
      <c r="Y249" s="424">
        <f t="shared" ref="Y249:Y250" si="581">SUM(W249+(W249*X249))</f>
        <v>730380</v>
      </c>
    </row>
    <row r="250" spans="1:294" s="120" customFormat="1" ht="15.5" x14ac:dyDescent="0.35">
      <c r="A250" s="782"/>
      <c r="B250" s="785"/>
      <c r="C250" s="788"/>
      <c r="D250" s="782"/>
      <c r="E250" s="308" t="s">
        <v>287</v>
      </c>
      <c r="F250" s="314">
        <v>10</v>
      </c>
      <c r="G250" s="315" t="s">
        <v>45</v>
      </c>
      <c r="H250" s="316">
        <v>248522</v>
      </c>
      <c r="I250" s="419">
        <f t="shared" ref="I250" si="582">SUM(F250*H250)</f>
        <v>2485220</v>
      </c>
      <c r="J250" s="315">
        <v>0.2</v>
      </c>
      <c r="K250" s="383">
        <f t="shared" si="577"/>
        <v>497044</v>
      </c>
      <c r="L250" s="383">
        <f t="shared" si="578"/>
        <v>1988176</v>
      </c>
      <c r="M250" s="249"/>
      <c r="N250" s="249"/>
      <c r="O250" s="198"/>
      <c r="P250" s="153"/>
      <c r="Q250" s="240" t="s">
        <v>47</v>
      </c>
      <c r="R250" s="487">
        <v>159100</v>
      </c>
      <c r="S250" s="173">
        <f>SUM(F250*R250)</f>
        <v>1591000</v>
      </c>
      <c r="T250" s="639">
        <v>0.22</v>
      </c>
      <c r="U250" s="242">
        <f t="shared" si="579"/>
        <v>350020</v>
      </c>
      <c r="V250" s="242">
        <f t="shared" si="580"/>
        <v>1240980</v>
      </c>
      <c r="W250" s="241">
        <f t="shared" si="514"/>
        <v>1240980</v>
      </c>
      <c r="X250" s="639">
        <v>0.11</v>
      </c>
      <c r="Y250" s="241">
        <f t="shared" si="581"/>
        <v>1377487.8</v>
      </c>
    </row>
    <row r="251" spans="1:294" s="35" customFormat="1" ht="15.5" x14ac:dyDescent="0.35">
      <c r="A251" s="209"/>
      <c r="B251" s="37"/>
      <c r="C251" s="271"/>
      <c r="D251" s="209"/>
      <c r="E251" s="385"/>
      <c r="F251" s="459"/>
      <c r="G251" s="340"/>
      <c r="H251" s="386"/>
      <c r="I251" s="460"/>
      <c r="J251" s="340"/>
      <c r="K251" s="447"/>
      <c r="L251" s="447"/>
      <c r="M251" s="232"/>
      <c r="N251" s="232"/>
      <c r="O251" s="224"/>
      <c r="Q251" s="427"/>
      <c r="R251" s="428"/>
      <c r="S251" s="651"/>
      <c r="T251" s="634"/>
      <c r="U251" s="501"/>
      <c r="V251" s="501"/>
      <c r="W251" s="562"/>
      <c r="X251" s="634"/>
      <c r="Y251" s="562"/>
    </row>
    <row r="252" spans="1:294" s="35" customFormat="1" ht="15.5" x14ac:dyDescent="0.35">
      <c r="A252" s="209"/>
      <c r="B252" s="37"/>
      <c r="C252" s="271"/>
      <c r="D252" s="209"/>
      <c r="E252" s="385"/>
      <c r="F252" s="711" t="e">
        <f>(M252/M442)*1</f>
        <v>#REF!</v>
      </c>
      <c r="G252" s="713" t="e">
        <f>SUM(F252-F197)</f>
        <v>#REF!</v>
      </c>
      <c r="H252" s="386"/>
      <c r="I252" s="460"/>
      <c r="J252" s="340"/>
      <c r="K252" s="447"/>
      <c r="L252" s="447"/>
      <c r="M252" s="232">
        <f>SUM(M202+M219+M228+M246)</f>
        <v>147866931.19999999</v>
      </c>
      <c r="N252" s="232"/>
      <c r="O252" s="224"/>
      <c r="P252" s="232">
        <f>SUM(P202+P219+P228+P246)</f>
        <v>164132293.632</v>
      </c>
      <c r="Q252" s="427"/>
      <c r="R252" s="428"/>
      <c r="S252" s="651"/>
      <c r="T252" s="634"/>
      <c r="U252" s="501"/>
      <c r="V252" s="501"/>
      <c r="W252" s="562"/>
      <c r="X252" s="634"/>
      <c r="Y252" s="562"/>
    </row>
    <row r="253" spans="1:294" s="41" customFormat="1" ht="19" thickBot="1" x14ac:dyDescent="0.4">
      <c r="A253" s="789" t="s">
        <v>511</v>
      </c>
      <c r="B253" s="790"/>
      <c r="C253" s="790"/>
      <c r="D253" s="110"/>
      <c r="E253" s="112"/>
      <c r="F253" s="113"/>
      <c r="G253" s="112"/>
      <c r="H253" s="114"/>
      <c r="I253" s="115"/>
      <c r="J253" s="116"/>
      <c r="K253" s="117"/>
      <c r="L253" s="117"/>
      <c r="M253" s="13"/>
      <c r="N253" s="13"/>
      <c r="O253" s="13"/>
      <c r="P253" s="116"/>
      <c r="Q253" s="118"/>
      <c r="R253" s="13"/>
      <c r="S253" s="13"/>
      <c r="T253" s="13"/>
      <c r="U253" s="118"/>
      <c r="V253" s="13"/>
      <c r="W253" s="13"/>
      <c r="X253" s="14"/>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row>
    <row r="254" spans="1:294" ht="15.5" x14ac:dyDescent="0.35">
      <c r="A254" s="798" t="s">
        <v>0</v>
      </c>
      <c r="B254" s="798" t="s">
        <v>1</v>
      </c>
      <c r="C254" s="798"/>
      <c r="D254" s="800" t="s">
        <v>3</v>
      </c>
      <c r="E254" s="798" t="s">
        <v>5</v>
      </c>
      <c r="F254" s="798" t="s">
        <v>6</v>
      </c>
      <c r="G254" s="798"/>
      <c r="H254" s="370" t="s">
        <v>7</v>
      </c>
      <c r="I254" s="371" t="s">
        <v>8</v>
      </c>
      <c r="J254" s="372" t="s">
        <v>9</v>
      </c>
      <c r="K254" s="371" t="s">
        <v>10</v>
      </c>
      <c r="L254" s="371" t="s">
        <v>10</v>
      </c>
      <c r="M254" s="371" t="s">
        <v>11</v>
      </c>
      <c r="N254" s="802" t="s">
        <v>93</v>
      </c>
      <c r="O254" s="802" t="s">
        <v>206</v>
      </c>
      <c r="P254" s="371" t="s">
        <v>12</v>
      </c>
      <c r="Q254" s="804" t="s">
        <v>13</v>
      </c>
      <c r="R254" s="371" t="s">
        <v>14</v>
      </c>
      <c r="S254" s="371" t="s">
        <v>14</v>
      </c>
      <c r="T254" s="374" t="s">
        <v>15</v>
      </c>
      <c r="U254" s="40" t="s">
        <v>16</v>
      </c>
      <c r="V254" s="40" t="s">
        <v>17</v>
      </c>
      <c r="W254" s="40" t="s">
        <v>18</v>
      </c>
      <c r="X254" s="794" t="s">
        <v>19</v>
      </c>
      <c r="Y254" s="796" t="s">
        <v>17</v>
      </c>
    </row>
    <row r="255" spans="1:294" s="41" customFormat="1" ht="16" thickBot="1" x14ac:dyDescent="0.4">
      <c r="A255" s="808"/>
      <c r="B255" s="375" t="s">
        <v>20</v>
      </c>
      <c r="C255" s="367" t="s">
        <v>21</v>
      </c>
      <c r="D255" s="809"/>
      <c r="E255" s="808"/>
      <c r="F255" s="377" t="s">
        <v>23</v>
      </c>
      <c r="G255" s="367" t="s">
        <v>24</v>
      </c>
      <c r="H255" s="378" t="s">
        <v>25</v>
      </c>
      <c r="I255" s="379" t="s">
        <v>25</v>
      </c>
      <c r="J255" s="380" t="s">
        <v>26</v>
      </c>
      <c r="K255" s="379" t="s">
        <v>27</v>
      </c>
      <c r="L255" s="379" t="s">
        <v>28</v>
      </c>
      <c r="M255" s="379" t="s">
        <v>29</v>
      </c>
      <c r="N255" s="810"/>
      <c r="O255" s="810"/>
      <c r="P255" s="379" t="s">
        <v>30</v>
      </c>
      <c r="Q255" s="811"/>
      <c r="R255" s="379" t="s">
        <v>31</v>
      </c>
      <c r="S255" s="379" t="s">
        <v>32</v>
      </c>
      <c r="T255" s="381" t="s">
        <v>33</v>
      </c>
      <c r="U255" s="367" t="s">
        <v>34</v>
      </c>
      <c r="V255" s="367" t="s">
        <v>35</v>
      </c>
      <c r="W255" s="367" t="s">
        <v>36</v>
      </c>
      <c r="X255" s="806"/>
      <c r="Y255" s="807"/>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row>
    <row r="256" spans="1:294" s="120" customFormat="1" ht="15.5" x14ac:dyDescent="0.35">
      <c r="A256" s="786">
        <v>1</v>
      </c>
      <c r="B256" s="783">
        <v>45756</v>
      </c>
      <c r="C256" s="786">
        <v>118010425</v>
      </c>
      <c r="D256" s="786" t="s">
        <v>37</v>
      </c>
      <c r="E256" s="172" t="s">
        <v>353</v>
      </c>
      <c r="F256" s="318">
        <v>20</v>
      </c>
      <c r="G256" s="319" t="s">
        <v>45</v>
      </c>
      <c r="H256" s="204">
        <v>27000</v>
      </c>
      <c r="I256" s="412">
        <f t="shared" ref="I256" si="583">SUM(F256*H256)</f>
        <v>540000</v>
      </c>
      <c r="J256" s="319">
        <v>0.2</v>
      </c>
      <c r="K256" s="382">
        <f t="shared" ref="K256" si="584">SUM(I256*J256)</f>
        <v>108000</v>
      </c>
      <c r="L256" s="382">
        <f>SUM(I256-K256)</f>
        <v>432000</v>
      </c>
      <c r="M256" s="846">
        <f>SUM(L256:L275)</f>
        <v>35563676</v>
      </c>
      <c r="N256" s="846">
        <f>SUM(M256*11%)</f>
        <v>3912004.36</v>
      </c>
      <c r="O256" s="187"/>
      <c r="P256" s="846">
        <f>SUM(M256+N256)</f>
        <v>39475680.359999999</v>
      </c>
      <c r="Q256" s="485" t="s">
        <v>88</v>
      </c>
      <c r="R256" s="337">
        <v>9009</v>
      </c>
      <c r="S256" s="649">
        <f>SUM(F256*R256)</f>
        <v>180180</v>
      </c>
      <c r="T256" s="638">
        <v>0</v>
      </c>
      <c r="U256" s="239">
        <f t="shared" ref="U256" si="585">SUM(S256*T256)</f>
        <v>0</v>
      </c>
      <c r="V256" s="239">
        <f t="shared" ref="V256" si="586">SUM(S256-U256)</f>
        <v>180180</v>
      </c>
      <c r="W256" s="238">
        <f t="shared" ref="W256:W275" si="587">SUM(V256)</f>
        <v>180180</v>
      </c>
      <c r="X256" s="638">
        <v>0</v>
      </c>
      <c r="Y256" s="238">
        <f t="shared" ref="Y256" si="588">SUM(W256+(W256*X256))</f>
        <v>180180</v>
      </c>
    </row>
    <row r="257" spans="1:25" s="120" customFormat="1" ht="15.5" x14ac:dyDescent="0.35">
      <c r="A257" s="787"/>
      <c r="B257" s="784"/>
      <c r="C257" s="787"/>
      <c r="D257" s="787"/>
      <c r="E257" s="125" t="s">
        <v>359</v>
      </c>
      <c r="F257" s="75">
        <v>5</v>
      </c>
      <c r="G257" s="158" t="s">
        <v>45</v>
      </c>
      <c r="H257" s="157">
        <v>160000</v>
      </c>
      <c r="I257" s="54">
        <f t="shared" ref="I257:I258" si="589">SUM(F257*H257)</f>
        <v>800000</v>
      </c>
      <c r="J257" s="311">
        <v>0.2</v>
      </c>
      <c r="K257" s="415">
        <f t="shared" ref="K257:K260" si="590">SUM(I257*J257)</f>
        <v>160000</v>
      </c>
      <c r="L257" s="415">
        <f t="shared" ref="L257:L258" si="591">SUM(I257-K257)</f>
        <v>640000</v>
      </c>
      <c r="M257" s="848"/>
      <c r="N257" s="848"/>
      <c r="O257" s="197"/>
      <c r="P257" s="848"/>
      <c r="Q257" s="484" t="s">
        <v>88</v>
      </c>
      <c r="R257" s="483">
        <v>54100</v>
      </c>
      <c r="S257" s="155">
        <f>SUM(F257*R257)</f>
        <v>270500</v>
      </c>
      <c r="T257" s="156">
        <v>0</v>
      </c>
      <c r="U257" s="480">
        <f t="shared" ref="U257:U270" si="592">SUM(S257*T257)</f>
        <v>0</v>
      </c>
      <c r="V257" s="480">
        <f t="shared" ref="V257:V270" si="593">SUM(S257-U257)</f>
        <v>270500</v>
      </c>
      <c r="W257" s="424">
        <f t="shared" si="587"/>
        <v>270500</v>
      </c>
      <c r="X257" s="156">
        <v>0.11</v>
      </c>
      <c r="Y257" s="424">
        <f t="shared" ref="Y257:Y258" si="594">SUM(W257+(W257*X257))</f>
        <v>300255</v>
      </c>
    </row>
    <row r="258" spans="1:25" s="120" customFormat="1" ht="15.5" x14ac:dyDescent="0.35">
      <c r="A258" s="787"/>
      <c r="B258" s="784"/>
      <c r="C258" s="787"/>
      <c r="D258" s="787"/>
      <c r="E258" s="125" t="s">
        <v>354</v>
      </c>
      <c r="F258" s="75">
        <v>5</v>
      </c>
      <c r="G258" s="158" t="s">
        <v>45</v>
      </c>
      <c r="H258" s="157">
        <v>145000</v>
      </c>
      <c r="I258" s="54">
        <f t="shared" si="589"/>
        <v>725000</v>
      </c>
      <c r="J258" s="311">
        <v>0.2</v>
      </c>
      <c r="K258" s="415">
        <f t="shared" si="590"/>
        <v>145000</v>
      </c>
      <c r="L258" s="415">
        <f t="shared" si="591"/>
        <v>580000</v>
      </c>
      <c r="M258" s="848"/>
      <c r="N258" s="848"/>
      <c r="O258" s="197"/>
      <c r="P258" s="848"/>
      <c r="Q258" s="484" t="s">
        <v>88</v>
      </c>
      <c r="R258" s="483">
        <v>52300</v>
      </c>
      <c r="S258" s="155">
        <f>SUM(F258*R258)</f>
        <v>261500</v>
      </c>
      <c r="T258" s="156">
        <v>0</v>
      </c>
      <c r="U258" s="480">
        <f t="shared" si="592"/>
        <v>0</v>
      </c>
      <c r="V258" s="480">
        <f t="shared" si="593"/>
        <v>261500</v>
      </c>
      <c r="W258" s="424">
        <f t="shared" si="587"/>
        <v>261500</v>
      </c>
      <c r="X258" s="156">
        <v>0.11</v>
      </c>
      <c r="Y258" s="424">
        <f t="shared" si="594"/>
        <v>290265</v>
      </c>
    </row>
    <row r="259" spans="1:25" s="120" customFormat="1" ht="15.5" x14ac:dyDescent="0.35">
      <c r="A259" s="787"/>
      <c r="B259" s="784"/>
      <c r="C259" s="787"/>
      <c r="D259" s="787"/>
      <c r="E259" s="125" t="s">
        <v>114</v>
      </c>
      <c r="F259" s="75">
        <v>1</v>
      </c>
      <c r="G259" s="158" t="s">
        <v>39</v>
      </c>
      <c r="H259" s="157">
        <v>1592000</v>
      </c>
      <c r="I259" s="413">
        <f t="shared" ref="I259" si="595">SUM(F259*H259)</f>
        <v>1592000</v>
      </c>
      <c r="J259" s="158">
        <v>0</v>
      </c>
      <c r="K259" s="415">
        <f t="shared" ref="K259" si="596">SUM(I259*J259)</f>
        <v>0</v>
      </c>
      <c r="L259" s="415">
        <f t="shared" ref="L259" si="597">SUM(I259-K259)</f>
        <v>1592000</v>
      </c>
      <c r="M259" s="848"/>
      <c r="N259" s="848"/>
      <c r="O259" s="197"/>
      <c r="P259" s="848"/>
      <c r="Q259" s="484" t="s">
        <v>258</v>
      </c>
      <c r="R259" s="483">
        <v>473110</v>
      </c>
      <c r="S259" s="155">
        <f>SUM(F259*R259)</f>
        <v>473110</v>
      </c>
      <c r="T259" s="156">
        <v>0</v>
      </c>
      <c r="U259" s="480">
        <f t="shared" ref="U259" si="598">SUM(S259*T259)</f>
        <v>0</v>
      </c>
      <c r="V259" s="480">
        <f t="shared" ref="V259" si="599">SUM(S259-U259)</f>
        <v>473110</v>
      </c>
      <c r="W259" s="424">
        <f t="shared" si="587"/>
        <v>473110</v>
      </c>
      <c r="X259" s="156">
        <v>0.11</v>
      </c>
      <c r="Y259" s="424">
        <f t="shared" ref="Y259" si="600">SUM(W259+(W259*X259))</f>
        <v>525152.1</v>
      </c>
    </row>
    <row r="260" spans="1:25" s="120" customFormat="1" ht="15.5" x14ac:dyDescent="0.35">
      <c r="A260" s="787"/>
      <c r="B260" s="784"/>
      <c r="C260" s="787"/>
      <c r="D260" s="787"/>
      <c r="E260" s="125" t="s">
        <v>147</v>
      </c>
      <c r="F260" s="310">
        <v>2</v>
      </c>
      <c r="G260" s="311" t="s">
        <v>39</v>
      </c>
      <c r="H260" s="157">
        <v>3328000</v>
      </c>
      <c r="I260" s="54">
        <f t="shared" ref="I260:I268" si="601">SUM(F260*H260)</f>
        <v>6656000</v>
      </c>
      <c r="J260" s="311">
        <v>0</v>
      </c>
      <c r="K260" s="415">
        <f t="shared" si="590"/>
        <v>0</v>
      </c>
      <c r="L260" s="415">
        <f t="shared" ref="L260:L261" si="602">SUM(I260-K260)</f>
        <v>6656000</v>
      </c>
      <c r="M260" s="848"/>
      <c r="N260" s="848"/>
      <c r="O260" s="197"/>
      <c r="P260" s="848"/>
      <c r="Q260" s="484" t="s">
        <v>258</v>
      </c>
      <c r="R260" s="483">
        <v>500500</v>
      </c>
      <c r="S260" s="155">
        <f>SUM(F260*R260)</f>
        <v>1001000</v>
      </c>
      <c r="T260" s="156">
        <v>0</v>
      </c>
      <c r="U260" s="480">
        <f t="shared" si="592"/>
        <v>0</v>
      </c>
      <c r="V260" s="480">
        <f t="shared" si="593"/>
        <v>1001000</v>
      </c>
      <c r="W260" s="424">
        <f t="shared" si="587"/>
        <v>1001000</v>
      </c>
      <c r="X260" s="156">
        <v>0.11</v>
      </c>
      <c r="Y260" s="424">
        <f t="shared" ref="Y260" si="603">SUM(W260+(W260*X260))</f>
        <v>1111110</v>
      </c>
    </row>
    <row r="261" spans="1:25" s="120" customFormat="1" ht="15.5" x14ac:dyDescent="0.35">
      <c r="A261" s="787"/>
      <c r="B261" s="784"/>
      <c r="C261" s="787"/>
      <c r="D261" s="787"/>
      <c r="E261" s="125" t="s">
        <v>221</v>
      </c>
      <c r="F261" s="75">
        <v>1</v>
      </c>
      <c r="G261" s="158" t="s">
        <v>45</v>
      </c>
      <c r="H261" s="157">
        <v>235000</v>
      </c>
      <c r="I261" s="413">
        <f t="shared" ref="I261" si="604">SUM(F261*H261)</f>
        <v>235000</v>
      </c>
      <c r="J261" s="158">
        <v>0.2</v>
      </c>
      <c r="K261" s="415">
        <f t="shared" ref="K261:K262" si="605">SUM(I261*J261)</f>
        <v>47000</v>
      </c>
      <c r="L261" s="415">
        <f t="shared" si="602"/>
        <v>188000</v>
      </c>
      <c r="M261" s="848"/>
      <c r="N261" s="848"/>
      <c r="O261" s="197"/>
      <c r="P261" s="848"/>
      <c r="Q261" s="484" t="s">
        <v>360</v>
      </c>
      <c r="R261" s="483">
        <v>190000</v>
      </c>
      <c r="S261" s="155">
        <f>SUM(F261*R261)</f>
        <v>190000</v>
      </c>
      <c r="T261" s="156">
        <v>0.5</v>
      </c>
      <c r="U261" s="480">
        <f t="shared" ref="U261:U262" si="606">SUM(S261*T261)</f>
        <v>95000</v>
      </c>
      <c r="V261" s="480">
        <f t="shared" ref="V261:V262" si="607">SUM(S261-U261)</f>
        <v>95000</v>
      </c>
      <c r="W261" s="424">
        <f t="shared" si="587"/>
        <v>95000</v>
      </c>
      <c r="X261" s="156">
        <v>0.11</v>
      </c>
      <c r="Y261" s="424">
        <f t="shared" ref="Y261" si="608">SUM(W261+(W261*X261))</f>
        <v>105450</v>
      </c>
    </row>
    <row r="262" spans="1:25" s="120" customFormat="1" ht="15.5" x14ac:dyDescent="0.35">
      <c r="A262" s="787"/>
      <c r="B262" s="784"/>
      <c r="C262" s="787"/>
      <c r="D262" s="787"/>
      <c r="E262" s="290" t="s">
        <v>162</v>
      </c>
      <c r="F262" s="75">
        <v>1</v>
      </c>
      <c r="G262" s="158" t="s">
        <v>46</v>
      </c>
      <c r="H262" s="157">
        <v>562000</v>
      </c>
      <c r="I262" s="413">
        <f t="shared" ref="I262" si="609">SUM(F262*H262)</f>
        <v>562000</v>
      </c>
      <c r="J262" s="311">
        <v>0</v>
      </c>
      <c r="K262" s="415">
        <f t="shared" si="605"/>
        <v>0</v>
      </c>
      <c r="L262" s="415">
        <f t="shared" ref="L262" si="610">SUM(I262-K262)</f>
        <v>562000</v>
      </c>
      <c r="M262" s="848"/>
      <c r="N262" s="848"/>
      <c r="O262" s="197"/>
      <c r="P262" s="848"/>
      <c r="Q262" s="484" t="s">
        <v>258</v>
      </c>
      <c r="R262" s="483">
        <v>304000</v>
      </c>
      <c r="S262" s="155">
        <f>SUM(F262*R262)</f>
        <v>304000</v>
      </c>
      <c r="T262" s="156">
        <v>0</v>
      </c>
      <c r="U262" s="480">
        <f t="shared" si="606"/>
        <v>0</v>
      </c>
      <c r="V262" s="480">
        <f t="shared" si="607"/>
        <v>304000</v>
      </c>
      <c r="W262" s="424">
        <f t="shared" si="587"/>
        <v>304000</v>
      </c>
      <c r="X262" s="156">
        <v>0.11</v>
      </c>
      <c r="Y262" s="424">
        <f t="shared" ref="Y262" si="611">SUM(W262+(W262*X262))</f>
        <v>337440</v>
      </c>
    </row>
    <row r="263" spans="1:25" s="120" customFormat="1" ht="15.5" x14ac:dyDescent="0.35">
      <c r="A263" s="787"/>
      <c r="B263" s="784"/>
      <c r="C263" s="787"/>
      <c r="D263" s="787"/>
      <c r="E263" s="125" t="s">
        <v>107</v>
      </c>
      <c r="F263" s="310">
        <v>1</v>
      </c>
      <c r="G263" s="311" t="s">
        <v>45</v>
      </c>
      <c r="H263" s="157">
        <v>2414000</v>
      </c>
      <c r="I263" s="54">
        <f t="shared" ref="I263" si="612">SUM(F263*H263)</f>
        <v>2414000</v>
      </c>
      <c r="J263" s="311">
        <v>0</v>
      </c>
      <c r="K263" s="415">
        <f t="shared" ref="K263" si="613">SUM(I263*J263)</f>
        <v>0</v>
      </c>
      <c r="L263" s="415">
        <f t="shared" ref="L263" si="614">SUM(I263-K263)</f>
        <v>2414000</v>
      </c>
      <c r="M263" s="848"/>
      <c r="N263" s="848"/>
      <c r="O263" s="197"/>
      <c r="P263" s="848"/>
      <c r="Q263" s="484" t="s">
        <v>258</v>
      </c>
      <c r="R263" s="483">
        <v>1271620</v>
      </c>
      <c r="S263" s="155">
        <f>SUM(F263*R263)</f>
        <v>1271620</v>
      </c>
      <c r="T263" s="156">
        <v>0</v>
      </c>
      <c r="U263" s="480">
        <f t="shared" ref="U263" si="615">SUM(S263*T263)</f>
        <v>0</v>
      </c>
      <c r="V263" s="480">
        <f t="shared" ref="V263" si="616">SUM(S263-U263)</f>
        <v>1271620</v>
      </c>
      <c r="W263" s="424">
        <f t="shared" si="587"/>
        <v>1271620</v>
      </c>
      <c r="X263" s="156">
        <v>0.11</v>
      </c>
      <c r="Y263" s="424">
        <f t="shared" ref="Y263" si="617">SUM(W263+(W263*X263))</f>
        <v>1411498.2</v>
      </c>
    </row>
    <row r="264" spans="1:25" s="120" customFormat="1" ht="15.5" x14ac:dyDescent="0.35">
      <c r="A264" s="787"/>
      <c r="B264" s="784"/>
      <c r="C264" s="787"/>
      <c r="D264" s="787"/>
      <c r="E264" s="125" t="s">
        <v>156</v>
      </c>
      <c r="F264" s="75">
        <v>1</v>
      </c>
      <c r="G264" s="158" t="s">
        <v>39</v>
      </c>
      <c r="H264" s="157">
        <v>489000</v>
      </c>
      <c r="I264" s="54">
        <f t="shared" ref="I264:I265" si="618">SUM(F264*H264)</f>
        <v>489000</v>
      </c>
      <c r="J264" s="311">
        <v>0</v>
      </c>
      <c r="K264" s="415">
        <f t="shared" ref="K264:K265" si="619">SUM(I264*J264)</f>
        <v>0</v>
      </c>
      <c r="L264" s="415">
        <f t="shared" ref="L264:L265" si="620">SUM(I264-K264)</f>
        <v>489000</v>
      </c>
      <c r="M264" s="848"/>
      <c r="N264" s="848"/>
      <c r="O264" s="197"/>
      <c r="P264" s="848"/>
      <c r="Q264" s="484" t="s">
        <v>258</v>
      </c>
      <c r="R264" s="483">
        <v>211255</v>
      </c>
      <c r="S264" s="155">
        <f>SUM(F264*R264)</f>
        <v>211255</v>
      </c>
      <c r="T264" s="156">
        <v>0</v>
      </c>
      <c r="U264" s="480">
        <f t="shared" ref="U264:U265" si="621">SUM(S264*T264)</f>
        <v>0</v>
      </c>
      <c r="V264" s="480">
        <f t="shared" ref="V264:V265" si="622">SUM(S264-U264)</f>
        <v>211255</v>
      </c>
      <c r="W264" s="424">
        <f t="shared" si="587"/>
        <v>211255</v>
      </c>
      <c r="X264" s="156">
        <v>0.11</v>
      </c>
      <c r="Y264" s="424">
        <f t="shared" ref="Y264:Y267" si="623">SUM(W264+(W264*X264))</f>
        <v>234493.05</v>
      </c>
    </row>
    <row r="265" spans="1:25" s="120" customFormat="1" ht="15.5" x14ac:dyDescent="0.35">
      <c r="A265" s="787"/>
      <c r="B265" s="784"/>
      <c r="C265" s="787"/>
      <c r="D265" s="787"/>
      <c r="E265" s="125" t="s">
        <v>43</v>
      </c>
      <c r="F265" s="75">
        <v>1</v>
      </c>
      <c r="G265" s="158" t="s">
        <v>39</v>
      </c>
      <c r="H265" s="157">
        <v>5588000</v>
      </c>
      <c r="I265" s="413">
        <f t="shared" si="618"/>
        <v>5588000</v>
      </c>
      <c r="J265" s="311">
        <v>0</v>
      </c>
      <c r="K265" s="415">
        <f t="shared" si="619"/>
        <v>0</v>
      </c>
      <c r="L265" s="415">
        <f t="shared" si="620"/>
        <v>5588000</v>
      </c>
      <c r="M265" s="848"/>
      <c r="N265" s="848"/>
      <c r="O265" s="197"/>
      <c r="P265" s="848"/>
      <c r="Q265" s="484" t="s">
        <v>258</v>
      </c>
      <c r="R265" s="483">
        <v>2417690</v>
      </c>
      <c r="S265" s="155">
        <f>SUM(F265*R265)</f>
        <v>2417690</v>
      </c>
      <c r="T265" s="156">
        <v>0</v>
      </c>
      <c r="U265" s="480">
        <f t="shared" si="621"/>
        <v>0</v>
      </c>
      <c r="V265" s="480">
        <f t="shared" si="622"/>
        <v>2417690</v>
      </c>
      <c r="W265" s="424">
        <f t="shared" si="587"/>
        <v>2417690</v>
      </c>
      <c r="X265" s="156">
        <v>0.11</v>
      </c>
      <c r="Y265" s="424">
        <f t="shared" si="623"/>
        <v>2683635.9</v>
      </c>
    </row>
    <row r="266" spans="1:25" s="120" customFormat="1" ht="15.5" x14ac:dyDescent="0.35">
      <c r="A266" s="787"/>
      <c r="B266" s="784"/>
      <c r="C266" s="787"/>
      <c r="D266" s="787"/>
      <c r="E266" s="125" t="s">
        <v>218</v>
      </c>
      <c r="F266" s="75">
        <v>10</v>
      </c>
      <c r="G266" s="158" t="s">
        <v>45</v>
      </c>
      <c r="H266" s="157">
        <v>43750</v>
      </c>
      <c r="I266" s="413">
        <f t="shared" ref="I266" si="624">SUM(F266*H266)</f>
        <v>437500</v>
      </c>
      <c r="J266" s="311">
        <v>0.2</v>
      </c>
      <c r="K266" s="415">
        <f t="shared" ref="K266" si="625">SUM(I266*J266)</f>
        <v>87500</v>
      </c>
      <c r="L266" s="415">
        <f t="shared" ref="L266" si="626">SUM(I266-K266)</f>
        <v>350000</v>
      </c>
      <c r="M266" s="848"/>
      <c r="N266" s="848"/>
      <c r="O266" s="197"/>
      <c r="P266" s="848"/>
      <c r="Q266" s="484" t="s">
        <v>68</v>
      </c>
      <c r="R266" s="483">
        <v>17000</v>
      </c>
      <c r="S266" s="155">
        <f>SUM(F266*R266)</f>
        <v>170000</v>
      </c>
      <c r="T266" s="156">
        <v>0</v>
      </c>
      <c r="U266" s="480">
        <f t="shared" ref="U266" si="627">SUM(S266*T266)</f>
        <v>0</v>
      </c>
      <c r="V266" s="480">
        <f t="shared" ref="V266" si="628">SUM(S266-U266)</f>
        <v>170000</v>
      </c>
      <c r="W266" s="424">
        <f t="shared" si="587"/>
        <v>170000</v>
      </c>
      <c r="X266" s="156">
        <v>0</v>
      </c>
      <c r="Y266" s="424">
        <f t="shared" si="623"/>
        <v>170000</v>
      </c>
    </row>
    <row r="267" spans="1:25" s="120" customFormat="1" ht="15" customHeight="1" x14ac:dyDescent="0.35">
      <c r="A267" s="787"/>
      <c r="B267" s="784"/>
      <c r="C267" s="787"/>
      <c r="D267" s="787"/>
      <c r="E267" s="125" t="s">
        <v>355</v>
      </c>
      <c r="F267" s="75">
        <v>5</v>
      </c>
      <c r="G267" s="158" t="s">
        <v>45</v>
      </c>
      <c r="H267" s="157">
        <v>75000</v>
      </c>
      <c r="I267" s="413">
        <f t="shared" ref="I267" si="629">SUM(F267*H267)</f>
        <v>375000</v>
      </c>
      <c r="J267" s="311">
        <v>0.2</v>
      </c>
      <c r="K267" s="415">
        <f t="shared" ref="K267" si="630">SUM(I267*J267)</f>
        <v>75000</v>
      </c>
      <c r="L267" s="415">
        <f t="shared" ref="L267" si="631">SUM(I267-K267)</f>
        <v>300000</v>
      </c>
      <c r="M267" s="848"/>
      <c r="N267" s="848"/>
      <c r="O267" s="197"/>
      <c r="P267" s="848"/>
      <c r="Q267" s="484" t="s">
        <v>68</v>
      </c>
      <c r="R267" s="483">
        <v>20000</v>
      </c>
      <c r="S267" s="155">
        <f>SUM(F267*R267)</f>
        <v>100000</v>
      </c>
      <c r="T267" s="156">
        <v>0</v>
      </c>
      <c r="U267" s="480">
        <f t="shared" ref="U267" si="632">SUM(S267*T267)</f>
        <v>0</v>
      </c>
      <c r="V267" s="480">
        <f t="shared" ref="V267" si="633">SUM(S267-U267)</f>
        <v>100000</v>
      </c>
      <c r="W267" s="424">
        <f t="shared" si="587"/>
        <v>100000</v>
      </c>
      <c r="X267" s="156">
        <v>0</v>
      </c>
      <c r="Y267" s="424">
        <f t="shared" si="623"/>
        <v>100000</v>
      </c>
    </row>
    <row r="268" spans="1:25" s="120" customFormat="1" ht="15.5" x14ac:dyDescent="0.35">
      <c r="A268" s="787"/>
      <c r="B268" s="784"/>
      <c r="C268" s="787"/>
      <c r="D268" s="787"/>
      <c r="E268" s="282" t="s">
        <v>304</v>
      </c>
      <c r="F268" s="75">
        <v>1</v>
      </c>
      <c r="G268" s="158" t="s">
        <v>45</v>
      </c>
      <c r="H268" s="312">
        <v>2463750</v>
      </c>
      <c r="I268" s="413">
        <f t="shared" si="601"/>
        <v>2463750</v>
      </c>
      <c r="J268" s="311">
        <v>0.2</v>
      </c>
      <c r="K268" s="415">
        <f t="shared" ref="K268" si="634">SUM(I268*J268)</f>
        <v>492750</v>
      </c>
      <c r="L268" s="415">
        <f>SUM(I268-K268)</f>
        <v>1971000</v>
      </c>
      <c r="M268" s="848"/>
      <c r="N268" s="848"/>
      <c r="O268" s="197"/>
      <c r="P268" s="848"/>
      <c r="Q268" s="291" t="s">
        <v>118</v>
      </c>
      <c r="R268" s="206">
        <v>1576338</v>
      </c>
      <c r="S268" s="155">
        <f>SUM(F268*R268)</f>
        <v>1576338</v>
      </c>
      <c r="T268" s="156">
        <v>0.3</v>
      </c>
      <c r="U268" s="480">
        <f t="shared" si="592"/>
        <v>472901.39999999997</v>
      </c>
      <c r="V268" s="480">
        <f t="shared" si="593"/>
        <v>1103436.6000000001</v>
      </c>
      <c r="W268" s="424">
        <f t="shared" si="587"/>
        <v>1103436.6000000001</v>
      </c>
      <c r="X268" s="156">
        <v>0.11</v>
      </c>
      <c r="Y268" s="424">
        <f>SUM(W268+(W268*X268))</f>
        <v>1224814.6260000002</v>
      </c>
    </row>
    <row r="269" spans="1:25" s="120" customFormat="1" ht="15.5" x14ac:dyDescent="0.35">
      <c r="A269" s="787"/>
      <c r="B269" s="784"/>
      <c r="C269" s="787"/>
      <c r="D269" s="787"/>
      <c r="E269" s="282" t="s">
        <v>191</v>
      </c>
      <c r="F269" s="75">
        <v>4</v>
      </c>
      <c r="G269" s="311" t="s">
        <v>42</v>
      </c>
      <c r="H269" s="157">
        <v>339000</v>
      </c>
      <c r="I269" s="413">
        <f t="shared" ref="I269" si="635">SUM(F269*H269)</f>
        <v>1356000</v>
      </c>
      <c r="J269" s="311">
        <v>0</v>
      </c>
      <c r="K269" s="415">
        <f t="shared" ref="K269" si="636">SUM(I269*J269)</f>
        <v>0</v>
      </c>
      <c r="L269" s="415">
        <f t="shared" ref="L269" si="637">SUM(I269-K269)</f>
        <v>1356000</v>
      </c>
      <c r="M269" s="848"/>
      <c r="N269" s="848"/>
      <c r="O269" s="197"/>
      <c r="P269" s="848"/>
      <c r="Q269" s="484" t="s">
        <v>258</v>
      </c>
      <c r="R269" s="483">
        <v>150000</v>
      </c>
      <c r="S269" s="155">
        <f>SUM(F269*R269)</f>
        <v>600000</v>
      </c>
      <c r="T269" s="156">
        <v>0</v>
      </c>
      <c r="U269" s="480">
        <f t="shared" ref="U269" si="638">SUM(S269*T269)</f>
        <v>0</v>
      </c>
      <c r="V269" s="480">
        <f t="shared" ref="V269" si="639">SUM(S269-U269)</f>
        <v>600000</v>
      </c>
      <c r="W269" s="424">
        <f t="shared" si="587"/>
        <v>600000</v>
      </c>
      <c r="X269" s="156">
        <v>0.11</v>
      </c>
      <c r="Y269" s="424">
        <f t="shared" ref="Y269" si="640">SUM(W269+(W269*X269))</f>
        <v>666000</v>
      </c>
    </row>
    <row r="270" spans="1:25" ht="15.5" x14ac:dyDescent="0.35">
      <c r="A270" s="787"/>
      <c r="B270" s="784"/>
      <c r="C270" s="787"/>
      <c r="D270" s="787"/>
      <c r="E270" s="260" t="s">
        <v>512</v>
      </c>
      <c r="F270" s="75">
        <v>1</v>
      </c>
      <c r="G270" s="158" t="s">
        <v>45</v>
      </c>
      <c r="H270" s="600">
        <v>3382500</v>
      </c>
      <c r="I270" s="413">
        <f t="shared" ref="I270:I273" si="641">SUM(F270*H270)</f>
        <v>3382500</v>
      </c>
      <c r="J270" s="311">
        <v>0.2</v>
      </c>
      <c r="K270" s="415">
        <f t="shared" ref="K270:K275" si="642">SUM(I270*J270)</f>
        <v>676500</v>
      </c>
      <c r="L270" s="415">
        <f t="shared" ref="L270:L275" si="643">SUM(I270-K270)</f>
        <v>2706000</v>
      </c>
      <c r="M270" s="848"/>
      <c r="N270" s="848"/>
      <c r="O270" s="197"/>
      <c r="P270" s="848"/>
      <c r="Q270" s="291" t="s">
        <v>118</v>
      </c>
      <c r="R270" s="220">
        <v>2164091</v>
      </c>
      <c r="S270" s="155">
        <f>SUM(F270*R270)</f>
        <v>2164091</v>
      </c>
      <c r="T270" s="156">
        <v>0.3</v>
      </c>
      <c r="U270" s="480">
        <f t="shared" si="592"/>
        <v>649227.29999999993</v>
      </c>
      <c r="V270" s="480">
        <f t="shared" si="593"/>
        <v>1514863.7000000002</v>
      </c>
      <c r="W270" s="424">
        <f t="shared" si="587"/>
        <v>1514863.7000000002</v>
      </c>
      <c r="X270" s="156">
        <v>0.11</v>
      </c>
      <c r="Y270" s="424">
        <f t="shared" ref="Y270:Y275" si="644">SUM(W270+(W270*X270))</f>
        <v>1681498.7070000002</v>
      </c>
    </row>
    <row r="271" spans="1:25" s="119" customFormat="1" ht="15.5" x14ac:dyDescent="0.35">
      <c r="A271" s="787"/>
      <c r="B271" s="784"/>
      <c r="C271" s="787"/>
      <c r="D271" s="787"/>
      <c r="E271" s="282" t="s">
        <v>367</v>
      </c>
      <c r="F271" s="310">
        <v>1</v>
      </c>
      <c r="G271" s="311" t="s">
        <v>123</v>
      </c>
      <c r="H271" s="157">
        <v>611250</v>
      </c>
      <c r="I271" s="413">
        <f t="shared" si="641"/>
        <v>611250</v>
      </c>
      <c r="J271" s="311">
        <v>0.2</v>
      </c>
      <c r="K271" s="415">
        <f t="shared" si="642"/>
        <v>122250</v>
      </c>
      <c r="L271" s="415">
        <f t="shared" si="643"/>
        <v>489000</v>
      </c>
      <c r="M271" s="848"/>
      <c r="N271" s="848"/>
      <c r="O271" s="197"/>
      <c r="P271" s="848"/>
      <c r="Q271" s="484" t="s">
        <v>78</v>
      </c>
      <c r="R271" s="483">
        <v>225225</v>
      </c>
      <c r="S271" s="155">
        <f>SUM(F271*R271)</f>
        <v>225225</v>
      </c>
      <c r="T271" s="156">
        <v>0.45</v>
      </c>
      <c r="U271" s="480">
        <f>SUM(S271*T271)</f>
        <v>101351.25</v>
      </c>
      <c r="V271" s="480">
        <f>SUM(S271-U271)</f>
        <v>123873.75</v>
      </c>
      <c r="W271" s="424">
        <f t="shared" si="587"/>
        <v>123873.75</v>
      </c>
      <c r="X271" s="156">
        <v>0.11</v>
      </c>
      <c r="Y271" s="424">
        <f t="shared" si="644"/>
        <v>137499.86249999999</v>
      </c>
    </row>
    <row r="272" spans="1:25" s="119" customFormat="1" ht="15.5" x14ac:dyDescent="0.35">
      <c r="A272" s="787"/>
      <c r="B272" s="784"/>
      <c r="C272" s="787"/>
      <c r="D272" s="787"/>
      <c r="E272" s="282" t="s">
        <v>180</v>
      </c>
      <c r="F272" s="310">
        <v>15</v>
      </c>
      <c r="G272" s="311" t="s">
        <v>52</v>
      </c>
      <c r="H272" s="312">
        <v>217500</v>
      </c>
      <c r="I272" s="413">
        <f t="shared" si="641"/>
        <v>3262500</v>
      </c>
      <c r="J272" s="311">
        <v>0.2</v>
      </c>
      <c r="K272" s="415">
        <f t="shared" si="642"/>
        <v>652500</v>
      </c>
      <c r="L272" s="415">
        <f t="shared" si="643"/>
        <v>2610000</v>
      </c>
      <c r="M272" s="848"/>
      <c r="N272" s="848"/>
      <c r="O272" s="197"/>
      <c r="P272" s="848"/>
      <c r="Q272" s="484" t="s">
        <v>40</v>
      </c>
      <c r="R272" s="350">
        <v>93600</v>
      </c>
      <c r="S272" s="155">
        <f>SUM(F272*R272)</f>
        <v>1404000</v>
      </c>
      <c r="T272" s="156">
        <v>0</v>
      </c>
      <c r="U272" s="480">
        <f>SUM(S272*T272)</f>
        <v>0</v>
      </c>
      <c r="V272" s="480">
        <f>SUM(S272-U272)</f>
        <v>1404000</v>
      </c>
      <c r="W272" s="424">
        <f t="shared" si="587"/>
        <v>1404000</v>
      </c>
      <c r="X272" s="156">
        <v>0.11</v>
      </c>
      <c r="Y272" s="424">
        <f t="shared" si="644"/>
        <v>1558440</v>
      </c>
    </row>
    <row r="273" spans="1:25" s="119" customFormat="1" ht="15.5" x14ac:dyDescent="0.35">
      <c r="A273" s="787"/>
      <c r="B273" s="784"/>
      <c r="C273" s="787"/>
      <c r="D273" s="787"/>
      <c r="E273" s="282" t="s">
        <v>181</v>
      </c>
      <c r="F273" s="310">
        <v>10</v>
      </c>
      <c r="G273" s="311" t="s">
        <v>52</v>
      </c>
      <c r="H273" s="312">
        <v>368750</v>
      </c>
      <c r="I273" s="413">
        <f t="shared" si="641"/>
        <v>3687500</v>
      </c>
      <c r="J273" s="311">
        <v>0.2</v>
      </c>
      <c r="K273" s="415">
        <f t="shared" si="642"/>
        <v>737500</v>
      </c>
      <c r="L273" s="415">
        <f t="shared" si="643"/>
        <v>2950000</v>
      </c>
      <c r="M273" s="848"/>
      <c r="N273" s="848"/>
      <c r="O273" s="197"/>
      <c r="P273" s="848"/>
      <c r="Q273" s="484" t="s">
        <v>40</v>
      </c>
      <c r="R273" s="206">
        <v>131600</v>
      </c>
      <c r="S273" s="155">
        <f>SUM(F273*R273)</f>
        <v>1316000</v>
      </c>
      <c r="T273" s="156">
        <v>0</v>
      </c>
      <c r="U273" s="480">
        <f>SUM(S273*T273)</f>
        <v>0</v>
      </c>
      <c r="V273" s="480">
        <f>SUM(S273-U273)</f>
        <v>1316000</v>
      </c>
      <c r="W273" s="424">
        <f t="shared" si="587"/>
        <v>1316000</v>
      </c>
      <c r="X273" s="156">
        <v>0.11</v>
      </c>
      <c r="Y273" s="424">
        <f t="shared" si="644"/>
        <v>1460760</v>
      </c>
    </row>
    <row r="274" spans="1:25" s="120" customFormat="1" ht="15.5" x14ac:dyDescent="0.35">
      <c r="A274" s="787"/>
      <c r="B274" s="784"/>
      <c r="C274" s="787"/>
      <c r="D274" s="787"/>
      <c r="E274" s="282" t="s">
        <v>301</v>
      </c>
      <c r="F274" s="75">
        <v>15</v>
      </c>
      <c r="G274" s="158" t="s">
        <v>90</v>
      </c>
      <c r="H274" s="157">
        <v>113500</v>
      </c>
      <c r="I274" s="413">
        <f t="shared" ref="I274" si="645">SUM(F274*H274)</f>
        <v>1702500</v>
      </c>
      <c r="J274" s="311">
        <v>0</v>
      </c>
      <c r="K274" s="415">
        <f t="shared" si="642"/>
        <v>0</v>
      </c>
      <c r="L274" s="415">
        <f t="shared" si="643"/>
        <v>1702500</v>
      </c>
      <c r="M274" s="848"/>
      <c r="N274" s="848"/>
      <c r="O274" s="197"/>
      <c r="P274" s="848"/>
      <c r="Q274" s="270" t="s">
        <v>40</v>
      </c>
      <c r="R274" s="206">
        <v>13000</v>
      </c>
      <c r="S274" s="155">
        <f>SUM(F274*R274)</f>
        <v>195000</v>
      </c>
      <c r="T274" s="156">
        <v>0</v>
      </c>
      <c r="U274" s="480">
        <f t="shared" ref="U274:U275" si="646">SUM(S274*T274)</f>
        <v>0</v>
      </c>
      <c r="V274" s="480">
        <f t="shared" ref="V274:V275" si="647">SUM(S274-U274)</f>
        <v>195000</v>
      </c>
      <c r="W274" s="424">
        <f t="shared" si="587"/>
        <v>195000</v>
      </c>
      <c r="X274" s="156">
        <v>0.11</v>
      </c>
      <c r="Y274" s="424">
        <f t="shared" si="644"/>
        <v>216450</v>
      </c>
    </row>
    <row r="275" spans="1:25" s="120" customFormat="1" ht="15.5" x14ac:dyDescent="0.35">
      <c r="A275" s="788"/>
      <c r="B275" s="785"/>
      <c r="C275" s="788"/>
      <c r="D275" s="788"/>
      <c r="E275" s="308" t="s">
        <v>287</v>
      </c>
      <c r="F275" s="314">
        <v>10</v>
      </c>
      <c r="G275" s="315" t="s">
        <v>45</v>
      </c>
      <c r="H275" s="316">
        <v>248522</v>
      </c>
      <c r="I275" s="419">
        <f t="shared" ref="I275" si="648">SUM(F275*H275)</f>
        <v>2485220</v>
      </c>
      <c r="J275" s="315">
        <v>0.2</v>
      </c>
      <c r="K275" s="383">
        <f t="shared" si="642"/>
        <v>497044</v>
      </c>
      <c r="L275" s="383">
        <f t="shared" si="643"/>
        <v>1988176</v>
      </c>
      <c r="M275" s="847"/>
      <c r="N275" s="847"/>
      <c r="O275" s="198"/>
      <c r="P275" s="847"/>
      <c r="Q275" s="240" t="s">
        <v>47</v>
      </c>
      <c r="R275" s="487">
        <v>159100</v>
      </c>
      <c r="S275" s="173">
        <f>SUM(F275*R275)</f>
        <v>1591000</v>
      </c>
      <c r="T275" s="639">
        <v>0.22</v>
      </c>
      <c r="U275" s="242">
        <f t="shared" si="646"/>
        <v>350020</v>
      </c>
      <c r="V275" s="242">
        <f t="shared" si="647"/>
        <v>1240980</v>
      </c>
      <c r="W275" s="241">
        <f t="shared" si="587"/>
        <v>1240980</v>
      </c>
      <c r="X275" s="639">
        <v>0.11</v>
      </c>
      <c r="Y275" s="241">
        <f t="shared" si="644"/>
        <v>1377487.8</v>
      </c>
    </row>
    <row r="276" spans="1:25" s="120" customFormat="1" ht="15.5" x14ac:dyDescent="0.35">
      <c r="A276" s="780">
        <v>2</v>
      </c>
      <c r="B276" s="783">
        <v>45756</v>
      </c>
      <c r="C276" s="786">
        <v>118020425</v>
      </c>
      <c r="D276" s="780" t="s">
        <v>37</v>
      </c>
      <c r="E276" s="172" t="s">
        <v>378</v>
      </c>
      <c r="F276" s="318">
        <v>20</v>
      </c>
      <c r="G276" s="133" t="s">
        <v>45</v>
      </c>
      <c r="H276" s="204">
        <v>87500</v>
      </c>
      <c r="I276" s="123">
        <f t="shared" ref="I276" si="649">SUM(F276*H276)</f>
        <v>1750000</v>
      </c>
      <c r="J276" s="133">
        <v>0.2</v>
      </c>
      <c r="K276" s="382">
        <f t="shared" ref="K276" si="650">SUM(I276*J276)</f>
        <v>350000</v>
      </c>
      <c r="L276" s="382">
        <f t="shared" ref="L276" si="651">SUM(I276-K276)</f>
        <v>1400000</v>
      </c>
      <c r="M276" s="205">
        <f>SUM(L276:L286)</f>
        <v>44387241.600000001</v>
      </c>
      <c r="N276" s="205">
        <f>SUM(M276*11%)</f>
        <v>4882596.5760000004</v>
      </c>
      <c r="O276" s="187"/>
      <c r="P276" s="229">
        <f>SUM(M276+N276)</f>
        <v>49269838.175999999</v>
      </c>
      <c r="Q276" s="485" t="s">
        <v>88</v>
      </c>
      <c r="R276" s="451">
        <v>36036</v>
      </c>
      <c r="S276" s="649">
        <f>SUM(F276*R276)</f>
        <v>720720</v>
      </c>
      <c r="T276" s="638">
        <v>0</v>
      </c>
      <c r="U276" s="239">
        <f t="shared" ref="U276" si="652">SUM(S276*T276)</f>
        <v>0</v>
      </c>
      <c r="V276" s="239">
        <f t="shared" ref="V276" si="653">SUM(S276-U276)</f>
        <v>720720</v>
      </c>
      <c r="W276" s="238">
        <f t="shared" ref="W276" si="654">SUM(V276)</f>
        <v>720720</v>
      </c>
      <c r="X276" s="638">
        <v>0.11</v>
      </c>
      <c r="Y276" s="238">
        <f t="shared" ref="Y276" si="655">SUM(W276+(W276*X276))</f>
        <v>799999.2</v>
      </c>
    </row>
    <row r="277" spans="1:25" s="120" customFormat="1" ht="15.5" x14ac:dyDescent="0.35">
      <c r="A277" s="781"/>
      <c r="B277" s="784"/>
      <c r="C277" s="787"/>
      <c r="D277" s="781"/>
      <c r="E277" s="282" t="s">
        <v>307</v>
      </c>
      <c r="F277" s="75">
        <v>1</v>
      </c>
      <c r="G277" s="311" t="s">
        <v>45</v>
      </c>
      <c r="H277" s="157">
        <v>2708750</v>
      </c>
      <c r="I277" s="413">
        <f t="shared" ref="I277:I278" si="656">SUM(F277*H277)</f>
        <v>2708750</v>
      </c>
      <c r="J277" s="311">
        <v>0.2</v>
      </c>
      <c r="K277" s="415">
        <f t="shared" ref="K277:K279" si="657">SUM(I277*J277)</f>
        <v>541750</v>
      </c>
      <c r="L277" s="415">
        <f t="shared" ref="L277:L278" si="658">SUM(I277-K277)</f>
        <v>2167000</v>
      </c>
      <c r="M277" s="220"/>
      <c r="N277" s="220"/>
      <c r="O277" s="197"/>
      <c r="P277" s="154"/>
      <c r="Q277" s="270" t="s">
        <v>140</v>
      </c>
      <c r="R277" s="206">
        <v>1625000</v>
      </c>
      <c r="S277" s="155">
        <f>SUM(F277*R277)</f>
        <v>1625000</v>
      </c>
      <c r="T277" s="156">
        <v>0.25</v>
      </c>
      <c r="U277" s="480">
        <f t="shared" ref="U277" si="659">SUM(S277*T277)</f>
        <v>406250</v>
      </c>
      <c r="V277" s="480">
        <f t="shared" ref="V277" si="660">SUM(S277-U277)</f>
        <v>1218750</v>
      </c>
      <c r="W277" s="424">
        <f t="shared" ref="W277:W286" si="661">SUM(V277)</f>
        <v>1218750</v>
      </c>
      <c r="X277" s="156">
        <v>0.11</v>
      </c>
      <c r="Y277" s="424">
        <f t="shared" ref="Y277:Y278" si="662">SUM(W277+(W277*X277))</f>
        <v>1352812.5</v>
      </c>
    </row>
    <row r="278" spans="1:25" ht="15.5" x14ac:dyDescent="0.35">
      <c r="A278" s="781"/>
      <c r="B278" s="784"/>
      <c r="C278" s="787"/>
      <c r="D278" s="781"/>
      <c r="E278" s="260" t="s">
        <v>311</v>
      </c>
      <c r="F278" s="310">
        <v>2</v>
      </c>
      <c r="G278" s="311" t="s">
        <v>45</v>
      </c>
      <c r="H278" s="600">
        <v>387500</v>
      </c>
      <c r="I278" s="413">
        <f t="shared" si="656"/>
        <v>775000</v>
      </c>
      <c r="J278" s="311">
        <v>0</v>
      </c>
      <c r="K278" s="415">
        <f t="shared" si="657"/>
        <v>0</v>
      </c>
      <c r="L278" s="415">
        <f t="shared" si="658"/>
        <v>775000</v>
      </c>
      <c r="M278" s="220"/>
      <c r="N278" s="220"/>
      <c r="O278" s="197"/>
      <c r="P278" s="154"/>
      <c r="Q278" s="57" t="s">
        <v>47</v>
      </c>
      <c r="R278" s="166">
        <v>286000</v>
      </c>
      <c r="S278" s="155">
        <f>SUM(F278*R278)</f>
        <v>572000</v>
      </c>
      <c r="T278" s="156">
        <v>0.22</v>
      </c>
      <c r="U278" s="480">
        <f>SUM(S278*T278)</f>
        <v>125840</v>
      </c>
      <c r="V278" s="480">
        <f>SUM(S278-U278)</f>
        <v>446160</v>
      </c>
      <c r="W278" s="424">
        <f>SUM(V278)</f>
        <v>446160</v>
      </c>
      <c r="X278" s="156">
        <v>0.11</v>
      </c>
      <c r="Y278" s="424">
        <f t="shared" si="662"/>
        <v>495237.6</v>
      </c>
    </row>
    <row r="279" spans="1:25" s="120" customFormat="1" ht="15.5" x14ac:dyDescent="0.35">
      <c r="A279" s="781"/>
      <c r="B279" s="784"/>
      <c r="C279" s="787"/>
      <c r="D279" s="781"/>
      <c r="E279" s="125" t="s">
        <v>155</v>
      </c>
      <c r="F279" s="75">
        <v>4</v>
      </c>
      <c r="G279" s="158" t="s">
        <v>45</v>
      </c>
      <c r="H279" s="157">
        <v>1682000</v>
      </c>
      <c r="I279" s="413">
        <f t="shared" ref="I279" si="663">SUM(F279*H279)</f>
        <v>6728000</v>
      </c>
      <c r="J279" s="311">
        <v>0</v>
      </c>
      <c r="K279" s="415">
        <f t="shared" si="657"/>
        <v>0</v>
      </c>
      <c r="L279" s="415">
        <f t="shared" ref="L279" si="664">SUM(I279-K279)</f>
        <v>6728000</v>
      </c>
      <c r="M279" s="220"/>
      <c r="N279" s="220"/>
      <c r="O279" s="197"/>
      <c r="P279" s="154"/>
      <c r="Q279" s="484" t="s">
        <v>258</v>
      </c>
      <c r="R279" s="483">
        <v>557000</v>
      </c>
      <c r="S279" s="155">
        <f>SUM(F279*R279)</f>
        <v>2228000</v>
      </c>
      <c r="T279" s="156">
        <v>0</v>
      </c>
      <c r="U279" s="480">
        <f t="shared" ref="U279" si="665">SUM(S279*T279)</f>
        <v>0</v>
      </c>
      <c r="V279" s="480">
        <f t="shared" ref="V279" si="666">SUM(S279-U279)</f>
        <v>2228000</v>
      </c>
      <c r="W279" s="424">
        <f t="shared" ref="W279" si="667">SUM(V279)</f>
        <v>2228000</v>
      </c>
      <c r="X279" s="156">
        <v>0.11</v>
      </c>
      <c r="Y279" s="424">
        <f t="shared" ref="Y279" si="668">SUM(W279+(W279*X279))</f>
        <v>2473080</v>
      </c>
    </row>
    <row r="280" spans="1:25" s="120" customFormat="1" ht="15.5" x14ac:dyDescent="0.35">
      <c r="A280" s="781"/>
      <c r="B280" s="784"/>
      <c r="C280" s="787"/>
      <c r="D280" s="781"/>
      <c r="E280" s="125" t="s">
        <v>59</v>
      </c>
      <c r="F280" s="75">
        <v>4</v>
      </c>
      <c r="G280" s="158" t="s">
        <v>42</v>
      </c>
      <c r="H280" s="157">
        <v>2892000</v>
      </c>
      <c r="I280" s="413">
        <f t="shared" ref="I280" si="669">SUM(F280*H280)</f>
        <v>11568000</v>
      </c>
      <c r="J280" s="311">
        <v>0</v>
      </c>
      <c r="K280" s="415">
        <f t="shared" ref="K280:K283" si="670">SUM(I280*J280)</f>
        <v>0</v>
      </c>
      <c r="L280" s="415">
        <f t="shared" ref="L280:L283" si="671">SUM(I280-K280)</f>
        <v>11568000</v>
      </c>
      <c r="M280" s="220"/>
      <c r="N280" s="220"/>
      <c r="O280" s="197"/>
      <c r="P280" s="154"/>
      <c r="Q280" s="484" t="s">
        <v>258</v>
      </c>
      <c r="R280" s="483">
        <v>1462000</v>
      </c>
      <c r="S280" s="155">
        <f>SUM(F280*R280)</f>
        <v>5848000</v>
      </c>
      <c r="T280" s="156">
        <v>0</v>
      </c>
      <c r="U280" s="480">
        <f t="shared" ref="U280:U286" si="672">SUM(S280*T280)</f>
        <v>0</v>
      </c>
      <c r="V280" s="480">
        <f t="shared" ref="V280:V286" si="673">SUM(S280-U280)</f>
        <v>5848000</v>
      </c>
      <c r="W280" s="424">
        <f t="shared" si="661"/>
        <v>5848000</v>
      </c>
      <c r="X280" s="156">
        <v>0.11</v>
      </c>
      <c r="Y280" s="424">
        <f t="shared" ref="Y280:Y281" si="674">SUM(W280+(W280*X280))</f>
        <v>6491280</v>
      </c>
    </row>
    <row r="281" spans="1:25" s="120" customFormat="1" ht="15.5" x14ac:dyDescent="0.35">
      <c r="A281" s="781"/>
      <c r="B281" s="784"/>
      <c r="C281" s="787"/>
      <c r="D281" s="781"/>
      <c r="E281" s="125" t="s">
        <v>111</v>
      </c>
      <c r="F281" s="75">
        <v>4</v>
      </c>
      <c r="G281" s="158" t="s">
        <v>42</v>
      </c>
      <c r="H281" s="157">
        <v>1816000</v>
      </c>
      <c r="I281" s="413">
        <f>SUM(F281*H281)</f>
        <v>7264000</v>
      </c>
      <c r="J281" s="311">
        <v>0</v>
      </c>
      <c r="K281" s="415">
        <f t="shared" si="670"/>
        <v>0</v>
      </c>
      <c r="L281" s="415">
        <f t="shared" si="671"/>
        <v>7264000</v>
      </c>
      <c r="M281" s="220"/>
      <c r="N281" s="220"/>
      <c r="O281" s="197"/>
      <c r="P281" s="154"/>
      <c r="Q281" s="484" t="s">
        <v>258</v>
      </c>
      <c r="R281" s="483">
        <v>658000</v>
      </c>
      <c r="S281" s="155">
        <f>SUM(F281*R281)</f>
        <v>2632000</v>
      </c>
      <c r="T281" s="156">
        <v>0</v>
      </c>
      <c r="U281" s="480">
        <f t="shared" si="672"/>
        <v>0</v>
      </c>
      <c r="V281" s="480">
        <f t="shared" si="673"/>
        <v>2632000</v>
      </c>
      <c r="W281" s="424">
        <f t="shared" si="661"/>
        <v>2632000</v>
      </c>
      <c r="X281" s="156">
        <v>0.11</v>
      </c>
      <c r="Y281" s="424">
        <f t="shared" si="674"/>
        <v>2921520</v>
      </c>
    </row>
    <row r="282" spans="1:25" s="120" customFormat="1" ht="15.5" x14ac:dyDescent="0.35">
      <c r="A282" s="781"/>
      <c r="B282" s="784"/>
      <c r="C282" s="787"/>
      <c r="D282" s="781"/>
      <c r="E282" s="282" t="s">
        <v>315</v>
      </c>
      <c r="F282" s="310">
        <v>4</v>
      </c>
      <c r="G282" s="311" t="s">
        <v>45</v>
      </c>
      <c r="H282" s="157">
        <v>566763</v>
      </c>
      <c r="I282" s="413">
        <f t="shared" ref="I282:I284" si="675">SUM(F282*H282)</f>
        <v>2267052</v>
      </c>
      <c r="J282" s="311">
        <v>0.2</v>
      </c>
      <c r="K282" s="415">
        <f t="shared" si="670"/>
        <v>453410.4</v>
      </c>
      <c r="L282" s="415">
        <f t="shared" si="671"/>
        <v>1813641.6</v>
      </c>
      <c r="M282" s="220"/>
      <c r="N282" s="220"/>
      <c r="O282" s="197"/>
      <c r="P282" s="154"/>
      <c r="Q282" s="270" t="s">
        <v>146</v>
      </c>
      <c r="R282" s="206">
        <v>745500</v>
      </c>
      <c r="S282" s="155">
        <f>SUM(F282*R282)</f>
        <v>2982000</v>
      </c>
      <c r="T282" s="156">
        <v>0.5</v>
      </c>
      <c r="U282" s="480">
        <f t="shared" si="672"/>
        <v>1491000</v>
      </c>
      <c r="V282" s="480">
        <f t="shared" si="673"/>
        <v>1491000</v>
      </c>
      <c r="W282" s="424">
        <f t="shared" si="661"/>
        <v>1491000</v>
      </c>
      <c r="X282" s="156">
        <v>0.11</v>
      </c>
      <c r="Y282" s="424">
        <f>SUM(W282+(W282*X282))</f>
        <v>1655010</v>
      </c>
    </row>
    <row r="283" spans="1:25" s="120" customFormat="1" ht="15.5" x14ac:dyDescent="0.35">
      <c r="A283" s="781"/>
      <c r="B283" s="784"/>
      <c r="C283" s="787"/>
      <c r="D283" s="781"/>
      <c r="E283" s="282" t="s">
        <v>309</v>
      </c>
      <c r="F283" s="310">
        <v>10</v>
      </c>
      <c r="G283" s="311" t="s">
        <v>45</v>
      </c>
      <c r="H283" s="157">
        <v>1260000</v>
      </c>
      <c r="I283" s="413">
        <f t="shared" si="675"/>
        <v>12600000</v>
      </c>
      <c r="J283" s="311">
        <v>0.2</v>
      </c>
      <c r="K283" s="415">
        <f t="shared" si="670"/>
        <v>2520000</v>
      </c>
      <c r="L283" s="415">
        <f t="shared" si="671"/>
        <v>10080000</v>
      </c>
      <c r="M283" s="220"/>
      <c r="N283" s="220"/>
      <c r="O283" s="197"/>
      <c r="P283" s="154"/>
      <c r="Q283" s="270" t="s">
        <v>146</v>
      </c>
      <c r="R283" s="206">
        <v>745500</v>
      </c>
      <c r="S283" s="155">
        <f>SUM(F283*R283)</f>
        <v>7455000</v>
      </c>
      <c r="T283" s="156">
        <v>0.5</v>
      </c>
      <c r="U283" s="480">
        <f t="shared" si="672"/>
        <v>3727500</v>
      </c>
      <c r="V283" s="480">
        <f t="shared" si="673"/>
        <v>3727500</v>
      </c>
      <c r="W283" s="424">
        <f t="shared" si="661"/>
        <v>3727500</v>
      </c>
      <c r="X283" s="156">
        <v>0.11</v>
      </c>
      <c r="Y283" s="424">
        <f>SUM(W283+(W283*X283))</f>
        <v>4137525</v>
      </c>
    </row>
    <row r="284" spans="1:25" s="120" customFormat="1" ht="15.5" x14ac:dyDescent="0.35">
      <c r="A284" s="781"/>
      <c r="B284" s="784"/>
      <c r="C284" s="787"/>
      <c r="D284" s="781"/>
      <c r="E284" s="282" t="s">
        <v>349</v>
      </c>
      <c r="F284" s="310">
        <v>2</v>
      </c>
      <c r="G284" s="311" t="s">
        <v>52</v>
      </c>
      <c r="H284" s="312">
        <v>350000</v>
      </c>
      <c r="I284" s="413">
        <f t="shared" si="675"/>
        <v>700000</v>
      </c>
      <c r="J284" s="311">
        <v>0.2</v>
      </c>
      <c r="K284" s="415">
        <f t="shared" ref="K284" si="676">SUM(I284*J284)</f>
        <v>140000</v>
      </c>
      <c r="L284" s="415">
        <f>SUM(I284-K284)</f>
        <v>560000</v>
      </c>
      <c r="M284" s="220"/>
      <c r="N284" s="220"/>
      <c r="O284" s="197"/>
      <c r="P284" s="154"/>
      <c r="Q284" s="484" t="s">
        <v>104</v>
      </c>
      <c r="R284" s="206">
        <v>140000</v>
      </c>
      <c r="S284" s="155">
        <f>SUM(F284*R284)</f>
        <v>280000</v>
      </c>
      <c r="T284" s="156">
        <v>0</v>
      </c>
      <c r="U284" s="480">
        <f t="shared" si="672"/>
        <v>0</v>
      </c>
      <c r="V284" s="480">
        <f t="shared" si="673"/>
        <v>280000</v>
      </c>
      <c r="W284" s="424">
        <f t="shared" si="661"/>
        <v>280000</v>
      </c>
      <c r="X284" s="156">
        <v>0.11</v>
      </c>
      <c r="Y284" s="424">
        <f>SUM(W284+(W284*X284))</f>
        <v>310800</v>
      </c>
    </row>
    <row r="285" spans="1:25" s="120" customFormat="1" ht="15.5" x14ac:dyDescent="0.35">
      <c r="A285" s="781"/>
      <c r="B285" s="784"/>
      <c r="C285" s="787"/>
      <c r="D285" s="781"/>
      <c r="E285" s="125" t="s">
        <v>113</v>
      </c>
      <c r="F285" s="75">
        <v>5</v>
      </c>
      <c r="G285" s="311" t="s">
        <v>45</v>
      </c>
      <c r="H285" s="157">
        <v>464150</v>
      </c>
      <c r="I285" s="413">
        <f t="shared" ref="I285" si="677">SUM(F285*H285)</f>
        <v>2320750</v>
      </c>
      <c r="J285" s="311">
        <v>0.2</v>
      </c>
      <c r="K285" s="415">
        <f t="shared" ref="K285" si="678">SUM(I285*J285)</f>
        <v>464150</v>
      </c>
      <c r="L285" s="415">
        <f t="shared" ref="L285" si="679">SUM(I285-K285)</f>
        <v>1856600</v>
      </c>
      <c r="M285" s="220"/>
      <c r="N285" s="220"/>
      <c r="O285" s="197"/>
      <c r="P285" s="154"/>
      <c r="Q285" s="484" t="s">
        <v>259</v>
      </c>
      <c r="R285" s="483">
        <v>252253</v>
      </c>
      <c r="S285" s="155">
        <f>SUM(F285*R285)</f>
        <v>1261265</v>
      </c>
      <c r="T285" s="156">
        <v>0</v>
      </c>
      <c r="U285" s="480">
        <f t="shared" si="672"/>
        <v>0</v>
      </c>
      <c r="V285" s="480">
        <f t="shared" si="673"/>
        <v>1261265</v>
      </c>
      <c r="W285" s="424">
        <f t="shared" si="661"/>
        <v>1261265</v>
      </c>
      <c r="X285" s="156">
        <v>0.11</v>
      </c>
      <c r="Y285" s="424">
        <f t="shared" ref="Y285:Y286" si="680">SUM(W285+(W285*X285))</f>
        <v>1400004.15</v>
      </c>
    </row>
    <row r="286" spans="1:25" ht="15.5" x14ac:dyDescent="0.35">
      <c r="A286" s="782"/>
      <c r="B286" s="785"/>
      <c r="C286" s="788"/>
      <c r="D286" s="782"/>
      <c r="E286" s="308" t="s">
        <v>383</v>
      </c>
      <c r="F286" s="202">
        <v>1</v>
      </c>
      <c r="G286" s="315" t="s">
        <v>52</v>
      </c>
      <c r="H286" s="316">
        <v>218750</v>
      </c>
      <c r="I286" s="419">
        <f t="shared" ref="I286" si="681">SUM(F286*H286)</f>
        <v>218750</v>
      </c>
      <c r="J286" s="315">
        <v>0.2</v>
      </c>
      <c r="K286" s="383">
        <f t="shared" ref="K286" si="682">SUM(I286*J286)</f>
        <v>43750</v>
      </c>
      <c r="L286" s="383">
        <f t="shared" ref="L286" si="683">SUM(I286-K286)</f>
        <v>175000</v>
      </c>
      <c r="M286" s="249"/>
      <c r="N286" s="249"/>
      <c r="O286" s="198"/>
      <c r="P286" s="153"/>
      <c r="Q286" s="47" t="s">
        <v>88</v>
      </c>
      <c r="R286" s="249">
        <v>157700</v>
      </c>
      <c r="S286" s="97">
        <f>SUM(F286*R286)</f>
        <v>157700</v>
      </c>
      <c r="T286" s="639">
        <v>0</v>
      </c>
      <c r="U286" s="242">
        <f t="shared" si="672"/>
        <v>0</v>
      </c>
      <c r="V286" s="242">
        <f t="shared" si="673"/>
        <v>157700</v>
      </c>
      <c r="W286" s="241">
        <f t="shared" si="661"/>
        <v>157700</v>
      </c>
      <c r="X286" s="639">
        <v>0.11</v>
      </c>
      <c r="Y286" s="241">
        <f t="shared" si="680"/>
        <v>175047</v>
      </c>
    </row>
    <row r="287" spans="1:25" s="120" customFormat="1" ht="15.5" x14ac:dyDescent="0.35">
      <c r="A287" s="780">
        <v>3</v>
      </c>
      <c r="B287" s="783">
        <v>45756</v>
      </c>
      <c r="C287" s="786">
        <v>118030425</v>
      </c>
      <c r="D287" s="780" t="s">
        <v>37</v>
      </c>
      <c r="E287" s="339" t="s">
        <v>333</v>
      </c>
      <c r="F287" s="203">
        <v>1</v>
      </c>
      <c r="G287" s="319" t="s">
        <v>52</v>
      </c>
      <c r="H287" s="320">
        <v>3200000</v>
      </c>
      <c r="I287" s="412">
        <f t="shared" ref="I287" si="684">SUM(F287*H287)</f>
        <v>3200000</v>
      </c>
      <c r="J287" s="319">
        <v>0</v>
      </c>
      <c r="K287" s="382">
        <f t="shared" ref="K287" si="685">SUM(I287*J287)</f>
        <v>0</v>
      </c>
      <c r="L287" s="382">
        <f t="shared" ref="L287" si="686">SUM(I287-K287)</f>
        <v>3200000</v>
      </c>
      <c r="M287" s="205">
        <f>SUM(L287:L288)</f>
        <v>29300000</v>
      </c>
      <c r="N287" s="205">
        <f>SUM(M287*11%)</f>
        <v>3223000</v>
      </c>
      <c r="O287" s="187"/>
      <c r="P287" s="229">
        <f>SUM(M287+N287)</f>
        <v>32523000</v>
      </c>
      <c r="Q287" s="485" t="s">
        <v>246</v>
      </c>
      <c r="R287" s="337">
        <v>1100000</v>
      </c>
      <c r="S287" s="649">
        <f>SUM(F287*R287)</f>
        <v>1100000</v>
      </c>
      <c r="T287" s="638">
        <v>0</v>
      </c>
      <c r="U287" s="239">
        <f t="shared" ref="U287" si="687">SUM(S287*T287)</f>
        <v>0</v>
      </c>
      <c r="V287" s="239">
        <f t="shared" ref="V287" si="688">SUM(S287-U287)</f>
        <v>1100000</v>
      </c>
      <c r="W287" s="238">
        <f t="shared" ref="W287:W288" si="689">SUM(V287)</f>
        <v>1100000</v>
      </c>
      <c r="X287" s="638">
        <v>0.11</v>
      </c>
      <c r="Y287" s="238">
        <f>SUM(W287+(W287*X287))</f>
        <v>1221000</v>
      </c>
    </row>
    <row r="288" spans="1:25" s="120" customFormat="1" ht="15.5" x14ac:dyDescent="0.35">
      <c r="A288" s="782"/>
      <c r="B288" s="785"/>
      <c r="C288" s="788"/>
      <c r="D288" s="782"/>
      <c r="E288" s="397" t="s">
        <v>332</v>
      </c>
      <c r="F288" s="202">
        <v>3</v>
      </c>
      <c r="G288" s="315" t="s">
        <v>70</v>
      </c>
      <c r="H288" s="316">
        <v>8700000</v>
      </c>
      <c r="I288" s="419">
        <f t="shared" ref="I288" si="690">SUM(F288*H288)</f>
        <v>26100000</v>
      </c>
      <c r="J288" s="315">
        <v>0</v>
      </c>
      <c r="K288" s="383">
        <f t="shared" ref="K288" si="691">SUM(I288*J288)</f>
        <v>0</v>
      </c>
      <c r="L288" s="383">
        <f t="shared" ref="L288" si="692">SUM(I288-K288)</f>
        <v>26100000</v>
      </c>
      <c r="M288" s="249"/>
      <c r="N288" s="249"/>
      <c r="O288" s="198"/>
      <c r="P288" s="351"/>
      <c r="Q288" s="489" t="s">
        <v>246</v>
      </c>
      <c r="R288" s="338">
        <v>3400000</v>
      </c>
      <c r="S288" s="173">
        <f>SUM(F288*R288)</f>
        <v>10200000</v>
      </c>
      <c r="T288" s="639">
        <v>0</v>
      </c>
      <c r="U288" s="242">
        <f t="shared" ref="U288" si="693">SUM(S288*T288)</f>
        <v>0</v>
      </c>
      <c r="V288" s="242">
        <f t="shared" ref="V288" si="694">SUM(S288-U288)</f>
        <v>10200000</v>
      </c>
      <c r="W288" s="241">
        <f t="shared" si="689"/>
        <v>10200000</v>
      </c>
      <c r="X288" s="639">
        <v>0.11</v>
      </c>
      <c r="Y288" s="241">
        <f>SUM(W288+(W288*X288))</f>
        <v>11322000</v>
      </c>
    </row>
    <row r="289" spans="1:294" s="35" customFormat="1" ht="15.5" x14ac:dyDescent="0.35">
      <c r="A289" s="209"/>
      <c r="B289" s="37"/>
      <c r="C289" s="271"/>
      <c r="D289" s="209"/>
      <c r="E289" s="385"/>
      <c r="F289" s="459"/>
      <c r="G289" s="340"/>
      <c r="H289" s="386"/>
      <c r="I289" s="460"/>
      <c r="J289" s="340"/>
      <c r="K289" s="447"/>
      <c r="L289" s="447"/>
      <c r="M289" s="232"/>
      <c r="N289" s="232"/>
      <c r="O289" s="224"/>
      <c r="Q289" s="427"/>
      <c r="R289" s="428"/>
      <c r="S289" s="651"/>
      <c r="T289" s="634"/>
      <c r="U289" s="501"/>
      <c r="V289" s="501"/>
      <c r="W289" s="562"/>
      <c r="X289" s="634"/>
      <c r="Y289" s="562"/>
    </row>
    <row r="290" spans="1:294" s="35" customFormat="1" ht="15.5" x14ac:dyDescent="0.35">
      <c r="A290" s="209"/>
      <c r="B290" s="37"/>
      <c r="C290" s="271"/>
      <c r="D290" s="209"/>
      <c r="E290" s="385"/>
      <c r="F290" s="459"/>
      <c r="G290" s="340"/>
      <c r="H290" s="386"/>
      <c r="I290" s="460"/>
      <c r="J290" s="340"/>
      <c r="K290" s="447"/>
      <c r="L290" s="447"/>
      <c r="M290" s="232"/>
      <c r="N290" s="232"/>
      <c r="O290" s="224"/>
      <c r="Q290" s="427"/>
      <c r="R290" s="428"/>
      <c r="S290" s="651"/>
      <c r="T290" s="634"/>
      <c r="U290" s="501"/>
      <c r="V290" s="501"/>
      <c r="W290" s="562"/>
      <c r="X290" s="634"/>
      <c r="Y290" s="562"/>
    </row>
    <row r="291" spans="1:294" s="35" customFormat="1" ht="15.5" x14ac:dyDescent="0.35">
      <c r="A291" s="209"/>
      <c r="B291" s="37"/>
      <c r="C291" s="271"/>
      <c r="D291" s="209"/>
      <c r="E291" s="385"/>
      <c r="F291" s="459"/>
      <c r="G291" s="340"/>
      <c r="H291" s="386"/>
      <c r="I291" s="460"/>
      <c r="J291" s="340"/>
      <c r="K291" s="447"/>
      <c r="L291" s="447"/>
      <c r="M291" s="232"/>
      <c r="N291" s="232"/>
      <c r="O291" s="224"/>
      <c r="Q291" s="427"/>
      <c r="R291" s="428"/>
      <c r="S291" s="651"/>
      <c r="T291" s="634"/>
      <c r="U291" s="501"/>
      <c r="V291" s="501"/>
      <c r="W291" s="562"/>
      <c r="X291" s="634"/>
      <c r="Y291" s="562"/>
    </row>
    <row r="292" spans="1:294" s="35" customFormat="1" ht="15.5" x14ac:dyDescent="0.35">
      <c r="A292" s="209"/>
      <c r="B292" s="37"/>
      <c r="C292" s="271"/>
      <c r="D292" s="209"/>
      <c r="E292" s="385"/>
      <c r="F292" s="711" t="e">
        <f>(M292/M442)*1</f>
        <v>#REF!</v>
      </c>
      <c r="G292" s="713" t="e">
        <f>SUM(F292-F252)</f>
        <v>#REF!</v>
      </c>
      <c r="H292" s="386"/>
      <c r="I292" s="460"/>
      <c r="J292" s="340"/>
      <c r="K292" s="447"/>
      <c r="L292" s="447"/>
      <c r="M292" s="232">
        <f>SUM(M256+M276)</f>
        <v>79950917.599999994</v>
      </c>
      <c r="N292" s="232"/>
      <c r="O292" s="224"/>
      <c r="P292" s="232">
        <f>SUM(P256+P276)</f>
        <v>88745518.535999998</v>
      </c>
      <c r="Q292" s="427"/>
      <c r="R292" s="428"/>
      <c r="S292" s="651"/>
      <c r="T292" s="634"/>
      <c r="U292" s="501"/>
      <c r="V292" s="501"/>
      <c r="W292" s="562"/>
      <c r="X292" s="634"/>
      <c r="Y292" s="562"/>
    </row>
    <row r="293" spans="1:294" s="35" customFormat="1" ht="15.5" x14ac:dyDescent="0.35">
      <c r="A293" s="209"/>
      <c r="B293" s="37"/>
      <c r="C293" s="271"/>
      <c r="D293" s="209"/>
      <c r="E293" s="385"/>
      <c r="F293" s="459"/>
      <c r="G293" s="340"/>
      <c r="H293" s="386"/>
      <c r="I293" s="460"/>
      <c r="J293" s="340"/>
      <c r="K293" s="447"/>
      <c r="L293" s="447"/>
      <c r="M293" s="232"/>
      <c r="N293" s="232"/>
      <c r="O293" s="224"/>
      <c r="Q293" s="427"/>
      <c r="R293" s="428"/>
      <c r="S293" s="651"/>
      <c r="T293" s="634"/>
      <c r="U293" s="501"/>
      <c r="V293" s="501"/>
      <c r="W293" s="562"/>
      <c r="X293" s="634"/>
      <c r="Y293" s="562"/>
    </row>
    <row r="294" spans="1:294" s="35" customFormat="1" ht="15.5" x14ac:dyDescent="0.35">
      <c r="A294" s="209"/>
      <c r="B294" s="37"/>
      <c r="C294" s="271"/>
      <c r="D294" s="209"/>
      <c r="E294" s="385"/>
      <c r="F294" s="459"/>
      <c r="G294" s="340"/>
      <c r="H294" s="386"/>
      <c r="I294" s="460"/>
      <c r="J294" s="340"/>
      <c r="K294" s="447"/>
      <c r="L294" s="447"/>
      <c r="M294" s="232"/>
      <c r="N294" s="232"/>
      <c r="O294" s="224"/>
      <c r="Q294" s="427"/>
      <c r="R294" s="428"/>
      <c r="S294" s="651"/>
      <c r="T294" s="634"/>
      <c r="U294" s="501"/>
      <c r="V294" s="501"/>
      <c r="W294" s="562"/>
      <c r="X294" s="634"/>
      <c r="Y294" s="562"/>
    </row>
    <row r="295" spans="1:294" s="41" customFormat="1" ht="19" thickBot="1" x14ac:dyDescent="0.4">
      <c r="A295" s="789" t="s">
        <v>531</v>
      </c>
      <c r="B295" s="790"/>
      <c r="C295" s="790"/>
      <c r="D295" s="110"/>
      <c r="E295" s="112"/>
      <c r="F295" s="113"/>
      <c r="G295" s="112"/>
      <c r="H295" s="114"/>
      <c r="I295" s="115"/>
      <c r="J295" s="116"/>
      <c r="K295" s="117"/>
      <c r="L295" s="117"/>
      <c r="M295" s="13"/>
      <c r="N295" s="13"/>
      <c r="O295" s="13"/>
      <c r="P295" s="116"/>
      <c r="Q295" s="118"/>
      <c r="R295" s="13"/>
      <c r="S295" s="13"/>
      <c r="T295" s="13"/>
      <c r="U295" s="118"/>
      <c r="V295" s="13"/>
      <c r="W295" s="13"/>
      <c r="X295" s="14"/>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row>
    <row r="296" spans="1:294" ht="15.5" x14ac:dyDescent="0.35">
      <c r="A296" s="798" t="s">
        <v>0</v>
      </c>
      <c r="B296" s="798" t="s">
        <v>1</v>
      </c>
      <c r="C296" s="798"/>
      <c r="D296" s="800" t="s">
        <v>3</v>
      </c>
      <c r="E296" s="798" t="s">
        <v>5</v>
      </c>
      <c r="F296" s="798" t="s">
        <v>6</v>
      </c>
      <c r="G296" s="798"/>
      <c r="H296" s="370" t="s">
        <v>7</v>
      </c>
      <c r="I296" s="371" t="s">
        <v>8</v>
      </c>
      <c r="J296" s="372" t="s">
        <v>9</v>
      </c>
      <c r="K296" s="371" t="s">
        <v>10</v>
      </c>
      <c r="L296" s="371" t="s">
        <v>10</v>
      </c>
      <c r="M296" s="371" t="s">
        <v>11</v>
      </c>
      <c r="N296" s="802" t="s">
        <v>93</v>
      </c>
      <c r="O296" s="802" t="s">
        <v>206</v>
      </c>
      <c r="P296" s="371" t="s">
        <v>12</v>
      </c>
      <c r="Q296" s="804" t="s">
        <v>13</v>
      </c>
      <c r="R296" s="371" t="s">
        <v>14</v>
      </c>
      <c r="S296" s="371" t="s">
        <v>14</v>
      </c>
      <c r="T296" s="374" t="s">
        <v>15</v>
      </c>
      <c r="U296" s="40" t="s">
        <v>16</v>
      </c>
      <c r="V296" s="40" t="s">
        <v>17</v>
      </c>
      <c r="W296" s="40" t="s">
        <v>18</v>
      </c>
      <c r="X296" s="794" t="s">
        <v>19</v>
      </c>
      <c r="Y296" s="796" t="s">
        <v>17</v>
      </c>
    </row>
    <row r="297" spans="1:294" s="41" customFormat="1" ht="16" thickBot="1" x14ac:dyDescent="0.4">
      <c r="A297" s="808"/>
      <c r="B297" s="375" t="s">
        <v>20</v>
      </c>
      <c r="C297" s="367" t="s">
        <v>21</v>
      </c>
      <c r="D297" s="809"/>
      <c r="E297" s="808"/>
      <c r="F297" s="377" t="s">
        <v>23</v>
      </c>
      <c r="G297" s="367" t="s">
        <v>24</v>
      </c>
      <c r="H297" s="378" t="s">
        <v>25</v>
      </c>
      <c r="I297" s="379" t="s">
        <v>25</v>
      </c>
      <c r="J297" s="380" t="s">
        <v>26</v>
      </c>
      <c r="K297" s="379" t="s">
        <v>27</v>
      </c>
      <c r="L297" s="379" t="s">
        <v>28</v>
      </c>
      <c r="M297" s="379" t="s">
        <v>29</v>
      </c>
      <c r="N297" s="810"/>
      <c r="O297" s="810"/>
      <c r="P297" s="379" t="s">
        <v>30</v>
      </c>
      <c r="Q297" s="811"/>
      <c r="R297" s="379" t="s">
        <v>31</v>
      </c>
      <c r="S297" s="379" t="s">
        <v>32</v>
      </c>
      <c r="T297" s="381" t="s">
        <v>33</v>
      </c>
      <c r="U297" s="367" t="s">
        <v>34</v>
      </c>
      <c r="V297" s="367" t="s">
        <v>35</v>
      </c>
      <c r="W297" s="367" t="s">
        <v>36</v>
      </c>
      <c r="X297" s="806"/>
      <c r="Y297" s="80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row>
    <row r="298" spans="1:294" s="120" customFormat="1" ht="15.5" x14ac:dyDescent="0.35">
      <c r="A298" s="786">
        <v>1</v>
      </c>
      <c r="B298" s="783">
        <v>45786</v>
      </c>
      <c r="C298" s="786">
        <v>118200525</v>
      </c>
      <c r="D298" s="786" t="s">
        <v>37</v>
      </c>
      <c r="E298" s="172" t="s">
        <v>85</v>
      </c>
      <c r="F298" s="203">
        <v>1</v>
      </c>
      <c r="G298" s="319" t="s">
        <v>39</v>
      </c>
      <c r="H298" s="204">
        <v>627000</v>
      </c>
      <c r="I298" s="412">
        <f t="shared" ref="I298:I347" si="695">SUM(F298*H298)</f>
        <v>627000</v>
      </c>
      <c r="J298" s="319">
        <v>0</v>
      </c>
      <c r="K298" s="382">
        <f t="shared" ref="K298:K347" si="696">SUM(I298*J298)</f>
        <v>0</v>
      </c>
      <c r="L298" s="382">
        <f>SUM(I298-K298)</f>
        <v>627000</v>
      </c>
      <c r="M298" s="846">
        <f>SUM(L298:L347)</f>
        <v>110459668.60000001</v>
      </c>
      <c r="N298" s="846">
        <f>SUM(M298*11%)</f>
        <v>12150563.546000002</v>
      </c>
      <c r="O298" s="187"/>
      <c r="P298" s="846">
        <f>SUM(M298+N298)</f>
        <v>122610232.14600001</v>
      </c>
      <c r="Q298" s="485" t="s">
        <v>258</v>
      </c>
      <c r="R298" s="337">
        <v>270930</v>
      </c>
      <c r="S298" s="649">
        <f>SUM(F298*R298)</f>
        <v>270930</v>
      </c>
      <c r="T298" s="638">
        <v>0</v>
      </c>
      <c r="U298" s="239">
        <f t="shared" ref="U298" si="697">SUM(S298*T298)</f>
        <v>0</v>
      </c>
      <c r="V298" s="239">
        <f t="shared" ref="V298" si="698">SUM(S298-U298)</f>
        <v>270930</v>
      </c>
      <c r="W298" s="238">
        <f t="shared" ref="W298:W347" si="699">SUM(V298)</f>
        <v>270930</v>
      </c>
      <c r="X298" s="638">
        <v>0.11</v>
      </c>
      <c r="Y298" s="238">
        <f t="shared" ref="Y298" si="700">SUM(W298+(W298*X298))</f>
        <v>300732.3</v>
      </c>
    </row>
    <row r="299" spans="1:294" s="120" customFormat="1" ht="15.5" x14ac:dyDescent="0.35">
      <c r="A299" s="787"/>
      <c r="B299" s="784"/>
      <c r="C299" s="787"/>
      <c r="D299" s="787"/>
      <c r="E299" s="282" t="s">
        <v>351</v>
      </c>
      <c r="F299" s="310">
        <v>20</v>
      </c>
      <c r="G299" s="311" t="s">
        <v>45</v>
      </c>
      <c r="H299" s="312">
        <v>27000</v>
      </c>
      <c r="I299" s="413">
        <f t="shared" si="695"/>
        <v>540000</v>
      </c>
      <c r="J299" s="311">
        <v>0.2</v>
      </c>
      <c r="K299" s="415">
        <f t="shared" si="696"/>
        <v>108000</v>
      </c>
      <c r="L299" s="415">
        <f t="shared" ref="L299:L300" si="701">SUM(I299-K299)</f>
        <v>432000</v>
      </c>
      <c r="M299" s="848"/>
      <c r="N299" s="848"/>
      <c r="O299" s="197"/>
      <c r="P299" s="848"/>
      <c r="Q299" s="484" t="s">
        <v>68</v>
      </c>
      <c r="R299" s="483">
        <v>9009</v>
      </c>
      <c r="S299" s="155">
        <f>SUM(F299*R299)</f>
        <v>180180</v>
      </c>
      <c r="T299" s="156">
        <v>0</v>
      </c>
      <c r="U299" s="480">
        <f t="shared" ref="U299:U300" si="702">SUM(S299*T299)</f>
        <v>0</v>
      </c>
      <c r="V299" s="480">
        <f t="shared" ref="V299:V300" si="703">SUM(S299-U299)</f>
        <v>180180</v>
      </c>
      <c r="W299" s="424">
        <f t="shared" si="699"/>
        <v>180180</v>
      </c>
      <c r="X299" s="156">
        <v>0</v>
      </c>
      <c r="Y299" s="424">
        <f t="shared" ref="Y299:Y300" si="704">SUM(W299+(W299*X299))</f>
        <v>180180</v>
      </c>
    </row>
    <row r="300" spans="1:294" s="120" customFormat="1" ht="15.5" x14ac:dyDescent="0.35">
      <c r="A300" s="787"/>
      <c r="B300" s="784"/>
      <c r="C300" s="787"/>
      <c r="D300" s="787"/>
      <c r="E300" s="282" t="s">
        <v>177</v>
      </c>
      <c r="F300" s="310">
        <v>1</v>
      </c>
      <c r="G300" s="311" t="s">
        <v>39</v>
      </c>
      <c r="H300" s="312">
        <v>983000</v>
      </c>
      <c r="I300" s="413">
        <f t="shared" si="695"/>
        <v>983000</v>
      </c>
      <c r="J300" s="311">
        <v>0</v>
      </c>
      <c r="K300" s="415">
        <f t="shared" si="696"/>
        <v>0</v>
      </c>
      <c r="L300" s="415">
        <f t="shared" si="701"/>
        <v>983000</v>
      </c>
      <c r="M300" s="848"/>
      <c r="N300" s="848"/>
      <c r="O300" s="197"/>
      <c r="P300" s="848"/>
      <c r="Q300" s="484" t="s">
        <v>258</v>
      </c>
      <c r="R300" s="483">
        <v>424765</v>
      </c>
      <c r="S300" s="155">
        <f>SUM(F300*R300)</f>
        <v>424765</v>
      </c>
      <c r="T300" s="156">
        <v>0</v>
      </c>
      <c r="U300" s="480">
        <f t="shared" si="702"/>
        <v>0</v>
      </c>
      <c r="V300" s="480">
        <f t="shared" si="703"/>
        <v>424765</v>
      </c>
      <c r="W300" s="424">
        <f t="shared" si="699"/>
        <v>424765</v>
      </c>
      <c r="X300" s="156">
        <v>0.11</v>
      </c>
      <c r="Y300" s="424">
        <f t="shared" si="704"/>
        <v>471489.15</v>
      </c>
    </row>
    <row r="301" spans="1:294" s="120" customFormat="1" ht="15.5" x14ac:dyDescent="0.35">
      <c r="A301" s="787"/>
      <c r="B301" s="784"/>
      <c r="C301" s="787"/>
      <c r="D301" s="787"/>
      <c r="E301" s="125" t="s">
        <v>359</v>
      </c>
      <c r="F301" s="75">
        <v>10</v>
      </c>
      <c r="G301" s="158" t="s">
        <v>45</v>
      </c>
      <c r="H301" s="157">
        <v>160000</v>
      </c>
      <c r="I301" s="413">
        <f t="shared" si="695"/>
        <v>1600000</v>
      </c>
      <c r="J301" s="311">
        <v>0.2</v>
      </c>
      <c r="K301" s="415">
        <f t="shared" si="696"/>
        <v>320000</v>
      </c>
      <c r="L301" s="415">
        <f t="shared" ref="L301:L339" si="705">SUM(I301-K301)</f>
        <v>1280000</v>
      </c>
      <c r="M301" s="848"/>
      <c r="N301" s="848"/>
      <c r="O301" s="197"/>
      <c r="P301" s="848"/>
      <c r="Q301" s="484" t="s">
        <v>88</v>
      </c>
      <c r="R301" s="483">
        <v>54100</v>
      </c>
      <c r="S301" s="155">
        <f>SUM(F301*R301)</f>
        <v>541000</v>
      </c>
      <c r="T301" s="156">
        <v>0</v>
      </c>
      <c r="U301" s="480">
        <f t="shared" ref="U301" si="706">SUM(S301*T301)</f>
        <v>0</v>
      </c>
      <c r="V301" s="480">
        <f t="shared" ref="V301" si="707">SUM(S301-U301)</f>
        <v>541000</v>
      </c>
      <c r="W301" s="424">
        <f t="shared" si="699"/>
        <v>541000</v>
      </c>
      <c r="X301" s="156">
        <v>0.11</v>
      </c>
      <c r="Y301" s="424">
        <f t="shared" ref="Y301:Y339" si="708">SUM(W301+(W301*X301))</f>
        <v>600510</v>
      </c>
    </row>
    <row r="302" spans="1:294" s="120" customFormat="1" ht="15.5" x14ac:dyDescent="0.35">
      <c r="A302" s="787"/>
      <c r="B302" s="784"/>
      <c r="C302" s="787"/>
      <c r="D302" s="787"/>
      <c r="E302" s="125" t="s">
        <v>354</v>
      </c>
      <c r="F302" s="75">
        <v>5</v>
      </c>
      <c r="G302" s="158" t="s">
        <v>45</v>
      </c>
      <c r="H302" s="157">
        <v>145000</v>
      </c>
      <c r="I302" s="413">
        <f t="shared" si="695"/>
        <v>725000</v>
      </c>
      <c r="J302" s="311">
        <v>0.2</v>
      </c>
      <c r="K302" s="415">
        <f t="shared" si="696"/>
        <v>145000</v>
      </c>
      <c r="L302" s="415">
        <f t="shared" si="705"/>
        <v>580000</v>
      </c>
      <c r="M302" s="848"/>
      <c r="N302" s="848"/>
      <c r="O302" s="197"/>
      <c r="P302" s="848"/>
      <c r="Q302" s="484" t="s">
        <v>88</v>
      </c>
      <c r="R302" s="483">
        <v>52300</v>
      </c>
      <c r="S302" s="155">
        <f>SUM(F302*R302)</f>
        <v>261500</v>
      </c>
      <c r="T302" s="156">
        <v>0</v>
      </c>
      <c r="U302" s="480">
        <f t="shared" ref="U302" si="709">SUM(S302*T302)</f>
        <v>0</v>
      </c>
      <c r="V302" s="480">
        <f t="shared" ref="V302" si="710">SUM(S302-U302)</f>
        <v>261500</v>
      </c>
      <c r="W302" s="424">
        <f t="shared" si="699"/>
        <v>261500</v>
      </c>
      <c r="X302" s="156">
        <v>0.11</v>
      </c>
      <c r="Y302" s="424">
        <f t="shared" si="708"/>
        <v>290265</v>
      </c>
    </row>
    <row r="303" spans="1:294" s="120" customFormat="1" ht="15.5" x14ac:dyDescent="0.35">
      <c r="A303" s="787"/>
      <c r="B303" s="784"/>
      <c r="C303" s="787"/>
      <c r="D303" s="787"/>
      <c r="E303" s="125" t="s">
        <v>114</v>
      </c>
      <c r="F303" s="75">
        <v>2</v>
      </c>
      <c r="G303" s="158" t="s">
        <v>39</v>
      </c>
      <c r="H303" s="157">
        <v>1592000</v>
      </c>
      <c r="I303" s="413">
        <f t="shared" si="695"/>
        <v>3184000</v>
      </c>
      <c r="J303" s="158">
        <v>0</v>
      </c>
      <c r="K303" s="415">
        <f t="shared" si="696"/>
        <v>0</v>
      </c>
      <c r="L303" s="415">
        <f t="shared" si="705"/>
        <v>3184000</v>
      </c>
      <c r="M303" s="848"/>
      <c r="N303" s="848"/>
      <c r="O303" s="197"/>
      <c r="P303" s="848"/>
      <c r="Q303" s="484" t="s">
        <v>258</v>
      </c>
      <c r="R303" s="483">
        <v>473110</v>
      </c>
      <c r="S303" s="155">
        <f>SUM(F303*R303)</f>
        <v>946220</v>
      </c>
      <c r="T303" s="156">
        <v>0</v>
      </c>
      <c r="U303" s="480">
        <f t="shared" ref="U303:U332" si="711">SUM(S303*T303)</f>
        <v>0</v>
      </c>
      <c r="V303" s="480">
        <f t="shared" ref="V303:V332" si="712">SUM(S303-U303)</f>
        <v>946220</v>
      </c>
      <c r="W303" s="424">
        <f t="shared" ref="W303:W332" si="713">SUM(V303)</f>
        <v>946220</v>
      </c>
      <c r="X303" s="156">
        <v>0.11</v>
      </c>
      <c r="Y303" s="424">
        <f t="shared" ref="Y303:Y332" si="714">SUM(W303+(W303*X303))</f>
        <v>1050304.2</v>
      </c>
    </row>
    <row r="304" spans="1:294" s="120" customFormat="1" ht="15.5" x14ac:dyDescent="0.35">
      <c r="A304" s="787"/>
      <c r="B304" s="784"/>
      <c r="C304" s="787"/>
      <c r="D304" s="787"/>
      <c r="E304" s="125" t="s">
        <v>357</v>
      </c>
      <c r="F304" s="310">
        <v>10</v>
      </c>
      <c r="G304" s="311" t="s">
        <v>52</v>
      </c>
      <c r="H304" s="157">
        <v>117188</v>
      </c>
      <c r="I304" s="413">
        <f t="shared" si="695"/>
        <v>1171880</v>
      </c>
      <c r="J304" s="311">
        <v>0.2</v>
      </c>
      <c r="K304" s="415">
        <f t="shared" si="696"/>
        <v>234376</v>
      </c>
      <c r="L304" s="415">
        <f t="shared" si="705"/>
        <v>937504</v>
      </c>
      <c r="M304" s="848"/>
      <c r="N304" s="848"/>
      <c r="O304" s="197"/>
      <c r="P304" s="848"/>
      <c r="Q304" s="484" t="s">
        <v>68</v>
      </c>
      <c r="R304" s="483">
        <v>1625000</v>
      </c>
      <c r="S304" s="155">
        <f>SUM(F304*R304)</f>
        <v>16250000</v>
      </c>
      <c r="T304" s="156">
        <v>0</v>
      </c>
      <c r="U304" s="480">
        <f t="shared" si="711"/>
        <v>0</v>
      </c>
      <c r="V304" s="480">
        <f t="shared" si="712"/>
        <v>16250000</v>
      </c>
      <c r="W304" s="424">
        <f t="shared" si="713"/>
        <v>16250000</v>
      </c>
      <c r="X304" s="156">
        <v>0</v>
      </c>
      <c r="Y304" s="424">
        <f t="shared" si="714"/>
        <v>16250000</v>
      </c>
    </row>
    <row r="305" spans="1:25" s="120" customFormat="1" ht="15.5" x14ac:dyDescent="0.35">
      <c r="A305" s="787"/>
      <c r="B305" s="784"/>
      <c r="C305" s="787"/>
      <c r="D305" s="787"/>
      <c r="E305" s="125" t="s">
        <v>193</v>
      </c>
      <c r="F305" s="75">
        <v>1</v>
      </c>
      <c r="G305" s="311" t="s">
        <v>45</v>
      </c>
      <c r="H305" s="349">
        <v>2603750</v>
      </c>
      <c r="I305" s="413">
        <f t="shared" si="695"/>
        <v>2603750</v>
      </c>
      <c r="J305" s="311">
        <v>0.2</v>
      </c>
      <c r="K305" s="415">
        <f t="shared" si="696"/>
        <v>520750</v>
      </c>
      <c r="L305" s="415">
        <f t="shared" si="705"/>
        <v>2083000</v>
      </c>
      <c r="M305" s="848"/>
      <c r="N305" s="848"/>
      <c r="O305" s="197"/>
      <c r="P305" s="848"/>
      <c r="Q305" s="484" t="s">
        <v>536</v>
      </c>
      <c r="R305" s="483">
        <v>500500</v>
      </c>
      <c r="S305" s="155">
        <f>SUM(F305*R305)</f>
        <v>500500</v>
      </c>
      <c r="T305" s="156">
        <v>0.25</v>
      </c>
      <c r="U305" s="480">
        <f t="shared" si="711"/>
        <v>125125</v>
      </c>
      <c r="V305" s="480">
        <f t="shared" si="712"/>
        <v>375375</v>
      </c>
      <c r="W305" s="424">
        <f t="shared" si="713"/>
        <v>375375</v>
      </c>
      <c r="X305" s="156">
        <v>0.11</v>
      </c>
      <c r="Y305" s="424">
        <f t="shared" si="714"/>
        <v>416666.25</v>
      </c>
    </row>
    <row r="306" spans="1:25" s="120" customFormat="1" ht="15.5" x14ac:dyDescent="0.35">
      <c r="A306" s="787"/>
      <c r="B306" s="784"/>
      <c r="C306" s="787"/>
      <c r="D306" s="787"/>
      <c r="E306" s="282" t="s">
        <v>302</v>
      </c>
      <c r="F306" s="396">
        <v>10</v>
      </c>
      <c r="G306" s="414" t="s">
        <v>52</v>
      </c>
      <c r="H306" s="312">
        <v>308125</v>
      </c>
      <c r="I306" s="413">
        <f t="shared" si="695"/>
        <v>3081250</v>
      </c>
      <c r="J306" s="414">
        <v>0</v>
      </c>
      <c r="K306" s="415">
        <f t="shared" si="696"/>
        <v>0</v>
      </c>
      <c r="L306" s="415">
        <f t="shared" si="705"/>
        <v>3081250</v>
      </c>
      <c r="M306" s="848"/>
      <c r="N306" s="848"/>
      <c r="O306" s="197"/>
      <c r="P306" s="848"/>
      <c r="Q306" s="484" t="s">
        <v>104</v>
      </c>
      <c r="R306" s="483">
        <v>67500</v>
      </c>
      <c r="S306" s="155">
        <f>SUM(F306*R306)</f>
        <v>675000</v>
      </c>
      <c r="T306" s="156">
        <v>0</v>
      </c>
      <c r="U306" s="480">
        <f t="shared" si="711"/>
        <v>0</v>
      </c>
      <c r="V306" s="480">
        <f t="shared" si="712"/>
        <v>675000</v>
      </c>
      <c r="W306" s="424">
        <f t="shared" si="713"/>
        <v>675000</v>
      </c>
      <c r="X306" s="156">
        <v>0.11</v>
      </c>
      <c r="Y306" s="424">
        <f t="shared" si="714"/>
        <v>749250</v>
      </c>
    </row>
    <row r="307" spans="1:25" s="120" customFormat="1" ht="15.5" x14ac:dyDescent="0.35">
      <c r="A307" s="787"/>
      <c r="B307" s="784"/>
      <c r="C307" s="787"/>
      <c r="D307" s="787"/>
      <c r="E307" s="282" t="s">
        <v>532</v>
      </c>
      <c r="F307" s="310">
        <v>50</v>
      </c>
      <c r="G307" s="311" t="s">
        <v>45</v>
      </c>
      <c r="H307" s="312">
        <v>87500</v>
      </c>
      <c r="I307" s="413">
        <f t="shared" si="695"/>
        <v>4375000</v>
      </c>
      <c r="J307" s="311">
        <v>0.2</v>
      </c>
      <c r="K307" s="415">
        <f t="shared" si="696"/>
        <v>875000</v>
      </c>
      <c r="L307" s="415">
        <f t="shared" si="705"/>
        <v>3500000</v>
      </c>
      <c r="M307" s="848"/>
      <c r="N307" s="848"/>
      <c r="O307" s="197"/>
      <c r="P307" s="848"/>
      <c r="Q307" s="484" t="s">
        <v>88</v>
      </c>
      <c r="R307" s="483">
        <v>37838</v>
      </c>
      <c r="S307" s="155">
        <f>SUM(F307*R307)</f>
        <v>1891900</v>
      </c>
      <c r="T307" s="156">
        <v>0</v>
      </c>
      <c r="U307" s="480">
        <f t="shared" si="711"/>
        <v>0</v>
      </c>
      <c r="V307" s="480">
        <f t="shared" si="712"/>
        <v>1891900</v>
      </c>
      <c r="W307" s="424">
        <f t="shared" si="713"/>
        <v>1891900</v>
      </c>
      <c r="X307" s="156">
        <v>0.11</v>
      </c>
      <c r="Y307" s="424">
        <f t="shared" si="714"/>
        <v>2100009</v>
      </c>
    </row>
    <row r="308" spans="1:25" s="120" customFormat="1" ht="15.5" x14ac:dyDescent="0.35">
      <c r="A308" s="787"/>
      <c r="B308" s="784"/>
      <c r="C308" s="787"/>
      <c r="D308" s="787"/>
      <c r="E308" s="125" t="s">
        <v>379</v>
      </c>
      <c r="F308" s="310">
        <v>1</v>
      </c>
      <c r="G308" s="311" t="s">
        <v>46</v>
      </c>
      <c r="H308" s="157">
        <v>187500</v>
      </c>
      <c r="I308" s="413">
        <f t="shared" si="695"/>
        <v>187500</v>
      </c>
      <c r="J308" s="311">
        <v>0.2</v>
      </c>
      <c r="K308" s="415">
        <f t="shared" si="696"/>
        <v>37500</v>
      </c>
      <c r="L308" s="415">
        <f t="shared" si="705"/>
        <v>150000</v>
      </c>
      <c r="M308" s="848"/>
      <c r="N308" s="848"/>
      <c r="O308" s="197"/>
      <c r="P308" s="848"/>
      <c r="Q308" s="484" t="s">
        <v>211</v>
      </c>
      <c r="R308" s="220">
        <v>100000</v>
      </c>
      <c r="S308" s="155">
        <f>SUM(F308*R308)</f>
        <v>100000</v>
      </c>
      <c r="T308" s="156">
        <v>0.25</v>
      </c>
      <c r="U308" s="480">
        <f t="shared" si="711"/>
        <v>25000</v>
      </c>
      <c r="V308" s="480">
        <f t="shared" si="712"/>
        <v>75000</v>
      </c>
      <c r="W308" s="424">
        <f t="shared" si="713"/>
        <v>75000</v>
      </c>
      <c r="X308" s="156">
        <v>0.11</v>
      </c>
      <c r="Y308" s="424">
        <f t="shared" si="714"/>
        <v>83250</v>
      </c>
    </row>
    <row r="309" spans="1:25" s="120" customFormat="1" ht="15.5" x14ac:dyDescent="0.35">
      <c r="A309" s="787"/>
      <c r="B309" s="784"/>
      <c r="C309" s="787"/>
      <c r="D309" s="787"/>
      <c r="E309" s="125" t="s">
        <v>533</v>
      </c>
      <c r="F309" s="310">
        <v>1</v>
      </c>
      <c r="G309" s="311" t="s">
        <v>46</v>
      </c>
      <c r="H309" s="157">
        <v>187500</v>
      </c>
      <c r="I309" s="413">
        <f t="shared" si="695"/>
        <v>187500</v>
      </c>
      <c r="J309" s="311">
        <v>0.2</v>
      </c>
      <c r="K309" s="415">
        <f t="shared" si="696"/>
        <v>37500</v>
      </c>
      <c r="L309" s="415">
        <f t="shared" si="705"/>
        <v>150000</v>
      </c>
      <c r="M309" s="848"/>
      <c r="N309" s="848"/>
      <c r="O309" s="197"/>
      <c r="P309" s="848"/>
      <c r="Q309" s="484" t="s">
        <v>211</v>
      </c>
      <c r="R309" s="220">
        <v>100000</v>
      </c>
      <c r="S309" s="155">
        <f>SUM(F309*R309)</f>
        <v>100000</v>
      </c>
      <c r="T309" s="156">
        <v>0.25</v>
      </c>
      <c r="U309" s="480">
        <f t="shared" si="711"/>
        <v>25000</v>
      </c>
      <c r="V309" s="480">
        <f t="shared" si="712"/>
        <v>75000</v>
      </c>
      <c r="W309" s="424">
        <f t="shared" si="713"/>
        <v>75000</v>
      </c>
      <c r="X309" s="156">
        <v>0.11</v>
      </c>
      <c r="Y309" s="424">
        <f t="shared" si="714"/>
        <v>83250</v>
      </c>
    </row>
    <row r="310" spans="1:25" s="120" customFormat="1" ht="15.5" x14ac:dyDescent="0.35">
      <c r="A310" s="787"/>
      <c r="B310" s="784"/>
      <c r="C310" s="787"/>
      <c r="D310" s="787"/>
      <c r="E310" s="282" t="s">
        <v>381</v>
      </c>
      <c r="F310" s="310">
        <v>1</v>
      </c>
      <c r="G310" s="311" t="s">
        <v>46</v>
      </c>
      <c r="H310" s="312">
        <v>225000</v>
      </c>
      <c r="I310" s="413">
        <f t="shared" si="695"/>
        <v>225000</v>
      </c>
      <c r="J310" s="311">
        <v>0.2</v>
      </c>
      <c r="K310" s="415">
        <f t="shared" si="696"/>
        <v>45000</v>
      </c>
      <c r="L310" s="415">
        <f t="shared" si="705"/>
        <v>180000</v>
      </c>
      <c r="M310" s="848"/>
      <c r="N310" s="848"/>
      <c r="O310" s="197"/>
      <c r="P310" s="848"/>
      <c r="Q310" s="484" t="s">
        <v>211</v>
      </c>
      <c r="R310" s="220">
        <v>109910</v>
      </c>
      <c r="S310" s="155">
        <f>SUM(F310*R310)</f>
        <v>109910</v>
      </c>
      <c r="T310" s="156">
        <v>0.25</v>
      </c>
      <c r="U310" s="480">
        <f t="shared" si="711"/>
        <v>27477.5</v>
      </c>
      <c r="V310" s="480">
        <f t="shared" si="712"/>
        <v>82432.5</v>
      </c>
      <c r="W310" s="424">
        <f t="shared" si="713"/>
        <v>82432.5</v>
      </c>
      <c r="X310" s="156">
        <v>0.11</v>
      </c>
      <c r="Y310" s="424">
        <f t="shared" si="714"/>
        <v>91500.074999999997</v>
      </c>
    </row>
    <row r="311" spans="1:25" s="120" customFormat="1" ht="15.5" x14ac:dyDescent="0.35">
      <c r="A311" s="787"/>
      <c r="B311" s="784"/>
      <c r="C311" s="787"/>
      <c r="D311" s="787"/>
      <c r="E311" s="125" t="s">
        <v>154</v>
      </c>
      <c r="F311" s="75">
        <v>1</v>
      </c>
      <c r="G311" s="311" t="s">
        <v>45</v>
      </c>
      <c r="H311" s="157">
        <v>2708750</v>
      </c>
      <c r="I311" s="413">
        <f t="shared" si="695"/>
        <v>2708750</v>
      </c>
      <c r="J311" s="311">
        <v>0.2</v>
      </c>
      <c r="K311" s="415">
        <f t="shared" si="696"/>
        <v>541750</v>
      </c>
      <c r="L311" s="415">
        <f t="shared" si="705"/>
        <v>2167000</v>
      </c>
      <c r="M311" s="848"/>
      <c r="N311" s="848"/>
      <c r="O311" s="197"/>
      <c r="P311" s="848"/>
      <c r="Q311" s="484" t="s">
        <v>536</v>
      </c>
      <c r="R311" s="483">
        <v>1625000</v>
      </c>
      <c r="S311" s="155">
        <f>SUM(F311*R311)</f>
        <v>1625000</v>
      </c>
      <c r="T311" s="156">
        <v>0.25</v>
      </c>
      <c r="U311" s="480">
        <f t="shared" si="711"/>
        <v>406250</v>
      </c>
      <c r="V311" s="480">
        <f t="shared" si="712"/>
        <v>1218750</v>
      </c>
      <c r="W311" s="424">
        <f t="shared" si="713"/>
        <v>1218750</v>
      </c>
      <c r="X311" s="156">
        <v>0.11</v>
      </c>
      <c r="Y311" s="424">
        <f t="shared" si="714"/>
        <v>1352812.5</v>
      </c>
    </row>
    <row r="312" spans="1:25" s="120" customFormat="1" ht="15.5" x14ac:dyDescent="0.35">
      <c r="A312" s="787"/>
      <c r="B312" s="784"/>
      <c r="C312" s="787"/>
      <c r="D312" s="787"/>
      <c r="E312" s="125" t="s">
        <v>221</v>
      </c>
      <c r="F312" s="75">
        <v>1</v>
      </c>
      <c r="G312" s="158" t="s">
        <v>45</v>
      </c>
      <c r="H312" s="157">
        <v>235000</v>
      </c>
      <c r="I312" s="413">
        <f t="shared" si="695"/>
        <v>235000</v>
      </c>
      <c r="J312" s="158">
        <v>0.2</v>
      </c>
      <c r="K312" s="415">
        <f t="shared" si="696"/>
        <v>47000</v>
      </c>
      <c r="L312" s="415">
        <f t="shared" si="705"/>
        <v>188000</v>
      </c>
      <c r="M312" s="848"/>
      <c r="N312" s="848"/>
      <c r="O312" s="197"/>
      <c r="P312" s="848"/>
      <c r="Q312" s="484" t="s">
        <v>360</v>
      </c>
      <c r="R312" s="483">
        <v>380000</v>
      </c>
      <c r="S312" s="155">
        <f>SUM(F312*R312)</f>
        <v>380000</v>
      </c>
      <c r="T312" s="156">
        <v>0.5</v>
      </c>
      <c r="U312" s="480">
        <f t="shared" si="711"/>
        <v>190000</v>
      </c>
      <c r="V312" s="480">
        <f t="shared" si="712"/>
        <v>190000</v>
      </c>
      <c r="W312" s="424">
        <f t="shared" si="713"/>
        <v>190000</v>
      </c>
      <c r="X312" s="156">
        <v>0.11</v>
      </c>
      <c r="Y312" s="424">
        <f t="shared" si="714"/>
        <v>210900</v>
      </c>
    </row>
    <row r="313" spans="1:25" s="120" customFormat="1" ht="15.5" x14ac:dyDescent="0.35">
      <c r="A313" s="787"/>
      <c r="B313" s="784"/>
      <c r="C313" s="787"/>
      <c r="D313" s="787"/>
      <c r="E313" s="290" t="s">
        <v>200</v>
      </c>
      <c r="F313" s="75">
        <v>2</v>
      </c>
      <c r="G313" s="158" t="s">
        <v>45</v>
      </c>
      <c r="H313" s="284">
        <v>484375</v>
      </c>
      <c r="I313" s="413">
        <f t="shared" si="695"/>
        <v>968750</v>
      </c>
      <c r="J313" s="311">
        <v>0.2</v>
      </c>
      <c r="K313" s="415">
        <f t="shared" si="696"/>
        <v>193750</v>
      </c>
      <c r="L313" s="415">
        <f t="shared" si="705"/>
        <v>775000</v>
      </c>
      <c r="M313" s="848"/>
      <c r="N313" s="848"/>
      <c r="O313" s="197"/>
      <c r="P313" s="848"/>
      <c r="Q313" s="484" t="s">
        <v>47</v>
      </c>
      <c r="R313" s="483">
        <v>286000</v>
      </c>
      <c r="S313" s="155">
        <f>SUM(F313*R313)</f>
        <v>572000</v>
      </c>
      <c r="T313" s="156">
        <v>0.22500000000000001</v>
      </c>
      <c r="U313" s="480">
        <f t="shared" si="711"/>
        <v>128700</v>
      </c>
      <c r="V313" s="480">
        <f t="shared" si="712"/>
        <v>443300</v>
      </c>
      <c r="W313" s="424">
        <f t="shared" si="713"/>
        <v>443300</v>
      </c>
      <c r="X313" s="156">
        <v>0.11</v>
      </c>
      <c r="Y313" s="424">
        <f t="shared" si="714"/>
        <v>492063</v>
      </c>
    </row>
    <row r="314" spans="1:25" s="120" customFormat="1" ht="15.5" x14ac:dyDescent="0.35">
      <c r="A314" s="787"/>
      <c r="B314" s="784"/>
      <c r="C314" s="787"/>
      <c r="D314" s="787"/>
      <c r="E314" s="125" t="s">
        <v>109</v>
      </c>
      <c r="F314" s="75">
        <v>1</v>
      </c>
      <c r="G314" s="311" t="s">
        <v>50</v>
      </c>
      <c r="H314" s="157">
        <v>5167000</v>
      </c>
      <c r="I314" s="413">
        <f t="shared" si="695"/>
        <v>5167000</v>
      </c>
      <c r="J314" s="311">
        <v>0</v>
      </c>
      <c r="K314" s="415">
        <f t="shared" si="696"/>
        <v>0</v>
      </c>
      <c r="L314" s="415">
        <f t="shared" si="705"/>
        <v>5167000</v>
      </c>
      <c r="M314" s="848"/>
      <c r="N314" s="848"/>
      <c r="O314" s="197"/>
      <c r="P314" s="848"/>
      <c r="Q314" s="484" t="s">
        <v>258</v>
      </c>
      <c r="R314" s="483">
        <v>2900000</v>
      </c>
      <c r="S314" s="155">
        <f>SUM(F314*R314)</f>
        <v>2900000</v>
      </c>
      <c r="T314" s="156">
        <v>0</v>
      </c>
      <c r="U314" s="480">
        <f t="shared" si="711"/>
        <v>0</v>
      </c>
      <c r="V314" s="480">
        <f t="shared" si="712"/>
        <v>2900000</v>
      </c>
      <c r="W314" s="424">
        <f t="shared" si="713"/>
        <v>2900000</v>
      </c>
      <c r="X314" s="156">
        <v>0.11</v>
      </c>
      <c r="Y314" s="424">
        <f t="shared" si="714"/>
        <v>3219000</v>
      </c>
    </row>
    <row r="315" spans="1:25" s="120" customFormat="1" ht="15.5" x14ac:dyDescent="0.35">
      <c r="A315" s="787"/>
      <c r="B315" s="784"/>
      <c r="C315" s="787"/>
      <c r="D315" s="787"/>
      <c r="E315" s="125" t="s">
        <v>155</v>
      </c>
      <c r="F315" s="75">
        <v>3</v>
      </c>
      <c r="G315" s="158" t="s">
        <v>45</v>
      </c>
      <c r="H315" s="157">
        <v>1682000</v>
      </c>
      <c r="I315" s="413">
        <f t="shared" si="695"/>
        <v>5046000</v>
      </c>
      <c r="J315" s="311">
        <v>0</v>
      </c>
      <c r="K315" s="415">
        <f t="shared" si="696"/>
        <v>0</v>
      </c>
      <c r="L315" s="415">
        <f t="shared" si="705"/>
        <v>5046000</v>
      </c>
      <c r="M315" s="848"/>
      <c r="N315" s="848"/>
      <c r="O315" s="197"/>
      <c r="P315" s="848"/>
      <c r="Q315" s="484" t="s">
        <v>258</v>
      </c>
      <c r="R315" s="483">
        <v>557000</v>
      </c>
      <c r="S315" s="155">
        <f>SUM(F315*R315)</f>
        <v>1671000</v>
      </c>
      <c r="T315" s="156">
        <v>0</v>
      </c>
      <c r="U315" s="480">
        <f t="shared" si="711"/>
        <v>0</v>
      </c>
      <c r="V315" s="480">
        <f t="shared" si="712"/>
        <v>1671000</v>
      </c>
      <c r="W315" s="424">
        <f t="shared" si="713"/>
        <v>1671000</v>
      </c>
      <c r="X315" s="156">
        <v>0.11</v>
      </c>
      <c r="Y315" s="424">
        <f t="shared" si="714"/>
        <v>1854810</v>
      </c>
    </row>
    <row r="316" spans="1:25" s="120" customFormat="1" ht="15.5" x14ac:dyDescent="0.35">
      <c r="A316" s="787"/>
      <c r="B316" s="784"/>
      <c r="C316" s="787"/>
      <c r="D316" s="787"/>
      <c r="E316" s="290" t="s">
        <v>162</v>
      </c>
      <c r="F316" s="75">
        <v>1</v>
      </c>
      <c r="G316" s="158" t="s">
        <v>46</v>
      </c>
      <c r="H316" s="157">
        <v>562000</v>
      </c>
      <c r="I316" s="413">
        <f t="shared" si="695"/>
        <v>562000</v>
      </c>
      <c r="J316" s="311">
        <v>0</v>
      </c>
      <c r="K316" s="415">
        <f t="shared" si="696"/>
        <v>0</v>
      </c>
      <c r="L316" s="415">
        <f t="shared" si="705"/>
        <v>562000</v>
      </c>
      <c r="M316" s="848"/>
      <c r="N316" s="848"/>
      <c r="O316" s="197"/>
      <c r="P316" s="848"/>
      <c r="Q316" s="484" t="s">
        <v>258</v>
      </c>
      <c r="R316" s="483">
        <v>304000</v>
      </c>
      <c r="S316" s="155">
        <f>SUM(F316*R316)</f>
        <v>304000</v>
      </c>
      <c r="T316" s="156">
        <v>0</v>
      </c>
      <c r="U316" s="480">
        <f t="shared" si="711"/>
        <v>0</v>
      </c>
      <c r="V316" s="480">
        <f t="shared" si="712"/>
        <v>304000</v>
      </c>
      <c r="W316" s="424">
        <f t="shared" si="713"/>
        <v>304000</v>
      </c>
      <c r="X316" s="156">
        <v>0.11</v>
      </c>
      <c r="Y316" s="424">
        <f t="shared" si="714"/>
        <v>337440</v>
      </c>
    </row>
    <row r="317" spans="1:25" s="120" customFormat="1" ht="15.5" x14ac:dyDescent="0.35">
      <c r="A317" s="787"/>
      <c r="B317" s="784"/>
      <c r="C317" s="787"/>
      <c r="D317" s="787"/>
      <c r="E317" s="282" t="s">
        <v>172</v>
      </c>
      <c r="F317" s="310">
        <v>2</v>
      </c>
      <c r="G317" s="311" t="s">
        <v>45</v>
      </c>
      <c r="H317" s="312">
        <v>2414000</v>
      </c>
      <c r="I317" s="413">
        <f t="shared" si="695"/>
        <v>4828000</v>
      </c>
      <c r="J317" s="311">
        <v>0</v>
      </c>
      <c r="K317" s="415">
        <f t="shared" si="696"/>
        <v>0</v>
      </c>
      <c r="L317" s="415">
        <f t="shared" si="705"/>
        <v>4828000</v>
      </c>
      <c r="M317" s="848"/>
      <c r="N317" s="848"/>
      <c r="O317" s="197"/>
      <c r="P317" s="848"/>
      <c r="Q317" s="484" t="s">
        <v>258</v>
      </c>
      <c r="R317" s="483">
        <v>900811</v>
      </c>
      <c r="S317" s="155">
        <f>SUM(F317*R317)</f>
        <v>1801622</v>
      </c>
      <c r="T317" s="156">
        <v>0</v>
      </c>
      <c r="U317" s="480">
        <f t="shared" si="711"/>
        <v>0</v>
      </c>
      <c r="V317" s="480">
        <f t="shared" si="712"/>
        <v>1801622</v>
      </c>
      <c r="W317" s="424">
        <f t="shared" si="713"/>
        <v>1801622</v>
      </c>
      <c r="X317" s="156">
        <v>0.11</v>
      </c>
      <c r="Y317" s="424">
        <f t="shared" si="714"/>
        <v>1999800.42</v>
      </c>
    </row>
    <row r="318" spans="1:25" s="120" customFormat="1" ht="15.5" x14ac:dyDescent="0.35">
      <c r="A318" s="787"/>
      <c r="B318" s="784"/>
      <c r="C318" s="787"/>
      <c r="D318" s="787"/>
      <c r="E318" s="125" t="s">
        <v>156</v>
      </c>
      <c r="F318" s="75">
        <v>1</v>
      </c>
      <c r="G318" s="158" t="s">
        <v>39</v>
      </c>
      <c r="H318" s="157">
        <v>489000</v>
      </c>
      <c r="I318" s="413">
        <f t="shared" si="695"/>
        <v>489000</v>
      </c>
      <c r="J318" s="311">
        <v>0</v>
      </c>
      <c r="K318" s="415">
        <f t="shared" si="696"/>
        <v>0</v>
      </c>
      <c r="L318" s="415">
        <f t="shared" si="705"/>
        <v>489000</v>
      </c>
      <c r="M318" s="848"/>
      <c r="N318" s="848"/>
      <c r="O318" s="197"/>
      <c r="P318" s="848"/>
      <c r="Q318" s="484" t="s">
        <v>258</v>
      </c>
      <c r="R318" s="483">
        <v>211255</v>
      </c>
      <c r="S318" s="155">
        <f>SUM(F318*R318)</f>
        <v>211255</v>
      </c>
      <c r="T318" s="156">
        <v>0</v>
      </c>
      <c r="U318" s="480">
        <f t="shared" si="711"/>
        <v>0</v>
      </c>
      <c r="V318" s="480">
        <f t="shared" si="712"/>
        <v>211255</v>
      </c>
      <c r="W318" s="424">
        <f t="shared" si="713"/>
        <v>211255</v>
      </c>
      <c r="X318" s="156">
        <v>0.11</v>
      </c>
      <c r="Y318" s="424">
        <f t="shared" si="714"/>
        <v>234493.05</v>
      </c>
    </row>
    <row r="319" spans="1:25" s="120" customFormat="1" ht="15.5" x14ac:dyDescent="0.35">
      <c r="A319" s="787"/>
      <c r="B319" s="784"/>
      <c r="C319" s="787"/>
      <c r="D319" s="787"/>
      <c r="E319" s="125" t="s">
        <v>43</v>
      </c>
      <c r="F319" s="75">
        <v>1</v>
      </c>
      <c r="G319" s="158" t="s">
        <v>39</v>
      </c>
      <c r="H319" s="157">
        <v>5588000</v>
      </c>
      <c r="I319" s="413">
        <f t="shared" si="695"/>
        <v>5588000</v>
      </c>
      <c r="J319" s="311">
        <v>0</v>
      </c>
      <c r="K319" s="415">
        <f t="shared" si="696"/>
        <v>0</v>
      </c>
      <c r="L319" s="415">
        <f t="shared" si="705"/>
        <v>5588000</v>
      </c>
      <c r="M319" s="848"/>
      <c r="N319" s="848"/>
      <c r="O319" s="197"/>
      <c r="P319" s="848"/>
      <c r="Q319" s="484" t="s">
        <v>258</v>
      </c>
      <c r="R319" s="483">
        <v>2417690</v>
      </c>
      <c r="S319" s="155">
        <f>SUM(F319*R319)</f>
        <v>2417690</v>
      </c>
      <c r="T319" s="156">
        <v>0</v>
      </c>
      <c r="U319" s="480">
        <f t="shared" si="711"/>
        <v>0</v>
      </c>
      <c r="V319" s="480">
        <f t="shared" si="712"/>
        <v>2417690</v>
      </c>
      <c r="W319" s="424">
        <f t="shared" si="713"/>
        <v>2417690</v>
      </c>
      <c r="X319" s="156">
        <v>0.11</v>
      </c>
      <c r="Y319" s="424">
        <f t="shared" si="714"/>
        <v>2683635.9</v>
      </c>
    </row>
    <row r="320" spans="1:25" s="120" customFormat="1" ht="15.5" x14ac:dyDescent="0.35">
      <c r="A320" s="787"/>
      <c r="B320" s="784"/>
      <c r="C320" s="787"/>
      <c r="D320" s="787"/>
      <c r="E320" s="282" t="s">
        <v>173</v>
      </c>
      <c r="F320" s="75">
        <v>1</v>
      </c>
      <c r="G320" s="158" t="s">
        <v>46</v>
      </c>
      <c r="H320" s="157">
        <v>905000</v>
      </c>
      <c r="I320" s="413">
        <f t="shared" si="695"/>
        <v>905000</v>
      </c>
      <c r="J320" s="311">
        <v>0</v>
      </c>
      <c r="K320" s="415">
        <f t="shared" si="696"/>
        <v>0</v>
      </c>
      <c r="L320" s="415">
        <f t="shared" si="705"/>
        <v>905000</v>
      </c>
      <c r="M320" s="848"/>
      <c r="N320" s="848"/>
      <c r="O320" s="197"/>
      <c r="P320" s="848"/>
      <c r="Q320" s="484" t="s">
        <v>258</v>
      </c>
      <c r="R320" s="483">
        <v>459250</v>
      </c>
      <c r="S320" s="155">
        <f>SUM(F320*R320)</f>
        <v>459250</v>
      </c>
      <c r="T320" s="156">
        <v>0</v>
      </c>
      <c r="U320" s="480">
        <f t="shared" si="711"/>
        <v>0</v>
      </c>
      <c r="V320" s="480">
        <f t="shared" si="712"/>
        <v>459250</v>
      </c>
      <c r="W320" s="424">
        <f t="shared" si="713"/>
        <v>459250</v>
      </c>
      <c r="X320" s="156">
        <v>0.11</v>
      </c>
      <c r="Y320" s="424">
        <f t="shared" si="714"/>
        <v>509767.5</v>
      </c>
    </row>
    <row r="321" spans="1:25" s="120" customFormat="1" ht="15.5" x14ac:dyDescent="0.35">
      <c r="A321" s="787"/>
      <c r="B321" s="784"/>
      <c r="C321" s="787"/>
      <c r="D321" s="787"/>
      <c r="E321" s="260" t="s">
        <v>144</v>
      </c>
      <c r="F321" s="75">
        <v>1</v>
      </c>
      <c r="G321" s="311" t="s">
        <v>42</v>
      </c>
      <c r="H321" s="312">
        <v>1856000</v>
      </c>
      <c r="I321" s="413">
        <f t="shared" si="695"/>
        <v>1856000</v>
      </c>
      <c r="J321" s="311">
        <v>0</v>
      </c>
      <c r="K321" s="415">
        <f t="shared" si="696"/>
        <v>0</v>
      </c>
      <c r="L321" s="415">
        <f t="shared" si="705"/>
        <v>1856000</v>
      </c>
      <c r="M321" s="848"/>
      <c r="N321" s="848"/>
      <c r="O321" s="197"/>
      <c r="P321" s="848"/>
      <c r="Q321" s="484" t="s">
        <v>258</v>
      </c>
      <c r="R321" s="483">
        <v>607000</v>
      </c>
      <c r="S321" s="155">
        <f>SUM(F321*R321)</f>
        <v>607000</v>
      </c>
      <c r="T321" s="156">
        <v>0</v>
      </c>
      <c r="U321" s="480">
        <f t="shared" si="711"/>
        <v>0</v>
      </c>
      <c r="V321" s="480">
        <f t="shared" si="712"/>
        <v>607000</v>
      </c>
      <c r="W321" s="424">
        <f t="shared" si="713"/>
        <v>607000</v>
      </c>
      <c r="X321" s="156">
        <v>0.11</v>
      </c>
      <c r="Y321" s="424">
        <f t="shared" si="714"/>
        <v>673770</v>
      </c>
    </row>
    <row r="322" spans="1:25" s="120" customFormat="1" ht="15.5" x14ac:dyDescent="0.35">
      <c r="A322" s="787"/>
      <c r="B322" s="784"/>
      <c r="C322" s="787"/>
      <c r="D322" s="787"/>
      <c r="E322" s="282" t="s">
        <v>174</v>
      </c>
      <c r="F322" s="75">
        <v>1</v>
      </c>
      <c r="G322" s="311" t="s">
        <v>45</v>
      </c>
      <c r="H322" s="312">
        <v>1534000</v>
      </c>
      <c r="I322" s="413">
        <f t="shared" si="695"/>
        <v>1534000</v>
      </c>
      <c r="J322" s="311">
        <v>0</v>
      </c>
      <c r="K322" s="415">
        <f t="shared" si="696"/>
        <v>0</v>
      </c>
      <c r="L322" s="415">
        <f t="shared" si="705"/>
        <v>1534000</v>
      </c>
      <c r="M322" s="848"/>
      <c r="N322" s="848"/>
      <c r="O322" s="197"/>
      <c r="P322" s="848"/>
      <c r="Q322" s="484" t="s">
        <v>258</v>
      </c>
      <c r="R322" s="483">
        <v>557000</v>
      </c>
      <c r="S322" s="155">
        <f>SUM(F322*R322)</f>
        <v>557000</v>
      </c>
      <c r="T322" s="156">
        <v>0</v>
      </c>
      <c r="U322" s="480">
        <f t="shared" si="711"/>
        <v>0</v>
      </c>
      <c r="V322" s="480">
        <f t="shared" si="712"/>
        <v>557000</v>
      </c>
      <c r="W322" s="424">
        <f t="shared" si="713"/>
        <v>557000</v>
      </c>
      <c r="X322" s="156">
        <v>0.11</v>
      </c>
      <c r="Y322" s="424">
        <f t="shared" si="714"/>
        <v>618270</v>
      </c>
    </row>
    <row r="323" spans="1:25" s="120" customFormat="1" ht="15.5" x14ac:dyDescent="0.35">
      <c r="A323" s="787"/>
      <c r="B323" s="784"/>
      <c r="C323" s="787"/>
      <c r="D323" s="787"/>
      <c r="E323" s="125" t="s">
        <v>59</v>
      </c>
      <c r="F323" s="75">
        <v>1</v>
      </c>
      <c r="G323" s="158" t="s">
        <v>42</v>
      </c>
      <c r="H323" s="157">
        <v>2892000</v>
      </c>
      <c r="I323" s="413">
        <f t="shared" si="695"/>
        <v>2892000</v>
      </c>
      <c r="J323" s="311">
        <v>0</v>
      </c>
      <c r="K323" s="415">
        <f t="shared" si="696"/>
        <v>0</v>
      </c>
      <c r="L323" s="415">
        <f t="shared" si="705"/>
        <v>2892000</v>
      </c>
      <c r="M323" s="848"/>
      <c r="N323" s="848"/>
      <c r="O323" s="197"/>
      <c r="P323" s="848"/>
      <c r="Q323" s="484" t="s">
        <v>258</v>
      </c>
      <c r="R323" s="483">
        <v>1462000</v>
      </c>
      <c r="S323" s="155">
        <f>SUM(F323*R323)</f>
        <v>1462000</v>
      </c>
      <c r="T323" s="156">
        <v>0</v>
      </c>
      <c r="U323" s="480">
        <f t="shared" si="711"/>
        <v>0</v>
      </c>
      <c r="V323" s="480">
        <f t="shared" si="712"/>
        <v>1462000</v>
      </c>
      <c r="W323" s="424">
        <f t="shared" si="713"/>
        <v>1462000</v>
      </c>
      <c r="X323" s="156">
        <v>0.11</v>
      </c>
      <c r="Y323" s="424">
        <f t="shared" si="714"/>
        <v>1622820</v>
      </c>
    </row>
    <row r="324" spans="1:25" s="120" customFormat="1" ht="15.5" x14ac:dyDescent="0.35">
      <c r="A324" s="787"/>
      <c r="B324" s="784"/>
      <c r="C324" s="787"/>
      <c r="D324" s="787"/>
      <c r="E324" s="125" t="s">
        <v>111</v>
      </c>
      <c r="F324" s="75">
        <v>3</v>
      </c>
      <c r="G324" s="158" t="s">
        <v>42</v>
      </c>
      <c r="H324" s="157">
        <v>1816000</v>
      </c>
      <c r="I324" s="413">
        <f t="shared" si="695"/>
        <v>5448000</v>
      </c>
      <c r="J324" s="311">
        <v>0</v>
      </c>
      <c r="K324" s="415">
        <f t="shared" si="696"/>
        <v>0</v>
      </c>
      <c r="L324" s="415">
        <f t="shared" si="705"/>
        <v>5448000</v>
      </c>
      <c r="M324" s="848"/>
      <c r="N324" s="848"/>
      <c r="O324" s="197"/>
      <c r="P324" s="848"/>
      <c r="Q324" s="484" t="s">
        <v>258</v>
      </c>
      <c r="R324" s="483">
        <v>658000</v>
      </c>
      <c r="S324" s="155">
        <f>SUM(F324*R324)</f>
        <v>1974000</v>
      </c>
      <c r="T324" s="156">
        <v>0</v>
      </c>
      <c r="U324" s="480">
        <f t="shared" si="711"/>
        <v>0</v>
      </c>
      <c r="V324" s="480">
        <f t="shared" si="712"/>
        <v>1974000</v>
      </c>
      <c r="W324" s="424">
        <f t="shared" si="713"/>
        <v>1974000</v>
      </c>
      <c r="X324" s="156">
        <v>0.11</v>
      </c>
      <c r="Y324" s="424">
        <f t="shared" si="714"/>
        <v>2191140</v>
      </c>
    </row>
    <row r="325" spans="1:25" s="120" customFormat="1" ht="15.5" x14ac:dyDescent="0.35">
      <c r="A325" s="787"/>
      <c r="B325" s="784"/>
      <c r="C325" s="787"/>
      <c r="D325" s="787"/>
      <c r="E325" s="125" t="s">
        <v>355</v>
      </c>
      <c r="F325" s="75">
        <v>8</v>
      </c>
      <c r="G325" s="158" t="s">
        <v>45</v>
      </c>
      <c r="H325" s="157">
        <v>75000</v>
      </c>
      <c r="I325" s="413">
        <f t="shared" si="695"/>
        <v>600000</v>
      </c>
      <c r="J325" s="311">
        <v>0.2</v>
      </c>
      <c r="K325" s="415">
        <f t="shared" si="696"/>
        <v>120000</v>
      </c>
      <c r="L325" s="415">
        <f t="shared" si="705"/>
        <v>480000</v>
      </c>
      <c r="M325" s="848"/>
      <c r="N325" s="848"/>
      <c r="O325" s="197"/>
      <c r="P325" s="848"/>
      <c r="Q325" s="484" t="s">
        <v>68</v>
      </c>
      <c r="R325" s="483">
        <v>40000</v>
      </c>
      <c r="S325" s="155">
        <f>SUM(F325*R325)</f>
        <v>320000</v>
      </c>
      <c r="T325" s="156">
        <v>0</v>
      </c>
      <c r="U325" s="480">
        <f t="shared" si="711"/>
        <v>0</v>
      </c>
      <c r="V325" s="480">
        <f t="shared" si="712"/>
        <v>320000</v>
      </c>
      <c r="W325" s="424">
        <f t="shared" si="713"/>
        <v>320000</v>
      </c>
      <c r="X325" s="156">
        <v>0</v>
      </c>
      <c r="Y325" s="424">
        <f t="shared" si="714"/>
        <v>320000</v>
      </c>
    </row>
    <row r="326" spans="1:25" s="120" customFormat="1" ht="15.5" x14ac:dyDescent="0.35">
      <c r="A326" s="787"/>
      <c r="B326" s="784"/>
      <c r="C326" s="787"/>
      <c r="D326" s="787"/>
      <c r="E326" s="125" t="s">
        <v>163</v>
      </c>
      <c r="F326" s="75">
        <v>4</v>
      </c>
      <c r="G326" s="311" t="s">
        <v>45</v>
      </c>
      <c r="H326" s="157">
        <v>1260000</v>
      </c>
      <c r="I326" s="413">
        <f t="shared" si="695"/>
        <v>5040000</v>
      </c>
      <c r="J326" s="311">
        <v>0.2</v>
      </c>
      <c r="K326" s="415">
        <f t="shared" si="696"/>
        <v>1008000</v>
      </c>
      <c r="L326" s="415">
        <f t="shared" si="705"/>
        <v>4032000</v>
      </c>
      <c r="M326" s="848"/>
      <c r="N326" s="848"/>
      <c r="O326" s="197"/>
      <c r="P326" s="848"/>
      <c r="Q326" s="484" t="s">
        <v>361</v>
      </c>
      <c r="R326" s="483">
        <v>1491000</v>
      </c>
      <c r="S326" s="155">
        <f>SUM(F326*R326)</f>
        <v>5964000</v>
      </c>
      <c r="T326" s="156">
        <v>0.5</v>
      </c>
      <c r="U326" s="480">
        <f t="shared" si="711"/>
        <v>2982000</v>
      </c>
      <c r="V326" s="480">
        <f t="shared" si="712"/>
        <v>2982000</v>
      </c>
      <c r="W326" s="424">
        <f t="shared" si="713"/>
        <v>2982000</v>
      </c>
      <c r="X326" s="156">
        <v>0.11</v>
      </c>
      <c r="Y326" s="424">
        <f t="shared" si="714"/>
        <v>3310020</v>
      </c>
    </row>
    <row r="327" spans="1:25" s="120" customFormat="1" ht="15.5" x14ac:dyDescent="0.35">
      <c r="A327" s="787"/>
      <c r="B327" s="784"/>
      <c r="C327" s="787"/>
      <c r="D327" s="787"/>
      <c r="E327" s="125" t="s">
        <v>534</v>
      </c>
      <c r="F327" s="75">
        <v>100</v>
      </c>
      <c r="G327" s="158" t="s">
        <v>50</v>
      </c>
      <c r="H327" s="157">
        <v>3688</v>
      </c>
      <c r="I327" s="413">
        <f t="shared" si="695"/>
        <v>368800</v>
      </c>
      <c r="J327" s="158">
        <v>0.2</v>
      </c>
      <c r="K327" s="415">
        <f t="shared" si="696"/>
        <v>73760</v>
      </c>
      <c r="L327" s="415">
        <f t="shared" si="705"/>
        <v>295040</v>
      </c>
      <c r="M327" s="848"/>
      <c r="N327" s="848"/>
      <c r="O327" s="197"/>
      <c r="P327" s="848"/>
      <c r="Q327" s="484" t="s">
        <v>104</v>
      </c>
      <c r="R327" s="483">
        <v>1500</v>
      </c>
      <c r="S327" s="155">
        <f>SUM(F327*R327)</f>
        <v>150000</v>
      </c>
      <c r="T327" s="156">
        <v>0</v>
      </c>
      <c r="U327" s="480">
        <f t="shared" si="711"/>
        <v>0</v>
      </c>
      <c r="V327" s="480">
        <f t="shared" si="712"/>
        <v>150000</v>
      </c>
      <c r="W327" s="424">
        <f t="shared" si="713"/>
        <v>150000</v>
      </c>
      <c r="X327" s="156">
        <v>0.11</v>
      </c>
      <c r="Y327" s="424">
        <f t="shared" si="714"/>
        <v>166500</v>
      </c>
    </row>
    <row r="328" spans="1:25" s="120" customFormat="1" ht="15.5" x14ac:dyDescent="0.35">
      <c r="A328" s="787"/>
      <c r="B328" s="784"/>
      <c r="C328" s="787"/>
      <c r="D328" s="787"/>
      <c r="E328" s="282" t="s">
        <v>349</v>
      </c>
      <c r="F328" s="310">
        <v>1</v>
      </c>
      <c r="G328" s="311" t="s">
        <v>52</v>
      </c>
      <c r="H328" s="312">
        <v>350000</v>
      </c>
      <c r="I328" s="413">
        <f t="shared" si="695"/>
        <v>350000</v>
      </c>
      <c r="J328" s="311">
        <v>0.2</v>
      </c>
      <c r="K328" s="415">
        <f t="shared" si="696"/>
        <v>70000</v>
      </c>
      <c r="L328" s="415">
        <f t="shared" si="705"/>
        <v>280000</v>
      </c>
      <c r="M328" s="848"/>
      <c r="N328" s="848"/>
      <c r="O328" s="197"/>
      <c r="P328" s="848"/>
      <c r="Q328" s="484" t="s">
        <v>104</v>
      </c>
      <c r="R328" s="483">
        <v>140000</v>
      </c>
      <c r="S328" s="155">
        <f>SUM(F328*R328)</f>
        <v>140000</v>
      </c>
      <c r="T328" s="156">
        <v>0</v>
      </c>
      <c r="U328" s="480">
        <f t="shared" si="711"/>
        <v>0</v>
      </c>
      <c r="V328" s="480">
        <f t="shared" si="712"/>
        <v>140000</v>
      </c>
      <c r="W328" s="424">
        <f t="shared" si="713"/>
        <v>140000</v>
      </c>
      <c r="X328" s="156">
        <v>0.11</v>
      </c>
      <c r="Y328" s="424">
        <f t="shared" si="714"/>
        <v>155400</v>
      </c>
    </row>
    <row r="329" spans="1:25" s="120" customFormat="1" ht="15.5" x14ac:dyDescent="0.35">
      <c r="A329" s="787"/>
      <c r="B329" s="784"/>
      <c r="C329" s="787"/>
      <c r="D329" s="787"/>
      <c r="E329" s="282" t="s">
        <v>191</v>
      </c>
      <c r="F329" s="75">
        <v>5</v>
      </c>
      <c r="G329" s="311" t="s">
        <v>42</v>
      </c>
      <c r="H329" s="157">
        <v>339000</v>
      </c>
      <c r="I329" s="413">
        <f t="shared" si="695"/>
        <v>1695000</v>
      </c>
      <c r="J329" s="311">
        <v>0</v>
      </c>
      <c r="K329" s="415">
        <f t="shared" si="696"/>
        <v>0</v>
      </c>
      <c r="L329" s="415">
        <f t="shared" si="705"/>
        <v>1695000</v>
      </c>
      <c r="M329" s="848"/>
      <c r="N329" s="848"/>
      <c r="O329" s="197"/>
      <c r="P329" s="848"/>
      <c r="Q329" s="484" t="s">
        <v>258</v>
      </c>
      <c r="R329" s="483">
        <v>150000</v>
      </c>
      <c r="S329" s="155">
        <f>SUM(F329*R329)</f>
        <v>750000</v>
      </c>
      <c r="T329" s="156">
        <v>0</v>
      </c>
      <c r="U329" s="480">
        <f t="shared" si="711"/>
        <v>0</v>
      </c>
      <c r="V329" s="480">
        <f t="shared" si="712"/>
        <v>750000</v>
      </c>
      <c r="W329" s="424">
        <f t="shared" si="713"/>
        <v>750000</v>
      </c>
      <c r="X329" s="156">
        <v>0.11</v>
      </c>
      <c r="Y329" s="424">
        <f t="shared" si="714"/>
        <v>832500</v>
      </c>
    </row>
    <row r="330" spans="1:25" s="120" customFormat="1" ht="15.5" x14ac:dyDescent="0.35">
      <c r="A330" s="787"/>
      <c r="B330" s="784"/>
      <c r="C330" s="787"/>
      <c r="D330" s="787"/>
      <c r="E330" s="125" t="s">
        <v>113</v>
      </c>
      <c r="F330" s="75">
        <v>15</v>
      </c>
      <c r="G330" s="311" t="s">
        <v>45</v>
      </c>
      <c r="H330" s="157">
        <v>464150</v>
      </c>
      <c r="I330" s="413">
        <f t="shared" si="695"/>
        <v>6962250</v>
      </c>
      <c r="J330" s="311">
        <v>0.2</v>
      </c>
      <c r="K330" s="415">
        <f t="shared" si="696"/>
        <v>1392450</v>
      </c>
      <c r="L330" s="415">
        <f t="shared" si="705"/>
        <v>5569800</v>
      </c>
      <c r="M330" s="848"/>
      <c r="N330" s="848"/>
      <c r="O330" s="197"/>
      <c r="P330" s="848"/>
      <c r="Q330" s="484" t="s">
        <v>259</v>
      </c>
      <c r="R330" s="483">
        <v>252253</v>
      </c>
      <c r="S330" s="155">
        <f>SUM(F330*R330)</f>
        <v>3783795</v>
      </c>
      <c r="T330" s="156">
        <v>0</v>
      </c>
      <c r="U330" s="480">
        <f t="shared" si="711"/>
        <v>0</v>
      </c>
      <c r="V330" s="480">
        <f t="shared" si="712"/>
        <v>3783795</v>
      </c>
      <c r="W330" s="424">
        <f t="shared" si="713"/>
        <v>3783795</v>
      </c>
      <c r="X330" s="156">
        <v>0.11</v>
      </c>
      <c r="Y330" s="424">
        <f t="shared" si="714"/>
        <v>4200012.45</v>
      </c>
    </row>
    <row r="331" spans="1:25" s="120" customFormat="1" ht="15.5" x14ac:dyDescent="0.35">
      <c r="A331" s="787"/>
      <c r="B331" s="784"/>
      <c r="C331" s="787"/>
      <c r="D331" s="787"/>
      <c r="E331" s="282" t="s">
        <v>208</v>
      </c>
      <c r="F331" s="75">
        <v>1</v>
      </c>
      <c r="G331" s="311" t="s">
        <v>39</v>
      </c>
      <c r="H331" s="312">
        <v>884000</v>
      </c>
      <c r="I331" s="413">
        <f t="shared" si="695"/>
        <v>884000</v>
      </c>
      <c r="J331" s="311">
        <v>0</v>
      </c>
      <c r="K331" s="415">
        <f t="shared" si="696"/>
        <v>0</v>
      </c>
      <c r="L331" s="415">
        <f t="shared" si="705"/>
        <v>884000</v>
      </c>
      <c r="M331" s="848"/>
      <c r="N331" s="848"/>
      <c r="O331" s="197"/>
      <c r="P331" s="848"/>
      <c r="Q331" s="484" t="s">
        <v>258</v>
      </c>
      <c r="R331" s="483">
        <v>424765</v>
      </c>
      <c r="S331" s="155">
        <f>SUM(F331*R331)</f>
        <v>424765</v>
      </c>
      <c r="T331" s="156">
        <v>0</v>
      </c>
      <c r="U331" s="480">
        <f t="shared" si="711"/>
        <v>0</v>
      </c>
      <c r="V331" s="480">
        <f t="shared" si="712"/>
        <v>424765</v>
      </c>
      <c r="W331" s="424">
        <f t="shared" si="713"/>
        <v>424765</v>
      </c>
      <c r="X331" s="156">
        <v>0.11</v>
      </c>
      <c r="Y331" s="424">
        <f t="shared" si="714"/>
        <v>471489.15</v>
      </c>
    </row>
    <row r="332" spans="1:25" s="120" customFormat="1" ht="15.5" x14ac:dyDescent="0.35">
      <c r="A332" s="787"/>
      <c r="B332" s="784"/>
      <c r="C332" s="787"/>
      <c r="D332" s="787"/>
      <c r="E332" s="282" t="s">
        <v>178</v>
      </c>
      <c r="F332" s="310">
        <v>3</v>
      </c>
      <c r="G332" s="311" t="s">
        <v>39</v>
      </c>
      <c r="H332" s="312">
        <v>3328000</v>
      </c>
      <c r="I332" s="413">
        <f t="shared" si="695"/>
        <v>9984000</v>
      </c>
      <c r="J332" s="311">
        <v>0</v>
      </c>
      <c r="K332" s="415">
        <f t="shared" si="696"/>
        <v>0</v>
      </c>
      <c r="L332" s="415">
        <f t="shared" si="705"/>
        <v>9984000</v>
      </c>
      <c r="M332" s="848"/>
      <c r="N332" s="848"/>
      <c r="O332" s="197"/>
      <c r="P332" s="848"/>
      <c r="Q332" s="484" t="s">
        <v>258</v>
      </c>
      <c r="R332" s="483">
        <v>500500</v>
      </c>
      <c r="S332" s="155">
        <f>SUM(F332*R332)</f>
        <v>1501500</v>
      </c>
      <c r="T332" s="156">
        <v>0</v>
      </c>
      <c r="U332" s="480">
        <f t="shared" si="711"/>
        <v>0</v>
      </c>
      <c r="V332" s="480">
        <f t="shared" si="712"/>
        <v>1501500</v>
      </c>
      <c r="W332" s="424">
        <f t="shared" si="713"/>
        <v>1501500</v>
      </c>
      <c r="X332" s="156">
        <v>0.11</v>
      </c>
      <c r="Y332" s="424">
        <f t="shared" si="714"/>
        <v>1666665</v>
      </c>
    </row>
    <row r="333" spans="1:25" s="120" customFormat="1" ht="15.5" x14ac:dyDescent="0.35">
      <c r="A333" s="787"/>
      <c r="B333" s="784"/>
      <c r="C333" s="787"/>
      <c r="D333" s="787"/>
      <c r="E333" s="282" t="s">
        <v>178</v>
      </c>
      <c r="F333" s="75">
        <v>1</v>
      </c>
      <c r="G333" s="311" t="s">
        <v>39</v>
      </c>
      <c r="H333" s="157">
        <v>3609000</v>
      </c>
      <c r="I333" s="413">
        <f t="shared" si="695"/>
        <v>3609000</v>
      </c>
      <c r="J333" s="311">
        <v>0</v>
      </c>
      <c r="K333" s="415">
        <f t="shared" si="696"/>
        <v>0</v>
      </c>
      <c r="L333" s="415">
        <f t="shared" si="705"/>
        <v>3609000</v>
      </c>
      <c r="M333" s="848"/>
      <c r="N333" s="848"/>
      <c r="O333" s="197"/>
      <c r="P333" s="848"/>
      <c r="Q333" s="484" t="s">
        <v>360</v>
      </c>
      <c r="R333" s="483">
        <v>1561285</v>
      </c>
      <c r="S333" s="155">
        <f>SUM(F333*R333)</f>
        <v>1561285</v>
      </c>
      <c r="T333" s="156">
        <v>0.5</v>
      </c>
      <c r="U333" s="480">
        <f t="shared" ref="U333:U339" si="715">SUM(S333*T333)</f>
        <v>780642.5</v>
      </c>
      <c r="V333" s="480">
        <f t="shared" ref="V333:V339" si="716">SUM(S333-U333)</f>
        <v>780642.5</v>
      </c>
      <c r="W333" s="424">
        <f t="shared" si="699"/>
        <v>780642.5</v>
      </c>
      <c r="X333" s="156">
        <v>0.11</v>
      </c>
      <c r="Y333" s="424">
        <f t="shared" si="708"/>
        <v>866513.17500000005</v>
      </c>
    </row>
    <row r="334" spans="1:25" s="120" customFormat="1" ht="15.5" x14ac:dyDescent="0.35">
      <c r="A334" s="787"/>
      <c r="B334" s="784"/>
      <c r="C334" s="787"/>
      <c r="D334" s="787"/>
      <c r="E334" s="125" t="s">
        <v>103</v>
      </c>
      <c r="F334" s="310">
        <v>1</v>
      </c>
      <c r="G334" s="158" t="s">
        <v>39</v>
      </c>
      <c r="H334" s="157">
        <v>929000</v>
      </c>
      <c r="I334" s="413">
        <f t="shared" si="695"/>
        <v>929000</v>
      </c>
      <c r="J334" s="311">
        <v>0</v>
      </c>
      <c r="K334" s="415">
        <f t="shared" si="696"/>
        <v>0</v>
      </c>
      <c r="L334" s="415">
        <f t="shared" si="705"/>
        <v>929000</v>
      </c>
      <c r="M334" s="848"/>
      <c r="N334" s="848"/>
      <c r="O334" s="197"/>
      <c r="P334" s="848"/>
      <c r="Q334" s="484" t="s">
        <v>258</v>
      </c>
      <c r="R334" s="483">
        <v>401830</v>
      </c>
      <c r="S334" s="155">
        <f>SUM(F334*R334)</f>
        <v>401830</v>
      </c>
      <c r="T334" s="156">
        <v>0</v>
      </c>
      <c r="U334" s="480">
        <f t="shared" si="715"/>
        <v>0</v>
      </c>
      <c r="V334" s="480">
        <f t="shared" si="716"/>
        <v>401830</v>
      </c>
      <c r="W334" s="424">
        <f t="shared" si="699"/>
        <v>401830</v>
      </c>
      <c r="X334" s="156">
        <v>0.11</v>
      </c>
      <c r="Y334" s="424">
        <f t="shared" si="708"/>
        <v>446031.3</v>
      </c>
    </row>
    <row r="335" spans="1:25" s="120" customFormat="1" ht="15.5" x14ac:dyDescent="0.35">
      <c r="A335" s="787"/>
      <c r="B335" s="784"/>
      <c r="C335" s="787"/>
      <c r="D335" s="787"/>
      <c r="E335" s="282" t="s">
        <v>179</v>
      </c>
      <c r="F335" s="75">
        <v>1</v>
      </c>
      <c r="G335" s="311" t="s">
        <v>39</v>
      </c>
      <c r="H335" s="157">
        <v>1667000</v>
      </c>
      <c r="I335" s="413">
        <f t="shared" si="695"/>
        <v>1667000</v>
      </c>
      <c r="J335" s="311">
        <v>0</v>
      </c>
      <c r="K335" s="415">
        <f t="shared" si="696"/>
        <v>0</v>
      </c>
      <c r="L335" s="415">
        <f t="shared" si="705"/>
        <v>1667000</v>
      </c>
      <c r="M335" s="848"/>
      <c r="N335" s="848"/>
      <c r="O335" s="197"/>
      <c r="P335" s="848"/>
      <c r="Q335" s="484" t="s">
        <v>258</v>
      </c>
      <c r="R335" s="483">
        <v>720940</v>
      </c>
      <c r="S335" s="155">
        <f>SUM(F335*R335)</f>
        <v>720940</v>
      </c>
      <c r="T335" s="156">
        <v>0</v>
      </c>
      <c r="U335" s="480">
        <f t="shared" si="715"/>
        <v>0</v>
      </c>
      <c r="V335" s="480">
        <f t="shared" si="716"/>
        <v>720940</v>
      </c>
      <c r="W335" s="424">
        <f t="shared" si="699"/>
        <v>720940</v>
      </c>
      <c r="X335" s="156">
        <v>0.11</v>
      </c>
      <c r="Y335" s="424">
        <f t="shared" si="708"/>
        <v>800243.4</v>
      </c>
    </row>
    <row r="336" spans="1:25" s="120" customFormat="1" ht="15.5" x14ac:dyDescent="0.35">
      <c r="A336" s="787"/>
      <c r="B336" s="784"/>
      <c r="C336" s="787"/>
      <c r="D336" s="787"/>
      <c r="E336" s="260" t="s">
        <v>312</v>
      </c>
      <c r="F336" s="310">
        <v>1</v>
      </c>
      <c r="G336" s="311" t="s">
        <v>45</v>
      </c>
      <c r="H336" s="600">
        <v>668845</v>
      </c>
      <c r="I336" s="413">
        <f t="shared" si="695"/>
        <v>668845</v>
      </c>
      <c r="J336" s="311">
        <v>0</v>
      </c>
      <c r="K336" s="415">
        <f t="shared" si="696"/>
        <v>0</v>
      </c>
      <c r="L336" s="415">
        <f t="shared" si="705"/>
        <v>668845</v>
      </c>
      <c r="M336" s="848"/>
      <c r="N336" s="848"/>
      <c r="O336" s="197"/>
      <c r="P336" s="848"/>
      <c r="Q336" s="484" t="s">
        <v>118</v>
      </c>
      <c r="R336" s="483">
        <v>211255</v>
      </c>
      <c r="S336" s="155">
        <f>SUM(F336*R336)</f>
        <v>211255</v>
      </c>
      <c r="T336" s="156">
        <v>0.2</v>
      </c>
      <c r="U336" s="480">
        <f t="shared" si="715"/>
        <v>42251</v>
      </c>
      <c r="V336" s="480">
        <f t="shared" si="716"/>
        <v>169004</v>
      </c>
      <c r="W336" s="424">
        <f t="shared" si="699"/>
        <v>169004</v>
      </c>
      <c r="X336" s="156">
        <v>0.11</v>
      </c>
      <c r="Y336" s="424">
        <f t="shared" si="708"/>
        <v>187594.44</v>
      </c>
    </row>
    <row r="337" spans="1:25" s="120" customFormat="1" ht="15.5" x14ac:dyDescent="0.35">
      <c r="A337" s="787"/>
      <c r="B337" s="784"/>
      <c r="C337" s="787"/>
      <c r="D337" s="787"/>
      <c r="E337" s="125" t="s">
        <v>535</v>
      </c>
      <c r="F337" s="75">
        <v>1</v>
      </c>
      <c r="G337" s="158" t="s">
        <v>45</v>
      </c>
      <c r="H337" s="157">
        <v>3382500</v>
      </c>
      <c r="I337" s="413">
        <f t="shared" si="695"/>
        <v>3382500</v>
      </c>
      <c r="J337" s="311">
        <v>0.2</v>
      </c>
      <c r="K337" s="415">
        <f t="shared" si="696"/>
        <v>676500</v>
      </c>
      <c r="L337" s="415">
        <f t="shared" si="705"/>
        <v>2706000</v>
      </c>
      <c r="M337" s="848"/>
      <c r="N337" s="848"/>
      <c r="O337" s="197"/>
      <c r="P337" s="848"/>
      <c r="Q337" s="484" t="s">
        <v>118</v>
      </c>
      <c r="R337" s="483">
        <v>2417690</v>
      </c>
      <c r="S337" s="155">
        <f>SUM(F337*R337)</f>
        <v>2417690</v>
      </c>
      <c r="T337" s="156">
        <v>0.2</v>
      </c>
      <c r="U337" s="480">
        <f t="shared" si="715"/>
        <v>483538</v>
      </c>
      <c r="V337" s="480">
        <f t="shared" si="716"/>
        <v>1934152</v>
      </c>
      <c r="W337" s="424">
        <f t="shared" si="699"/>
        <v>1934152</v>
      </c>
      <c r="X337" s="156">
        <v>0.11</v>
      </c>
      <c r="Y337" s="424">
        <f t="shared" si="708"/>
        <v>2146908.7200000002</v>
      </c>
    </row>
    <row r="338" spans="1:25" s="120" customFormat="1" ht="15.5" x14ac:dyDescent="0.35">
      <c r="A338" s="787"/>
      <c r="B338" s="784"/>
      <c r="C338" s="787"/>
      <c r="D338" s="787"/>
      <c r="E338" s="282" t="s">
        <v>358</v>
      </c>
      <c r="F338" s="310">
        <v>1</v>
      </c>
      <c r="G338" s="311" t="s">
        <v>45</v>
      </c>
      <c r="H338" s="312">
        <v>1317400</v>
      </c>
      <c r="I338" s="413">
        <f t="shared" si="695"/>
        <v>1317400</v>
      </c>
      <c r="J338" s="311">
        <v>0</v>
      </c>
      <c r="K338" s="415">
        <f t="shared" si="696"/>
        <v>0</v>
      </c>
      <c r="L338" s="415">
        <f t="shared" si="705"/>
        <v>1317400</v>
      </c>
      <c r="M338" s="848"/>
      <c r="N338" s="848"/>
      <c r="O338" s="197"/>
      <c r="P338" s="848"/>
      <c r="Q338" s="484" t="s">
        <v>118</v>
      </c>
      <c r="R338" s="483">
        <v>17000</v>
      </c>
      <c r="S338" s="155">
        <f>SUM(F338*R338)</f>
        <v>17000</v>
      </c>
      <c r="T338" s="156">
        <v>0.2</v>
      </c>
      <c r="U338" s="480">
        <f t="shared" si="715"/>
        <v>3400</v>
      </c>
      <c r="V338" s="480">
        <f t="shared" si="716"/>
        <v>13600</v>
      </c>
      <c r="W338" s="424">
        <f t="shared" si="699"/>
        <v>13600</v>
      </c>
      <c r="X338" s="156">
        <v>0</v>
      </c>
      <c r="Y338" s="424">
        <f t="shared" si="708"/>
        <v>13600</v>
      </c>
    </row>
    <row r="339" spans="1:25" s="120" customFormat="1" ht="15.5" x14ac:dyDescent="0.35">
      <c r="A339" s="787"/>
      <c r="B339" s="784"/>
      <c r="C339" s="787"/>
      <c r="D339" s="787"/>
      <c r="E339" s="282" t="s">
        <v>180</v>
      </c>
      <c r="F339" s="310">
        <v>20</v>
      </c>
      <c r="G339" s="311" t="s">
        <v>52</v>
      </c>
      <c r="H339" s="312">
        <v>217500</v>
      </c>
      <c r="I339" s="413">
        <f t="shared" si="695"/>
        <v>4350000</v>
      </c>
      <c r="J339" s="311">
        <v>0.2</v>
      </c>
      <c r="K339" s="415">
        <f t="shared" si="696"/>
        <v>870000</v>
      </c>
      <c r="L339" s="415">
        <f t="shared" si="705"/>
        <v>3480000</v>
      </c>
      <c r="M339" s="848"/>
      <c r="N339" s="848"/>
      <c r="O339" s="197"/>
      <c r="P339" s="848"/>
      <c r="Q339" s="484" t="s">
        <v>40</v>
      </c>
      <c r="R339" s="483">
        <v>103000</v>
      </c>
      <c r="S339" s="155">
        <f>SUM(F339*R339)</f>
        <v>2060000</v>
      </c>
      <c r="T339" s="156">
        <v>0</v>
      </c>
      <c r="U339" s="480">
        <f t="shared" si="715"/>
        <v>0</v>
      </c>
      <c r="V339" s="480">
        <f t="shared" si="716"/>
        <v>2060000</v>
      </c>
      <c r="W339" s="424">
        <f t="shared" si="699"/>
        <v>2060000</v>
      </c>
      <c r="X339" s="156">
        <v>0</v>
      </c>
      <c r="Y339" s="424">
        <f t="shared" si="708"/>
        <v>2060000</v>
      </c>
    </row>
    <row r="340" spans="1:25" s="120" customFormat="1" ht="15.5" x14ac:dyDescent="0.35">
      <c r="A340" s="787"/>
      <c r="B340" s="784"/>
      <c r="C340" s="787"/>
      <c r="D340" s="787"/>
      <c r="E340" s="282" t="s">
        <v>286</v>
      </c>
      <c r="F340" s="310">
        <v>20</v>
      </c>
      <c r="G340" s="311" t="s">
        <v>52</v>
      </c>
      <c r="H340" s="312">
        <v>368750</v>
      </c>
      <c r="I340" s="413">
        <f t="shared" si="695"/>
        <v>7375000</v>
      </c>
      <c r="J340" s="311">
        <v>0.2</v>
      </c>
      <c r="K340" s="415">
        <f t="shared" si="696"/>
        <v>1475000</v>
      </c>
      <c r="L340" s="415">
        <f>SUM(I340-K340)</f>
        <v>5900000</v>
      </c>
      <c r="M340" s="848"/>
      <c r="N340" s="848"/>
      <c r="O340" s="197"/>
      <c r="P340" s="848"/>
      <c r="Q340" s="346" t="s">
        <v>40</v>
      </c>
      <c r="R340" s="206">
        <v>145000</v>
      </c>
      <c r="S340" s="155">
        <f>SUM(F340*R340)</f>
        <v>2900000</v>
      </c>
      <c r="T340" s="156">
        <v>0.3</v>
      </c>
      <c r="U340" s="480">
        <f t="shared" ref="U340" si="717">SUM(S340*T340)</f>
        <v>870000</v>
      </c>
      <c r="V340" s="480">
        <f t="shared" ref="V340" si="718">SUM(S340-U340)</f>
        <v>2030000</v>
      </c>
      <c r="W340" s="424">
        <f t="shared" si="699"/>
        <v>2030000</v>
      </c>
      <c r="X340" s="156">
        <v>0.11</v>
      </c>
      <c r="Y340" s="424">
        <f>SUM(W340+(W340*X340))</f>
        <v>2253300</v>
      </c>
    </row>
    <row r="341" spans="1:25" s="120" customFormat="1" ht="15.5" x14ac:dyDescent="0.35">
      <c r="A341" s="787"/>
      <c r="B341" s="784"/>
      <c r="C341" s="787"/>
      <c r="D341" s="787"/>
      <c r="E341" s="290" t="s">
        <v>166</v>
      </c>
      <c r="F341" s="75">
        <v>1</v>
      </c>
      <c r="G341" s="158" t="s">
        <v>45</v>
      </c>
      <c r="H341" s="284">
        <v>1030000</v>
      </c>
      <c r="I341" s="413">
        <f t="shared" si="695"/>
        <v>1030000</v>
      </c>
      <c r="J341" s="158">
        <v>0.2</v>
      </c>
      <c r="K341" s="415">
        <f t="shared" si="696"/>
        <v>206000</v>
      </c>
      <c r="L341" s="415">
        <f t="shared" ref="L341" si="719">SUM(I341-K341)</f>
        <v>824000</v>
      </c>
      <c r="M341" s="848"/>
      <c r="N341" s="848"/>
      <c r="O341" s="197"/>
      <c r="P341" s="848"/>
      <c r="Q341" s="484" t="s">
        <v>537</v>
      </c>
      <c r="R341" s="483">
        <v>950000</v>
      </c>
      <c r="S341" s="155">
        <f>SUM(F341*R341)</f>
        <v>950000</v>
      </c>
      <c r="T341" s="156">
        <v>0.2</v>
      </c>
      <c r="U341" s="480">
        <f t="shared" ref="U341" si="720">SUM(S341*T341)</f>
        <v>190000</v>
      </c>
      <c r="V341" s="480">
        <f t="shared" ref="V341" si="721">SUM(S341-U341)</f>
        <v>760000</v>
      </c>
      <c r="W341" s="424">
        <f t="shared" si="699"/>
        <v>760000</v>
      </c>
      <c r="X341" s="156">
        <v>0.11</v>
      </c>
      <c r="Y341" s="424">
        <f t="shared" ref="Y341:Y347" si="722">SUM(W341+(W341*X341))</f>
        <v>843600</v>
      </c>
    </row>
    <row r="342" spans="1:25" s="35" customFormat="1" ht="15.5" x14ac:dyDescent="0.35">
      <c r="A342" s="787"/>
      <c r="B342" s="784"/>
      <c r="C342" s="787"/>
      <c r="D342" s="787"/>
      <c r="E342" s="282" t="s">
        <v>301</v>
      </c>
      <c r="F342" s="75">
        <v>10</v>
      </c>
      <c r="G342" s="158" t="s">
        <v>90</v>
      </c>
      <c r="H342" s="157">
        <v>113500</v>
      </c>
      <c r="I342" s="413">
        <f t="shared" si="695"/>
        <v>1135000</v>
      </c>
      <c r="J342" s="311">
        <v>0</v>
      </c>
      <c r="K342" s="415">
        <f t="shared" si="696"/>
        <v>0</v>
      </c>
      <c r="L342" s="415">
        <f t="shared" ref="L342:L347" si="723">SUM(I342-K342)</f>
        <v>1135000</v>
      </c>
      <c r="M342" s="848"/>
      <c r="N342" s="848"/>
      <c r="O342" s="197"/>
      <c r="P342" s="848"/>
      <c r="Q342" s="346" t="s">
        <v>40</v>
      </c>
      <c r="R342" s="220">
        <v>13000</v>
      </c>
      <c r="S342" s="155">
        <f>SUM(F342*R342)</f>
        <v>130000</v>
      </c>
      <c r="T342" s="156">
        <v>0</v>
      </c>
      <c r="U342" s="480">
        <f t="shared" ref="U342" si="724">SUM(S342*T342)</f>
        <v>0</v>
      </c>
      <c r="V342" s="480">
        <f t="shared" ref="V342" si="725">SUM(S342-U342)</f>
        <v>130000</v>
      </c>
      <c r="W342" s="424">
        <f t="shared" si="699"/>
        <v>130000</v>
      </c>
      <c r="X342" s="156">
        <v>0.11</v>
      </c>
      <c r="Y342" s="424">
        <f t="shared" si="722"/>
        <v>144300</v>
      </c>
    </row>
    <row r="343" spans="1:25" s="119" customFormat="1" ht="15.5" x14ac:dyDescent="0.35">
      <c r="A343" s="787"/>
      <c r="B343" s="784"/>
      <c r="C343" s="787"/>
      <c r="D343" s="787"/>
      <c r="E343" s="125" t="s">
        <v>203</v>
      </c>
      <c r="F343" s="75">
        <v>1</v>
      </c>
      <c r="G343" s="311" t="s">
        <v>45</v>
      </c>
      <c r="H343" s="157">
        <v>5000000</v>
      </c>
      <c r="I343" s="413">
        <f t="shared" si="695"/>
        <v>5000000</v>
      </c>
      <c r="J343" s="311">
        <v>0.2</v>
      </c>
      <c r="K343" s="415">
        <f t="shared" si="696"/>
        <v>1000000</v>
      </c>
      <c r="L343" s="415">
        <f t="shared" si="723"/>
        <v>4000000</v>
      </c>
      <c r="M343" s="848"/>
      <c r="N343" s="848"/>
      <c r="O343" s="197"/>
      <c r="P343" s="848"/>
      <c r="Q343" s="484" t="s">
        <v>536</v>
      </c>
      <c r="R343" s="483">
        <v>3000000</v>
      </c>
      <c r="S343" s="155">
        <f>SUM(F343*R343)</f>
        <v>3000000</v>
      </c>
      <c r="T343" s="156">
        <v>0.25</v>
      </c>
      <c r="U343" s="480">
        <f>SUM(S343*T343)</f>
        <v>750000</v>
      </c>
      <c r="V343" s="480">
        <f>SUM(S343-U343)</f>
        <v>2250000</v>
      </c>
      <c r="W343" s="424">
        <f t="shared" si="699"/>
        <v>2250000</v>
      </c>
      <c r="X343" s="156">
        <v>0.11</v>
      </c>
      <c r="Y343" s="424">
        <f t="shared" si="722"/>
        <v>2497500</v>
      </c>
    </row>
    <row r="344" spans="1:25" s="119" customFormat="1" ht="15.5" x14ac:dyDescent="0.35">
      <c r="A344" s="787"/>
      <c r="B344" s="784"/>
      <c r="C344" s="787"/>
      <c r="D344" s="787"/>
      <c r="E344" s="313" t="s">
        <v>305</v>
      </c>
      <c r="F344" s="310">
        <v>3</v>
      </c>
      <c r="G344" s="311" t="s">
        <v>45</v>
      </c>
      <c r="H344" s="312">
        <v>1078091</v>
      </c>
      <c r="I344" s="413">
        <f t="shared" si="695"/>
        <v>3234273</v>
      </c>
      <c r="J344" s="311">
        <v>0.2</v>
      </c>
      <c r="K344" s="415">
        <f t="shared" si="696"/>
        <v>646854.60000000009</v>
      </c>
      <c r="L344" s="415">
        <f t="shared" si="723"/>
        <v>2587418.4</v>
      </c>
      <c r="M344" s="848"/>
      <c r="N344" s="848"/>
      <c r="O344" s="197"/>
      <c r="P344" s="848"/>
      <c r="Q344" s="484" t="s">
        <v>47</v>
      </c>
      <c r="R344" s="350">
        <v>649740</v>
      </c>
      <c r="S344" s="155">
        <f>SUM(F344*R344)</f>
        <v>1949220</v>
      </c>
      <c r="T344" s="156">
        <v>0.22500000000000001</v>
      </c>
      <c r="U344" s="480">
        <f>SUM(S344*T344)</f>
        <v>438574.5</v>
      </c>
      <c r="V344" s="480">
        <f>SUM(S344-U344)</f>
        <v>1510645.5</v>
      </c>
      <c r="W344" s="424">
        <f t="shared" si="699"/>
        <v>1510645.5</v>
      </c>
      <c r="X344" s="156">
        <v>0.11</v>
      </c>
      <c r="Y344" s="424">
        <f t="shared" si="722"/>
        <v>1676816.5049999999</v>
      </c>
    </row>
    <row r="345" spans="1:25" s="119" customFormat="1" ht="15.5" x14ac:dyDescent="0.35">
      <c r="A345" s="787"/>
      <c r="B345" s="784"/>
      <c r="C345" s="787"/>
      <c r="D345" s="787"/>
      <c r="E345" s="282" t="s">
        <v>287</v>
      </c>
      <c r="F345" s="310">
        <v>12</v>
      </c>
      <c r="G345" s="311" t="s">
        <v>45</v>
      </c>
      <c r="H345" s="312">
        <v>248522</v>
      </c>
      <c r="I345" s="413">
        <f t="shared" si="695"/>
        <v>2982264</v>
      </c>
      <c r="J345" s="311">
        <v>0.2</v>
      </c>
      <c r="K345" s="415">
        <f t="shared" si="696"/>
        <v>596452.80000000005</v>
      </c>
      <c r="L345" s="415">
        <f t="shared" si="723"/>
        <v>2385811.2000000002</v>
      </c>
      <c r="M345" s="848"/>
      <c r="N345" s="848"/>
      <c r="O345" s="197"/>
      <c r="P345" s="848"/>
      <c r="Q345" s="484" t="s">
        <v>47</v>
      </c>
      <c r="R345" s="206">
        <v>159100</v>
      </c>
      <c r="S345" s="155">
        <f>SUM(F345*R345)</f>
        <v>1909200</v>
      </c>
      <c r="T345" s="156">
        <v>0.22500000000000001</v>
      </c>
      <c r="U345" s="480">
        <f>SUM(S345*T345)</f>
        <v>429570</v>
      </c>
      <c r="V345" s="480">
        <f>SUM(S345-U345)</f>
        <v>1479630</v>
      </c>
      <c r="W345" s="424">
        <f t="shared" si="699"/>
        <v>1479630</v>
      </c>
      <c r="X345" s="156">
        <v>0.11</v>
      </c>
      <c r="Y345" s="424">
        <f t="shared" si="722"/>
        <v>1642389.3</v>
      </c>
    </row>
    <row r="346" spans="1:25" s="120" customFormat="1" ht="15.5" x14ac:dyDescent="0.35">
      <c r="A346" s="787"/>
      <c r="B346" s="784"/>
      <c r="C346" s="787"/>
      <c r="D346" s="787"/>
      <c r="E346" s="125" t="s">
        <v>106</v>
      </c>
      <c r="F346" s="75">
        <v>1</v>
      </c>
      <c r="G346" s="311" t="s">
        <v>70</v>
      </c>
      <c r="H346" s="312">
        <v>1250000</v>
      </c>
      <c r="I346" s="413">
        <f t="shared" si="695"/>
        <v>1250000</v>
      </c>
      <c r="J346" s="311">
        <v>0.2</v>
      </c>
      <c r="K346" s="415">
        <f t="shared" si="696"/>
        <v>250000</v>
      </c>
      <c r="L346" s="415">
        <f t="shared" si="723"/>
        <v>1000000</v>
      </c>
      <c r="M346" s="848"/>
      <c r="N346" s="848"/>
      <c r="O346" s="197"/>
      <c r="P346" s="848"/>
      <c r="Q346" s="270" t="s">
        <v>58</v>
      </c>
      <c r="R346" s="206">
        <v>760000</v>
      </c>
      <c r="S346" s="155">
        <f>SUM(F346*R346)</f>
        <v>760000</v>
      </c>
      <c r="T346" s="156">
        <v>0</v>
      </c>
      <c r="U346" s="480">
        <f t="shared" ref="U346:U347" si="726">SUM(S346*T346)</f>
        <v>0</v>
      </c>
      <c r="V346" s="480">
        <f t="shared" ref="V346:V347" si="727">SUM(S346-U346)</f>
        <v>760000</v>
      </c>
      <c r="W346" s="424">
        <f t="shared" si="699"/>
        <v>760000</v>
      </c>
      <c r="X346" s="156">
        <v>0.11</v>
      </c>
      <c r="Y346" s="424">
        <f t="shared" si="722"/>
        <v>843600</v>
      </c>
    </row>
    <row r="347" spans="1:25" s="120" customFormat="1" ht="15.5" x14ac:dyDescent="0.35">
      <c r="A347" s="788"/>
      <c r="B347" s="785"/>
      <c r="C347" s="788"/>
      <c r="D347" s="788"/>
      <c r="E347" s="599" t="s">
        <v>122</v>
      </c>
      <c r="F347" s="202">
        <v>3</v>
      </c>
      <c r="G347" s="315" t="s">
        <v>52</v>
      </c>
      <c r="H347" s="177">
        <v>174000</v>
      </c>
      <c r="I347" s="419">
        <f t="shared" si="695"/>
        <v>522000</v>
      </c>
      <c r="J347" s="136">
        <v>0.2</v>
      </c>
      <c r="K347" s="383">
        <f t="shared" si="696"/>
        <v>104400</v>
      </c>
      <c r="L347" s="383">
        <f t="shared" si="723"/>
        <v>417600</v>
      </c>
      <c r="M347" s="847"/>
      <c r="N347" s="847"/>
      <c r="O347" s="198"/>
      <c r="P347" s="847"/>
      <c r="Q347" s="240" t="s">
        <v>98</v>
      </c>
      <c r="R347" s="338">
        <v>23636</v>
      </c>
      <c r="S347" s="173">
        <f>SUM(F347*R347)</f>
        <v>70908</v>
      </c>
      <c r="T347" s="639">
        <v>0.22</v>
      </c>
      <c r="U347" s="242">
        <f t="shared" si="726"/>
        <v>15599.76</v>
      </c>
      <c r="V347" s="242">
        <f t="shared" si="727"/>
        <v>55308.24</v>
      </c>
      <c r="W347" s="241">
        <f t="shared" si="699"/>
        <v>55308.24</v>
      </c>
      <c r="X347" s="639">
        <v>0.11</v>
      </c>
      <c r="Y347" s="241">
        <f t="shared" si="722"/>
        <v>61392.146399999998</v>
      </c>
    </row>
    <row r="348" spans="1:25" s="120" customFormat="1" ht="15.5" x14ac:dyDescent="0.35">
      <c r="A348" s="786">
        <v>2</v>
      </c>
      <c r="B348" s="783">
        <v>45771</v>
      </c>
      <c r="C348" s="786">
        <v>118210325</v>
      </c>
      <c r="D348" s="786" t="s">
        <v>37</v>
      </c>
      <c r="E348" s="317" t="s">
        <v>288</v>
      </c>
      <c r="F348" s="318">
        <v>40</v>
      </c>
      <c r="G348" s="319" t="s">
        <v>45</v>
      </c>
      <c r="H348" s="320">
        <v>235360</v>
      </c>
      <c r="I348" s="412">
        <f>SUM(F348*H348)</f>
        <v>9414400</v>
      </c>
      <c r="J348" s="319">
        <v>0.2</v>
      </c>
      <c r="K348" s="382">
        <f t="shared" ref="K348:K349" si="728">SUM(I348*J348)</f>
        <v>1882880</v>
      </c>
      <c r="L348" s="382">
        <f>SUM(I348-K348)</f>
        <v>7531520</v>
      </c>
      <c r="M348" s="187">
        <f>SUM(L348:L355)</f>
        <v>18664120</v>
      </c>
      <c r="N348" s="187">
        <f>SUM(M348*11%)</f>
        <v>2053053.2</v>
      </c>
      <c r="O348" s="187"/>
      <c r="P348" s="229">
        <f>SUM(M348+N348)</f>
        <v>20717173.199999999</v>
      </c>
      <c r="Q348" s="485" t="s">
        <v>289</v>
      </c>
      <c r="R348" s="337">
        <v>154000</v>
      </c>
      <c r="S348" s="649">
        <f>SUM(F348*R348)</f>
        <v>6160000</v>
      </c>
      <c r="T348" s="638">
        <v>0.2</v>
      </c>
      <c r="U348" s="239">
        <f t="shared" ref="U348:U349" si="729">SUM(S348*T348)</f>
        <v>1232000</v>
      </c>
      <c r="V348" s="239">
        <f t="shared" ref="V348:V349" si="730">SUM(S348-U348)</f>
        <v>4928000</v>
      </c>
      <c r="W348" s="238">
        <f t="shared" ref="W348:W349" si="731">SUM(V348)</f>
        <v>4928000</v>
      </c>
      <c r="X348" s="638">
        <v>0.11</v>
      </c>
      <c r="Y348" s="238">
        <f t="shared" ref="Y348:Y349" si="732">SUM(W348+(W348*X348))</f>
        <v>5470080</v>
      </c>
    </row>
    <row r="349" spans="1:25" s="125" customFormat="1" ht="15.5" x14ac:dyDescent="0.35">
      <c r="A349" s="787"/>
      <c r="B349" s="784"/>
      <c r="C349" s="787"/>
      <c r="D349" s="787"/>
      <c r="E349" s="125" t="s">
        <v>538</v>
      </c>
      <c r="F349" s="75">
        <v>1</v>
      </c>
      <c r="G349" s="311" t="s">
        <v>65</v>
      </c>
      <c r="H349" s="157">
        <v>109000</v>
      </c>
      <c r="I349" s="413">
        <f t="shared" ref="I349" si="733">SUM(F349*H349)</f>
        <v>109000</v>
      </c>
      <c r="J349" s="311">
        <v>0.2</v>
      </c>
      <c r="K349" s="415">
        <f t="shared" si="728"/>
        <v>21800</v>
      </c>
      <c r="L349" s="415">
        <f t="shared" ref="L349" si="734">SUM(I349-K349)</f>
        <v>87200</v>
      </c>
      <c r="M349" s="197"/>
      <c r="N349" s="197"/>
      <c r="O349" s="197"/>
      <c r="P349" s="352"/>
      <c r="Q349" s="686" t="s">
        <v>275</v>
      </c>
      <c r="R349" s="481">
        <v>36036</v>
      </c>
      <c r="S349" s="78">
        <f>SUM(F349*R349)</f>
        <v>36036</v>
      </c>
      <c r="T349" s="79">
        <v>0</v>
      </c>
      <c r="U349" s="73">
        <f t="shared" si="729"/>
        <v>0</v>
      </c>
      <c r="V349" s="73">
        <f t="shared" si="730"/>
        <v>36036</v>
      </c>
      <c r="W349" s="56">
        <f t="shared" si="731"/>
        <v>36036</v>
      </c>
      <c r="X349" s="79">
        <v>0.11</v>
      </c>
      <c r="Y349" s="56">
        <f t="shared" si="732"/>
        <v>39999.96</v>
      </c>
    </row>
    <row r="350" spans="1:25" s="125" customFormat="1" ht="15.5" x14ac:dyDescent="0.35">
      <c r="A350" s="787"/>
      <c r="B350" s="784"/>
      <c r="C350" s="787"/>
      <c r="D350" s="787"/>
      <c r="E350" s="125" t="s">
        <v>539</v>
      </c>
      <c r="F350" s="75">
        <v>2</v>
      </c>
      <c r="G350" s="311" t="s">
        <v>65</v>
      </c>
      <c r="H350" s="157">
        <v>109000</v>
      </c>
      <c r="I350" s="413">
        <f t="shared" ref="I350:I351" si="735">SUM(F350*H350)</f>
        <v>218000</v>
      </c>
      <c r="J350" s="311">
        <v>0.2</v>
      </c>
      <c r="K350" s="415">
        <f t="shared" ref="K350:K351" si="736">SUM(I350*J350)</f>
        <v>43600</v>
      </c>
      <c r="L350" s="415">
        <f t="shared" ref="L350:L351" si="737">SUM(I350-K350)</f>
        <v>174400</v>
      </c>
      <c r="M350" s="197"/>
      <c r="N350" s="197"/>
      <c r="O350" s="197"/>
      <c r="P350" s="352"/>
      <c r="Q350" s="686" t="s">
        <v>275</v>
      </c>
      <c r="R350" s="481">
        <v>36036</v>
      </c>
      <c r="S350" s="78">
        <f>SUM(F350*R350)</f>
        <v>72072</v>
      </c>
      <c r="T350" s="79">
        <v>0</v>
      </c>
      <c r="U350" s="73">
        <f t="shared" ref="U350:U351" si="738">SUM(S350*T350)</f>
        <v>0</v>
      </c>
      <c r="V350" s="73">
        <f t="shared" ref="V350:V351" si="739">SUM(S350-U350)</f>
        <v>72072</v>
      </c>
      <c r="W350" s="56">
        <f t="shared" ref="W350:W351" si="740">SUM(V350)</f>
        <v>72072</v>
      </c>
      <c r="X350" s="79">
        <v>0.11</v>
      </c>
      <c r="Y350" s="56">
        <f t="shared" ref="Y350:Y351" si="741">SUM(W350+(W350*X350))</f>
        <v>79999.92</v>
      </c>
    </row>
    <row r="351" spans="1:25" s="125" customFormat="1" ht="15.5" x14ac:dyDescent="0.35">
      <c r="A351" s="787"/>
      <c r="B351" s="784"/>
      <c r="C351" s="787"/>
      <c r="D351" s="787"/>
      <c r="E351" s="282" t="s">
        <v>317</v>
      </c>
      <c r="F351" s="75">
        <v>5</v>
      </c>
      <c r="G351" s="311" t="s">
        <v>65</v>
      </c>
      <c r="H351" s="157">
        <v>109000</v>
      </c>
      <c r="I351" s="413">
        <f t="shared" si="735"/>
        <v>545000</v>
      </c>
      <c r="J351" s="311">
        <v>0.2</v>
      </c>
      <c r="K351" s="415">
        <f t="shared" si="736"/>
        <v>109000</v>
      </c>
      <c r="L351" s="415">
        <f t="shared" si="737"/>
        <v>436000</v>
      </c>
      <c r="M351" s="197"/>
      <c r="N351" s="197"/>
      <c r="O351" s="197"/>
      <c r="P351" s="352"/>
      <c r="Q351" s="686" t="s">
        <v>275</v>
      </c>
      <c r="R351" s="481">
        <v>36036</v>
      </c>
      <c r="S351" s="78">
        <f>SUM(F351*R351)</f>
        <v>180180</v>
      </c>
      <c r="T351" s="79">
        <v>0</v>
      </c>
      <c r="U351" s="73">
        <f t="shared" si="738"/>
        <v>0</v>
      </c>
      <c r="V351" s="73">
        <f t="shared" si="739"/>
        <v>180180</v>
      </c>
      <c r="W351" s="56">
        <f t="shared" si="740"/>
        <v>180180</v>
      </c>
      <c r="X351" s="79">
        <v>0.11</v>
      </c>
      <c r="Y351" s="56">
        <f t="shared" si="741"/>
        <v>199999.8</v>
      </c>
    </row>
    <row r="352" spans="1:25" s="120" customFormat="1" ht="15.5" x14ac:dyDescent="0.35">
      <c r="A352" s="787"/>
      <c r="B352" s="784"/>
      <c r="C352" s="787"/>
      <c r="D352" s="787"/>
      <c r="E352" s="282" t="s">
        <v>540</v>
      </c>
      <c r="F352" s="310">
        <v>5</v>
      </c>
      <c r="G352" s="311" t="s">
        <v>45</v>
      </c>
      <c r="H352" s="312">
        <v>281250</v>
      </c>
      <c r="I352" s="54">
        <f t="shared" ref="I352" si="742">SUM(F352*H352)</f>
        <v>1406250</v>
      </c>
      <c r="J352" s="311">
        <v>0.2</v>
      </c>
      <c r="K352" s="415">
        <f t="shared" ref="K352:K355" si="743">SUM(I352*J352)</f>
        <v>281250</v>
      </c>
      <c r="L352" s="415">
        <f t="shared" ref="L352:L355" si="744">SUM(I352-K352)</f>
        <v>1125000</v>
      </c>
      <c r="M352" s="220"/>
      <c r="N352" s="220"/>
      <c r="O352" s="197"/>
      <c r="P352" s="154"/>
      <c r="Q352" s="484" t="s">
        <v>68</v>
      </c>
      <c r="R352" s="483">
        <v>125000</v>
      </c>
      <c r="S352" s="155">
        <f>SUM(F352*R352)</f>
        <v>625000</v>
      </c>
      <c r="T352" s="156">
        <v>0</v>
      </c>
      <c r="U352" s="480">
        <f t="shared" ref="U352:U355" si="745">SUM(S352*T352)</f>
        <v>0</v>
      </c>
      <c r="V352" s="480">
        <f t="shared" ref="V352:V355" si="746">SUM(S352-U352)</f>
        <v>625000</v>
      </c>
      <c r="W352" s="424">
        <f t="shared" ref="W352:W355" si="747">SUM(V352)</f>
        <v>625000</v>
      </c>
      <c r="X352" s="156">
        <v>0.11</v>
      </c>
      <c r="Y352" s="424">
        <f t="shared" ref="Y352:Y355" si="748">SUM(W352+(W352*X352))</f>
        <v>693750</v>
      </c>
    </row>
    <row r="353" spans="1:25" s="120" customFormat="1" ht="15.5" x14ac:dyDescent="0.35">
      <c r="A353" s="787"/>
      <c r="B353" s="784"/>
      <c r="C353" s="787"/>
      <c r="D353" s="787"/>
      <c r="E353" s="282" t="s">
        <v>342</v>
      </c>
      <c r="F353" s="310">
        <v>4</v>
      </c>
      <c r="G353" s="311" t="s">
        <v>45</v>
      </c>
      <c r="H353" s="312">
        <v>2000000</v>
      </c>
      <c r="I353" s="413">
        <f>SUM(F353*H353)</f>
        <v>8000000</v>
      </c>
      <c r="J353" s="311">
        <v>0.2</v>
      </c>
      <c r="K353" s="415">
        <f t="shared" si="743"/>
        <v>1600000</v>
      </c>
      <c r="L353" s="415">
        <f>SUM(I353-K353)</f>
        <v>6400000</v>
      </c>
      <c r="M353" s="220"/>
      <c r="N353" s="220"/>
      <c r="O353" s="197"/>
      <c r="P353" s="154"/>
      <c r="Q353" s="484" t="s">
        <v>68</v>
      </c>
      <c r="R353" s="206">
        <v>850000</v>
      </c>
      <c r="S353" s="155">
        <f>SUM(F353*R353)</f>
        <v>3400000</v>
      </c>
      <c r="T353" s="156">
        <v>0</v>
      </c>
      <c r="U353" s="480">
        <f t="shared" si="745"/>
        <v>0</v>
      </c>
      <c r="V353" s="480">
        <f t="shared" si="746"/>
        <v>3400000</v>
      </c>
      <c r="W353" s="424">
        <f t="shared" si="747"/>
        <v>3400000</v>
      </c>
      <c r="X353" s="156">
        <v>0.11</v>
      </c>
      <c r="Y353" s="424">
        <f t="shared" ref="Y353" si="749">SUM(W353+(W353*X353))</f>
        <v>3774000</v>
      </c>
    </row>
    <row r="354" spans="1:25" s="120" customFormat="1" ht="15.5" x14ac:dyDescent="0.35">
      <c r="A354" s="787"/>
      <c r="B354" s="784"/>
      <c r="C354" s="787"/>
      <c r="D354" s="787"/>
      <c r="E354" s="282" t="s">
        <v>541</v>
      </c>
      <c r="F354" s="75">
        <v>1</v>
      </c>
      <c r="G354" s="158" t="s">
        <v>50</v>
      </c>
      <c r="H354" s="157">
        <v>3562500</v>
      </c>
      <c r="I354" s="413">
        <f>SUM(F354*H354)</f>
        <v>3562500</v>
      </c>
      <c r="J354" s="311">
        <v>0.2</v>
      </c>
      <c r="K354" s="415">
        <f t="shared" si="743"/>
        <v>712500</v>
      </c>
      <c r="L354" s="415">
        <f t="shared" si="744"/>
        <v>2850000</v>
      </c>
      <c r="M354" s="220"/>
      <c r="N354" s="220"/>
      <c r="O354" s="197"/>
      <c r="P354" s="154"/>
      <c r="Q354" s="484" t="s">
        <v>47</v>
      </c>
      <c r="R354" s="483">
        <v>2850000</v>
      </c>
      <c r="S354" s="155">
        <f>SUM(F354*R354)</f>
        <v>2850000</v>
      </c>
      <c r="T354" s="156">
        <v>0.3</v>
      </c>
      <c r="U354" s="480">
        <f t="shared" si="745"/>
        <v>855000</v>
      </c>
      <c r="V354" s="480">
        <f t="shared" si="746"/>
        <v>1995000</v>
      </c>
      <c r="W354" s="424">
        <f t="shared" si="747"/>
        <v>1995000</v>
      </c>
      <c r="X354" s="156">
        <v>0.11</v>
      </c>
      <c r="Y354" s="424">
        <f t="shared" si="748"/>
        <v>2214450</v>
      </c>
    </row>
    <row r="355" spans="1:25" s="120" customFormat="1" ht="15.5" x14ac:dyDescent="0.35">
      <c r="A355" s="788"/>
      <c r="B355" s="785"/>
      <c r="C355" s="788"/>
      <c r="D355" s="788"/>
      <c r="E355" s="308" t="s">
        <v>542</v>
      </c>
      <c r="F355" s="314">
        <v>3</v>
      </c>
      <c r="G355" s="315" t="s">
        <v>45</v>
      </c>
      <c r="H355" s="316">
        <v>25000</v>
      </c>
      <c r="I355" s="419">
        <f t="shared" ref="I355" si="750">SUM(F355*H355)</f>
        <v>75000</v>
      </c>
      <c r="J355" s="315">
        <v>0.2</v>
      </c>
      <c r="K355" s="383">
        <f t="shared" si="743"/>
        <v>15000</v>
      </c>
      <c r="L355" s="383">
        <f t="shared" si="744"/>
        <v>60000</v>
      </c>
      <c r="M355" s="249"/>
      <c r="N355" s="249"/>
      <c r="O355" s="198"/>
      <c r="P355" s="153"/>
      <c r="Q355" s="240" t="s">
        <v>68</v>
      </c>
      <c r="R355" s="487">
        <v>13000</v>
      </c>
      <c r="S355" s="173">
        <f>SUM(F355*R355)</f>
        <v>39000</v>
      </c>
      <c r="T355" s="639">
        <v>0</v>
      </c>
      <c r="U355" s="242">
        <f t="shared" si="745"/>
        <v>0</v>
      </c>
      <c r="V355" s="242">
        <f t="shared" si="746"/>
        <v>39000</v>
      </c>
      <c r="W355" s="241">
        <f t="shared" si="747"/>
        <v>39000</v>
      </c>
      <c r="X355" s="639">
        <v>0.11</v>
      </c>
      <c r="Y355" s="241">
        <f t="shared" si="748"/>
        <v>43290</v>
      </c>
    </row>
    <row r="356" spans="1:25" s="120" customFormat="1" ht="15.5" x14ac:dyDescent="0.35">
      <c r="A356" s="786">
        <v>3</v>
      </c>
      <c r="B356" s="783">
        <v>45771</v>
      </c>
      <c r="C356" s="786">
        <v>118220325</v>
      </c>
      <c r="D356" s="786" t="s">
        <v>37</v>
      </c>
      <c r="E356" s="317" t="s">
        <v>543</v>
      </c>
      <c r="F356" s="318">
        <v>5</v>
      </c>
      <c r="G356" s="319" t="s">
        <v>42</v>
      </c>
      <c r="H356" s="320">
        <v>337000</v>
      </c>
      <c r="I356" s="412">
        <f>SUM(F356*H356)</f>
        <v>1685000</v>
      </c>
      <c r="J356" s="319">
        <v>0.2</v>
      </c>
      <c r="K356" s="382">
        <f t="shared" ref="K356" si="751">SUM(I356*J356)</f>
        <v>337000</v>
      </c>
      <c r="L356" s="382">
        <f>SUM(I356-K356)</f>
        <v>1348000</v>
      </c>
      <c r="M356" s="187">
        <f>SUM(L356:L357)</f>
        <v>2184000</v>
      </c>
      <c r="N356" s="187">
        <f>SUM(M356*11%)</f>
        <v>240240</v>
      </c>
      <c r="O356" s="187"/>
      <c r="P356" s="229">
        <f>SUM(M356+N356)</f>
        <v>2424240</v>
      </c>
      <c r="Q356" s="485" t="s">
        <v>76</v>
      </c>
      <c r="R356" s="337">
        <v>175000</v>
      </c>
      <c r="S356" s="649">
        <f>SUM(F356*R356)</f>
        <v>875000</v>
      </c>
      <c r="T356" s="638">
        <v>0.2</v>
      </c>
      <c r="U356" s="239">
        <f t="shared" ref="U356" si="752">SUM(S356*T356)</f>
        <v>175000</v>
      </c>
      <c r="V356" s="239">
        <f t="shared" ref="V356" si="753">SUM(S356-U356)</f>
        <v>700000</v>
      </c>
      <c r="W356" s="238">
        <f t="shared" ref="W356:W366" si="754">SUM(V356)</f>
        <v>700000</v>
      </c>
      <c r="X356" s="638">
        <v>0.11</v>
      </c>
      <c r="Y356" s="238">
        <f t="shared" ref="Y356" si="755">SUM(W356+(W356*X356))</f>
        <v>777000</v>
      </c>
    </row>
    <row r="357" spans="1:25" s="120" customFormat="1" ht="15.5" x14ac:dyDescent="0.35">
      <c r="A357" s="788"/>
      <c r="B357" s="785"/>
      <c r="C357" s="788"/>
      <c r="D357" s="788"/>
      <c r="E357" s="308" t="s">
        <v>544</v>
      </c>
      <c r="F357" s="314">
        <v>5</v>
      </c>
      <c r="G357" s="315" t="s">
        <v>42</v>
      </c>
      <c r="H357" s="316">
        <v>209000</v>
      </c>
      <c r="I357" s="419">
        <f t="shared" ref="I357" si="756">SUM(F357*H357)</f>
        <v>1045000</v>
      </c>
      <c r="J357" s="315">
        <v>0.2</v>
      </c>
      <c r="K357" s="383">
        <f t="shared" ref="K357:K365" si="757">SUM(I357*J357)</f>
        <v>209000</v>
      </c>
      <c r="L357" s="383">
        <f t="shared" ref="L357" si="758">SUM(I357-K357)</f>
        <v>836000</v>
      </c>
      <c r="M357" s="249"/>
      <c r="N357" s="249"/>
      <c r="O357" s="198"/>
      <c r="P357" s="153"/>
      <c r="Q357" s="240" t="s">
        <v>76</v>
      </c>
      <c r="R357" s="487">
        <v>100000</v>
      </c>
      <c r="S357" s="173">
        <f>SUM(F357*R357)</f>
        <v>500000</v>
      </c>
      <c r="T357" s="639">
        <v>0</v>
      </c>
      <c r="U357" s="242">
        <f t="shared" ref="U357:U358" si="759">SUM(S357*T357)</f>
        <v>0</v>
      </c>
      <c r="V357" s="242">
        <f t="shared" ref="V357:V358" si="760">SUM(S357-U357)</f>
        <v>500000</v>
      </c>
      <c r="W357" s="241">
        <f t="shared" si="754"/>
        <v>500000</v>
      </c>
      <c r="X357" s="639">
        <v>0.11</v>
      </c>
      <c r="Y357" s="241">
        <f t="shared" ref="Y357:Y358" si="761">SUM(W357+(W357*X357))</f>
        <v>555000</v>
      </c>
    </row>
    <row r="358" spans="1:25" s="120" customFormat="1" ht="15.5" x14ac:dyDescent="0.35">
      <c r="A358" s="859">
        <v>4</v>
      </c>
      <c r="B358" s="783">
        <v>45777</v>
      </c>
      <c r="C358" s="786">
        <v>118230325</v>
      </c>
      <c r="D358" s="786" t="s">
        <v>37</v>
      </c>
      <c r="E358" s="172" t="s">
        <v>85</v>
      </c>
      <c r="F358" s="203">
        <v>1</v>
      </c>
      <c r="G358" s="319" t="s">
        <v>39</v>
      </c>
      <c r="H358" s="204">
        <v>627000</v>
      </c>
      <c r="I358" s="412">
        <f t="shared" ref="I358:I365" si="762">SUM(F358*H358)</f>
        <v>627000</v>
      </c>
      <c r="J358" s="319">
        <v>0</v>
      </c>
      <c r="K358" s="382">
        <f t="shared" si="757"/>
        <v>0</v>
      </c>
      <c r="L358" s="382">
        <f>SUM(I358-K358)</f>
        <v>627000</v>
      </c>
      <c r="M358" s="187">
        <f>SUM(L358:L365)</f>
        <v>12734835.199999999</v>
      </c>
      <c r="N358" s="187">
        <f>SUM(M358*11%)</f>
        <v>1400831.872</v>
      </c>
      <c r="O358" s="187"/>
      <c r="P358" s="229">
        <f>SUM(M358+N358)</f>
        <v>14135667.071999999</v>
      </c>
      <c r="Q358" s="485" t="s">
        <v>258</v>
      </c>
      <c r="R358" s="337">
        <v>270930</v>
      </c>
      <c r="S358" s="649">
        <f>SUM(F358*R358)</f>
        <v>270930</v>
      </c>
      <c r="T358" s="638">
        <v>0</v>
      </c>
      <c r="U358" s="239">
        <f t="shared" si="759"/>
        <v>0</v>
      </c>
      <c r="V358" s="239">
        <f t="shared" si="760"/>
        <v>270930</v>
      </c>
      <c r="W358" s="238">
        <f t="shared" si="754"/>
        <v>270930</v>
      </c>
      <c r="X358" s="638">
        <v>0.11</v>
      </c>
      <c r="Y358" s="238">
        <f t="shared" si="761"/>
        <v>300732.3</v>
      </c>
    </row>
    <row r="359" spans="1:25" s="120" customFormat="1" ht="15.5" x14ac:dyDescent="0.35">
      <c r="A359" s="860"/>
      <c r="B359" s="784"/>
      <c r="C359" s="787"/>
      <c r="D359" s="787"/>
      <c r="E359" s="282" t="s">
        <v>177</v>
      </c>
      <c r="F359" s="310">
        <v>1</v>
      </c>
      <c r="G359" s="311" t="s">
        <v>39</v>
      </c>
      <c r="H359" s="312">
        <v>983000</v>
      </c>
      <c r="I359" s="413">
        <f t="shared" si="762"/>
        <v>983000</v>
      </c>
      <c r="J359" s="311">
        <v>0</v>
      </c>
      <c r="K359" s="415">
        <f t="shared" si="757"/>
        <v>0</v>
      </c>
      <c r="L359" s="415">
        <f t="shared" ref="L359" si="763">SUM(I359-K359)</f>
        <v>983000</v>
      </c>
      <c r="M359" s="197"/>
      <c r="N359" s="197"/>
      <c r="O359" s="197"/>
      <c r="P359" s="352"/>
      <c r="Q359" s="484" t="s">
        <v>258</v>
      </c>
      <c r="R359" s="483">
        <v>424765</v>
      </c>
      <c r="S359" s="155">
        <f>SUM(F359*R359)</f>
        <v>424765</v>
      </c>
      <c r="T359" s="156">
        <v>0</v>
      </c>
      <c r="U359" s="480">
        <f t="shared" ref="U359:U362" si="764">SUM(S359*T359)</f>
        <v>0</v>
      </c>
      <c r="V359" s="480">
        <f t="shared" ref="V359:V362" si="765">SUM(S359-U359)</f>
        <v>424765</v>
      </c>
      <c r="W359" s="424">
        <f t="shared" si="754"/>
        <v>424765</v>
      </c>
      <c r="X359" s="156">
        <v>0.11</v>
      </c>
      <c r="Y359" s="424">
        <f t="shared" ref="Y359" si="766">SUM(W359+(W359*X359))</f>
        <v>471489.15</v>
      </c>
    </row>
    <row r="360" spans="1:25" s="120" customFormat="1" ht="15.5" x14ac:dyDescent="0.35">
      <c r="A360" s="860"/>
      <c r="B360" s="784"/>
      <c r="C360" s="787"/>
      <c r="D360" s="787"/>
      <c r="E360" s="125" t="s">
        <v>114</v>
      </c>
      <c r="F360" s="75">
        <v>1</v>
      </c>
      <c r="G360" s="158" t="s">
        <v>39</v>
      </c>
      <c r="H360" s="157">
        <v>1592000</v>
      </c>
      <c r="I360" s="413">
        <f t="shared" si="762"/>
        <v>1592000</v>
      </c>
      <c r="J360" s="158">
        <v>0</v>
      </c>
      <c r="K360" s="415">
        <f t="shared" si="757"/>
        <v>0</v>
      </c>
      <c r="L360" s="415">
        <f t="shared" ref="L360:L365" si="767">SUM(I360-K360)</f>
        <v>1592000</v>
      </c>
      <c r="M360" s="197"/>
      <c r="N360" s="197"/>
      <c r="O360" s="197"/>
      <c r="P360" s="352"/>
      <c r="Q360" s="484" t="s">
        <v>258</v>
      </c>
      <c r="R360" s="483">
        <v>473110</v>
      </c>
      <c r="S360" s="155">
        <f>SUM(F360*R360)</f>
        <v>473110</v>
      </c>
      <c r="T360" s="156">
        <v>0</v>
      </c>
      <c r="U360" s="480">
        <f t="shared" si="764"/>
        <v>0</v>
      </c>
      <c r="V360" s="480">
        <f t="shared" si="765"/>
        <v>473110</v>
      </c>
      <c r="W360" s="424">
        <f t="shared" si="754"/>
        <v>473110</v>
      </c>
      <c r="X360" s="156">
        <v>0.11</v>
      </c>
      <c r="Y360" s="424">
        <f t="shared" ref="Y360:Y366" si="768">SUM(W360+(W360*X360))</f>
        <v>525152.1</v>
      </c>
    </row>
    <row r="361" spans="1:25" s="120" customFormat="1" ht="15.5" x14ac:dyDescent="0.35">
      <c r="A361" s="860"/>
      <c r="B361" s="784"/>
      <c r="C361" s="787"/>
      <c r="D361" s="787"/>
      <c r="E361" s="125" t="s">
        <v>113</v>
      </c>
      <c r="F361" s="75">
        <v>10</v>
      </c>
      <c r="G361" s="311" t="s">
        <v>45</v>
      </c>
      <c r="H361" s="157">
        <v>464150</v>
      </c>
      <c r="I361" s="413">
        <f t="shared" si="762"/>
        <v>4641500</v>
      </c>
      <c r="J361" s="311">
        <v>0.2</v>
      </c>
      <c r="K361" s="415">
        <f t="shared" si="757"/>
        <v>928300</v>
      </c>
      <c r="L361" s="415">
        <f t="shared" si="767"/>
        <v>3713200</v>
      </c>
      <c r="M361" s="197"/>
      <c r="N361" s="197"/>
      <c r="O361" s="197"/>
      <c r="P361" s="352"/>
      <c r="Q361" s="484" t="s">
        <v>259</v>
      </c>
      <c r="R361" s="483">
        <v>252253</v>
      </c>
      <c r="S361" s="155">
        <f>SUM(F361*R361)</f>
        <v>2522530</v>
      </c>
      <c r="T361" s="156">
        <v>0</v>
      </c>
      <c r="U361" s="480">
        <f t="shared" si="764"/>
        <v>0</v>
      </c>
      <c r="V361" s="480">
        <f t="shared" si="765"/>
        <v>2522530</v>
      </c>
      <c r="W361" s="424">
        <f t="shared" si="754"/>
        <v>2522530</v>
      </c>
      <c r="X361" s="156">
        <v>0.11</v>
      </c>
      <c r="Y361" s="424">
        <f t="shared" si="768"/>
        <v>2800008.3</v>
      </c>
    </row>
    <row r="362" spans="1:25" s="120" customFormat="1" ht="15.5" x14ac:dyDescent="0.35">
      <c r="A362" s="860"/>
      <c r="B362" s="784"/>
      <c r="C362" s="787"/>
      <c r="D362" s="787"/>
      <c r="E362" s="282" t="s">
        <v>208</v>
      </c>
      <c r="F362" s="75">
        <v>1</v>
      </c>
      <c r="G362" s="311" t="s">
        <v>39</v>
      </c>
      <c r="H362" s="312">
        <v>884000</v>
      </c>
      <c r="I362" s="413">
        <f t="shared" si="762"/>
        <v>884000</v>
      </c>
      <c r="J362" s="311">
        <v>0</v>
      </c>
      <c r="K362" s="415">
        <f t="shared" si="757"/>
        <v>0</v>
      </c>
      <c r="L362" s="415">
        <f t="shared" si="767"/>
        <v>884000</v>
      </c>
      <c r="M362" s="197"/>
      <c r="N362" s="197"/>
      <c r="O362" s="197"/>
      <c r="P362" s="352"/>
      <c r="Q362" s="484" t="s">
        <v>258</v>
      </c>
      <c r="R362" s="483">
        <v>424765</v>
      </c>
      <c r="S362" s="155">
        <f>SUM(F362*R362)</f>
        <v>424765</v>
      </c>
      <c r="T362" s="156">
        <v>0</v>
      </c>
      <c r="U362" s="480">
        <f t="shared" si="764"/>
        <v>0</v>
      </c>
      <c r="V362" s="480">
        <f t="shared" si="765"/>
        <v>424765</v>
      </c>
      <c r="W362" s="424">
        <f t="shared" si="754"/>
        <v>424765</v>
      </c>
      <c r="X362" s="156">
        <v>0.11</v>
      </c>
      <c r="Y362" s="424">
        <f t="shared" si="768"/>
        <v>471489.15</v>
      </c>
    </row>
    <row r="363" spans="1:25" s="120" customFormat="1" ht="15.5" x14ac:dyDescent="0.35">
      <c r="A363" s="860"/>
      <c r="B363" s="784"/>
      <c r="C363" s="787"/>
      <c r="D363" s="787"/>
      <c r="E363" s="125" t="s">
        <v>61</v>
      </c>
      <c r="F363" s="75">
        <v>1</v>
      </c>
      <c r="G363" s="311" t="s">
        <v>39</v>
      </c>
      <c r="H363" s="157">
        <v>3609000</v>
      </c>
      <c r="I363" s="413">
        <f t="shared" si="762"/>
        <v>3609000</v>
      </c>
      <c r="J363" s="311">
        <v>0</v>
      </c>
      <c r="K363" s="415">
        <f t="shared" si="757"/>
        <v>0</v>
      </c>
      <c r="L363" s="415">
        <f t="shared" si="767"/>
        <v>3609000</v>
      </c>
      <c r="M363" s="220"/>
      <c r="N363" s="220"/>
      <c r="O363" s="197"/>
      <c r="P363" s="154"/>
      <c r="Q363" s="484" t="s">
        <v>360</v>
      </c>
      <c r="R363" s="483">
        <v>1561285</v>
      </c>
      <c r="S363" s="155">
        <f>SUM(F363*R363)</f>
        <v>1561285</v>
      </c>
      <c r="T363" s="156">
        <v>0.5</v>
      </c>
      <c r="U363" s="480">
        <f t="shared" ref="U363:U364" si="769">SUM(S363*T363)</f>
        <v>780642.5</v>
      </c>
      <c r="V363" s="480">
        <f t="shared" ref="V363:V364" si="770">SUM(S363-U363)</f>
        <v>780642.5</v>
      </c>
      <c r="W363" s="424">
        <f t="shared" si="754"/>
        <v>780642.5</v>
      </c>
      <c r="X363" s="156">
        <v>0.11</v>
      </c>
      <c r="Y363" s="424">
        <f t="shared" si="768"/>
        <v>866513.17500000005</v>
      </c>
    </row>
    <row r="364" spans="1:25" s="120" customFormat="1" ht="15.5" x14ac:dyDescent="0.35">
      <c r="A364" s="860"/>
      <c r="B364" s="784"/>
      <c r="C364" s="787"/>
      <c r="D364" s="787"/>
      <c r="E364" s="125" t="s">
        <v>103</v>
      </c>
      <c r="F364" s="310">
        <v>1</v>
      </c>
      <c r="G364" s="158" t="s">
        <v>39</v>
      </c>
      <c r="H364" s="157">
        <v>929000</v>
      </c>
      <c r="I364" s="413">
        <f t="shared" si="762"/>
        <v>929000</v>
      </c>
      <c r="J364" s="311">
        <v>0</v>
      </c>
      <c r="K364" s="415">
        <f t="shared" si="757"/>
        <v>0</v>
      </c>
      <c r="L364" s="415">
        <f t="shared" si="767"/>
        <v>929000</v>
      </c>
      <c r="M364" s="220"/>
      <c r="N364" s="220"/>
      <c r="O364" s="197"/>
      <c r="P364" s="154"/>
      <c r="Q364" s="484" t="s">
        <v>258</v>
      </c>
      <c r="R364" s="483">
        <v>401830</v>
      </c>
      <c r="S364" s="155">
        <f>SUM(F364*R364)</f>
        <v>401830</v>
      </c>
      <c r="T364" s="156">
        <v>0</v>
      </c>
      <c r="U364" s="480">
        <f t="shared" si="769"/>
        <v>0</v>
      </c>
      <c r="V364" s="480">
        <f t="shared" si="770"/>
        <v>401830</v>
      </c>
      <c r="W364" s="424">
        <f t="shared" si="754"/>
        <v>401830</v>
      </c>
      <c r="X364" s="156">
        <v>0.11</v>
      </c>
      <c r="Y364" s="424">
        <f t="shared" si="768"/>
        <v>446031.3</v>
      </c>
    </row>
    <row r="365" spans="1:25" s="119" customFormat="1" ht="15.5" x14ac:dyDescent="0.35">
      <c r="A365" s="861"/>
      <c r="B365" s="785"/>
      <c r="C365" s="788"/>
      <c r="D365" s="788"/>
      <c r="E365" s="308" t="s">
        <v>287</v>
      </c>
      <c r="F365" s="314">
        <v>2</v>
      </c>
      <c r="G365" s="315" t="s">
        <v>45</v>
      </c>
      <c r="H365" s="316">
        <v>248522</v>
      </c>
      <c r="I365" s="419">
        <f t="shared" si="762"/>
        <v>497044</v>
      </c>
      <c r="J365" s="315">
        <v>0.2</v>
      </c>
      <c r="K365" s="383">
        <f t="shared" si="757"/>
        <v>99408.8</v>
      </c>
      <c r="L365" s="383">
        <f t="shared" si="767"/>
        <v>397635.2</v>
      </c>
      <c r="M365" s="249"/>
      <c r="N365" s="249"/>
      <c r="O365" s="198"/>
      <c r="P365" s="153"/>
      <c r="Q365" s="489" t="s">
        <v>47</v>
      </c>
      <c r="R365" s="338">
        <v>159100</v>
      </c>
      <c r="S365" s="173">
        <f>SUM(F365*R365)</f>
        <v>318200</v>
      </c>
      <c r="T365" s="639">
        <v>0.22500000000000001</v>
      </c>
      <c r="U365" s="242">
        <f>SUM(S365*T365)</f>
        <v>71595</v>
      </c>
      <c r="V365" s="242">
        <f>SUM(S365-U365)</f>
        <v>246605</v>
      </c>
      <c r="W365" s="241">
        <f t="shared" si="754"/>
        <v>246605</v>
      </c>
      <c r="X365" s="639">
        <v>0.11</v>
      </c>
      <c r="Y365" s="241">
        <f t="shared" si="768"/>
        <v>273731.55</v>
      </c>
    </row>
    <row r="366" spans="1:25" s="120" customFormat="1" ht="15.5" x14ac:dyDescent="0.35">
      <c r="A366" s="578">
        <v>5</v>
      </c>
      <c r="B366" s="140">
        <v>45786</v>
      </c>
      <c r="C366" s="139">
        <v>118240325</v>
      </c>
      <c r="D366" s="139" t="s">
        <v>37</v>
      </c>
      <c r="E366" s="384" t="s">
        <v>288</v>
      </c>
      <c r="F366" s="388">
        <v>40</v>
      </c>
      <c r="G366" s="387" t="s">
        <v>45</v>
      </c>
      <c r="H366" s="440">
        <v>235360</v>
      </c>
      <c r="I366" s="595">
        <f>SUM(F366*H366)</f>
        <v>9414400</v>
      </c>
      <c r="J366" s="387">
        <v>0.2</v>
      </c>
      <c r="K366" s="596">
        <f t="shared" ref="K366" si="771">SUM(I366*J366)</f>
        <v>1882880</v>
      </c>
      <c r="L366" s="596">
        <f t="shared" ref="L366" si="772">SUM(I366-K366)</f>
        <v>7531520</v>
      </c>
      <c r="M366" s="196">
        <f>SUM(L366)</f>
        <v>7531520</v>
      </c>
      <c r="N366" s="196">
        <f>SUM(M366*11%)</f>
        <v>828467.19999999995</v>
      </c>
      <c r="O366" s="196"/>
      <c r="P366" s="597">
        <f>SUM(M366+N366)</f>
        <v>8359987.2000000002</v>
      </c>
      <c r="Q366" s="498" t="s">
        <v>289</v>
      </c>
      <c r="R366" s="199">
        <v>154000</v>
      </c>
      <c r="S366" s="650">
        <f>SUM(F366*R366)</f>
        <v>6160000</v>
      </c>
      <c r="T366" s="640">
        <v>0.22500000000000001</v>
      </c>
      <c r="U366" s="458">
        <f t="shared" ref="U366" si="773">SUM(S366*T366)</f>
        <v>1386000</v>
      </c>
      <c r="V366" s="458">
        <f t="shared" ref="V366" si="774">SUM(S366-U366)</f>
        <v>4774000</v>
      </c>
      <c r="W366" s="535">
        <f t="shared" si="754"/>
        <v>4774000</v>
      </c>
      <c r="X366" s="640">
        <v>0.11</v>
      </c>
      <c r="Y366" s="535">
        <f t="shared" si="768"/>
        <v>5299140</v>
      </c>
    </row>
    <row r="367" spans="1:25" s="120" customFormat="1" ht="15.5" x14ac:dyDescent="0.35">
      <c r="A367" s="859">
        <v>6</v>
      </c>
      <c r="B367" s="783">
        <v>45762</v>
      </c>
      <c r="C367" s="786">
        <v>118250325</v>
      </c>
      <c r="D367" s="786" t="s">
        <v>37</v>
      </c>
      <c r="E367" s="317" t="s">
        <v>543</v>
      </c>
      <c r="F367" s="318">
        <v>5</v>
      </c>
      <c r="G367" s="319" t="s">
        <v>42</v>
      </c>
      <c r="H367" s="320">
        <v>337000</v>
      </c>
      <c r="I367" s="412">
        <f>SUM(F367*H367)</f>
        <v>1685000</v>
      </c>
      <c r="J367" s="319">
        <v>0.2</v>
      </c>
      <c r="K367" s="382">
        <f t="shared" ref="K367" si="775">SUM(I367*J367)</f>
        <v>337000</v>
      </c>
      <c r="L367" s="382">
        <f>SUM(I367-K367)</f>
        <v>1348000</v>
      </c>
      <c r="M367" s="187">
        <f>SUM(L367:L368)</f>
        <v>2172000</v>
      </c>
      <c r="N367" s="187">
        <f>SUM(M367*11%)</f>
        <v>238920</v>
      </c>
      <c r="O367" s="187"/>
      <c r="P367" s="229">
        <f>SUM(M367+N367)</f>
        <v>2410920</v>
      </c>
      <c r="Q367" s="485" t="s">
        <v>76</v>
      </c>
      <c r="R367" s="337">
        <v>175000</v>
      </c>
      <c r="S367" s="649">
        <f>SUM(F367*R367)</f>
        <v>875000</v>
      </c>
      <c r="T367" s="638">
        <v>0.2</v>
      </c>
      <c r="U367" s="239">
        <f t="shared" ref="U367" si="776">SUM(S367*T367)</f>
        <v>175000</v>
      </c>
      <c r="V367" s="239">
        <f t="shared" ref="V367" si="777">SUM(S367-U367)</f>
        <v>700000</v>
      </c>
      <c r="W367" s="238">
        <f t="shared" ref="W367:W368" si="778">SUM(V367)</f>
        <v>700000</v>
      </c>
      <c r="X367" s="638">
        <v>0.11</v>
      </c>
      <c r="Y367" s="238">
        <f t="shared" ref="Y367" si="779">SUM(W367+(W367*X367))</f>
        <v>777000</v>
      </c>
    </row>
    <row r="368" spans="1:25" s="120" customFormat="1" ht="15.5" x14ac:dyDescent="0.35">
      <c r="A368" s="861"/>
      <c r="B368" s="785"/>
      <c r="C368" s="788"/>
      <c r="D368" s="788"/>
      <c r="E368" s="397" t="s">
        <v>166</v>
      </c>
      <c r="F368" s="202">
        <v>1</v>
      </c>
      <c r="G368" s="136" t="s">
        <v>45</v>
      </c>
      <c r="H368" s="287">
        <v>1030000</v>
      </c>
      <c r="I368" s="419">
        <f t="shared" ref="I368" si="780">SUM(F368*H368)</f>
        <v>1030000</v>
      </c>
      <c r="J368" s="136">
        <v>0.2</v>
      </c>
      <c r="K368" s="383">
        <f t="shared" ref="K368" si="781">SUM(I368*J368)</f>
        <v>206000</v>
      </c>
      <c r="L368" s="383">
        <f t="shared" ref="L368" si="782">SUM(I368-K368)</f>
        <v>824000</v>
      </c>
      <c r="M368" s="249"/>
      <c r="N368" s="249"/>
      <c r="O368" s="198"/>
      <c r="P368" s="153"/>
      <c r="Q368" s="489" t="s">
        <v>537</v>
      </c>
      <c r="R368" s="487">
        <v>950000</v>
      </c>
      <c r="S368" s="173">
        <f>SUM(F368*R368)</f>
        <v>950000</v>
      </c>
      <c r="T368" s="639">
        <v>0.2</v>
      </c>
      <c r="U368" s="242">
        <f t="shared" ref="U368" si="783">SUM(S368*T368)</f>
        <v>190000</v>
      </c>
      <c r="V368" s="242">
        <f t="shared" ref="V368" si="784">SUM(S368-U368)</f>
        <v>760000</v>
      </c>
      <c r="W368" s="241">
        <f t="shared" si="778"/>
        <v>760000</v>
      </c>
      <c r="X368" s="639">
        <v>0.11</v>
      </c>
      <c r="Y368" s="241">
        <f t="shared" ref="Y368" si="785">SUM(W368+(W368*X368))</f>
        <v>843600</v>
      </c>
    </row>
    <row r="369" spans="1:25" s="120" customFormat="1" ht="15.5" x14ac:dyDescent="0.35">
      <c r="A369" s="780">
        <v>7</v>
      </c>
      <c r="B369" s="783">
        <v>45786</v>
      </c>
      <c r="C369" s="786">
        <v>118290425</v>
      </c>
      <c r="D369" s="780" t="s">
        <v>37</v>
      </c>
      <c r="E369" s="339" t="s">
        <v>545</v>
      </c>
      <c r="F369" s="203">
        <v>6</v>
      </c>
      <c r="G369" s="319" t="s">
        <v>52</v>
      </c>
      <c r="H369" s="320">
        <v>2650000</v>
      </c>
      <c r="I369" s="412">
        <f t="shared" ref="I369" si="786">SUM(F369*H369)</f>
        <v>15900000</v>
      </c>
      <c r="J369" s="319">
        <v>0</v>
      </c>
      <c r="K369" s="382">
        <f t="shared" ref="K369" si="787">SUM(I369*J369)</f>
        <v>0</v>
      </c>
      <c r="L369" s="382">
        <f t="shared" ref="L369" si="788">SUM(I369-K369)</f>
        <v>15900000</v>
      </c>
      <c r="M369" s="205">
        <f>SUM(L369:L370)</f>
        <v>33300000</v>
      </c>
      <c r="N369" s="205">
        <f>SUM(M369*11%)</f>
        <v>3663000</v>
      </c>
      <c r="O369" s="187"/>
      <c r="P369" s="229">
        <f>SUM(M369+N369)</f>
        <v>36963000</v>
      </c>
      <c r="Q369" s="485" t="s">
        <v>246</v>
      </c>
      <c r="R369" s="337">
        <v>1100000</v>
      </c>
      <c r="S369" s="649">
        <f>SUM(F369*R369)</f>
        <v>6600000</v>
      </c>
      <c r="T369" s="638">
        <v>0</v>
      </c>
      <c r="U369" s="239">
        <f t="shared" ref="U369" si="789">SUM(S369*T369)</f>
        <v>0</v>
      </c>
      <c r="V369" s="239">
        <f t="shared" ref="V369" si="790">SUM(S369-U369)</f>
        <v>6600000</v>
      </c>
      <c r="W369" s="238">
        <f t="shared" ref="W369:W370" si="791">SUM(V369)</f>
        <v>6600000</v>
      </c>
      <c r="X369" s="638">
        <v>0.11</v>
      </c>
      <c r="Y369" s="238">
        <f>SUM(W369+(W369*X369))</f>
        <v>7326000</v>
      </c>
    </row>
    <row r="370" spans="1:25" s="120" customFormat="1" ht="15.5" x14ac:dyDescent="0.35">
      <c r="A370" s="782"/>
      <c r="B370" s="785"/>
      <c r="C370" s="788"/>
      <c r="D370" s="782"/>
      <c r="E370" s="397" t="s">
        <v>332</v>
      </c>
      <c r="F370" s="202">
        <v>2</v>
      </c>
      <c r="G370" s="315" t="s">
        <v>70</v>
      </c>
      <c r="H370" s="316">
        <v>8700000</v>
      </c>
      <c r="I370" s="419">
        <f t="shared" ref="I370" si="792">SUM(F370*H370)</f>
        <v>17400000</v>
      </c>
      <c r="J370" s="315">
        <v>0</v>
      </c>
      <c r="K370" s="383">
        <f t="shared" ref="K370" si="793">SUM(I370*J370)</f>
        <v>0</v>
      </c>
      <c r="L370" s="383">
        <f t="shared" ref="L370" si="794">SUM(I370-K370)</f>
        <v>17400000</v>
      </c>
      <c r="M370" s="249"/>
      <c r="N370" s="249"/>
      <c r="O370" s="198"/>
      <c r="P370" s="351"/>
      <c r="Q370" s="489" t="s">
        <v>246</v>
      </c>
      <c r="R370" s="338">
        <v>3400000</v>
      </c>
      <c r="S370" s="173">
        <f>SUM(F370*R370)</f>
        <v>6800000</v>
      </c>
      <c r="T370" s="639">
        <v>0</v>
      </c>
      <c r="U370" s="242">
        <f t="shared" ref="U370" si="795">SUM(S370*T370)</f>
        <v>0</v>
      </c>
      <c r="V370" s="242">
        <f t="shared" ref="V370" si="796">SUM(S370-U370)</f>
        <v>6800000</v>
      </c>
      <c r="W370" s="241">
        <f t="shared" si="791"/>
        <v>6800000</v>
      </c>
      <c r="X370" s="639">
        <v>0.11</v>
      </c>
      <c r="Y370" s="241">
        <f>SUM(W370+(W370*X370))</f>
        <v>7548000</v>
      </c>
    </row>
    <row r="371" spans="1:25" s="120" customFormat="1" ht="15.5" x14ac:dyDescent="0.35">
      <c r="A371" s="859">
        <v>8</v>
      </c>
      <c r="B371" s="783">
        <v>45755</v>
      </c>
      <c r="C371" s="786">
        <v>118300325</v>
      </c>
      <c r="D371" s="786" t="s">
        <v>37</v>
      </c>
      <c r="E371" s="317" t="s">
        <v>177</v>
      </c>
      <c r="F371" s="318">
        <v>1</v>
      </c>
      <c r="G371" s="319" t="s">
        <v>39</v>
      </c>
      <c r="H371" s="320">
        <v>983000</v>
      </c>
      <c r="I371" s="412">
        <f t="shared" ref="I371" si="797">SUM(F371*H371)</f>
        <v>983000</v>
      </c>
      <c r="J371" s="319">
        <v>0</v>
      </c>
      <c r="K371" s="382">
        <f t="shared" ref="K371" si="798">SUM(I371*J371)</f>
        <v>0</v>
      </c>
      <c r="L371" s="382">
        <f t="shared" ref="L371" si="799">SUM(I371-K371)</f>
        <v>983000</v>
      </c>
      <c r="M371" s="205">
        <f>SUM(L371:L378)</f>
        <v>13380549</v>
      </c>
      <c r="N371" s="205">
        <f>SUM(M371*11%)</f>
        <v>1471860.39</v>
      </c>
      <c r="O371" s="187"/>
      <c r="P371" s="229">
        <f>SUM(M371+N371)</f>
        <v>14852409.390000001</v>
      </c>
      <c r="Q371" s="485" t="s">
        <v>258</v>
      </c>
      <c r="R371" s="451">
        <v>424765</v>
      </c>
      <c r="S371" s="649">
        <f>SUM(F371*R371)</f>
        <v>424765</v>
      </c>
      <c r="T371" s="638">
        <v>0</v>
      </c>
      <c r="U371" s="239">
        <f t="shared" ref="U371" si="800">SUM(S371*T371)</f>
        <v>0</v>
      </c>
      <c r="V371" s="239">
        <f t="shared" ref="V371" si="801">SUM(S371-U371)</f>
        <v>424765</v>
      </c>
      <c r="W371" s="238">
        <f t="shared" ref="W371:W372" si="802">SUM(V371)</f>
        <v>424765</v>
      </c>
      <c r="X371" s="638">
        <v>0.11</v>
      </c>
      <c r="Y371" s="238">
        <f t="shared" ref="Y371:Y372" si="803">SUM(W371+(W371*X371))</f>
        <v>471489.15</v>
      </c>
    </row>
    <row r="372" spans="1:25" s="120" customFormat="1" ht="15.5" x14ac:dyDescent="0.35">
      <c r="A372" s="860"/>
      <c r="B372" s="784"/>
      <c r="C372" s="787"/>
      <c r="D372" s="787"/>
      <c r="E372" s="130" t="s">
        <v>348</v>
      </c>
      <c r="F372" s="310">
        <v>20</v>
      </c>
      <c r="G372" s="158" t="s">
        <v>45</v>
      </c>
      <c r="H372" s="312">
        <v>31250</v>
      </c>
      <c r="I372" s="413">
        <f t="shared" ref="I372" si="804">SUM(F372*H372)</f>
        <v>625000</v>
      </c>
      <c r="J372" s="311">
        <v>0.2</v>
      </c>
      <c r="K372" s="415">
        <f t="shared" ref="K372" si="805">SUM(I372*J372)</f>
        <v>125000</v>
      </c>
      <c r="L372" s="415">
        <f t="shared" ref="L372" si="806">SUM(I372-K372)</f>
        <v>500000</v>
      </c>
      <c r="M372" s="220"/>
      <c r="N372" s="220"/>
      <c r="O372" s="197"/>
      <c r="P372" s="154"/>
      <c r="Q372" s="484" t="s">
        <v>212</v>
      </c>
      <c r="R372" s="483">
        <v>13514</v>
      </c>
      <c r="S372" s="155">
        <f>SUM(F372*R372)</f>
        <v>270280</v>
      </c>
      <c r="T372" s="156">
        <v>0</v>
      </c>
      <c r="U372" s="480">
        <f t="shared" ref="U372" si="807">SUM(S372*T372)</f>
        <v>0</v>
      </c>
      <c r="V372" s="480">
        <f t="shared" ref="V372" si="808">SUM(S372-U372)</f>
        <v>270280</v>
      </c>
      <c r="W372" s="424">
        <f t="shared" si="802"/>
        <v>270280</v>
      </c>
      <c r="X372" s="156">
        <v>0.11</v>
      </c>
      <c r="Y372" s="424">
        <f t="shared" si="803"/>
        <v>300010.8</v>
      </c>
    </row>
    <row r="373" spans="1:25" s="120" customFormat="1" ht="15.5" x14ac:dyDescent="0.35">
      <c r="A373" s="860"/>
      <c r="B373" s="784"/>
      <c r="C373" s="787"/>
      <c r="D373" s="787"/>
      <c r="E373" s="125" t="s">
        <v>114</v>
      </c>
      <c r="F373" s="75">
        <v>1</v>
      </c>
      <c r="G373" s="158" t="s">
        <v>39</v>
      </c>
      <c r="H373" s="157">
        <v>1592000</v>
      </c>
      <c r="I373" s="413">
        <f t="shared" ref="I373:I375" si="809">SUM(F373*H373)</f>
        <v>1592000</v>
      </c>
      <c r="J373" s="158">
        <v>0</v>
      </c>
      <c r="K373" s="415">
        <f t="shared" ref="K373:K378" si="810">SUM(I373*J373)</f>
        <v>0</v>
      </c>
      <c r="L373" s="415">
        <f t="shared" ref="L373:L378" si="811">SUM(I373-K373)</f>
        <v>1592000</v>
      </c>
      <c r="M373" s="197"/>
      <c r="N373" s="197"/>
      <c r="O373" s="197"/>
      <c r="P373" s="352"/>
      <c r="Q373" s="484" t="s">
        <v>258</v>
      </c>
      <c r="R373" s="483">
        <v>473110</v>
      </c>
      <c r="S373" s="155">
        <f>SUM(F373*R373)</f>
        <v>473110</v>
      </c>
      <c r="T373" s="156">
        <v>0</v>
      </c>
      <c r="U373" s="480">
        <f t="shared" ref="U373:U375" si="812">SUM(S373*T373)</f>
        <v>0</v>
      </c>
      <c r="V373" s="480">
        <f t="shared" ref="V373:V375" si="813">SUM(S373-U373)</f>
        <v>473110</v>
      </c>
      <c r="W373" s="424">
        <f t="shared" ref="W373:W378" si="814">SUM(V373)</f>
        <v>473110</v>
      </c>
      <c r="X373" s="156">
        <v>0.11</v>
      </c>
      <c r="Y373" s="424">
        <f t="shared" ref="Y373:Y378" si="815">SUM(W373+(W373*X373))</f>
        <v>525152.1</v>
      </c>
    </row>
    <row r="374" spans="1:25" s="120" customFormat="1" ht="15.5" x14ac:dyDescent="0.35">
      <c r="A374" s="860"/>
      <c r="B374" s="784"/>
      <c r="C374" s="787"/>
      <c r="D374" s="787"/>
      <c r="E374" s="125" t="s">
        <v>111</v>
      </c>
      <c r="F374" s="75">
        <v>3</v>
      </c>
      <c r="G374" s="158" t="s">
        <v>42</v>
      </c>
      <c r="H374" s="157">
        <v>1816000</v>
      </c>
      <c r="I374" s="413">
        <f t="shared" si="809"/>
        <v>5448000</v>
      </c>
      <c r="J374" s="311">
        <v>0</v>
      </c>
      <c r="K374" s="415">
        <f t="shared" si="810"/>
        <v>0</v>
      </c>
      <c r="L374" s="415">
        <f t="shared" si="811"/>
        <v>5448000</v>
      </c>
      <c r="M374" s="197"/>
      <c r="N374" s="197"/>
      <c r="O374" s="197"/>
      <c r="P374" s="352"/>
      <c r="Q374" s="484" t="s">
        <v>258</v>
      </c>
      <c r="R374" s="483">
        <v>658000</v>
      </c>
      <c r="S374" s="155">
        <f>SUM(F374*R374)</f>
        <v>1974000</v>
      </c>
      <c r="T374" s="156">
        <v>0</v>
      </c>
      <c r="U374" s="480">
        <f t="shared" si="812"/>
        <v>0</v>
      </c>
      <c r="V374" s="480">
        <f t="shared" si="813"/>
        <v>1974000</v>
      </c>
      <c r="W374" s="424">
        <f t="shared" si="814"/>
        <v>1974000</v>
      </c>
      <c r="X374" s="156">
        <v>0.11</v>
      </c>
      <c r="Y374" s="424">
        <f t="shared" si="815"/>
        <v>2191140</v>
      </c>
    </row>
    <row r="375" spans="1:25" s="120" customFormat="1" ht="15.5" x14ac:dyDescent="0.35">
      <c r="A375" s="860"/>
      <c r="B375" s="784"/>
      <c r="C375" s="787"/>
      <c r="D375" s="787"/>
      <c r="E375" s="282" t="s">
        <v>208</v>
      </c>
      <c r="F375" s="75">
        <v>1</v>
      </c>
      <c r="G375" s="311" t="s">
        <v>39</v>
      </c>
      <c r="H375" s="312">
        <v>884000</v>
      </c>
      <c r="I375" s="413">
        <f t="shared" si="809"/>
        <v>884000</v>
      </c>
      <c r="J375" s="311">
        <v>0</v>
      </c>
      <c r="K375" s="415">
        <f t="shared" si="810"/>
        <v>0</v>
      </c>
      <c r="L375" s="415">
        <f t="shared" si="811"/>
        <v>884000</v>
      </c>
      <c r="M375" s="197"/>
      <c r="N375" s="197"/>
      <c r="O375" s="197"/>
      <c r="P375" s="352"/>
      <c r="Q375" s="484" t="s">
        <v>258</v>
      </c>
      <c r="R375" s="483">
        <v>424765</v>
      </c>
      <c r="S375" s="155">
        <f>SUM(F375*R375)</f>
        <v>424765</v>
      </c>
      <c r="T375" s="156">
        <v>0</v>
      </c>
      <c r="U375" s="480">
        <f t="shared" si="812"/>
        <v>0</v>
      </c>
      <c r="V375" s="480">
        <f t="shared" si="813"/>
        <v>424765</v>
      </c>
      <c r="W375" s="424">
        <f t="shared" si="814"/>
        <v>424765</v>
      </c>
      <c r="X375" s="156">
        <v>0.11</v>
      </c>
      <c r="Y375" s="424">
        <f t="shared" si="815"/>
        <v>471489.15</v>
      </c>
    </row>
    <row r="376" spans="1:25" ht="15.5" x14ac:dyDescent="0.35">
      <c r="A376" s="860"/>
      <c r="B376" s="784"/>
      <c r="C376" s="787"/>
      <c r="D376" s="787"/>
      <c r="E376" s="130" t="s">
        <v>293</v>
      </c>
      <c r="F376" s="75">
        <v>1</v>
      </c>
      <c r="G376" s="311" t="s">
        <v>39</v>
      </c>
      <c r="H376" s="157">
        <v>922000</v>
      </c>
      <c r="I376" s="413">
        <f t="shared" ref="I376:I378" si="816">SUM(F376*H376)</f>
        <v>922000</v>
      </c>
      <c r="J376" s="311">
        <v>0</v>
      </c>
      <c r="K376" s="415">
        <f t="shared" si="810"/>
        <v>0</v>
      </c>
      <c r="L376" s="415">
        <f t="shared" si="811"/>
        <v>922000</v>
      </c>
      <c r="M376" s="197"/>
      <c r="N376" s="197"/>
      <c r="O376" s="197"/>
      <c r="P376" s="352"/>
      <c r="Q376" s="484" t="s">
        <v>258</v>
      </c>
      <c r="R376" s="166">
        <v>473110</v>
      </c>
      <c r="S376" s="155">
        <f>SUM(F376*R376)</f>
        <v>473110</v>
      </c>
      <c r="T376" s="156">
        <v>0</v>
      </c>
      <c r="U376" s="480">
        <f t="shared" ref="U376:U378" si="817">SUM(S376*T376)</f>
        <v>0</v>
      </c>
      <c r="V376" s="480">
        <f t="shared" ref="V376:V378" si="818">SUM(S376-U376)</f>
        <v>473110</v>
      </c>
      <c r="W376" s="424">
        <f t="shared" si="814"/>
        <v>473110</v>
      </c>
      <c r="X376" s="156">
        <v>0.11</v>
      </c>
      <c r="Y376" s="424">
        <f t="shared" si="815"/>
        <v>525152.1</v>
      </c>
    </row>
    <row r="377" spans="1:25" ht="15.5" x14ac:dyDescent="0.35">
      <c r="A377" s="860"/>
      <c r="B377" s="784"/>
      <c r="C377" s="787"/>
      <c r="D377" s="787"/>
      <c r="E377" s="260" t="s">
        <v>312</v>
      </c>
      <c r="F377" s="310">
        <v>1</v>
      </c>
      <c r="G377" s="311" t="s">
        <v>45</v>
      </c>
      <c r="H377" s="600">
        <v>668845</v>
      </c>
      <c r="I377" s="413">
        <f t="shared" si="816"/>
        <v>668845</v>
      </c>
      <c r="J377" s="311">
        <v>0</v>
      </c>
      <c r="K377" s="415">
        <f t="shared" si="810"/>
        <v>0</v>
      </c>
      <c r="L377" s="415">
        <f t="shared" si="811"/>
        <v>668845</v>
      </c>
      <c r="M377" s="220"/>
      <c r="N377" s="220"/>
      <c r="O377" s="197"/>
      <c r="P377" s="154"/>
      <c r="Q377" s="291" t="s">
        <v>118</v>
      </c>
      <c r="R377" s="220">
        <v>668845</v>
      </c>
      <c r="S377" s="155">
        <f>SUM(F377*R377)</f>
        <v>668845</v>
      </c>
      <c r="T377" s="156">
        <v>0.3</v>
      </c>
      <c r="U377" s="480">
        <f t="shared" si="817"/>
        <v>200653.5</v>
      </c>
      <c r="V377" s="480">
        <f t="shared" si="818"/>
        <v>468191.5</v>
      </c>
      <c r="W377" s="424">
        <f t="shared" si="814"/>
        <v>468191.5</v>
      </c>
      <c r="X377" s="156">
        <v>0.11</v>
      </c>
      <c r="Y377" s="424">
        <f t="shared" si="815"/>
        <v>519692.565</v>
      </c>
    </row>
    <row r="378" spans="1:25" ht="15.5" x14ac:dyDescent="0.35">
      <c r="A378" s="861"/>
      <c r="B378" s="785"/>
      <c r="C378" s="788"/>
      <c r="D378" s="788"/>
      <c r="E378" s="214" t="s">
        <v>121</v>
      </c>
      <c r="F378" s="202">
        <v>1</v>
      </c>
      <c r="G378" s="136" t="s">
        <v>45</v>
      </c>
      <c r="H378" s="177">
        <v>2978380</v>
      </c>
      <c r="I378" s="419">
        <f t="shared" si="816"/>
        <v>2978380</v>
      </c>
      <c r="J378" s="136">
        <v>0.2</v>
      </c>
      <c r="K378" s="383">
        <f t="shared" si="810"/>
        <v>595676</v>
      </c>
      <c r="L378" s="383">
        <f t="shared" si="811"/>
        <v>2382704</v>
      </c>
      <c r="M378" s="249"/>
      <c r="N378" s="249"/>
      <c r="O378" s="198"/>
      <c r="P378" s="153"/>
      <c r="Q378" s="47" t="s">
        <v>118</v>
      </c>
      <c r="R378" s="186">
        <v>1787028</v>
      </c>
      <c r="S378" s="97">
        <f>SUM(F378*R378)</f>
        <v>1787028</v>
      </c>
      <c r="T378" s="639">
        <v>0.2</v>
      </c>
      <c r="U378" s="242">
        <f t="shared" si="817"/>
        <v>357405.60000000003</v>
      </c>
      <c r="V378" s="242">
        <f t="shared" si="818"/>
        <v>1429622.4</v>
      </c>
      <c r="W378" s="241">
        <f t="shared" si="814"/>
        <v>1429622.4</v>
      </c>
      <c r="X378" s="642">
        <v>0.11</v>
      </c>
      <c r="Y378" s="241">
        <f t="shared" si="815"/>
        <v>1586880.8639999998</v>
      </c>
    </row>
    <row r="379" spans="1:25" s="120" customFormat="1" ht="15.5" x14ac:dyDescent="0.35">
      <c r="A379" s="490">
        <v>9</v>
      </c>
      <c r="B379" s="140">
        <v>45755</v>
      </c>
      <c r="C379" s="139">
        <v>118310425</v>
      </c>
      <c r="D379" s="490" t="s">
        <v>37</v>
      </c>
      <c r="E379" s="294" t="s">
        <v>333</v>
      </c>
      <c r="F379" s="231">
        <v>1</v>
      </c>
      <c r="G379" s="387" t="s">
        <v>52</v>
      </c>
      <c r="H379" s="440">
        <v>3200000</v>
      </c>
      <c r="I379" s="595">
        <f t="shared" ref="I379" si="819">SUM(F379*H379)</f>
        <v>3200000</v>
      </c>
      <c r="J379" s="387">
        <v>0</v>
      </c>
      <c r="K379" s="596">
        <f t="shared" ref="K379" si="820">SUM(I379*J379)</f>
        <v>0</v>
      </c>
      <c r="L379" s="596">
        <f t="shared" ref="L379" si="821">SUM(I379-K379)</f>
        <v>3200000</v>
      </c>
      <c r="M379" s="192">
        <f>SUM(L379:L379)</f>
        <v>3200000</v>
      </c>
      <c r="N379" s="192">
        <f>SUM(M379*11%)</f>
        <v>352000</v>
      </c>
      <c r="O379" s="196"/>
      <c r="P379" s="597">
        <f>SUM(M379+N379)</f>
        <v>3552000</v>
      </c>
      <c r="Q379" s="498" t="s">
        <v>246</v>
      </c>
      <c r="R379" s="199">
        <v>1100000</v>
      </c>
      <c r="S379" s="650">
        <f>SUM(F379*R379)</f>
        <v>1100000</v>
      </c>
      <c r="T379" s="640">
        <v>0</v>
      </c>
      <c r="U379" s="458">
        <f t="shared" ref="U379" si="822">SUM(S379*T379)</f>
        <v>0</v>
      </c>
      <c r="V379" s="458">
        <f t="shared" ref="V379" si="823">SUM(S379-U379)</f>
        <v>1100000</v>
      </c>
      <c r="W379" s="535">
        <f t="shared" ref="W379" si="824">SUM(V379)</f>
        <v>1100000</v>
      </c>
      <c r="X379" s="640">
        <v>0.11</v>
      </c>
      <c r="Y379" s="535">
        <f>SUM(W379+(W379*X379))</f>
        <v>1221000</v>
      </c>
    </row>
    <row r="380" spans="1:25" s="120" customFormat="1" ht="15.5" x14ac:dyDescent="0.35">
      <c r="A380" s="780">
        <v>10</v>
      </c>
      <c r="B380" s="783">
        <v>45790</v>
      </c>
      <c r="C380" s="786">
        <v>118320425</v>
      </c>
      <c r="D380" s="780" t="s">
        <v>37</v>
      </c>
      <c r="E380" s="317" t="s">
        <v>342</v>
      </c>
      <c r="F380" s="318">
        <v>2</v>
      </c>
      <c r="G380" s="319" t="s">
        <v>45</v>
      </c>
      <c r="H380" s="320">
        <v>2000000</v>
      </c>
      <c r="I380" s="412">
        <f>SUM(F380*H380)</f>
        <v>4000000</v>
      </c>
      <c r="J380" s="319">
        <v>0.2</v>
      </c>
      <c r="K380" s="382">
        <f t="shared" ref="K380" si="825">SUM(I380*J380)</f>
        <v>800000</v>
      </c>
      <c r="L380" s="382">
        <f>SUM(I380-K380)</f>
        <v>3200000</v>
      </c>
      <c r="M380" s="205">
        <f>SUM(L380:L381)</f>
        <v>3825000</v>
      </c>
      <c r="N380" s="205">
        <f>SUM(M380*11%)</f>
        <v>420750</v>
      </c>
      <c r="O380" s="187"/>
      <c r="P380" s="229">
        <f>SUM(M380+N380)</f>
        <v>4245750</v>
      </c>
      <c r="Q380" s="485" t="s">
        <v>68</v>
      </c>
      <c r="R380" s="337">
        <v>850000</v>
      </c>
      <c r="S380" s="649">
        <f>SUM(F380*R380)</f>
        <v>1700000</v>
      </c>
      <c r="T380" s="638">
        <v>0</v>
      </c>
      <c r="U380" s="239">
        <f t="shared" ref="U380" si="826">SUM(S380*T380)</f>
        <v>0</v>
      </c>
      <c r="V380" s="239">
        <f t="shared" ref="V380" si="827">SUM(S380-U380)</f>
        <v>1700000</v>
      </c>
      <c r="W380" s="238">
        <f t="shared" ref="W380:W397" si="828">SUM(V380)</f>
        <v>1700000</v>
      </c>
      <c r="X380" s="638">
        <v>0.11</v>
      </c>
      <c r="Y380" s="238">
        <f t="shared" ref="Y380" si="829">SUM(W380+(W380*X380))</f>
        <v>1887000</v>
      </c>
    </row>
    <row r="381" spans="1:25" s="120" customFormat="1" ht="15.5" x14ac:dyDescent="0.35">
      <c r="A381" s="782"/>
      <c r="B381" s="785"/>
      <c r="C381" s="788"/>
      <c r="D381" s="782"/>
      <c r="E381" s="214" t="s">
        <v>348</v>
      </c>
      <c r="F381" s="314">
        <v>25</v>
      </c>
      <c r="G381" s="136" t="s">
        <v>45</v>
      </c>
      <c r="H381" s="316">
        <v>31250</v>
      </c>
      <c r="I381" s="419">
        <f t="shared" ref="I381:I393" si="830">SUM(F381*H381)</f>
        <v>781250</v>
      </c>
      <c r="J381" s="315">
        <v>0.2</v>
      </c>
      <c r="K381" s="383">
        <f t="shared" ref="K381:K393" si="831">SUM(I381*J381)</f>
        <v>156250</v>
      </c>
      <c r="L381" s="383">
        <f t="shared" ref="L381:L393" si="832">SUM(I381-K381)</f>
        <v>625000</v>
      </c>
      <c r="M381" s="249"/>
      <c r="N381" s="249"/>
      <c r="O381" s="198"/>
      <c r="P381" s="351"/>
      <c r="Q381" s="489" t="s">
        <v>68</v>
      </c>
      <c r="R381" s="487">
        <v>15000</v>
      </c>
      <c r="S381" s="173">
        <f>SUM(F381*R381)</f>
        <v>375000</v>
      </c>
      <c r="T381" s="639">
        <v>0</v>
      </c>
      <c r="U381" s="242">
        <f t="shared" ref="U381:U393" si="833">SUM(S381*T381)</f>
        <v>0</v>
      </c>
      <c r="V381" s="242">
        <f t="shared" ref="V381:V393" si="834">SUM(S381-U381)</f>
        <v>375000</v>
      </c>
      <c r="W381" s="241">
        <f t="shared" si="828"/>
        <v>375000</v>
      </c>
      <c r="X381" s="639">
        <v>0.11</v>
      </c>
      <c r="Y381" s="241">
        <f t="shared" ref="Y381:Y392" si="835">SUM(W381+(W381*X381))</f>
        <v>416250</v>
      </c>
    </row>
    <row r="382" spans="1:25" s="120" customFormat="1" ht="15.5" x14ac:dyDescent="0.35">
      <c r="A382" s="780">
        <v>11</v>
      </c>
      <c r="B382" s="783">
        <v>45790</v>
      </c>
      <c r="C382" s="786">
        <v>118320425</v>
      </c>
      <c r="D382" s="780" t="s">
        <v>37</v>
      </c>
      <c r="E382" s="172" t="s">
        <v>154</v>
      </c>
      <c r="F382" s="203">
        <v>2</v>
      </c>
      <c r="G382" s="319" t="s">
        <v>45</v>
      </c>
      <c r="H382" s="204">
        <v>2708750</v>
      </c>
      <c r="I382" s="412">
        <f t="shared" ref="I382" si="836">SUM(F382*H382)</f>
        <v>5417500</v>
      </c>
      <c r="J382" s="319">
        <v>0.2</v>
      </c>
      <c r="K382" s="382">
        <f t="shared" ref="K382" si="837">SUM(I382*J382)</f>
        <v>1083500</v>
      </c>
      <c r="L382" s="382">
        <f t="shared" ref="L382" si="838">SUM(I382-K382)</f>
        <v>4334000</v>
      </c>
      <c r="M382" s="205">
        <f>SUM(L382:L384)</f>
        <v>10900000</v>
      </c>
      <c r="N382" s="205">
        <f>SUM(M382*11%)</f>
        <v>1199000</v>
      </c>
      <c r="O382" s="187"/>
      <c r="P382" s="229">
        <f>SUM(M382+N382)</f>
        <v>12099000</v>
      </c>
      <c r="Q382" s="485" t="s">
        <v>536</v>
      </c>
      <c r="R382" s="451">
        <v>1625000</v>
      </c>
      <c r="S382" s="649">
        <f>SUM(F382*R382)</f>
        <v>3250000</v>
      </c>
      <c r="T382" s="638">
        <v>0.25</v>
      </c>
      <c r="U382" s="239">
        <f t="shared" ref="U382" si="839">SUM(S382*T382)</f>
        <v>812500</v>
      </c>
      <c r="V382" s="239">
        <f t="shared" ref="V382" si="840">SUM(S382-U382)</f>
        <v>2437500</v>
      </c>
      <c r="W382" s="238">
        <f t="shared" si="828"/>
        <v>2437500</v>
      </c>
      <c r="X382" s="638">
        <v>0.11</v>
      </c>
      <c r="Y382" s="238">
        <f t="shared" si="835"/>
        <v>2705625</v>
      </c>
    </row>
    <row r="383" spans="1:25" s="120" customFormat="1" ht="15.5" x14ac:dyDescent="0.35">
      <c r="A383" s="781"/>
      <c r="B383" s="784"/>
      <c r="C383" s="787"/>
      <c r="D383" s="781"/>
      <c r="E383" s="125" t="s">
        <v>43</v>
      </c>
      <c r="F383" s="75">
        <v>1</v>
      </c>
      <c r="G383" s="158" t="s">
        <v>39</v>
      </c>
      <c r="H383" s="157">
        <v>5588000</v>
      </c>
      <c r="I383" s="413">
        <f t="shared" ref="I383" si="841">SUM(F383*H383)</f>
        <v>5588000</v>
      </c>
      <c r="J383" s="311">
        <v>0</v>
      </c>
      <c r="K383" s="415">
        <f t="shared" ref="K383" si="842">SUM(I383*J383)</f>
        <v>0</v>
      </c>
      <c r="L383" s="415">
        <f t="shared" ref="L383" si="843">SUM(I383-K383)</f>
        <v>5588000</v>
      </c>
      <c r="M383" s="220"/>
      <c r="N383" s="220"/>
      <c r="O383" s="197"/>
      <c r="P383" s="352"/>
      <c r="Q383" s="484" t="s">
        <v>258</v>
      </c>
      <c r="R383" s="483">
        <v>2417690</v>
      </c>
      <c r="S383" s="155">
        <f>SUM(F383*R383)</f>
        <v>2417690</v>
      </c>
      <c r="T383" s="156">
        <v>0</v>
      </c>
      <c r="U383" s="480">
        <f t="shared" ref="U383" si="844">SUM(S383*T383)</f>
        <v>0</v>
      </c>
      <c r="V383" s="480">
        <f t="shared" ref="V383" si="845">SUM(S383-U383)</f>
        <v>2417690</v>
      </c>
      <c r="W383" s="424">
        <f t="shared" si="828"/>
        <v>2417690</v>
      </c>
      <c r="X383" s="156">
        <v>0.11</v>
      </c>
      <c r="Y383" s="424">
        <f t="shared" ref="Y383" si="846">SUM(W383+(W383*X383))</f>
        <v>2683635.9</v>
      </c>
    </row>
    <row r="384" spans="1:25" s="119" customFormat="1" ht="15.5" x14ac:dyDescent="0.35">
      <c r="A384" s="782"/>
      <c r="B384" s="785"/>
      <c r="C384" s="788"/>
      <c r="D384" s="782"/>
      <c r="E384" s="308" t="s">
        <v>367</v>
      </c>
      <c r="F384" s="314">
        <v>2</v>
      </c>
      <c r="G384" s="315" t="s">
        <v>123</v>
      </c>
      <c r="H384" s="177">
        <v>611250</v>
      </c>
      <c r="I384" s="419">
        <f t="shared" ref="I384" si="847">SUM(F384*H384)</f>
        <v>1222500</v>
      </c>
      <c r="J384" s="315">
        <v>0.2</v>
      </c>
      <c r="K384" s="383">
        <f t="shared" ref="K384" si="848">SUM(I384*J384)</f>
        <v>244500</v>
      </c>
      <c r="L384" s="383">
        <f t="shared" ref="L384" si="849">SUM(I384-K384)</f>
        <v>978000</v>
      </c>
      <c r="M384" s="249"/>
      <c r="N384" s="249"/>
      <c r="O384" s="198"/>
      <c r="P384" s="351"/>
      <c r="Q384" s="489" t="s">
        <v>78</v>
      </c>
      <c r="R384" s="487">
        <v>225225</v>
      </c>
      <c r="S384" s="173">
        <f>SUM(F384*R384)</f>
        <v>450450</v>
      </c>
      <c r="T384" s="639">
        <v>0.45</v>
      </c>
      <c r="U384" s="242">
        <f>SUM(S384*T384)</f>
        <v>202702.5</v>
      </c>
      <c r="V384" s="242">
        <f>SUM(S384-U384)</f>
        <v>247747.5</v>
      </c>
      <c r="W384" s="241">
        <f t="shared" si="828"/>
        <v>247747.5</v>
      </c>
      <c r="X384" s="639">
        <v>0.11</v>
      </c>
      <c r="Y384" s="241">
        <f t="shared" ref="Y384" si="850">SUM(W384+(W384*X384))</f>
        <v>274999.72499999998</v>
      </c>
    </row>
    <row r="385" spans="1:291" s="120" customFormat="1" ht="15.5" x14ac:dyDescent="0.35">
      <c r="A385" s="780">
        <v>12</v>
      </c>
      <c r="B385" s="783">
        <v>45786</v>
      </c>
      <c r="C385" s="786">
        <v>118240325</v>
      </c>
      <c r="D385" s="780" t="s">
        <v>37</v>
      </c>
      <c r="E385" s="172" t="s">
        <v>366</v>
      </c>
      <c r="F385" s="203">
        <v>20</v>
      </c>
      <c r="G385" s="133" t="s">
        <v>45</v>
      </c>
      <c r="H385" s="204">
        <v>250000</v>
      </c>
      <c r="I385" s="123">
        <f t="shared" si="830"/>
        <v>5000000</v>
      </c>
      <c r="J385" s="133">
        <v>0.2</v>
      </c>
      <c r="K385" s="382">
        <f t="shared" si="831"/>
        <v>1000000</v>
      </c>
      <c r="L385" s="382">
        <f t="shared" si="832"/>
        <v>4000000</v>
      </c>
      <c r="M385" s="205">
        <f>SUM(L385:L387)</f>
        <v>6796000</v>
      </c>
      <c r="N385" s="205">
        <f>SUM(M385*11%)</f>
        <v>747560</v>
      </c>
      <c r="O385" s="187"/>
      <c r="P385" s="229">
        <f>SUM(M385+N385)</f>
        <v>7543560</v>
      </c>
      <c r="Q385" s="485" t="s">
        <v>88</v>
      </c>
      <c r="R385" s="451">
        <v>81100</v>
      </c>
      <c r="S385" s="649">
        <f>SUM(F385*R385)</f>
        <v>1622000</v>
      </c>
      <c r="T385" s="638">
        <v>0</v>
      </c>
      <c r="U385" s="239">
        <f t="shared" si="833"/>
        <v>0</v>
      </c>
      <c r="V385" s="239">
        <f t="shared" si="834"/>
        <v>1622000</v>
      </c>
      <c r="W385" s="238">
        <f t="shared" si="828"/>
        <v>1622000</v>
      </c>
      <c r="X385" s="638">
        <v>0.11</v>
      </c>
      <c r="Y385" s="238">
        <f t="shared" si="835"/>
        <v>1800420</v>
      </c>
    </row>
    <row r="386" spans="1:291" s="120" customFormat="1" ht="15.5" x14ac:dyDescent="0.35">
      <c r="A386" s="781"/>
      <c r="B386" s="784"/>
      <c r="C386" s="787"/>
      <c r="D386" s="781"/>
      <c r="E386" s="125" t="s">
        <v>387</v>
      </c>
      <c r="F386" s="75">
        <v>2</v>
      </c>
      <c r="G386" s="158" t="s">
        <v>45</v>
      </c>
      <c r="H386" s="157">
        <v>172500</v>
      </c>
      <c r="I386" s="54">
        <f t="shared" si="830"/>
        <v>345000</v>
      </c>
      <c r="J386" s="158">
        <v>0.2</v>
      </c>
      <c r="K386" s="415">
        <f t="shared" si="831"/>
        <v>69000</v>
      </c>
      <c r="L386" s="415">
        <f t="shared" si="832"/>
        <v>276000</v>
      </c>
      <c r="M386" s="220"/>
      <c r="N386" s="220"/>
      <c r="O386" s="197"/>
      <c r="P386" s="154"/>
      <c r="Q386" s="484" t="s">
        <v>569</v>
      </c>
      <c r="R386" s="483">
        <v>62162</v>
      </c>
      <c r="S386" s="155">
        <f>SUM(F386*R386)</f>
        <v>124324</v>
      </c>
      <c r="T386" s="156">
        <v>0</v>
      </c>
      <c r="U386" s="480">
        <f t="shared" si="833"/>
        <v>0</v>
      </c>
      <c r="V386" s="480">
        <f t="shared" si="834"/>
        <v>124324</v>
      </c>
      <c r="W386" s="424">
        <f t="shared" si="828"/>
        <v>124324</v>
      </c>
      <c r="X386" s="156">
        <v>0.11</v>
      </c>
      <c r="Y386" s="424">
        <f t="shared" si="835"/>
        <v>137999.64000000001</v>
      </c>
    </row>
    <row r="387" spans="1:291" s="120" customFormat="1" ht="15.5" x14ac:dyDescent="0.35">
      <c r="A387" s="782"/>
      <c r="B387" s="785"/>
      <c r="C387" s="788"/>
      <c r="D387" s="782"/>
      <c r="E387" s="184" t="s">
        <v>369</v>
      </c>
      <c r="F387" s="202">
        <v>20</v>
      </c>
      <c r="G387" s="136" t="s">
        <v>45</v>
      </c>
      <c r="H387" s="177">
        <v>157500</v>
      </c>
      <c r="I387" s="44">
        <f t="shared" si="830"/>
        <v>3150000</v>
      </c>
      <c r="J387" s="136">
        <v>0.2</v>
      </c>
      <c r="K387" s="383">
        <f t="shared" si="831"/>
        <v>630000</v>
      </c>
      <c r="L387" s="383">
        <f t="shared" si="832"/>
        <v>2520000</v>
      </c>
      <c r="M387" s="249"/>
      <c r="N387" s="249"/>
      <c r="O387" s="198"/>
      <c r="P387" s="153"/>
      <c r="Q387" s="489" t="s">
        <v>88</v>
      </c>
      <c r="R387" s="487">
        <v>54100</v>
      </c>
      <c r="S387" s="173">
        <f>SUM(F387*R387)</f>
        <v>1082000</v>
      </c>
      <c r="T387" s="639">
        <v>0</v>
      </c>
      <c r="U387" s="242">
        <f t="shared" si="833"/>
        <v>0</v>
      </c>
      <c r="V387" s="242">
        <f t="shared" si="834"/>
        <v>1082000</v>
      </c>
      <c r="W387" s="241">
        <f t="shared" si="828"/>
        <v>1082000</v>
      </c>
      <c r="X387" s="639">
        <v>0.11</v>
      </c>
      <c r="Y387" s="241">
        <f t="shared" si="835"/>
        <v>1201020</v>
      </c>
    </row>
    <row r="388" spans="1:291" s="120" customFormat="1" ht="15.5" x14ac:dyDescent="0.35">
      <c r="A388" s="780">
        <v>6</v>
      </c>
      <c r="B388" s="783">
        <v>45709</v>
      </c>
      <c r="C388" s="786">
        <v>117660225</v>
      </c>
      <c r="D388" s="780" t="s">
        <v>37</v>
      </c>
      <c r="E388" s="172" t="s">
        <v>366</v>
      </c>
      <c r="F388" s="203">
        <v>10</v>
      </c>
      <c r="G388" s="133" t="s">
        <v>45</v>
      </c>
      <c r="H388" s="204">
        <v>250000</v>
      </c>
      <c r="I388" s="123">
        <f t="shared" si="830"/>
        <v>2500000</v>
      </c>
      <c r="J388" s="133">
        <v>0.2</v>
      </c>
      <c r="K388" s="382">
        <f t="shared" si="831"/>
        <v>500000</v>
      </c>
      <c r="L388" s="382">
        <f t="shared" si="832"/>
        <v>2000000</v>
      </c>
      <c r="M388" s="205">
        <f>SUM(L388:L397)</f>
        <v>21591000</v>
      </c>
      <c r="N388" s="205">
        <f>SUM(M388*11%)</f>
        <v>2375010</v>
      </c>
      <c r="O388" s="187"/>
      <c r="P388" s="229">
        <f>SUM(M388+N388)</f>
        <v>23966010</v>
      </c>
      <c r="Q388" s="485" t="s">
        <v>275</v>
      </c>
      <c r="R388" s="451">
        <v>90090</v>
      </c>
      <c r="S388" s="649">
        <f>SUM(F388*R388)</f>
        <v>900900</v>
      </c>
      <c r="T388" s="638">
        <v>0</v>
      </c>
      <c r="U388" s="239">
        <f t="shared" si="833"/>
        <v>0</v>
      </c>
      <c r="V388" s="239">
        <f t="shared" si="834"/>
        <v>900900</v>
      </c>
      <c r="W388" s="238">
        <f t="shared" si="828"/>
        <v>900900</v>
      </c>
      <c r="X388" s="638">
        <v>0.11</v>
      </c>
      <c r="Y388" s="238">
        <f t="shared" si="835"/>
        <v>999999</v>
      </c>
    </row>
    <row r="389" spans="1:291" s="120" customFormat="1" ht="15.5" x14ac:dyDescent="0.35">
      <c r="A389" s="781"/>
      <c r="B389" s="784"/>
      <c r="C389" s="787"/>
      <c r="D389" s="781"/>
      <c r="E389" s="125" t="s">
        <v>359</v>
      </c>
      <c r="F389" s="75">
        <v>10</v>
      </c>
      <c r="G389" s="158" t="s">
        <v>45</v>
      </c>
      <c r="H389" s="157">
        <v>160000</v>
      </c>
      <c r="I389" s="54">
        <f t="shared" si="830"/>
        <v>1600000</v>
      </c>
      <c r="J389" s="158">
        <v>0.2</v>
      </c>
      <c r="K389" s="415">
        <f t="shared" si="831"/>
        <v>320000</v>
      </c>
      <c r="L389" s="415">
        <f t="shared" si="832"/>
        <v>1280000</v>
      </c>
      <c r="M389" s="220"/>
      <c r="N389" s="220"/>
      <c r="O389" s="197"/>
      <c r="P389" s="154"/>
      <c r="Q389" s="484" t="s">
        <v>275</v>
      </c>
      <c r="R389" s="483">
        <v>57658</v>
      </c>
      <c r="S389" s="155">
        <f>SUM(F389*R389)</f>
        <v>576580</v>
      </c>
      <c r="T389" s="156">
        <v>0</v>
      </c>
      <c r="U389" s="480">
        <f t="shared" si="833"/>
        <v>0</v>
      </c>
      <c r="V389" s="480">
        <f t="shared" si="834"/>
        <v>576580</v>
      </c>
      <c r="W389" s="424">
        <f t="shared" si="828"/>
        <v>576580</v>
      </c>
      <c r="X389" s="156">
        <v>0.11</v>
      </c>
      <c r="Y389" s="424">
        <f t="shared" si="835"/>
        <v>640003.80000000005</v>
      </c>
    </row>
    <row r="390" spans="1:291" s="120" customFormat="1" ht="15.5" x14ac:dyDescent="0.35">
      <c r="A390" s="781"/>
      <c r="B390" s="784"/>
      <c r="C390" s="787"/>
      <c r="D390" s="781"/>
      <c r="E390" s="125" t="s">
        <v>354</v>
      </c>
      <c r="F390" s="75">
        <v>10</v>
      </c>
      <c r="G390" s="158" t="s">
        <v>45</v>
      </c>
      <c r="H390" s="157">
        <v>145000</v>
      </c>
      <c r="I390" s="54">
        <f t="shared" si="830"/>
        <v>1450000</v>
      </c>
      <c r="J390" s="158">
        <v>0.2</v>
      </c>
      <c r="K390" s="415">
        <f t="shared" si="831"/>
        <v>290000</v>
      </c>
      <c r="L390" s="415">
        <f t="shared" si="832"/>
        <v>1160000</v>
      </c>
      <c r="M390" s="220"/>
      <c r="N390" s="220"/>
      <c r="O390" s="197"/>
      <c r="P390" s="154"/>
      <c r="Q390" s="484" t="s">
        <v>275</v>
      </c>
      <c r="R390" s="483">
        <v>52252</v>
      </c>
      <c r="S390" s="155">
        <f>SUM(F390*R390)</f>
        <v>522520</v>
      </c>
      <c r="T390" s="156">
        <v>0</v>
      </c>
      <c r="U390" s="480">
        <f t="shared" si="833"/>
        <v>0</v>
      </c>
      <c r="V390" s="480">
        <f t="shared" si="834"/>
        <v>522520</v>
      </c>
      <c r="W390" s="424">
        <f t="shared" si="828"/>
        <v>522520</v>
      </c>
      <c r="X390" s="156">
        <v>0.11</v>
      </c>
      <c r="Y390" s="424">
        <f t="shared" si="835"/>
        <v>579997.19999999995</v>
      </c>
    </row>
    <row r="391" spans="1:291" s="120" customFormat="1" ht="15.5" x14ac:dyDescent="0.35">
      <c r="A391" s="781"/>
      <c r="B391" s="784"/>
      <c r="C391" s="787"/>
      <c r="D391" s="781"/>
      <c r="E391" s="125" t="s">
        <v>389</v>
      </c>
      <c r="F391" s="75">
        <v>3</v>
      </c>
      <c r="G391" s="158" t="s">
        <v>45</v>
      </c>
      <c r="H391" s="157">
        <v>390000</v>
      </c>
      <c r="I391" s="54">
        <f t="shared" si="830"/>
        <v>1170000</v>
      </c>
      <c r="J391" s="158">
        <v>0.2</v>
      </c>
      <c r="K391" s="415">
        <f t="shared" si="831"/>
        <v>234000</v>
      </c>
      <c r="L391" s="415">
        <f t="shared" si="832"/>
        <v>936000</v>
      </c>
      <c r="M391" s="220"/>
      <c r="N391" s="220"/>
      <c r="O391" s="197"/>
      <c r="P391" s="154"/>
      <c r="Q391" s="484" t="s">
        <v>275</v>
      </c>
      <c r="R391" s="483">
        <v>72072</v>
      </c>
      <c r="S391" s="155">
        <f>SUM(F391*R391)</f>
        <v>216216</v>
      </c>
      <c r="T391" s="156">
        <v>0</v>
      </c>
      <c r="U391" s="480">
        <f t="shared" si="833"/>
        <v>0</v>
      </c>
      <c r="V391" s="480">
        <f t="shared" si="834"/>
        <v>216216</v>
      </c>
      <c r="W391" s="424">
        <f t="shared" si="828"/>
        <v>216216</v>
      </c>
      <c r="X391" s="156">
        <v>0.11</v>
      </c>
      <c r="Y391" s="424">
        <f t="shared" si="835"/>
        <v>239999.76</v>
      </c>
    </row>
    <row r="392" spans="1:291" s="120" customFormat="1" ht="15.5" x14ac:dyDescent="0.35">
      <c r="A392" s="781"/>
      <c r="B392" s="784"/>
      <c r="C392" s="787"/>
      <c r="D392" s="781"/>
      <c r="E392" s="125" t="s">
        <v>369</v>
      </c>
      <c r="F392" s="75">
        <v>10</v>
      </c>
      <c r="G392" s="158" t="s">
        <v>45</v>
      </c>
      <c r="H392" s="157">
        <v>157500</v>
      </c>
      <c r="I392" s="54">
        <f t="shared" si="830"/>
        <v>1575000</v>
      </c>
      <c r="J392" s="158">
        <v>0.2</v>
      </c>
      <c r="K392" s="415">
        <f t="shared" si="831"/>
        <v>315000</v>
      </c>
      <c r="L392" s="415">
        <f t="shared" si="832"/>
        <v>1260000</v>
      </c>
      <c r="M392" s="220"/>
      <c r="N392" s="220"/>
      <c r="O392" s="197"/>
      <c r="P392" s="154"/>
      <c r="Q392" s="484" t="s">
        <v>275</v>
      </c>
      <c r="R392" s="483">
        <v>56757</v>
      </c>
      <c r="S392" s="155">
        <f>SUM(F392*R392)</f>
        <v>567570</v>
      </c>
      <c r="T392" s="156">
        <v>0</v>
      </c>
      <c r="U392" s="480">
        <f t="shared" si="833"/>
        <v>0</v>
      </c>
      <c r="V392" s="480">
        <f t="shared" si="834"/>
        <v>567570</v>
      </c>
      <c r="W392" s="424">
        <f t="shared" si="828"/>
        <v>567570</v>
      </c>
      <c r="X392" s="156">
        <v>0.11</v>
      </c>
      <c r="Y392" s="424">
        <f t="shared" si="835"/>
        <v>630002.69999999995</v>
      </c>
    </row>
    <row r="393" spans="1:291" s="120" customFormat="1" ht="15.5" x14ac:dyDescent="0.35">
      <c r="A393" s="781"/>
      <c r="B393" s="784"/>
      <c r="C393" s="787"/>
      <c r="D393" s="781"/>
      <c r="E393" s="125" t="s">
        <v>111</v>
      </c>
      <c r="F393" s="75">
        <v>1</v>
      </c>
      <c r="G393" s="158" t="s">
        <v>42</v>
      </c>
      <c r="H393" s="157">
        <v>1816000</v>
      </c>
      <c r="I393" s="413">
        <f t="shared" si="830"/>
        <v>1816000</v>
      </c>
      <c r="J393" s="311">
        <v>0</v>
      </c>
      <c r="K393" s="415">
        <f t="shared" si="831"/>
        <v>0</v>
      </c>
      <c r="L393" s="415">
        <f t="shared" si="832"/>
        <v>1816000</v>
      </c>
      <c r="M393" s="197"/>
      <c r="N393" s="197"/>
      <c r="O393" s="197"/>
      <c r="P393" s="352"/>
      <c r="Q393" s="484" t="s">
        <v>258</v>
      </c>
      <c r="R393" s="483">
        <v>658000</v>
      </c>
      <c r="S393" s="155">
        <f>SUM(F393*R393)</f>
        <v>658000</v>
      </c>
      <c r="T393" s="156">
        <v>0</v>
      </c>
      <c r="U393" s="480">
        <f t="shared" si="833"/>
        <v>0</v>
      </c>
      <c r="V393" s="480">
        <f t="shared" si="834"/>
        <v>658000</v>
      </c>
      <c r="W393" s="424">
        <f t="shared" si="828"/>
        <v>658000</v>
      </c>
      <c r="X393" s="156">
        <v>0.11</v>
      </c>
      <c r="Y393" s="424">
        <f t="shared" ref="Y393" si="851">SUM(W393+(W393*X393))</f>
        <v>730380</v>
      </c>
    </row>
    <row r="394" spans="1:291" s="120" customFormat="1" ht="15.5" x14ac:dyDescent="0.35">
      <c r="A394" s="781"/>
      <c r="B394" s="784"/>
      <c r="C394" s="787"/>
      <c r="D394" s="781"/>
      <c r="E394" s="282" t="s">
        <v>178</v>
      </c>
      <c r="F394" s="310">
        <v>1</v>
      </c>
      <c r="G394" s="311" t="s">
        <v>39</v>
      </c>
      <c r="H394" s="312">
        <v>3328000</v>
      </c>
      <c r="I394" s="413">
        <f t="shared" ref="I394:I395" si="852">SUM(F394*H394)</f>
        <v>3328000</v>
      </c>
      <c r="J394" s="311">
        <v>0</v>
      </c>
      <c r="K394" s="415">
        <f t="shared" ref="K394:K396" si="853">SUM(I394*J394)</f>
        <v>0</v>
      </c>
      <c r="L394" s="415">
        <f t="shared" ref="L394:L396" si="854">SUM(I394-K394)</f>
        <v>3328000</v>
      </c>
      <c r="M394" s="220"/>
      <c r="N394" s="220"/>
      <c r="O394" s="197"/>
      <c r="P394" s="154"/>
      <c r="Q394" s="484" t="s">
        <v>258</v>
      </c>
      <c r="R394" s="483">
        <v>500500</v>
      </c>
      <c r="S394" s="155">
        <f>SUM(F394*R394)</f>
        <v>500500</v>
      </c>
      <c r="T394" s="156">
        <v>0</v>
      </c>
      <c r="U394" s="480">
        <f t="shared" ref="U394" si="855">SUM(S394*T394)</f>
        <v>0</v>
      </c>
      <c r="V394" s="480">
        <f t="shared" ref="V394" si="856">SUM(S394-U394)</f>
        <v>500500</v>
      </c>
      <c r="W394" s="424">
        <f t="shared" si="828"/>
        <v>500500</v>
      </c>
      <c r="X394" s="156">
        <v>0.11</v>
      </c>
      <c r="Y394" s="424">
        <f t="shared" ref="Y394:Y395" si="857">SUM(W394+(W394*X394))</f>
        <v>555555</v>
      </c>
    </row>
    <row r="395" spans="1:291" s="119" customFormat="1" ht="15.5" x14ac:dyDescent="0.35">
      <c r="A395" s="781"/>
      <c r="B395" s="784"/>
      <c r="C395" s="787"/>
      <c r="D395" s="781"/>
      <c r="E395" s="282" t="s">
        <v>367</v>
      </c>
      <c r="F395" s="310">
        <v>1</v>
      </c>
      <c r="G395" s="311" t="s">
        <v>123</v>
      </c>
      <c r="H395" s="157">
        <v>611250</v>
      </c>
      <c r="I395" s="413">
        <f t="shared" si="852"/>
        <v>611250</v>
      </c>
      <c r="J395" s="311">
        <v>0.2</v>
      </c>
      <c r="K395" s="415">
        <f t="shared" si="853"/>
        <v>122250</v>
      </c>
      <c r="L395" s="415">
        <f t="shared" si="854"/>
        <v>489000</v>
      </c>
      <c r="M395" s="220"/>
      <c r="N395" s="220"/>
      <c r="O395" s="197"/>
      <c r="P395" s="352"/>
      <c r="Q395" s="484" t="s">
        <v>78</v>
      </c>
      <c r="R395" s="483">
        <v>225225</v>
      </c>
      <c r="S395" s="155">
        <f>SUM(F395*R395)</f>
        <v>225225</v>
      </c>
      <c r="T395" s="156">
        <v>0.45</v>
      </c>
      <c r="U395" s="480">
        <f>SUM(S395*T395)</f>
        <v>101351.25</v>
      </c>
      <c r="V395" s="480">
        <f>SUM(S395-U395)</f>
        <v>123873.75</v>
      </c>
      <c r="W395" s="424">
        <f t="shared" si="828"/>
        <v>123873.75</v>
      </c>
      <c r="X395" s="156">
        <v>0.11</v>
      </c>
      <c r="Y395" s="424">
        <f t="shared" si="857"/>
        <v>137499.86249999999</v>
      </c>
    </row>
    <row r="396" spans="1:291" s="120" customFormat="1" ht="15.5" x14ac:dyDescent="0.35">
      <c r="A396" s="781"/>
      <c r="B396" s="784"/>
      <c r="C396" s="787"/>
      <c r="D396" s="781"/>
      <c r="E396" s="290" t="s">
        <v>332</v>
      </c>
      <c r="F396" s="75">
        <v>1</v>
      </c>
      <c r="G396" s="311" t="s">
        <v>70</v>
      </c>
      <c r="H396" s="312">
        <v>8700000</v>
      </c>
      <c r="I396" s="413">
        <f t="shared" ref="I396" si="858">SUM(F396*H396)</f>
        <v>8700000</v>
      </c>
      <c r="J396" s="311">
        <v>0</v>
      </c>
      <c r="K396" s="415">
        <f t="shared" si="853"/>
        <v>0</v>
      </c>
      <c r="L396" s="415">
        <f t="shared" si="854"/>
        <v>8700000</v>
      </c>
      <c r="M396" s="220"/>
      <c r="N396" s="220"/>
      <c r="O396" s="197"/>
      <c r="P396" s="352"/>
      <c r="Q396" s="484" t="s">
        <v>246</v>
      </c>
      <c r="R396" s="206">
        <v>3400000</v>
      </c>
      <c r="S396" s="155">
        <f>SUM(F396*R396)</f>
        <v>3400000</v>
      </c>
      <c r="T396" s="156">
        <v>0</v>
      </c>
      <c r="U396" s="480">
        <f t="shared" ref="U396" si="859">SUM(S396*T396)</f>
        <v>0</v>
      </c>
      <c r="V396" s="480">
        <f t="shared" ref="V396" si="860">SUM(S396-U396)</f>
        <v>3400000</v>
      </c>
      <c r="W396" s="424">
        <f t="shared" si="828"/>
        <v>3400000</v>
      </c>
      <c r="X396" s="156">
        <v>0.11</v>
      </c>
      <c r="Y396" s="424">
        <f>SUM(W396+(W396*X396))</f>
        <v>3774000</v>
      </c>
    </row>
    <row r="397" spans="1:291" s="120" customFormat="1" ht="15.5" x14ac:dyDescent="0.35">
      <c r="A397" s="782"/>
      <c r="B397" s="785"/>
      <c r="C397" s="788"/>
      <c r="D397" s="782"/>
      <c r="E397" s="308" t="s">
        <v>292</v>
      </c>
      <c r="F397" s="202">
        <v>1</v>
      </c>
      <c r="G397" s="315" t="s">
        <v>39</v>
      </c>
      <c r="H397" s="177">
        <v>622000</v>
      </c>
      <c r="I397" s="419">
        <f t="shared" ref="I397" si="861">SUM(F397*H397)</f>
        <v>622000</v>
      </c>
      <c r="J397" s="315">
        <v>0</v>
      </c>
      <c r="K397" s="383">
        <f t="shared" ref="K397" si="862">SUM(I397*J397)</f>
        <v>0</v>
      </c>
      <c r="L397" s="383">
        <f t="shared" ref="L397" si="863">SUM(I397-K397)</f>
        <v>622000</v>
      </c>
      <c r="M397" s="249"/>
      <c r="N397" s="249"/>
      <c r="O397" s="198"/>
      <c r="P397" s="153"/>
      <c r="Q397" s="489" t="s">
        <v>258</v>
      </c>
      <c r="R397" s="487">
        <v>268620</v>
      </c>
      <c r="S397" s="173">
        <f>SUM(F397*R397)</f>
        <v>268620</v>
      </c>
      <c r="T397" s="639">
        <v>0</v>
      </c>
      <c r="U397" s="242">
        <f t="shared" ref="U397" si="864">SUM(S397*T397)</f>
        <v>0</v>
      </c>
      <c r="V397" s="242">
        <f t="shared" ref="V397" si="865">SUM(S397-U397)</f>
        <v>268620</v>
      </c>
      <c r="W397" s="241">
        <f t="shared" si="828"/>
        <v>268620</v>
      </c>
      <c r="X397" s="639">
        <v>0.11</v>
      </c>
      <c r="Y397" s="241">
        <f t="shared" ref="Y397" si="866">SUM(W397+(W397*X397))</f>
        <v>298168.2</v>
      </c>
    </row>
    <row r="398" spans="1:291" s="35" customFormat="1" ht="15.5" x14ac:dyDescent="0.35">
      <c r="A398" s="209"/>
      <c r="B398" s="37"/>
      <c r="C398" s="271"/>
      <c r="D398" s="209"/>
      <c r="E398" s="385"/>
      <c r="F398" s="459"/>
      <c r="G398" s="340"/>
      <c r="H398" s="386"/>
      <c r="I398" s="460"/>
      <c r="J398" s="340"/>
      <c r="K398" s="447"/>
      <c r="L398" s="447"/>
      <c r="M398" s="232"/>
      <c r="N398" s="232"/>
      <c r="O398" s="224"/>
      <c r="Q398" s="427"/>
      <c r="R398" s="428"/>
      <c r="S398" s="651"/>
      <c r="T398" s="634"/>
      <c r="U398" s="501"/>
      <c r="V398" s="501"/>
      <c r="W398" s="562"/>
      <c r="X398" s="634"/>
      <c r="Y398" s="562"/>
    </row>
    <row r="399" spans="1:291" s="35" customFormat="1" ht="15.5" x14ac:dyDescent="0.35">
      <c r="A399" s="209"/>
      <c r="B399" s="37"/>
      <c r="C399" s="271"/>
      <c r="D399" s="209"/>
      <c r="E399" s="385"/>
      <c r="F399" s="459"/>
      <c r="G399" s="340"/>
      <c r="H399" s="386"/>
      <c r="I399" s="460"/>
      <c r="J399" s="340"/>
      <c r="K399" s="447"/>
      <c r="L399" s="447"/>
      <c r="M399" s="232"/>
      <c r="N399" s="232"/>
      <c r="O399" s="224"/>
      <c r="Q399" s="427"/>
      <c r="R399" s="428"/>
      <c r="S399" s="651"/>
      <c r="T399" s="634"/>
      <c r="U399" s="501"/>
      <c r="V399" s="501"/>
      <c r="W399" s="562"/>
      <c r="X399" s="634"/>
      <c r="Y399" s="562"/>
    </row>
    <row r="400" spans="1:291" s="41" customFormat="1" ht="19" thickBot="1" x14ac:dyDescent="0.4">
      <c r="A400" s="789" t="s">
        <v>571</v>
      </c>
      <c r="B400" s="790"/>
      <c r="C400" s="790"/>
      <c r="D400" s="110"/>
      <c r="E400" s="112"/>
      <c r="F400" s="113"/>
      <c r="G400" s="112"/>
      <c r="H400" s="114"/>
      <c r="I400" s="115"/>
      <c r="J400" s="116"/>
      <c r="K400" s="117"/>
      <c r="L400" s="117"/>
      <c r="M400" s="13"/>
      <c r="N400" s="13"/>
      <c r="O400" s="13"/>
      <c r="P400" s="116"/>
      <c r="Q400" s="118"/>
      <c r="R400" s="13"/>
      <c r="S400" s="13"/>
      <c r="T400" s="13"/>
      <c r="U400" s="118"/>
      <c r="V400" s="13"/>
      <c r="W400" s="13"/>
      <c r="X400" s="14"/>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c r="EX400"/>
      <c r="EY400"/>
      <c r="EZ400"/>
      <c r="FA400"/>
      <c r="FB400"/>
      <c r="FC400"/>
      <c r="FD400"/>
      <c r="FE400"/>
      <c r="FF400"/>
      <c r="FG400"/>
      <c r="FH400"/>
      <c r="FI400"/>
      <c r="FJ400"/>
      <c r="FK400"/>
      <c r="FL400"/>
      <c r="FM400"/>
      <c r="FN400"/>
      <c r="FO400"/>
      <c r="FP400"/>
      <c r="FQ400"/>
      <c r="FR400"/>
      <c r="FS400"/>
      <c r="FT400"/>
      <c r="FU400"/>
      <c r="FV400"/>
      <c r="FW400"/>
      <c r="FX400"/>
      <c r="FY400"/>
      <c r="FZ400"/>
      <c r="GA400"/>
      <c r="GB400"/>
      <c r="GC400"/>
      <c r="GD400"/>
      <c r="GE400"/>
      <c r="GF400"/>
      <c r="GG400"/>
      <c r="GH400"/>
      <c r="GI400"/>
      <c r="GJ400"/>
      <c r="GK400"/>
      <c r="GL400"/>
      <c r="GM400"/>
      <c r="GN400"/>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row>
    <row r="401" spans="1:294" ht="15.5" x14ac:dyDescent="0.35">
      <c r="A401" s="798" t="s">
        <v>0</v>
      </c>
      <c r="B401" s="798" t="s">
        <v>1</v>
      </c>
      <c r="C401" s="798"/>
      <c r="D401" s="800" t="s">
        <v>3</v>
      </c>
      <c r="E401" s="798" t="s">
        <v>5</v>
      </c>
      <c r="F401" s="798" t="s">
        <v>6</v>
      </c>
      <c r="G401" s="798"/>
      <c r="H401" s="370" t="s">
        <v>7</v>
      </c>
      <c r="I401" s="371" t="s">
        <v>8</v>
      </c>
      <c r="J401" s="372" t="s">
        <v>9</v>
      </c>
      <c r="K401" s="371" t="s">
        <v>10</v>
      </c>
      <c r="L401" s="371" t="s">
        <v>10</v>
      </c>
      <c r="M401" s="371" t="s">
        <v>11</v>
      </c>
      <c r="N401" s="802" t="s">
        <v>93</v>
      </c>
      <c r="O401" s="802" t="s">
        <v>206</v>
      </c>
      <c r="P401" s="371" t="s">
        <v>12</v>
      </c>
      <c r="Q401" s="804" t="s">
        <v>13</v>
      </c>
      <c r="R401" s="371" t="s">
        <v>14</v>
      </c>
      <c r="S401" s="371" t="s">
        <v>14</v>
      </c>
      <c r="T401" s="374" t="s">
        <v>15</v>
      </c>
      <c r="U401" s="40" t="s">
        <v>16</v>
      </c>
      <c r="V401" s="40" t="s">
        <v>17</v>
      </c>
      <c r="W401" s="40" t="s">
        <v>18</v>
      </c>
      <c r="X401" s="794" t="s">
        <v>19</v>
      </c>
      <c r="Y401" s="796" t="s">
        <v>17</v>
      </c>
    </row>
    <row r="402" spans="1:294" s="41" customFormat="1" ht="16" thickBot="1" x14ac:dyDescent="0.4">
      <c r="A402" s="808"/>
      <c r="B402" s="375" t="s">
        <v>20</v>
      </c>
      <c r="C402" s="367" t="s">
        <v>21</v>
      </c>
      <c r="D402" s="809"/>
      <c r="E402" s="808"/>
      <c r="F402" s="377" t="s">
        <v>23</v>
      </c>
      <c r="G402" s="367" t="s">
        <v>24</v>
      </c>
      <c r="H402" s="378" t="s">
        <v>25</v>
      </c>
      <c r="I402" s="379" t="s">
        <v>25</v>
      </c>
      <c r="J402" s="380" t="s">
        <v>26</v>
      </c>
      <c r="K402" s="379" t="s">
        <v>27</v>
      </c>
      <c r="L402" s="379" t="s">
        <v>28</v>
      </c>
      <c r="M402" s="379" t="s">
        <v>29</v>
      </c>
      <c r="N402" s="810"/>
      <c r="O402" s="810"/>
      <c r="P402" s="379" t="s">
        <v>30</v>
      </c>
      <c r="Q402" s="811"/>
      <c r="R402" s="379" t="s">
        <v>31</v>
      </c>
      <c r="S402" s="379" t="s">
        <v>32</v>
      </c>
      <c r="T402" s="381" t="s">
        <v>33</v>
      </c>
      <c r="U402" s="367" t="s">
        <v>34</v>
      </c>
      <c r="V402" s="367" t="s">
        <v>35</v>
      </c>
      <c r="W402" s="367" t="s">
        <v>36</v>
      </c>
      <c r="X402" s="806"/>
      <c r="Y402" s="807"/>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c r="EX402"/>
      <c r="EY402"/>
      <c r="EZ402"/>
      <c r="FA402"/>
      <c r="FB402"/>
      <c r="FC402"/>
      <c r="FD402"/>
      <c r="FE402"/>
      <c r="FF402"/>
      <c r="FG402"/>
      <c r="FH402"/>
      <c r="FI402"/>
      <c r="FJ402"/>
      <c r="FK402"/>
      <c r="FL402"/>
      <c r="FM402"/>
      <c r="FN402"/>
      <c r="FO402"/>
      <c r="FP402"/>
      <c r="FQ402"/>
      <c r="FR402"/>
      <c r="FS402"/>
      <c r="FT402"/>
      <c r="FU402"/>
      <c r="FV402"/>
      <c r="FW402"/>
      <c r="FX402"/>
      <c r="FY402"/>
      <c r="FZ402"/>
      <c r="GA402"/>
      <c r="GB402"/>
      <c r="GC402"/>
      <c r="GD402"/>
      <c r="GE402"/>
      <c r="GF402"/>
      <c r="GG402"/>
      <c r="GH402"/>
      <c r="GI402"/>
      <c r="GJ402"/>
      <c r="GK402"/>
      <c r="GL402"/>
      <c r="GM402"/>
      <c r="GN402"/>
      <c r="GO402"/>
      <c r="GP402"/>
      <c r="GQ402"/>
      <c r="GR402"/>
      <c r="GS402"/>
      <c r="GT402"/>
      <c r="GU402"/>
      <c r="GV402"/>
      <c r="GW402"/>
      <c r="GX402"/>
      <c r="GY402"/>
      <c r="GZ402"/>
      <c r="HA402"/>
      <c r="HB402"/>
      <c r="HC402"/>
      <c r="HD402"/>
      <c r="HE402"/>
      <c r="HF402"/>
      <c r="HG402"/>
      <c r="HH402"/>
      <c r="HI402"/>
      <c r="HJ402"/>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row>
    <row r="403" spans="1:294" s="120" customFormat="1" ht="15.5" x14ac:dyDescent="0.35">
      <c r="A403" s="786">
        <v>1</v>
      </c>
      <c r="B403" s="783">
        <v>45756</v>
      </c>
      <c r="C403" s="786">
        <v>118010425</v>
      </c>
      <c r="D403" s="786" t="s">
        <v>37</v>
      </c>
      <c r="E403" s="172" t="s">
        <v>353</v>
      </c>
      <c r="F403" s="318">
        <v>15</v>
      </c>
      <c r="G403" s="319" t="s">
        <v>45</v>
      </c>
      <c r="H403" s="204">
        <v>27000</v>
      </c>
      <c r="I403" s="412">
        <f t="shared" ref="I403" si="867">SUM(F403*H403)</f>
        <v>405000</v>
      </c>
      <c r="J403" s="319">
        <v>0.2</v>
      </c>
      <c r="K403" s="382">
        <f t="shared" ref="K403" si="868">SUM(I403*J403)</f>
        <v>81000</v>
      </c>
      <c r="L403" s="382">
        <f>SUM(I403-K403)</f>
        <v>324000</v>
      </c>
      <c r="M403" s="846">
        <f>SUM(L403:L436)</f>
        <v>119670900</v>
      </c>
      <c r="N403" s="846">
        <f>SUM(M403*11%)</f>
        <v>13163799</v>
      </c>
      <c r="O403" s="187"/>
      <c r="P403" s="846">
        <f>SUM(M403+N403)</f>
        <v>132834699</v>
      </c>
      <c r="Q403" s="485" t="s">
        <v>88</v>
      </c>
      <c r="R403" s="337">
        <v>9009</v>
      </c>
      <c r="S403" s="649">
        <f>SUM(F403*R403)</f>
        <v>135135</v>
      </c>
      <c r="T403" s="638">
        <v>0</v>
      </c>
      <c r="U403" s="239">
        <f t="shared" ref="U403" si="869">SUM(S403*T403)</f>
        <v>0</v>
      </c>
      <c r="V403" s="239">
        <f t="shared" ref="V403" si="870">SUM(S403-U403)</f>
        <v>135135</v>
      </c>
      <c r="W403" s="238">
        <f t="shared" ref="W403:W436" si="871">SUM(V403)</f>
        <v>135135</v>
      </c>
      <c r="X403" s="638">
        <v>0</v>
      </c>
      <c r="Y403" s="238">
        <f t="shared" ref="Y403:Y404" si="872">SUM(W403+(W403*X403))</f>
        <v>135135</v>
      </c>
    </row>
    <row r="404" spans="1:294" s="120" customFormat="1" ht="15.5" x14ac:dyDescent="0.35">
      <c r="A404" s="787"/>
      <c r="B404" s="784"/>
      <c r="C404" s="787"/>
      <c r="D404" s="787"/>
      <c r="E404" s="282" t="s">
        <v>177</v>
      </c>
      <c r="F404" s="310">
        <v>1</v>
      </c>
      <c r="G404" s="311" t="s">
        <v>39</v>
      </c>
      <c r="H404" s="312">
        <v>983000</v>
      </c>
      <c r="I404" s="413">
        <f t="shared" ref="I404:I405" si="873">SUM(F404*H404)</f>
        <v>983000</v>
      </c>
      <c r="J404" s="311">
        <v>0</v>
      </c>
      <c r="K404" s="415">
        <f t="shared" ref="K404:K405" si="874">SUM(I404*J404)</f>
        <v>0</v>
      </c>
      <c r="L404" s="415">
        <f t="shared" ref="L404:L405" si="875">SUM(I404-K404)</f>
        <v>983000</v>
      </c>
      <c r="M404" s="848"/>
      <c r="N404" s="848"/>
      <c r="O404" s="197"/>
      <c r="P404" s="848"/>
      <c r="Q404" s="484" t="s">
        <v>258</v>
      </c>
      <c r="R404" s="483">
        <v>424765</v>
      </c>
      <c r="S404" s="155">
        <f>SUM(F404*R404)</f>
        <v>424765</v>
      </c>
      <c r="T404" s="156">
        <v>0</v>
      </c>
      <c r="U404" s="480">
        <f t="shared" ref="U404:U417" si="876">SUM(S404*T404)</f>
        <v>0</v>
      </c>
      <c r="V404" s="480">
        <f t="shared" ref="V404:V417" si="877">SUM(S404-U404)</f>
        <v>424765</v>
      </c>
      <c r="W404" s="424">
        <f t="shared" si="871"/>
        <v>424765</v>
      </c>
      <c r="X404" s="156">
        <v>0.11</v>
      </c>
      <c r="Y404" s="424">
        <f t="shared" si="872"/>
        <v>471489.15</v>
      </c>
    </row>
    <row r="405" spans="1:294" s="120" customFormat="1" ht="15.5" x14ac:dyDescent="0.35">
      <c r="A405" s="787"/>
      <c r="B405" s="784"/>
      <c r="C405" s="787"/>
      <c r="D405" s="787"/>
      <c r="E405" s="125" t="s">
        <v>119</v>
      </c>
      <c r="F405" s="75">
        <v>1</v>
      </c>
      <c r="G405" s="158" t="s">
        <v>39</v>
      </c>
      <c r="H405" s="157">
        <v>131000</v>
      </c>
      <c r="I405" s="413">
        <f t="shared" si="873"/>
        <v>131000</v>
      </c>
      <c r="J405" s="158">
        <v>0.2</v>
      </c>
      <c r="K405" s="415">
        <f t="shared" si="874"/>
        <v>26200</v>
      </c>
      <c r="L405" s="415">
        <f t="shared" si="875"/>
        <v>104800</v>
      </c>
      <c r="M405" s="848"/>
      <c r="N405" s="848"/>
      <c r="O405" s="197"/>
      <c r="P405" s="848"/>
      <c r="Q405" s="484" t="s">
        <v>104</v>
      </c>
      <c r="R405" s="483">
        <v>50000</v>
      </c>
      <c r="S405" s="155">
        <f>SUM(F405*R405)</f>
        <v>50000</v>
      </c>
      <c r="T405" s="156">
        <v>0</v>
      </c>
      <c r="U405" s="480">
        <f t="shared" si="876"/>
        <v>0</v>
      </c>
      <c r="V405" s="480">
        <f t="shared" si="877"/>
        <v>50000</v>
      </c>
      <c r="W405" s="424">
        <f t="shared" si="871"/>
        <v>50000</v>
      </c>
      <c r="X405" s="156">
        <v>0.11</v>
      </c>
      <c r="Y405" s="424">
        <f t="shared" ref="Y405" si="878">SUM(W405+(W405*X405))</f>
        <v>55500</v>
      </c>
    </row>
    <row r="406" spans="1:294" s="120" customFormat="1" ht="15.5" x14ac:dyDescent="0.35">
      <c r="A406" s="787"/>
      <c r="B406" s="784"/>
      <c r="C406" s="787"/>
      <c r="D406" s="787"/>
      <c r="E406" s="125" t="s">
        <v>114</v>
      </c>
      <c r="F406" s="75">
        <v>2</v>
      </c>
      <c r="G406" s="158" t="s">
        <v>39</v>
      </c>
      <c r="H406" s="157">
        <v>1592000</v>
      </c>
      <c r="I406" s="413">
        <f t="shared" ref="I406:I408" si="879">SUM(F406*H406)</f>
        <v>3184000</v>
      </c>
      <c r="J406" s="158">
        <v>0</v>
      </c>
      <c r="K406" s="415">
        <f t="shared" ref="K406:K426" si="880">SUM(I406*J406)</f>
        <v>0</v>
      </c>
      <c r="L406" s="415">
        <f t="shared" ref="L406:L417" si="881">SUM(I406-K406)</f>
        <v>3184000</v>
      </c>
      <c r="M406" s="848"/>
      <c r="N406" s="848"/>
      <c r="O406" s="197"/>
      <c r="P406" s="848"/>
      <c r="Q406" s="484" t="s">
        <v>258</v>
      </c>
      <c r="R406" s="483">
        <v>473110</v>
      </c>
      <c r="S406" s="155">
        <f>SUM(F406*R406)</f>
        <v>946220</v>
      </c>
      <c r="T406" s="156">
        <v>0</v>
      </c>
      <c r="U406" s="480">
        <f t="shared" si="876"/>
        <v>0</v>
      </c>
      <c r="V406" s="480">
        <f t="shared" si="877"/>
        <v>946220</v>
      </c>
      <c r="W406" s="424">
        <f t="shared" si="871"/>
        <v>946220</v>
      </c>
      <c r="X406" s="156">
        <v>0.11</v>
      </c>
      <c r="Y406" s="424">
        <f t="shared" ref="Y406:Y417" si="882">SUM(W406+(W406*X406))</f>
        <v>1050304.2</v>
      </c>
    </row>
    <row r="407" spans="1:294" s="120" customFormat="1" ht="15.5" x14ac:dyDescent="0.35">
      <c r="A407" s="787"/>
      <c r="B407" s="784"/>
      <c r="C407" s="787"/>
      <c r="D407" s="787"/>
      <c r="E407" s="282" t="s">
        <v>532</v>
      </c>
      <c r="F407" s="310">
        <v>40</v>
      </c>
      <c r="G407" s="311" t="s">
        <v>45</v>
      </c>
      <c r="H407" s="312">
        <v>87500</v>
      </c>
      <c r="I407" s="413">
        <f t="shared" si="879"/>
        <v>3500000</v>
      </c>
      <c r="J407" s="311">
        <v>0.2</v>
      </c>
      <c r="K407" s="415">
        <f t="shared" si="880"/>
        <v>700000</v>
      </c>
      <c r="L407" s="415">
        <f t="shared" si="881"/>
        <v>2800000</v>
      </c>
      <c r="M407" s="848"/>
      <c r="N407" s="848"/>
      <c r="O407" s="197"/>
      <c r="P407" s="848"/>
      <c r="Q407" s="484" t="s">
        <v>88</v>
      </c>
      <c r="R407" s="483">
        <v>37838</v>
      </c>
      <c r="S407" s="155">
        <f>SUM(F407*R407)</f>
        <v>1513520</v>
      </c>
      <c r="T407" s="156">
        <v>0</v>
      </c>
      <c r="U407" s="480">
        <f t="shared" si="876"/>
        <v>0</v>
      </c>
      <c r="V407" s="480">
        <f t="shared" si="877"/>
        <v>1513520</v>
      </c>
      <c r="W407" s="424">
        <f t="shared" si="871"/>
        <v>1513520</v>
      </c>
      <c r="X407" s="156">
        <v>0.11</v>
      </c>
      <c r="Y407" s="424">
        <f t="shared" si="882"/>
        <v>1680007.2</v>
      </c>
    </row>
    <row r="408" spans="1:294" s="120" customFormat="1" ht="15.5" x14ac:dyDescent="0.35">
      <c r="A408" s="787"/>
      <c r="B408" s="784"/>
      <c r="C408" s="787"/>
      <c r="D408" s="787"/>
      <c r="E408" s="125" t="s">
        <v>154</v>
      </c>
      <c r="F408" s="75">
        <v>4</v>
      </c>
      <c r="G408" s="311" t="s">
        <v>45</v>
      </c>
      <c r="H408" s="157">
        <v>2708750</v>
      </c>
      <c r="I408" s="413">
        <f t="shared" si="879"/>
        <v>10835000</v>
      </c>
      <c r="J408" s="311">
        <v>0.2</v>
      </c>
      <c r="K408" s="415">
        <f t="shared" si="880"/>
        <v>2167000</v>
      </c>
      <c r="L408" s="415">
        <f t="shared" si="881"/>
        <v>8668000</v>
      </c>
      <c r="M408" s="848"/>
      <c r="N408" s="848"/>
      <c r="O408" s="197"/>
      <c r="P408" s="848"/>
      <c r="Q408" s="484" t="s">
        <v>536</v>
      </c>
      <c r="R408" s="483">
        <v>1625000</v>
      </c>
      <c r="S408" s="155">
        <f>SUM(F408*R408)</f>
        <v>6500000</v>
      </c>
      <c r="T408" s="156">
        <v>0.25</v>
      </c>
      <c r="U408" s="480">
        <f t="shared" si="876"/>
        <v>1625000</v>
      </c>
      <c r="V408" s="480">
        <f t="shared" si="877"/>
        <v>4875000</v>
      </c>
      <c r="W408" s="424">
        <f t="shared" si="871"/>
        <v>4875000</v>
      </c>
      <c r="X408" s="156">
        <v>0.11</v>
      </c>
      <c r="Y408" s="424">
        <f t="shared" si="882"/>
        <v>5411250</v>
      </c>
    </row>
    <row r="409" spans="1:294" s="120" customFormat="1" ht="15.5" x14ac:dyDescent="0.35">
      <c r="A409" s="787"/>
      <c r="B409" s="784"/>
      <c r="C409" s="787"/>
      <c r="D409" s="787"/>
      <c r="E409" s="125" t="s">
        <v>155</v>
      </c>
      <c r="F409" s="75">
        <v>4</v>
      </c>
      <c r="G409" s="158" t="s">
        <v>45</v>
      </c>
      <c r="H409" s="157">
        <v>1682000</v>
      </c>
      <c r="I409" s="413">
        <f t="shared" ref="I409:I426" si="883">SUM(F409*H409)</f>
        <v>6728000</v>
      </c>
      <c r="J409" s="311">
        <v>0</v>
      </c>
      <c r="K409" s="415">
        <f t="shared" si="880"/>
        <v>0</v>
      </c>
      <c r="L409" s="415">
        <f t="shared" si="881"/>
        <v>6728000</v>
      </c>
      <c r="M409" s="848"/>
      <c r="N409" s="848"/>
      <c r="O409" s="197"/>
      <c r="P409" s="848"/>
      <c r="Q409" s="484" t="s">
        <v>258</v>
      </c>
      <c r="R409" s="483">
        <v>557000</v>
      </c>
      <c r="S409" s="155">
        <f>SUM(F409*R409)</f>
        <v>2228000</v>
      </c>
      <c r="T409" s="156">
        <v>0</v>
      </c>
      <c r="U409" s="480">
        <f t="shared" si="876"/>
        <v>0</v>
      </c>
      <c r="V409" s="480">
        <f t="shared" si="877"/>
        <v>2228000</v>
      </c>
      <c r="W409" s="424">
        <f t="shared" si="871"/>
        <v>2228000</v>
      </c>
      <c r="X409" s="156">
        <v>0.11</v>
      </c>
      <c r="Y409" s="424">
        <f t="shared" si="882"/>
        <v>2473080</v>
      </c>
    </row>
    <row r="410" spans="1:294" s="120" customFormat="1" ht="15.5" x14ac:dyDescent="0.35">
      <c r="A410" s="787"/>
      <c r="B410" s="784"/>
      <c r="C410" s="787"/>
      <c r="D410" s="787"/>
      <c r="E410" s="282" t="s">
        <v>172</v>
      </c>
      <c r="F410" s="310">
        <v>2</v>
      </c>
      <c r="G410" s="311" t="s">
        <v>45</v>
      </c>
      <c r="H410" s="312">
        <v>2414000</v>
      </c>
      <c r="I410" s="413">
        <f t="shared" si="883"/>
        <v>4828000</v>
      </c>
      <c r="J410" s="311">
        <v>0</v>
      </c>
      <c r="K410" s="415">
        <f t="shared" si="880"/>
        <v>0</v>
      </c>
      <c r="L410" s="415">
        <f t="shared" si="881"/>
        <v>4828000</v>
      </c>
      <c r="M410" s="848"/>
      <c r="N410" s="848"/>
      <c r="O410" s="197"/>
      <c r="P410" s="848"/>
      <c r="Q410" s="484" t="s">
        <v>258</v>
      </c>
      <c r="R410" s="483">
        <v>900811</v>
      </c>
      <c r="S410" s="155">
        <f>SUM(F410*R410)</f>
        <v>1801622</v>
      </c>
      <c r="T410" s="156">
        <v>0</v>
      </c>
      <c r="U410" s="480">
        <f t="shared" si="876"/>
        <v>0</v>
      </c>
      <c r="V410" s="480">
        <f t="shared" si="877"/>
        <v>1801622</v>
      </c>
      <c r="W410" s="424">
        <f t="shared" si="871"/>
        <v>1801622</v>
      </c>
      <c r="X410" s="156">
        <v>0.11</v>
      </c>
      <c r="Y410" s="424">
        <f t="shared" si="882"/>
        <v>1999800.42</v>
      </c>
    </row>
    <row r="411" spans="1:294" s="120" customFormat="1" ht="15.5" x14ac:dyDescent="0.35">
      <c r="A411" s="787"/>
      <c r="B411" s="784"/>
      <c r="C411" s="787"/>
      <c r="D411" s="787"/>
      <c r="E411" s="125" t="s">
        <v>156</v>
      </c>
      <c r="F411" s="75">
        <v>1</v>
      </c>
      <c r="G411" s="158" t="s">
        <v>39</v>
      </c>
      <c r="H411" s="157">
        <v>489000</v>
      </c>
      <c r="I411" s="413">
        <f t="shared" si="883"/>
        <v>489000</v>
      </c>
      <c r="J411" s="311">
        <v>0</v>
      </c>
      <c r="K411" s="415">
        <f t="shared" si="880"/>
        <v>0</v>
      </c>
      <c r="L411" s="415">
        <f t="shared" si="881"/>
        <v>489000</v>
      </c>
      <c r="M411" s="848"/>
      <c r="N411" s="848"/>
      <c r="O411" s="197"/>
      <c r="P411" s="848"/>
      <c r="Q411" s="484" t="s">
        <v>258</v>
      </c>
      <c r="R411" s="483">
        <v>211255</v>
      </c>
      <c r="S411" s="155">
        <f>SUM(F411*R411)</f>
        <v>211255</v>
      </c>
      <c r="T411" s="156">
        <v>0</v>
      </c>
      <c r="U411" s="480">
        <f t="shared" si="876"/>
        <v>0</v>
      </c>
      <c r="V411" s="480">
        <f t="shared" si="877"/>
        <v>211255</v>
      </c>
      <c r="W411" s="424">
        <f t="shared" si="871"/>
        <v>211255</v>
      </c>
      <c r="X411" s="156">
        <v>0.11</v>
      </c>
      <c r="Y411" s="424">
        <f t="shared" si="882"/>
        <v>234493.05</v>
      </c>
    </row>
    <row r="412" spans="1:294" s="120" customFormat="1" ht="15.5" x14ac:dyDescent="0.35">
      <c r="A412" s="787"/>
      <c r="B412" s="784"/>
      <c r="C412" s="787"/>
      <c r="D412" s="787"/>
      <c r="E412" s="125" t="s">
        <v>43</v>
      </c>
      <c r="F412" s="75">
        <v>3</v>
      </c>
      <c r="G412" s="158" t="s">
        <v>39</v>
      </c>
      <c r="H412" s="157">
        <v>5588000</v>
      </c>
      <c r="I412" s="413">
        <f t="shared" si="883"/>
        <v>16764000</v>
      </c>
      <c r="J412" s="311">
        <v>0</v>
      </c>
      <c r="K412" s="415">
        <f t="shared" si="880"/>
        <v>0</v>
      </c>
      <c r="L412" s="415">
        <f t="shared" si="881"/>
        <v>16764000</v>
      </c>
      <c r="M412" s="848"/>
      <c r="N412" s="848"/>
      <c r="O412" s="197"/>
      <c r="P412" s="848"/>
      <c r="Q412" s="484" t="s">
        <v>258</v>
      </c>
      <c r="R412" s="483">
        <v>2417690</v>
      </c>
      <c r="S412" s="155">
        <f>SUM(F412*R412)</f>
        <v>7253070</v>
      </c>
      <c r="T412" s="156">
        <v>0</v>
      </c>
      <c r="U412" s="480">
        <f t="shared" si="876"/>
        <v>0</v>
      </c>
      <c r="V412" s="480">
        <f t="shared" si="877"/>
        <v>7253070</v>
      </c>
      <c r="W412" s="424">
        <f t="shared" si="871"/>
        <v>7253070</v>
      </c>
      <c r="X412" s="156">
        <v>0.11</v>
      </c>
      <c r="Y412" s="424">
        <f t="shared" si="882"/>
        <v>8050907.7000000002</v>
      </c>
    </row>
    <row r="413" spans="1:294" s="120" customFormat="1" ht="15.5" x14ac:dyDescent="0.35">
      <c r="A413" s="787"/>
      <c r="B413" s="784"/>
      <c r="C413" s="787"/>
      <c r="D413" s="787"/>
      <c r="E413" s="125" t="s">
        <v>59</v>
      </c>
      <c r="F413" s="75">
        <v>4</v>
      </c>
      <c r="G413" s="158" t="s">
        <v>42</v>
      </c>
      <c r="H413" s="157">
        <v>2892000</v>
      </c>
      <c r="I413" s="413">
        <f t="shared" si="883"/>
        <v>11568000</v>
      </c>
      <c r="J413" s="311">
        <v>0</v>
      </c>
      <c r="K413" s="415">
        <f t="shared" si="880"/>
        <v>0</v>
      </c>
      <c r="L413" s="415">
        <f t="shared" si="881"/>
        <v>11568000</v>
      </c>
      <c r="M413" s="848"/>
      <c r="N413" s="848"/>
      <c r="O413" s="197"/>
      <c r="P413" s="848"/>
      <c r="Q413" s="484" t="s">
        <v>258</v>
      </c>
      <c r="R413" s="483">
        <v>1462000</v>
      </c>
      <c r="S413" s="155">
        <f>SUM(F413*R413)</f>
        <v>5848000</v>
      </c>
      <c r="T413" s="156">
        <v>0</v>
      </c>
      <c r="U413" s="480">
        <f t="shared" si="876"/>
        <v>0</v>
      </c>
      <c r="V413" s="480">
        <f t="shared" si="877"/>
        <v>5848000</v>
      </c>
      <c r="W413" s="424">
        <f t="shared" si="871"/>
        <v>5848000</v>
      </c>
      <c r="X413" s="156">
        <v>0.11</v>
      </c>
      <c r="Y413" s="424">
        <f t="shared" si="882"/>
        <v>6491280</v>
      </c>
    </row>
    <row r="414" spans="1:294" s="120" customFormat="1" ht="15.5" x14ac:dyDescent="0.35">
      <c r="A414" s="787"/>
      <c r="B414" s="784"/>
      <c r="C414" s="787"/>
      <c r="D414" s="787"/>
      <c r="E414" s="125" t="s">
        <v>111</v>
      </c>
      <c r="F414" s="75">
        <v>5</v>
      </c>
      <c r="G414" s="158" t="s">
        <v>42</v>
      </c>
      <c r="H414" s="157">
        <v>1816000</v>
      </c>
      <c r="I414" s="413">
        <f t="shared" si="883"/>
        <v>9080000</v>
      </c>
      <c r="J414" s="311">
        <v>0</v>
      </c>
      <c r="K414" s="415">
        <f t="shared" si="880"/>
        <v>0</v>
      </c>
      <c r="L414" s="415">
        <f t="shared" si="881"/>
        <v>9080000</v>
      </c>
      <c r="M414" s="848"/>
      <c r="N414" s="848"/>
      <c r="O414" s="197"/>
      <c r="P414" s="848"/>
      <c r="Q414" s="484" t="s">
        <v>258</v>
      </c>
      <c r="R414" s="483">
        <v>658000</v>
      </c>
      <c r="S414" s="155">
        <f>SUM(F414*R414)</f>
        <v>3290000</v>
      </c>
      <c r="T414" s="156">
        <v>0</v>
      </c>
      <c r="U414" s="480">
        <f t="shared" si="876"/>
        <v>0</v>
      </c>
      <c r="V414" s="480">
        <f t="shared" si="877"/>
        <v>3290000</v>
      </c>
      <c r="W414" s="424">
        <f t="shared" si="871"/>
        <v>3290000</v>
      </c>
      <c r="X414" s="156">
        <v>0.11</v>
      </c>
      <c r="Y414" s="424">
        <f t="shared" si="882"/>
        <v>3651900</v>
      </c>
    </row>
    <row r="415" spans="1:294" s="119" customFormat="1" ht="15.5" x14ac:dyDescent="0.35">
      <c r="A415" s="787"/>
      <c r="B415" s="784"/>
      <c r="C415" s="787"/>
      <c r="D415" s="787"/>
      <c r="E415" s="313" t="s">
        <v>175</v>
      </c>
      <c r="F415" s="75">
        <v>1</v>
      </c>
      <c r="G415" s="158" t="s">
        <v>46</v>
      </c>
      <c r="H415" s="157">
        <v>552000</v>
      </c>
      <c r="I415" s="413">
        <f t="shared" si="883"/>
        <v>552000</v>
      </c>
      <c r="J415" s="158">
        <v>0</v>
      </c>
      <c r="K415" s="415">
        <f t="shared" si="880"/>
        <v>0</v>
      </c>
      <c r="L415" s="415">
        <f t="shared" si="881"/>
        <v>552000</v>
      </c>
      <c r="M415" s="848"/>
      <c r="N415" s="848"/>
      <c r="O415" s="197"/>
      <c r="P415" s="848"/>
      <c r="Q415" s="484" t="s">
        <v>258</v>
      </c>
      <c r="R415" s="483">
        <v>264055</v>
      </c>
      <c r="S415" s="155">
        <f>SUM(F415*R415)</f>
        <v>264055</v>
      </c>
      <c r="T415" s="156">
        <v>0</v>
      </c>
      <c r="U415" s="480">
        <f t="shared" si="876"/>
        <v>0</v>
      </c>
      <c r="V415" s="480">
        <f t="shared" si="877"/>
        <v>264055</v>
      </c>
      <c r="W415" s="424">
        <f t="shared" si="871"/>
        <v>264055</v>
      </c>
      <c r="X415" s="156">
        <v>0.11</v>
      </c>
      <c r="Y415" s="424">
        <f t="shared" si="882"/>
        <v>293101.05</v>
      </c>
    </row>
    <row r="416" spans="1:294" s="120" customFormat="1" ht="15.5" x14ac:dyDescent="0.35">
      <c r="A416" s="787"/>
      <c r="B416" s="784"/>
      <c r="C416" s="787"/>
      <c r="D416" s="787"/>
      <c r="E416" s="125" t="s">
        <v>355</v>
      </c>
      <c r="F416" s="75">
        <v>10</v>
      </c>
      <c r="G416" s="158" t="s">
        <v>45</v>
      </c>
      <c r="H416" s="157">
        <v>75000</v>
      </c>
      <c r="I416" s="413">
        <f t="shared" si="883"/>
        <v>750000</v>
      </c>
      <c r="J416" s="311">
        <v>0.2</v>
      </c>
      <c r="K416" s="415">
        <f t="shared" si="880"/>
        <v>150000</v>
      </c>
      <c r="L416" s="415">
        <f t="shared" si="881"/>
        <v>600000</v>
      </c>
      <c r="M416" s="848"/>
      <c r="N416" s="848"/>
      <c r="O416" s="197"/>
      <c r="P416" s="848"/>
      <c r="Q416" s="484" t="s">
        <v>68</v>
      </c>
      <c r="R416" s="483">
        <v>40000</v>
      </c>
      <c r="S416" s="155">
        <f>SUM(F416*R416)</f>
        <v>400000</v>
      </c>
      <c r="T416" s="156">
        <v>0</v>
      </c>
      <c r="U416" s="480">
        <f t="shared" si="876"/>
        <v>0</v>
      </c>
      <c r="V416" s="480">
        <f t="shared" si="877"/>
        <v>400000</v>
      </c>
      <c r="W416" s="424">
        <f t="shared" si="871"/>
        <v>400000</v>
      </c>
      <c r="X416" s="156">
        <v>0</v>
      </c>
      <c r="Y416" s="424">
        <f t="shared" si="882"/>
        <v>400000</v>
      </c>
    </row>
    <row r="417" spans="1:25" s="120" customFormat="1" ht="15.5" x14ac:dyDescent="0.35">
      <c r="A417" s="787"/>
      <c r="B417" s="784"/>
      <c r="C417" s="787"/>
      <c r="D417" s="787"/>
      <c r="E417" s="125" t="s">
        <v>163</v>
      </c>
      <c r="F417" s="75">
        <v>6</v>
      </c>
      <c r="G417" s="311" t="s">
        <v>45</v>
      </c>
      <c r="H417" s="157">
        <v>1260000</v>
      </c>
      <c r="I417" s="413">
        <f t="shared" si="883"/>
        <v>7560000</v>
      </c>
      <c r="J417" s="311">
        <v>0.2</v>
      </c>
      <c r="K417" s="415">
        <f t="shared" si="880"/>
        <v>1512000</v>
      </c>
      <c r="L417" s="415">
        <f t="shared" si="881"/>
        <v>6048000</v>
      </c>
      <c r="M417" s="848"/>
      <c r="N417" s="848"/>
      <c r="O417" s="197"/>
      <c r="P417" s="848"/>
      <c r="Q417" s="484" t="s">
        <v>361</v>
      </c>
      <c r="R417" s="483">
        <v>1491000</v>
      </c>
      <c r="S417" s="155">
        <f>SUM(F417*R417)</f>
        <v>8946000</v>
      </c>
      <c r="T417" s="156">
        <v>0.5</v>
      </c>
      <c r="U417" s="480">
        <f t="shared" si="876"/>
        <v>4473000</v>
      </c>
      <c r="V417" s="480">
        <f t="shared" si="877"/>
        <v>4473000</v>
      </c>
      <c r="W417" s="424">
        <f t="shared" si="871"/>
        <v>4473000</v>
      </c>
      <c r="X417" s="156">
        <v>0.11</v>
      </c>
      <c r="Y417" s="424">
        <f t="shared" si="882"/>
        <v>4965030</v>
      </c>
    </row>
    <row r="418" spans="1:25" s="120" customFormat="1" ht="15.5" x14ac:dyDescent="0.35">
      <c r="A418" s="787"/>
      <c r="B418" s="784"/>
      <c r="C418" s="787"/>
      <c r="D418" s="787"/>
      <c r="E418" s="282" t="s">
        <v>304</v>
      </c>
      <c r="F418" s="75">
        <v>1</v>
      </c>
      <c r="G418" s="158" t="s">
        <v>45</v>
      </c>
      <c r="H418" s="312">
        <v>2463750</v>
      </c>
      <c r="I418" s="413">
        <f t="shared" si="883"/>
        <v>2463750</v>
      </c>
      <c r="J418" s="311">
        <v>0.2</v>
      </c>
      <c r="K418" s="415">
        <f t="shared" si="880"/>
        <v>492750</v>
      </c>
      <c r="L418" s="415">
        <f>SUM(I418-K418)</f>
        <v>1971000</v>
      </c>
      <c r="M418" s="848"/>
      <c r="N418" s="848"/>
      <c r="O418" s="197"/>
      <c r="P418" s="848"/>
      <c r="Q418" s="291" t="s">
        <v>118</v>
      </c>
      <c r="R418" s="206">
        <v>1576338</v>
      </c>
      <c r="S418" s="155">
        <f>SUM(F418*R418)</f>
        <v>1576338</v>
      </c>
      <c r="T418" s="156">
        <v>0.3</v>
      </c>
      <c r="U418" s="480">
        <f t="shared" ref="U418" si="884">SUM(S418*T418)</f>
        <v>472901.39999999997</v>
      </c>
      <c r="V418" s="480">
        <f t="shared" ref="V418" si="885">SUM(S418-U418)</f>
        <v>1103436.6000000001</v>
      </c>
      <c r="W418" s="424">
        <f t="shared" si="871"/>
        <v>1103436.6000000001</v>
      </c>
      <c r="X418" s="156">
        <v>0.11</v>
      </c>
      <c r="Y418" s="424">
        <f>SUM(W418+(W418*X418))</f>
        <v>1224814.6260000002</v>
      </c>
    </row>
    <row r="419" spans="1:25" s="120" customFormat="1" ht="15.5" x14ac:dyDescent="0.35">
      <c r="A419" s="787"/>
      <c r="B419" s="784"/>
      <c r="C419" s="787"/>
      <c r="D419" s="787"/>
      <c r="E419" s="282" t="s">
        <v>349</v>
      </c>
      <c r="F419" s="310">
        <v>1</v>
      </c>
      <c r="G419" s="311" t="s">
        <v>52</v>
      </c>
      <c r="H419" s="312">
        <v>350000</v>
      </c>
      <c r="I419" s="413">
        <f t="shared" si="883"/>
        <v>350000</v>
      </c>
      <c r="J419" s="311">
        <v>0.2</v>
      </c>
      <c r="K419" s="415">
        <f t="shared" si="880"/>
        <v>70000</v>
      </c>
      <c r="L419" s="415">
        <f t="shared" ref="L419" si="886">SUM(I419-K419)</f>
        <v>280000</v>
      </c>
      <c r="M419" s="848"/>
      <c r="N419" s="848"/>
      <c r="O419" s="197"/>
      <c r="P419" s="848"/>
      <c r="Q419" s="484" t="s">
        <v>104</v>
      </c>
      <c r="R419" s="483">
        <v>140000</v>
      </c>
      <c r="S419" s="155">
        <f>SUM(F419*R419)</f>
        <v>140000</v>
      </c>
      <c r="T419" s="156">
        <v>0</v>
      </c>
      <c r="U419" s="480">
        <f t="shared" ref="U419" si="887">SUM(S419*T419)</f>
        <v>0</v>
      </c>
      <c r="V419" s="480">
        <f t="shared" ref="V419" si="888">SUM(S419-U419)</f>
        <v>140000</v>
      </c>
      <c r="W419" s="424">
        <f t="shared" si="871"/>
        <v>140000</v>
      </c>
      <c r="X419" s="156">
        <v>0.11</v>
      </c>
      <c r="Y419" s="424">
        <f t="shared" ref="Y419:Y432" si="889">SUM(W419+(W419*X419))</f>
        <v>155400</v>
      </c>
    </row>
    <row r="420" spans="1:25" s="120" customFormat="1" ht="15.5" x14ac:dyDescent="0.35">
      <c r="A420" s="787"/>
      <c r="B420" s="784"/>
      <c r="C420" s="787"/>
      <c r="D420" s="787"/>
      <c r="E420" s="125" t="s">
        <v>108</v>
      </c>
      <c r="F420" s="75">
        <v>1000</v>
      </c>
      <c r="G420" s="311" t="s">
        <v>50</v>
      </c>
      <c r="H420" s="157">
        <v>1563</v>
      </c>
      <c r="I420" s="413">
        <f t="shared" si="883"/>
        <v>1563000</v>
      </c>
      <c r="J420" s="311">
        <v>0.2</v>
      </c>
      <c r="K420" s="415">
        <f t="shared" si="880"/>
        <v>312600</v>
      </c>
      <c r="L420" s="415">
        <f t="shared" ref="L420" si="890">SUM(I420-K420)</f>
        <v>1250400</v>
      </c>
      <c r="M420" s="848"/>
      <c r="N420" s="848"/>
      <c r="O420" s="197"/>
      <c r="P420" s="848"/>
      <c r="Q420" s="484" t="s">
        <v>198</v>
      </c>
      <c r="R420" s="483">
        <v>550</v>
      </c>
      <c r="S420" s="155">
        <f>SUM(F420*R420)</f>
        <v>550000</v>
      </c>
      <c r="T420" s="156">
        <v>0</v>
      </c>
      <c r="U420" s="480">
        <f t="shared" ref="U420" si="891">SUM(S420*T420)</f>
        <v>0</v>
      </c>
      <c r="V420" s="480">
        <f t="shared" ref="V420" si="892">SUM(S420-U420)</f>
        <v>550000</v>
      </c>
      <c r="W420" s="424">
        <f t="shared" si="871"/>
        <v>550000</v>
      </c>
      <c r="X420" s="156">
        <v>0</v>
      </c>
      <c r="Y420" s="424">
        <f t="shared" si="889"/>
        <v>550000</v>
      </c>
    </row>
    <row r="421" spans="1:25" s="120" customFormat="1" ht="15.5" x14ac:dyDescent="0.35">
      <c r="A421" s="787"/>
      <c r="B421" s="784"/>
      <c r="C421" s="787"/>
      <c r="D421" s="787"/>
      <c r="E421" s="282" t="s">
        <v>191</v>
      </c>
      <c r="F421" s="75">
        <v>4</v>
      </c>
      <c r="G421" s="311" t="s">
        <v>42</v>
      </c>
      <c r="H421" s="157">
        <v>339000</v>
      </c>
      <c r="I421" s="413">
        <f t="shared" si="883"/>
        <v>1356000</v>
      </c>
      <c r="J421" s="311">
        <v>0</v>
      </c>
      <c r="K421" s="415">
        <f t="shared" si="880"/>
        <v>0</v>
      </c>
      <c r="L421" s="415">
        <f t="shared" ref="L421:L425" si="893">SUM(I421-K421)</f>
        <v>1356000</v>
      </c>
      <c r="M421" s="848"/>
      <c r="N421" s="848"/>
      <c r="O421" s="197"/>
      <c r="P421" s="848"/>
      <c r="Q421" s="484" t="s">
        <v>258</v>
      </c>
      <c r="R421" s="483">
        <v>150000</v>
      </c>
      <c r="S421" s="155">
        <f>SUM(F421*R421)</f>
        <v>600000</v>
      </c>
      <c r="T421" s="156">
        <v>0</v>
      </c>
      <c r="U421" s="480">
        <f t="shared" ref="U421:U424" si="894">SUM(S421*T421)</f>
        <v>0</v>
      </c>
      <c r="V421" s="480">
        <f t="shared" ref="V421:V425" si="895">SUM(S421-U421)</f>
        <v>600000</v>
      </c>
      <c r="W421" s="424">
        <f t="shared" si="871"/>
        <v>600000</v>
      </c>
      <c r="X421" s="156">
        <v>0.11</v>
      </c>
      <c r="Y421" s="424">
        <f t="shared" si="889"/>
        <v>666000</v>
      </c>
    </row>
    <row r="422" spans="1:25" s="120" customFormat="1" ht="15.5" x14ac:dyDescent="0.35">
      <c r="A422" s="787"/>
      <c r="B422" s="784"/>
      <c r="C422" s="787"/>
      <c r="D422" s="787"/>
      <c r="E422" s="125" t="s">
        <v>113</v>
      </c>
      <c r="F422" s="75">
        <v>15</v>
      </c>
      <c r="G422" s="311" t="s">
        <v>45</v>
      </c>
      <c r="H422" s="157">
        <v>464150</v>
      </c>
      <c r="I422" s="413">
        <f t="shared" si="883"/>
        <v>6962250</v>
      </c>
      <c r="J422" s="311">
        <v>0.2</v>
      </c>
      <c r="K422" s="415">
        <f t="shared" si="880"/>
        <v>1392450</v>
      </c>
      <c r="L422" s="415">
        <f t="shared" si="893"/>
        <v>5569800</v>
      </c>
      <c r="M422" s="848"/>
      <c r="N422" s="848"/>
      <c r="O422" s="197"/>
      <c r="P422" s="848"/>
      <c r="Q422" s="484" t="s">
        <v>259</v>
      </c>
      <c r="R422" s="483">
        <v>252253</v>
      </c>
      <c r="S422" s="155">
        <f>SUM(F422*R422)</f>
        <v>3783795</v>
      </c>
      <c r="T422" s="156">
        <v>0</v>
      </c>
      <c r="U422" s="480">
        <f t="shared" si="894"/>
        <v>0</v>
      </c>
      <c r="V422" s="480">
        <f t="shared" si="895"/>
        <v>3783795</v>
      </c>
      <c r="W422" s="424">
        <f t="shared" si="871"/>
        <v>3783795</v>
      </c>
      <c r="X422" s="156">
        <v>0.11</v>
      </c>
      <c r="Y422" s="424">
        <f t="shared" si="889"/>
        <v>4200012.45</v>
      </c>
    </row>
    <row r="423" spans="1:25" s="120" customFormat="1" ht="15.5" x14ac:dyDescent="0.35">
      <c r="A423" s="787"/>
      <c r="B423" s="784"/>
      <c r="C423" s="787"/>
      <c r="D423" s="787"/>
      <c r="E423" s="282" t="s">
        <v>208</v>
      </c>
      <c r="F423" s="75">
        <v>1</v>
      </c>
      <c r="G423" s="311" t="s">
        <v>39</v>
      </c>
      <c r="H423" s="312">
        <v>884000</v>
      </c>
      <c r="I423" s="413">
        <f t="shared" si="883"/>
        <v>884000</v>
      </c>
      <c r="J423" s="311">
        <v>0</v>
      </c>
      <c r="K423" s="415">
        <f t="shared" si="880"/>
        <v>0</v>
      </c>
      <c r="L423" s="415">
        <f t="shared" si="893"/>
        <v>884000</v>
      </c>
      <c r="M423" s="848"/>
      <c r="N423" s="848"/>
      <c r="O423" s="197"/>
      <c r="P423" s="848"/>
      <c r="Q423" s="484" t="s">
        <v>258</v>
      </c>
      <c r="R423" s="483">
        <v>424765</v>
      </c>
      <c r="S423" s="155">
        <f>SUM(F423*R423)</f>
        <v>424765</v>
      </c>
      <c r="T423" s="156">
        <v>0</v>
      </c>
      <c r="U423" s="480">
        <f t="shared" si="894"/>
        <v>0</v>
      </c>
      <c r="V423" s="480">
        <f t="shared" si="895"/>
        <v>424765</v>
      </c>
      <c r="W423" s="424">
        <f t="shared" si="871"/>
        <v>424765</v>
      </c>
      <c r="X423" s="156">
        <v>0.11</v>
      </c>
      <c r="Y423" s="424">
        <f t="shared" si="889"/>
        <v>471489.15</v>
      </c>
    </row>
    <row r="424" spans="1:25" s="120" customFormat="1" ht="15.5" x14ac:dyDescent="0.35">
      <c r="A424" s="787"/>
      <c r="B424" s="784"/>
      <c r="C424" s="787"/>
      <c r="D424" s="787"/>
      <c r="E424" s="282" t="s">
        <v>178</v>
      </c>
      <c r="F424" s="310">
        <v>4</v>
      </c>
      <c r="G424" s="311" t="s">
        <v>39</v>
      </c>
      <c r="H424" s="312">
        <v>3328000</v>
      </c>
      <c r="I424" s="413">
        <f t="shared" si="883"/>
        <v>13312000</v>
      </c>
      <c r="J424" s="311">
        <v>0</v>
      </c>
      <c r="K424" s="415">
        <f t="shared" si="880"/>
        <v>0</v>
      </c>
      <c r="L424" s="415">
        <f t="shared" si="893"/>
        <v>13312000</v>
      </c>
      <c r="M424" s="848"/>
      <c r="N424" s="848"/>
      <c r="O424" s="197"/>
      <c r="P424" s="848"/>
      <c r="Q424" s="484" t="s">
        <v>258</v>
      </c>
      <c r="R424" s="483">
        <v>500500</v>
      </c>
      <c r="S424" s="155">
        <f>SUM(F424*R424)</f>
        <v>2002000</v>
      </c>
      <c r="T424" s="156">
        <v>0</v>
      </c>
      <c r="U424" s="480">
        <f t="shared" si="894"/>
        <v>0</v>
      </c>
      <c r="V424" s="480">
        <f t="shared" si="895"/>
        <v>2002000</v>
      </c>
      <c r="W424" s="424">
        <f t="shared" si="871"/>
        <v>2002000</v>
      </c>
      <c r="X424" s="156">
        <v>0.11</v>
      </c>
      <c r="Y424" s="424">
        <f t="shared" si="889"/>
        <v>2222220</v>
      </c>
    </row>
    <row r="425" spans="1:25" s="120" customFormat="1" ht="15.5" x14ac:dyDescent="0.35">
      <c r="A425" s="787"/>
      <c r="B425" s="784"/>
      <c r="C425" s="787"/>
      <c r="D425" s="787"/>
      <c r="E425" s="282" t="s">
        <v>179</v>
      </c>
      <c r="F425" s="75">
        <v>1</v>
      </c>
      <c r="G425" s="311" t="s">
        <v>39</v>
      </c>
      <c r="H425" s="157">
        <v>1667000</v>
      </c>
      <c r="I425" s="413">
        <f t="shared" si="883"/>
        <v>1667000</v>
      </c>
      <c r="J425" s="311">
        <v>0</v>
      </c>
      <c r="K425" s="415">
        <f t="shared" si="880"/>
        <v>0</v>
      </c>
      <c r="L425" s="415">
        <f t="shared" si="893"/>
        <v>1667000</v>
      </c>
      <c r="M425" s="848"/>
      <c r="N425" s="848"/>
      <c r="O425" s="197"/>
      <c r="P425" s="848"/>
      <c r="Q425" s="484" t="s">
        <v>258</v>
      </c>
      <c r="R425" s="483">
        <v>720940</v>
      </c>
      <c r="S425" s="155">
        <f>SUM(F425*R425)</f>
        <v>720940</v>
      </c>
      <c r="T425" s="156">
        <v>0</v>
      </c>
      <c r="U425" s="480">
        <f t="shared" ref="U425:U427" si="896">SUM(S425*T425)</f>
        <v>0</v>
      </c>
      <c r="V425" s="480">
        <f t="shared" si="895"/>
        <v>720940</v>
      </c>
      <c r="W425" s="424">
        <f t="shared" si="871"/>
        <v>720940</v>
      </c>
      <c r="X425" s="156">
        <v>0.11</v>
      </c>
      <c r="Y425" s="424">
        <f t="shared" si="889"/>
        <v>800243.4</v>
      </c>
    </row>
    <row r="426" spans="1:25" s="120" customFormat="1" ht="15.5" x14ac:dyDescent="0.35">
      <c r="A426" s="787"/>
      <c r="B426" s="784"/>
      <c r="C426" s="787"/>
      <c r="D426" s="787"/>
      <c r="E426" s="282" t="s">
        <v>292</v>
      </c>
      <c r="F426" s="75">
        <v>1</v>
      </c>
      <c r="G426" s="311" t="s">
        <v>39</v>
      </c>
      <c r="H426" s="157">
        <v>622000</v>
      </c>
      <c r="I426" s="413">
        <f t="shared" si="883"/>
        <v>622000</v>
      </c>
      <c r="J426" s="311">
        <v>0</v>
      </c>
      <c r="K426" s="415">
        <f t="shared" si="880"/>
        <v>0</v>
      </c>
      <c r="L426" s="415">
        <f t="shared" ref="L426:L427" si="897">SUM(I426-K426)</f>
        <v>622000</v>
      </c>
      <c r="M426" s="848"/>
      <c r="N426" s="848"/>
      <c r="O426" s="197"/>
      <c r="P426" s="848"/>
      <c r="Q426" s="484" t="s">
        <v>258</v>
      </c>
      <c r="R426" s="483">
        <v>268620</v>
      </c>
      <c r="S426" s="155">
        <f>SUM(F426*R426)</f>
        <v>268620</v>
      </c>
      <c r="T426" s="156">
        <v>0</v>
      </c>
      <c r="U426" s="480">
        <f t="shared" si="896"/>
        <v>0</v>
      </c>
      <c r="V426" s="480">
        <f t="shared" ref="V426:V427" si="898">SUM(S426-U426)</f>
        <v>268620</v>
      </c>
      <c r="W426" s="424">
        <f t="shared" si="871"/>
        <v>268620</v>
      </c>
      <c r="X426" s="156">
        <v>0.11</v>
      </c>
      <c r="Y426" s="424">
        <f t="shared" si="889"/>
        <v>298168.2</v>
      </c>
    </row>
    <row r="427" spans="1:25" s="120" customFormat="1" ht="15.5" x14ac:dyDescent="0.35">
      <c r="A427" s="787"/>
      <c r="B427" s="784"/>
      <c r="C427" s="787"/>
      <c r="D427" s="787"/>
      <c r="E427" s="125" t="s">
        <v>574</v>
      </c>
      <c r="F427" s="75">
        <v>25</v>
      </c>
      <c r="G427" s="158" t="s">
        <v>45</v>
      </c>
      <c r="H427" s="157">
        <v>46250</v>
      </c>
      <c r="I427" s="54">
        <f t="shared" ref="I427" si="899">SUM(F427*H427)</f>
        <v>1156250</v>
      </c>
      <c r="J427" s="311">
        <v>0.2</v>
      </c>
      <c r="K427" s="415">
        <f t="shared" ref="K427" si="900">SUM(I427*J427)</f>
        <v>231250</v>
      </c>
      <c r="L427" s="415">
        <f t="shared" si="897"/>
        <v>925000</v>
      </c>
      <c r="M427" s="848"/>
      <c r="N427" s="848"/>
      <c r="O427" s="197"/>
      <c r="P427" s="848"/>
      <c r="Q427" s="484" t="s">
        <v>88</v>
      </c>
      <c r="R427" s="483">
        <v>19820</v>
      </c>
      <c r="S427" s="155">
        <f>SUM(F427*R427)</f>
        <v>495500</v>
      </c>
      <c r="T427" s="156">
        <v>0</v>
      </c>
      <c r="U427" s="480">
        <f t="shared" si="896"/>
        <v>0</v>
      </c>
      <c r="V427" s="480">
        <f t="shared" si="898"/>
        <v>495500</v>
      </c>
      <c r="W427" s="424">
        <f t="shared" si="871"/>
        <v>495500</v>
      </c>
      <c r="X427" s="156">
        <v>0.11</v>
      </c>
      <c r="Y427" s="424">
        <f t="shared" si="889"/>
        <v>550005</v>
      </c>
    </row>
    <row r="428" spans="1:25" s="32" customFormat="1" ht="15.5" x14ac:dyDescent="0.35">
      <c r="A428" s="787"/>
      <c r="B428" s="784"/>
      <c r="C428" s="787"/>
      <c r="D428" s="787"/>
      <c r="E428" s="282" t="s">
        <v>249</v>
      </c>
      <c r="F428" s="75">
        <v>1</v>
      </c>
      <c r="G428" s="311" t="s">
        <v>42</v>
      </c>
      <c r="H428" s="157">
        <v>2323750</v>
      </c>
      <c r="I428" s="413">
        <f t="shared" ref="I428:I429" si="901">SUM(F428*H428)</f>
        <v>2323750</v>
      </c>
      <c r="J428" s="158">
        <v>0.2</v>
      </c>
      <c r="K428" s="415">
        <f t="shared" ref="K428:K433" si="902">SUM(I428*J428)</f>
        <v>464750</v>
      </c>
      <c r="L428" s="415">
        <f t="shared" ref="L428:L433" si="903">SUM(I428-K428)</f>
        <v>1859000</v>
      </c>
      <c r="M428" s="848"/>
      <c r="N428" s="848"/>
      <c r="O428" s="197"/>
      <c r="P428" s="848"/>
      <c r="Q428" s="482" t="s">
        <v>336</v>
      </c>
      <c r="R428" s="632">
        <v>1673051</v>
      </c>
      <c r="S428" s="155">
        <f>SUM(F428*R428)</f>
        <v>1673051</v>
      </c>
      <c r="T428" s="156">
        <v>0.2</v>
      </c>
      <c r="U428" s="480">
        <f t="shared" ref="U428:U429" si="904">SUM(S428*T428)</f>
        <v>334610.2</v>
      </c>
      <c r="V428" s="480">
        <f t="shared" ref="V428:V429" si="905">SUM(S428-U428)</f>
        <v>1338440.8</v>
      </c>
      <c r="W428" s="424">
        <f t="shared" si="871"/>
        <v>1338440.8</v>
      </c>
      <c r="X428" s="156">
        <v>0.11</v>
      </c>
      <c r="Y428" s="424">
        <f t="shared" si="889"/>
        <v>1485669.2880000002</v>
      </c>
    </row>
    <row r="429" spans="1:25" ht="15.5" x14ac:dyDescent="0.35">
      <c r="A429" s="787"/>
      <c r="B429" s="784"/>
      <c r="C429" s="787"/>
      <c r="D429" s="787"/>
      <c r="E429" s="130" t="s">
        <v>121</v>
      </c>
      <c r="F429" s="75">
        <v>1</v>
      </c>
      <c r="G429" s="158" t="s">
        <v>45</v>
      </c>
      <c r="H429" s="157">
        <v>2978380</v>
      </c>
      <c r="I429" s="413">
        <f t="shared" si="901"/>
        <v>2978380</v>
      </c>
      <c r="J429" s="158">
        <v>0.2</v>
      </c>
      <c r="K429" s="415">
        <f t="shared" si="902"/>
        <v>595676</v>
      </c>
      <c r="L429" s="415">
        <f t="shared" si="903"/>
        <v>2382704</v>
      </c>
      <c r="M429" s="848"/>
      <c r="N429" s="848"/>
      <c r="O429" s="197"/>
      <c r="P429" s="848"/>
      <c r="Q429" s="57" t="s">
        <v>118</v>
      </c>
      <c r="R429" s="166">
        <v>1787028</v>
      </c>
      <c r="S429" s="78">
        <f>SUM(F429*R429)</f>
        <v>1787028</v>
      </c>
      <c r="T429" s="156">
        <v>0.2</v>
      </c>
      <c r="U429" s="480">
        <f t="shared" si="904"/>
        <v>357405.60000000003</v>
      </c>
      <c r="V429" s="480">
        <f t="shared" si="905"/>
        <v>1429622.4</v>
      </c>
      <c r="W429" s="424">
        <f t="shared" si="871"/>
        <v>1429622.4</v>
      </c>
      <c r="X429" s="641">
        <v>0.11</v>
      </c>
      <c r="Y429" s="424">
        <f t="shared" si="889"/>
        <v>1586880.8639999998</v>
      </c>
    </row>
    <row r="430" spans="1:25" s="119" customFormat="1" ht="15" customHeight="1" x14ac:dyDescent="0.35">
      <c r="A430" s="787"/>
      <c r="B430" s="784"/>
      <c r="C430" s="787"/>
      <c r="D430" s="787"/>
      <c r="E430" s="282" t="s">
        <v>367</v>
      </c>
      <c r="F430" s="310">
        <v>3</v>
      </c>
      <c r="G430" s="311" t="s">
        <v>123</v>
      </c>
      <c r="H430" s="157">
        <v>611250</v>
      </c>
      <c r="I430" s="413">
        <f t="shared" ref="I430:I433" si="906">SUM(F430*H430)</f>
        <v>1833750</v>
      </c>
      <c r="J430" s="311">
        <v>0.2</v>
      </c>
      <c r="K430" s="415">
        <f t="shared" si="902"/>
        <v>366750</v>
      </c>
      <c r="L430" s="415">
        <f t="shared" si="903"/>
        <v>1467000</v>
      </c>
      <c r="M430" s="848"/>
      <c r="N430" s="848"/>
      <c r="O430" s="197"/>
      <c r="P430" s="848"/>
      <c r="Q430" s="484" t="s">
        <v>78</v>
      </c>
      <c r="R430" s="483">
        <v>225225</v>
      </c>
      <c r="S430" s="155">
        <f>SUM(F430*R430)</f>
        <v>675675</v>
      </c>
      <c r="T430" s="156">
        <v>0.45</v>
      </c>
      <c r="U430" s="480">
        <f>SUM(S430*T430)</f>
        <v>304053.75</v>
      </c>
      <c r="V430" s="480">
        <f>SUM(S430-U430)</f>
        <v>371621.25</v>
      </c>
      <c r="W430" s="424">
        <f t="shared" si="871"/>
        <v>371621.25</v>
      </c>
      <c r="X430" s="156">
        <v>0.11</v>
      </c>
      <c r="Y430" s="424">
        <f t="shared" si="889"/>
        <v>412499.58750000002</v>
      </c>
    </row>
    <row r="431" spans="1:25" s="119" customFormat="1" ht="15.5" x14ac:dyDescent="0.35">
      <c r="A431" s="787"/>
      <c r="B431" s="784"/>
      <c r="C431" s="787"/>
      <c r="D431" s="787"/>
      <c r="E431" s="282" t="s">
        <v>572</v>
      </c>
      <c r="F431" s="310">
        <v>15</v>
      </c>
      <c r="G431" s="311" t="s">
        <v>52</v>
      </c>
      <c r="H431" s="312">
        <v>217500</v>
      </c>
      <c r="I431" s="413">
        <f t="shared" si="906"/>
        <v>3262500</v>
      </c>
      <c r="J431" s="311">
        <v>0.2</v>
      </c>
      <c r="K431" s="415">
        <f t="shared" si="902"/>
        <v>652500</v>
      </c>
      <c r="L431" s="415">
        <f t="shared" si="903"/>
        <v>2610000</v>
      </c>
      <c r="M431" s="848"/>
      <c r="N431" s="848"/>
      <c r="O431" s="197"/>
      <c r="P431" s="848"/>
      <c r="Q431" s="484" t="s">
        <v>40</v>
      </c>
      <c r="R431" s="350">
        <v>93600</v>
      </c>
      <c r="S431" s="155">
        <f>SUM(F431*R431)</f>
        <v>1404000</v>
      </c>
      <c r="T431" s="156">
        <v>0</v>
      </c>
      <c r="U431" s="480">
        <f>SUM(S431*T431)</f>
        <v>0</v>
      </c>
      <c r="V431" s="480">
        <f>SUM(S431-U431)</f>
        <v>1404000</v>
      </c>
      <c r="W431" s="424">
        <f t="shared" si="871"/>
        <v>1404000</v>
      </c>
      <c r="X431" s="156">
        <v>0.11</v>
      </c>
      <c r="Y431" s="424">
        <f t="shared" si="889"/>
        <v>1558440</v>
      </c>
    </row>
    <row r="432" spans="1:25" s="119" customFormat="1" ht="15.5" x14ac:dyDescent="0.35">
      <c r="A432" s="787"/>
      <c r="B432" s="784"/>
      <c r="C432" s="787"/>
      <c r="D432" s="787"/>
      <c r="E432" s="282" t="s">
        <v>573</v>
      </c>
      <c r="F432" s="310">
        <v>12</v>
      </c>
      <c r="G432" s="311" t="s">
        <v>52</v>
      </c>
      <c r="H432" s="312">
        <v>368750</v>
      </c>
      <c r="I432" s="413">
        <f t="shared" si="906"/>
        <v>4425000</v>
      </c>
      <c r="J432" s="311">
        <v>0.2</v>
      </c>
      <c r="K432" s="415">
        <f t="shared" si="902"/>
        <v>885000</v>
      </c>
      <c r="L432" s="415">
        <f t="shared" si="903"/>
        <v>3540000</v>
      </c>
      <c r="M432" s="848"/>
      <c r="N432" s="848"/>
      <c r="O432" s="197"/>
      <c r="P432" s="848"/>
      <c r="Q432" s="484" t="s">
        <v>40</v>
      </c>
      <c r="R432" s="206">
        <v>131600</v>
      </c>
      <c r="S432" s="155">
        <f>SUM(F432*R432)</f>
        <v>1579200</v>
      </c>
      <c r="T432" s="156">
        <v>0</v>
      </c>
      <c r="U432" s="480">
        <f>SUM(S432*T432)</f>
        <v>0</v>
      </c>
      <c r="V432" s="480">
        <f>SUM(S432-U432)</f>
        <v>1579200</v>
      </c>
      <c r="W432" s="424">
        <f t="shared" si="871"/>
        <v>1579200</v>
      </c>
      <c r="X432" s="156">
        <v>0.11</v>
      </c>
      <c r="Y432" s="424">
        <f t="shared" si="889"/>
        <v>1752912</v>
      </c>
    </row>
    <row r="433" spans="1:294" s="120" customFormat="1" ht="15.5" x14ac:dyDescent="0.35">
      <c r="A433" s="787"/>
      <c r="B433" s="784"/>
      <c r="C433" s="787"/>
      <c r="D433" s="787"/>
      <c r="E433" s="282" t="s">
        <v>313</v>
      </c>
      <c r="F433" s="75">
        <v>1</v>
      </c>
      <c r="G433" s="311" t="s">
        <v>45</v>
      </c>
      <c r="H433" s="312">
        <v>5000000</v>
      </c>
      <c r="I433" s="413">
        <f t="shared" si="906"/>
        <v>5000000</v>
      </c>
      <c r="J433" s="311">
        <v>0.2</v>
      </c>
      <c r="K433" s="415">
        <f t="shared" si="902"/>
        <v>1000000</v>
      </c>
      <c r="L433" s="415">
        <f t="shared" si="903"/>
        <v>4000000</v>
      </c>
      <c r="M433" s="848"/>
      <c r="N433" s="848"/>
      <c r="O433" s="197"/>
      <c r="P433" s="848"/>
      <c r="Q433" s="270" t="s">
        <v>140</v>
      </c>
      <c r="R433" s="483">
        <v>3000000</v>
      </c>
      <c r="S433" s="155">
        <f>SUM(F433*R433)</f>
        <v>3000000</v>
      </c>
      <c r="T433" s="156">
        <v>0.25</v>
      </c>
      <c r="U433" s="480">
        <f t="shared" ref="U433" si="907">SUM(S433*T433)</f>
        <v>750000</v>
      </c>
      <c r="V433" s="480">
        <f t="shared" ref="V433" si="908">SUM(S433-U433)</f>
        <v>2250000</v>
      </c>
      <c r="W433" s="424">
        <f t="shared" si="871"/>
        <v>2250000</v>
      </c>
      <c r="X433" s="156">
        <v>0.11</v>
      </c>
      <c r="Y433" s="424">
        <f>SUM(W433+(W433*X433))</f>
        <v>2497500</v>
      </c>
    </row>
    <row r="434" spans="1:294" s="119" customFormat="1" ht="15.5" x14ac:dyDescent="0.35">
      <c r="A434" s="787"/>
      <c r="B434" s="784"/>
      <c r="C434" s="787"/>
      <c r="D434" s="787"/>
      <c r="E434" s="313" t="s">
        <v>305</v>
      </c>
      <c r="F434" s="310">
        <v>1</v>
      </c>
      <c r="G434" s="311" t="s">
        <v>45</v>
      </c>
      <c r="H434" s="312">
        <v>1078091</v>
      </c>
      <c r="I434" s="413">
        <f t="shared" ref="I434:I436" si="909">SUM(F434*H434)</f>
        <v>1078091</v>
      </c>
      <c r="J434" s="311">
        <v>0.2</v>
      </c>
      <c r="K434" s="415">
        <f t="shared" ref="K434:K436" si="910">SUM(I434*J434)</f>
        <v>215618.2</v>
      </c>
      <c r="L434" s="415">
        <f t="shared" ref="L434:L436" si="911">SUM(I434-K434)</f>
        <v>862472.8</v>
      </c>
      <c r="M434" s="848"/>
      <c r="N434" s="848"/>
      <c r="O434" s="197"/>
      <c r="P434" s="848"/>
      <c r="Q434" s="484" t="s">
        <v>47</v>
      </c>
      <c r="R434" s="350">
        <v>649740</v>
      </c>
      <c r="S434" s="155">
        <f>SUM(F434*R434)</f>
        <v>649740</v>
      </c>
      <c r="T434" s="156">
        <v>0.22500000000000001</v>
      </c>
      <c r="U434" s="480">
        <f>SUM(S434*T434)</f>
        <v>146191.5</v>
      </c>
      <c r="V434" s="480">
        <f>SUM(S434-U434)</f>
        <v>503548.5</v>
      </c>
      <c r="W434" s="424">
        <f t="shared" si="871"/>
        <v>503548.5</v>
      </c>
      <c r="X434" s="156">
        <v>0.11</v>
      </c>
      <c r="Y434" s="424">
        <f t="shared" ref="Y434:Y436" si="912">SUM(W434+(W434*X434))</f>
        <v>558938.83499999996</v>
      </c>
    </row>
    <row r="435" spans="1:294" s="119" customFormat="1" ht="15.5" x14ac:dyDescent="0.35">
      <c r="A435" s="787"/>
      <c r="B435" s="784"/>
      <c r="C435" s="787"/>
      <c r="D435" s="787"/>
      <c r="E435" s="282" t="s">
        <v>287</v>
      </c>
      <c r="F435" s="310">
        <v>7</v>
      </c>
      <c r="G435" s="311" t="s">
        <v>45</v>
      </c>
      <c r="H435" s="312">
        <v>248522</v>
      </c>
      <c r="I435" s="413">
        <f t="shared" si="909"/>
        <v>1739654</v>
      </c>
      <c r="J435" s="311">
        <v>0.2</v>
      </c>
      <c r="K435" s="415">
        <f t="shared" si="910"/>
        <v>347930.80000000005</v>
      </c>
      <c r="L435" s="415">
        <f t="shared" si="911"/>
        <v>1391723.2</v>
      </c>
      <c r="M435" s="848"/>
      <c r="N435" s="848"/>
      <c r="O435" s="197"/>
      <c r="P435" s="848"/>
      <c r="Q435" s="484" t="s">
        <v>47</v>
      </c>
      <c r="R435" s="206">
        <v>159100</v>
      </c>
      <c r="S435" s="155">
        <f>SUM(F435*R435)</f>
        <v>1113700</v>
      </c>
      <c r="T435" s="156">
        <v>0.22500000000000001</v>
      </c>
      <c r="U435" s="480">
        <f>SUM(S435*T435)</f>
        <v>250582.5</v>
      </c>
      <c r="V435" s="480">
        <f>SUM(S435-U435)</f>
        <v>863117.5</v>
      </c>
      <c r="W435" s="424">
        <f t="shared" si="871"/>
        <v>863117.5</v>
      </c>
      <c r="X435" s="156">
        <v>0.11</v>
      </c>
      <c r="Y435" s="424">
        <f t="shared" si="912"/>
        <v>958060.42500000005</v>
      </c>
    </row>
    <row r="436" spans="1:294" s="120" customFormat="1" ht="15.5" x14ac:dyDescent="0.35">
      <c r="A436" s="788"/>
      <c r="B436" s="785"/>
      <c r="C436" s="788"/>
      <c r="D436" s="788"/>
      <c r="E436" s="184" t="s">
        <v>106</v>
      </c>
      <c r="F436" s="202">
        <v>1</v>
      </c>
      <c r="G436" s="315" t="s">
        <v>70</v>
      </c>
      <c r="H436" s="316">
        <v>1250000</v>
      </c>
      <c r="I436" s="419">
        <f t="shared" si="909"/>
        <v>1250000</v>
      </c>
      <c r="J436" s="315">
        <v>0.2</v>
      </c>
      <c r="K436" s="383">
        <f t="shared" si="910"/>
        <v>250000</v>
      </c>
      <c r="L436" s="383">
        <f t="shared" si="911"/>
        <v>1000000</v>
      </c>
      <c r="M436" s="847"/>
      <c r="N436" s="847"/>
      <c r="O436" s="198"/>
      <c r="P436" s="847"/>
      <c r="Q436" s="240" t="s">
        <v>58</v>
      </c>
      <c r="R436" s="338">
        <v>760000</v>
      </c>
      <c r="S436" s="173">
        <f>SUM(F436*R436)</f>
        <v>760000</v>
      </c>
      <c r="T436" s="639">
        <v>0</v>
      </c>
      <c r="U436" s="242">
        <f t="shared" ref="U436" si="913">SUM(S436*T436)</f>
        <v>0</v>
      </c>
      <c r="V436" s="242">
        <f t="shared" ref="V436" si="914">SUM(S436-U436)</f>
        <v>760000</v>
      </c>
      <c r="W436" s="241">
        <f t="shared" si="871"/>
        <v>760000</v>
      </c>
      <c r="X436" s="639">
        <v>0.11</v>
      </c>
      <c r="Y436" s="241">
        <f t="shared" si="912"/>
        <v>843600</v>
      </c>
    </row>
    <row r="437" spans="1:294" s="120" customFormat="1" ht="15.5" x14ac:dyDescent="0.35">
      <c r="A437" s="780">
        <v>2</v>
      </c>
      <c r="B437" s="783">
        <v>45786</v>
      </c>
      <c r="C437" s="786">
        <v>118290425</v>
      </c>
      <c r="D437" s="780" t="s">
        <v>37</v>
      </c>
      <c r="E437" s="339" t="s">
        <v>545</v>
      </c>
      <c r="F437" s="203">
        <v>4</v>
      </c>
      <c r="G437" s="319" t="s">
        <v>52</v>
      </c>
      <c r="H437" s="320">
        <v>2650000</v>
      </c>
      <c r="I437" s="412">
        <f t="shared" ref="I437" si="915">SUM(F437*H437)</f>
        <v>10600000</v>
      </c>
      <c r="J437" s="319">
        <v>0</v>
      </c>
      <c r="K437" s="382">
        <f t="shared" ref="K437" si="916">SUM(I437*J437)</f>
        <v>0</v>
      </c>
      <c r="L437" s="382">
        <f t="shared" ref="L437" si="917">SUM(I437-K437)</f>
        <v>10600000</v>
      </c>
      <c r="M437" s="205">
        <f>SUM(L437:L438)</f>
        <v>36700000</v>
      </c>
      <c r="N437" s="205">
        <f>SUM(M437*11%)</f>
        <v>4037000</v>
      </c>
      <c r="O437" s="187"/>
      <c r="P437" s="229">
        <f>SUM(M437+N437)</f>
        <v>40737000</v>
      </c>
      <c r="Q437" s="485" t="s">
        <v>246</v>
      </c>
      <c r="R437" s="337">
        <v>1100000</v>
      </c>
      <c r="S437" s="649">
        <f>SUM(F437*R437)</f>
        <v>4400000</v>
      </c>
      <c r="T437" s="638">
        <v>0</v>
      </c>
      <c r="U437" s="239">
        <f t="shared" ref="U437" si="918">SUM(S437*T437)</f>
        <v>0</v>
      </c>
      <c r="V437" s="239">
        <f t="shared" ref="V437" si="919">SUM(S437-U437)</f>
        <v>4400000</v>
      </c>
      <c r="W437" s="238">
        <f t="shared" ref="W437:W438" si="920">SUM(V437)</f>
        <v>4400000</v>
      </c>
      <c r="X437" s="638">
        <v>0.11</v>
      </c>
      <c r="Y437" s="238">
        <f>SUM(W437+(W437*X437))</f>
        <v>4884000</v>
      </c>
    </row>
    <row r="438" spans="1:294" s="120" customFormat="1" ht="15.5" x14ac:dyDescent="0.35">
      <c r="A438" s="782"/>
      <c r="B438" s="785"/>
      <c r="C438" s="788"/>
      <c r="D438" s="782"/>
      <c r="E438" s="397" t="s">
        <v>332</v>
      </c>
      <c r="F438" s="202">
        <v>3</v>
      </c>
      <c r="G438" s="315" t="s">
        <v>70</v>
      </c>
      <c r="H438" s="316">
        <v>8700000</v>
      </c>
      <c r="I438" s="419">
        <f t="shared" ref="I438" si="921">SUM(F438*H438)</f>
        <v>26100000</v>
      </c>
      <c r="J438" s="315">
        <v>0</v>
      </c>
      <c r="K438" s="383">
        <f t="shared" ref="K438" si="922">SUM(I438*J438)</f>
        <v>0</v>
      </c>
      <c r="L438" s="383">
        <f t="shared" ref="L438" si="923">SUM(I438-K438)</f>
        <v>26100000</v>
      </c>
      <c r="M438" s="249"/>
      <c r="N438" s="249"/>
      <c r="O438" s="198"/>
      <c r="P438" s="351"/>
      <c r="Q438" s="489" t="s">
        <v>246</v>
      </c>
      <c r="R438" s="338">
        <v>3400000</v>
      </c>
      <c r="S438" s="173">
        <f>SUM(F438*R438)</f>
        <v>10200000</v>
      </c>
      <c r="T438" s="639">
        <v>0</v>
      </c>
      <c r="U438" s="242">
        <f t="shared" ref="U438" si="924">SUM(S438*T438)</f>
        <v>0</v>
      </c>
      <c r="V438" s="242">
        <f t="shared" ref="V438" si="925">SUM(S438-U438)</f>
        <v>10200000</v>
      </c>
      <c r="W438" s="241">
        <f t="shared" si="920"/>
        <v>10200000</v>
      </c>
      <c r="X438" s="639">
        <v>0.11</v>
      </c>
      <c r="Y438" s="241">
        <f>SUM(W438+(W438*X438))</f>
        <v>11322000</v>
      </c>
    </row>
    <row r="439" spans="1:294" s="35" customFormat="1" ht="15.5" x14ac:dyDescent="0.35">
      <c r="A439" s="209"/>
      <c r="B439" s="37"/>
      <c r="C439" s="271"/>
      <c r="D439" s="209"/>
      <c r="E439" s="385"/>
      <c r="F439" s="711"/>
      <c r="G439" s="713"/>
      <c r="H439" s="386"/>
      <c r="I439" s="460"/>
      <c r="J439" s="340"/>
      <c r="K439" s="447"/>
      <c r="L439" s="447"/>
      <c r="M439" s="232">
        <f>SUM(M298+M348+M356+M358+M366+M367+M371+M380+M382+M385+M388)</f>
        <v>210238692.80000001</v>
      </c>
      <c r="N439" s="232"/>
      <c r="O439" s="224"/>
      <c r="P439" s="232">
        <f>SUM(P298+P348+P356+P358+P366+P367+P371+P380+P382+P385+P388)</f>
        <v>233364949.00800002</v>
      </c>
      <c r="Q439" s="427"/>
      <c r="R439" s="428"/>
      <c r="S439" s="651"/>
      <c r="T439" s="634"/>
      <c r="U439" s="501"/>
      <c r="V439" s="501"/>
      <c r="W439" s="562"/>
      <c r="X439" s="634"/>
      <c r="Y439" s="562"/>
    </row>
    <row r="440" spans="1:294" s="35" customFormat="1" ht="15.5" x14ac:dyDescent="0.35">
      <c r="A440" s="209"/>
      <c r="B440" s="37"/>
      <c r="C440" s="271"/>
      <c r="D440" s="209"/>
      <c r="E440" s="385"/>
      <c r="F440" s="459"/>
      <c r="G440" s="340"/>
      <c r="H440" s="386"/>
      <c r="I440" s="460"/>
      <c r="J440" s="340"/>
      <c r="K440" s="447"/>
      <c r="L440" s="447"/>
      <c r="M440" s="232"/>
      <c r="N440" s="232"/>
      <c r="O440" s="224"/>
      <c r="Q440" s="427"/>
      <c r="R440" s="428"/>
      <c r="S440" s="651"/>
      <c r="T440" s="634"/>
      <c r="U440" s="501"/>
      <c r="V440" s="501"/>
      <c r="W440" s="562"/>
      <c r="X440" s="634"/>
      <c r="Y440" s="562"/>
    </row>
    <row r="441" spans="1:294" s="35" customFormat="1" ht="15.5" x14ac:dyDescent="0.35">
      <c r="A441" s="209"/>
      <c r="B441" s="37"/>
      <c r="C441" s="271"/>
      <c r="D441" s="209"/>
      <c r="E441" s="385"/>
      <c r="F441" s="459"/>
      <c r="G441" s="340"/>
      <c r="H441" s="386"/>
      <c r="I441" s="460"/>
      <c r="J441" s="340"/>
      <c r="K441" s="447"/>
      <c r="L441" s="447"/>
      <c r="M441" s="232"/>
      <c r="N441" s="232"/>
      <c r="O441" s="224"/>
      <c r="Q441" s="427"/>
      <c r="R441" s="428"/>
      <c r="S441" s="651"/>
      <c r="T441" s="634"/>
      <c r="U441" s="501"/>
      <c r="V441" s="501"/>
      <c r="W441" s="562"/>
      <c r="X441" s="634"/>
      <c r="Y441" s="562"/>
    </row>
    <row r="442" spans="1:294" s="35" customFormat="1" ht="15.5" x14ac:dyDescent="0.35">
      <c r="A442" s="209"/>
      <c r="B442" s="37"/>
      <c r="C442" s="271"/>
      <c r="D442" s="209"/>
      <c r="E442" s="385"/>
      <c r="F442" s="459"/>
      <c r="G442" s="712"/>
      <c r="H442" s="386"/>
      <c r="I442" s="460"/>
      <c r="J442" s="340"/>
      <c r="K442" s="447"/>
      <c r="L442" s="447"/>
      <c r="M442" s="232" t="e">
        <f>SUM(#REF!+M197+M252+M292+M439)</f>
        <v>#REF!</v>
      </c>
      <c r="N442" s="232"/>
      <c r="O442" s="224"/>
      <c r="P442" s="232">
        <f>SUM(P111+P197+P252+P292+P439)</f>
        <v>895181503.08600008</v>
      </c>
      <c r="Q442" s="427"/>
      <c r="R442" s="428"/>
      <c r="S442" s="651"/>
      <c r="T442" s="634"/>
      <c r="U442" s="501"/>
      <c r="V442" s="501"/>
      <c r="W442" s="562"/>
      <c r="X442" s="634"/>
      <c r="Y442" s="562"/>
    </row>
    <row r="443" spans="1:294" s="41" customFormat="1" ht="19" thickBot="1" x14ac:dyDescent="0.4">
      <c r="A443" s="789" t="s">
        <v>632</v>
      </c>
      <c r="B443" s="790"/>
      <c r="C443" s="790"/>
      <c r="D443" s="110"/>
      <c r="E443" s="112"/>
      <c r="F443" s="113"/>
      <c r="G443" s="112"/>
      <c r="H443" s="114"/>
      <c r="I443" s="115"/>
      <c r="J443" s="116"/>
      <c r="K443" s="117"/>
      <c r="L443" s="117"/>
      <c r="M443" s="13"/>
      <c r="N443" s="13"/>
      <c r="O443" s="13"/>
      <c r="P443" s="116"/>
      <c r="Q443" s="118"/>
      <c r="R443" s="13"/>
      <c r="S443" s="13"/>
      <c r="T443" s="13"/>
      <c r="U443" s="118"/>
      <c r="V443" s="13"/>
      <c r="W443" s="13"/>
      <c r="X443" s="14"/>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row>
    <row r="444" spans="1:294" ht="15.5" x14ac:dyDescent="0.35">
      <c r="A444" s="798" t="s">
        <v>0</v>
      </c>
      <c r="B444" s="798" t="s">
        <v>1</v>
      </c>
      <c r="C444" s="798"/>
      <c r="D444" s="800" t="s">
        <v>3</v>
      </c>
      <c r="E444" s="798" t="s">
        <v>5</v>
      </c>
      <c r="F444" s="798" t="s">
        <v>6</v>
      </c>
      <c r="G444" s="798"/>
      <c r="H444" s="370" t="s">
        <v>7</v>
      </c>
      <c r="I444" s="371" t="s">
        <v>8</v>
      </c>
      <c r="J444" s="372" t="s">
        <v>9</v>
      </c>
      <c r="K444" s="371" t="s">
        <v>10</v>
      </c>
      <c r="L444" s="371" t="s">
        <v>10</v>
      </c>
      <c r="M444" s="371" t="s">
        <v>11</v>
      </c>
      <c r="N444" s="802" t="s">
        <v>93</v>
      </c>
      <c r="O444" s="802" t="s">
        <v>206</v>
      </c>
      <c r="P444" s="371" t="s">
        <v>12</v>
      </c>
      <c r="Q444" s="804" t="s">
        <v>13</v>
      </c>
      <c r="R444" s="371" t="s">
        <v>14</v>
      </c>
      <c r="S444" s="371" t="s">
        <v>14</v>
      </c>
      <c r="T444" s="374" t="s">
        <v>15</v>
      </c>
      <c r="U444" s="40" t="s">
        <v>16</v>
      </c>
      <c r="V444" s="40" t="s">
        <v>17</v>
      </c>
      <c r="W444" s="40" t="s">
        <v>18</v>
      </c>
      <c r="X444" s="794" t="s">
        <v>19</v>
      </c>
      <c r="Y444" s="796" t="s">
        <v>17</v>
      </c>
    </row>
    <row r="445" spans="1:294" s="41" customFormat="1" ht="16" thickBot="1" x14ac:dyDescent="0.4">
      <c r="A445" s="808"/>
      <c r="B445" s="375" t="s">
        <v>20</v>
      </c>
      <c r="C445" s="367" t="s">
        <v>21</v>
      </c>
      <c r="D445" s="809"/>
      <c r="E445" s="808"/>
      <c r="F445" s="377" t="s">
        <v>23</v>
      </c>
      <c r="G445" s="367" t="s">
        <v>24</v>
      </c>
      <c r="H445" s="378" t="s">
        <v>25</v>
      </c>
      <c r="I445" s="379" t="s">
        <v>25</v>
      </c>
      <c r="J445" s="380" t="s">
        <v>26</v>
      </c>
      <c r="K445" s="379" t="s">
        <v>27</v>
      </c>
      <c r="L445" s="379" t="s">
        <v>28</v>
      </c>
      <c r="M445" s="379" t="s">
        <v>29</v>
      </c>
      <c r="N445" s="810"/>
      <c r="O445" s="810"/>
      <c r="P445" s="379" t="s">
        <v>30</v>
      </c>
      <c r="Q445" s="811"/>
      <c r="R445" s="379" t="s">
        <v>31</v>
      </c>
      <c r="S445" s="379" t="s">
        <v>32</v>
      </c>
      <c r="T445" s="381" t="s">
        <v>33</v>
      </c>
      <c r="U445" s="367" t="s">
        <v>34</v>
      </c>
      <c r="V445" s="367" t="s">
        <v>35</v>
      </c>
      <c r="W445" s="367" t="s">
        <v>36</v>
      </c>
      <c r="X445" s="806"/>
      <c r="Y445" s="807"/>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O445"/>
      <c r="DP445"/>
      <c r="DQ445"/>
      <c r="DR445"/>
      <c r="DS445"/>
      <c r="DT445"/>
      <c r="DU445"/>
      <c r="DV445"/>
      <c r="DW445"/>
      <c r="DX445"/>
      <c r="DY445"/>
      <c r="DZ445"/>
      <c r="EA445"/>
      <c r="EB445"/>
      <c r="EC445"/>
      <c r="ED445"/>
      <c r="EE445"/>
      <c r="EF445"/>
      <c r="EG445"/>
      <c r="EH445"/>
      <c r="EI445"/>
      <c r="EJ445"/>
      <c r="EK445"/>
      <c r="EL445"/>
      <c r="EM445"/>
      <c r="EN445"/>
      <c r="EO445"/>
      <c r="EP445"/>
      <c r="EQ445"/>
      <c r="ER445"/>
      <c r="ES445"/>
      <c r="ET445"/>
      <c r="EU445"/>
      <c r="EV445"/>
      <c r="EW445"/>
      <c r="EX445"/>
      <c r="EY445"/>
      <c r="EZ445"/>
      <c r="FA445"/>
      <c r="FB445"/>
      <c r="FC445"/>
      <c r="FD445"/>
      <c r="FE445"/>
      <c r="FF445"/>
      <c r="FG445"/>
      <c r="FH445"/>
      <c r="FI445"/>
      <c r="FJ445"/>
      <c r="FK445"/>
      <c r="FL445"/>
      <c r="FM445"/>
      <c r="FN445"/>
      <c r="FO445"/>
      <c r="FP445"/>
      <c r="FQ445"/>
      <c r="FR445"/>
      <c r="FS445"/>
      <c r="FT445"/>
      <c r="FU445"/>
      <c r="FV445"/>
      <c r="FW445"/>
      <c r="FX445"/>
      <c r="FY445"/>
      <c r="FZ445"/>
      <c r="GA445"/>
      <c r="GB445"/>
      <c r="GC445"/>
      <c r="GD445"/>
      <c r="GE445"/>
      <c r="GF445"/>
      <c r="GG445"/>
      <c r="GH445"/>
      <c r="GI445"/>
      <c r="GJ445"/>
      <c r="GK445"/>
      <c r="GL445"/>
      <c r="GM445"/>
      <c r="GN445"/>
      <c r="GO445"/>
      <c r="GP445"/>
      <c r="GQ445"/>
      <c r="GR445"/>
      <c r="GS445"/>
      <c r="GT445"/>
      <c r="GU445"/>
      <c r="GV445"/>
      <c r="GW445"/>
      <c r="GX445"/>
      <c r="GY445"/>
      <c r="GZ445"/>
      <c r="HA445"/>
      <c r="HB445"/>
      <c r="HC445"/>
      <c r="HD445"/>
      <c r="HE445"/>
      <c r="HF445"/>
      <c r="HG445"/>
      <c r="HH445"/>
      <c r="HI445"/>
      <c r="HJ445"/>
      <c r="HK445"/>
      <c r="HL445"/>
      <c r="HM445"/>
      <c r="HN445"/>
      <c r="HO445"/>
      <c r="HP445"/>
      <c r="HQ445"/>
      <c r="HR445"/>
      <c r="HS445"/>
      <c r="HT445"/>
      <c r="HU445"/>
      <c r="HV445"/>
      <c r="HW445"/>
      <c r="HX445"/>
      <c r="HY445"/>
      <c r="HZ445"/>
      <c r="IA445"/>
      <c r="IB445"/>
      <c r="IC445"/>
      <c r="ID445"/>
      <c r="IE445"/>
      <c r="IF445"/>
      <c r="IG445"/>
      <c r="IH445"/>
      <c r="II445"/>
      <c r="IJ445"/>
      <c r="IK445"/>
      <c r="IL445"/>
      <c r="IM445"/>
      <c r="IN445"/>
      <c r="IO445"/>
      <c r="IP445"/>
      <c r="IQ445"/>
      <c r="IR445"/>
      <c r="IS445"/>
      <c r="IT445"/>
      <c r="IU445"/>
      <c r="IV445"/>
      <c r="IW445"/>
      <c r="IX445"/>
      <c r="IY445"/>
      <c r="IZ445"/>
      <c r="JA445"/>
      <c r="JB445"/>
      <c r="JC445"/>
      <c r="JD445"/>
      <c r="JE445"/>
      <c r="JF445"/>
      <c r="JG445"/>
      <c r="JH445"/>
      <c r="JI445"/>
      <c r="JJ445"/>
      <c r="JK445"/>
      <c r="JL445"/>
      <c r="JM445"/>
      <c r="JN445"/>
      <c r="JO445"/>
      <c r="JP445"/>
      <c r="JQ445"/>
      <c r="JR445"/>
      <c r="JS445"/>
      <c r="JT445"/>
      <c r="JU445"/>
      <c r="JV445"/>
      <c r="JW445"/>
      <c r="JX445"/>
      <c r="JY445"/>
      <c r="JZ445"/>
      <c r="KA445"/>
      <c r="KB445"/>
      <c r="KC445"/>
      <c r="KD445"/>
      <c r="KE445"/>
      <c r="KF445"/>
      <c r="KG445"/>
      <c r="KH445"/>
    </row>
    <row r="446" spans="1:294" s="120" customFormat="1" ht="15.5" x14ac:dyDescent="0.35">
      <c r="A446" s="786">
        <v>1</v>
      </c>
      <c r="B446" s="783">
        <v>45849</v>
      </c>
      <c r="C446" s="786">
        <v>118770725</v>
      </c>
      <c r="D446" s="786" t="s">
        <v>37</v>
      </c>
      <c r="E446" s="172" t="s">
        <v>353</v>
      </c>
      <c r="F446" s="459">
        <v>20</v>
      </c>
      <c r="G446" s="319" t="s">
        <v>45</v>
      </c>
      <c r="H446" s="204">
        <v>27000</v>
      </c>
      <c r="I446" s="412">
        <f t="shared" ref="I446" si="926">SUM(F446*H446)</f>
        <v>540000</v>
      </c>
      <c r="J446" s="319">
        <v>0.2</v>
      </c>
      <c r="K446" s="382">
        <f t="shared" ref="K446" si="927">SUM(I446*J446)</f>
        <v>108000</v>
      </c>
      <c r="L446" s="382">
        <f>SUM(I446-K446)</f>
        <v>432000</v>
      </c>
      <c r="M446" s="846">
        <f>SUM(L446:L490)</f>
        <v>126725328</v>
      </c>
      <c r="N446" s="846">
        <f>SUM(M446*11%)</f>
        <v>13939786.08</v>
      </c>
      <c r="O446" s="187"/>
      <c r="P446" s="846">
        <f>SUM(M446+N446)</f>
        <v>140665114.08000001</v>
      </c>
      <c r="Q446" s="485" t="s">
        <v>88</v>
      </c>
      <c r="R446" s="337">
        <v>9009</v>
      </c>
      <c r="S446" s="649">
        <f>SUM(F446*R446)</f>
        <v>180180</v>
      </c>
      <c r="T446" s="638">
        <v>0</v>
      </c>
      <c r="U446" s="239">
        <f t="shared" ref="U446" si="928">SUM(S446*T446)</f>
        <v>0</v>
      </c>
      <c r="V446" s="239">
        <f t="shared" ref="V446" si="929">SUM(S446-U446)</f>
        <v>180180</v>
      </c>
      <c r="W446" s="238">
        <f t="shared" ref="W446:W493" si="930">SUM(V446)</f>
        <v>180180</v>
      </c>
      <c r="X446" s="638">
        <v>0</v>
      </c>
      <c r="Y446" s="238">
        <f t="shared" ref="Y446:Y447" si="931">SUM(W446+(W446*X446))</f>
        <v>180180</v>
      </c>
    </row>
    <row r="447" spans="1:294" s="120" customFormat="1" ht="15.5" x14ac:dyDescent="0.35">
      <c r="A447" s="787"/>
      <c r="B447" s="784"/>
      <c r="C447" s="787"/>
      <c r="D447" s="787"/>
      <c r="E447" s="282" t="s">
        <v>177</v>
      </c>
      <c r="F447" s="459">
        <v>1</v>
      </c>
      <c r="G447" s="311" t="s">
        <v>39</v>
      </c>
      <c r="H447" s="312">
        <v>983000</v>
      </c>
      <c r="I447" s="413">
        <f t="shared" ref="I447" si="932">SUM(F447*H447)</f>
        <v>983000</v>
      </c>
      <c r="J447" s="311">
        <v>0</v>
      </c>
      <c r="K447" s="415">
        <f t="shared" ref="K447" si="933">SUM(I447*J447)</f>
        <v>0</v>
      </c>
      <c r="L447" s="415">
        <f t="shared" ref="L447" si="934">SUM(I447-K447)</f>
        <v>983000</v>
      </c>
      <c r="M447" s="848"/>
      <c r="N447" s="848"/>
      <c r="O447" s="197"/>
      <c r="P447" s="848"/>
      <c r="Q447" s="484" t="s">
        <v>258</v>
      </c>
      <c r="R447" s="483">
        <v>424765</v>
      </c>
      <c r="S447" s="155">
        <f>SUM(F447*R447)</f>
        <v>424765</v>
      </c>
      <c r="T447" s="156">
        <v>0</v>
      </c>
      <c r="U447" s="480">
        <f t="shared" ref="U447" si="935">SUM(S447*T447)</f>
        <v>0</v>
      </c>
      <c r="V447" s="480">
        <f t="shared" ref="V447" si="936">SUM(S447-U447)</f>
        <v>424765</v>
      </c>
      <c r="W447" s="424">
        <f t="shared" si="930"/>
        <v>424765</v>
      </c>
      <c r="X447" s="156">
        <v>0.11</v>
      </c>
      <c r="Y447" s="424">
        <f t="shared" si="931"/>
        <v>471489.15</v>
      </c>
    </row>
    <row r="448" spans="1:294" s="120" customFormat="1" ht="15.5" x14ac:dyDescent="0.35">
      <c r="A448" s="787"/>
      <c r="B448" s="784"/>
      <c r="C448" s="787"/>
      <c r="D448" s="787"/>
      <c r="E448" s="125" t="s">
        <v>359</v>
      </c>
      <c r="F448" s="724">
        <v>7</v>
      </c>
      <c r="G448" s="158" t="s">
        <v>45</v>
      </c>
      <c r="H448" s="157">
        <v>160000</v>
      </c>
      <c r="I448" s="413">
        <f t="shared" ref="I448:I449" si="937">SUM(F448*H448)</f>
        <v>1120000</v>
      </c>
      <c r="J448" s="311">
        <v>0.2</v>
      </c>
      <c r="K448" s="415">
        <f t="shared" ref="K448:K449" si="938">SUM(I448*J448)</f>
        <v>224000</v>
      </c>
      <c r="L448" s="415">
        <f t="shared" ref="L448:L449" si="939">SUM(I448-K448)</f>
        <v>896000</v>
      </c>
      <c r="M448" s="848"/>
      <c r="N448" s="848"/>
      <c r="O448" s="197"/>
      <c r="P448" s="848"/>
      <c r="Q448" s="484" t="s">
        <v>88</v>
      </c>
      <c r="R448" s="483">
        <v>54100</v>
      </c>
      <c r="S448" s="155">
        <f>SUM(F448*R448)</f>
        <v>378700</v>
      </c>
      <c r="T448" s="156">
        <v>0</v>
      </c>
      <c r="U448" s="480">
        <f t="shared" ref="U448" si="940">SUM(S448*T448)</f>
        <v>0</v>
      </c>
      <c r="V448" s="480">
        <f t="shared" ref="V448:V449" si="941">SUM(S448-U448)</f>
        <v>378700</v>
      </c>
      <c r="W448" s="424">
        <f t="shared" si="930"/>
        <v>378700</v>
      </c>
      <c r="X448" s="156">
        <v>0.11</v>
      </c>
      <c r="Y448" s="424">
        <f t="shared" ref="Y448:Y450" si="942">SUM(W448+(W448*X448))</f>
        <v>420357</v>
      </c>
    </row>
    <row r="449" spans="1:25" s="120" customFormat="1" ht="15.5" x14ac:dyDescent="0.35">
      <c r="A449" s="787"/>
      <c r="B449" s="784"/>
      <c r="C449" s="787"/>
      <c r="D449" s="787"/>
      <c r="E449" s="125" t="s">
        <v>354</v>
      </c>
      <c r="F449" s="724">
        <v>5</v>
      </c>
      <c r="G449" s="158" t="s">
        <v>45</v>
      </c>
      <c r="H449" s="157">
        <v>145000</v>
      </c>
      <c r="I449" s="413">
        <f t="shared" si="937"/>
        <v>725000</v>
      </c>
      <c r="J449" s="311">
        <v>0.2</v>
      </c>
      <c r="K449" s="415">
        <f t="shared" si="938"/>
        <v>145000</v>
      </c>
      <c r="L449" s="415">
        <f t="shared" si="939"/>
        <v>580000</v>
      </c>
      <c r="M449" s="848"/>
      <c r="N449" s="848"/>
      <c r="O449" s="197"/>
      <c r="P449" s="848"/>
      <c r="Q449" s="484" t="s">
        <v>88</v>
      </c>
      <c r="R449" s="483">
        <v>52300</v>
      </c>
      <c r="S449" s="155">
        <f>SUM(F449*R449)</f>
        <v>261500</v>
      </c>
      <c r="T449" s="156">
        <v>0</v>
      </c>
      <c r="U449" s="480">
        <f t="shared" ref="U449" si="943">SUM(S449*T449)</f>
        <v>0</v>
      </c>
      <c r="V449" s="480">
        <f t="shared" si="941"/>
        <v>261500</v>
      </c>
      <c r="W449" s="424">
        <f t="shared" si="930"/>
        <v>261500</v>
      </c>
      <c r="X449" s="156">
        <v>0.11</v>
      </c>
      <c r="Y449" s="424">
        <f t="shared" si="942"/>
        <v>290265</v>
      </c>
    </row>
    <row r="450" spans="1:25" s="120" customFormat="1" ht="15.5" x14ac:dyDescent="0.35">
      <c r="A450" s="787"/>
      <c r="B450" s="784"/>
      <c r="C450" s="787"/>
      <c r="D450" s="787"/>
      <c r="E450" s="125" t="s">
        <v>114</v>
      </c>
      <c r="F450" s="724">
        <v>2</v>
      </c>
      <c r="G450" s="158" t="s">
        <v>39</v>
      </c>
      <c r="H450" s="157">
        <v>1592000</v>
      </c>
      <c r="I450" s="413">
        <f t="shared" ref="I450" si="944">SUM(F450*H450)</f>
        <v>3184000</v>
      </c>
      <c r="J450" s="158">
        <v>0</v>
      </c>
      <c r="K450" s="415">
        <f t="shared" ref="K450" si="945">SUM(I450*J450)</f>
        <v>0</v>
      </c>
      <c r="L450" s="415">
        <f t="shared" ref="L450" si="946">SUM(I450-K450)</f>
        <v>3184000</v>
      </c>
      <c r="M450" s="848"/>
      <c r="N450" s="848"/>
      <c r="O450" s="197"/>
      <c r="P450" s="848"/>
      <c r="Q450" s="484" t="s">
        <v>258</v>
      </c>
      <c r="R450" s="483">
        <v>473110</v>
      </c>
      <c r="S450" s="155">
        <f>SUM(F450*R450)</f>
        <v>946220</v>
      </c>
      <c r="T450" s="156">
        <v>0</v>
      </c>
      <c r="U450" s="480">
        <f t="shared" ref="U450:U455" si="947">SUM(S450*T450)</f>
        <v>0</v>
      </c>
      <c r="V450" s="480">
        <f t="shared" ref="V450:V455" si="948">SUM(S450-U450)</f>
        <v>946220</v>
      </c>
      <c r="W450" s="424">
        <f t="shared" si="930"/>
        <v>946220</v>
      </c>
      <c r="X450" s="156">
        <v>0.11</v>
      </c>
      <c r="Y450" s="424">
        <f t="shared" si="942"/>
        <v>1050304.2</v>
      </c>
    </row>
    <row r="451" spans="1:25" s="120" customFormat="1" ht="15.5" x14ac:dyDescent="0.35">
      <c r="A451" s="787"/>
      <c r="B451" s="784"/>
      <c r="C451" s="787"/>
      <c r="D451" s="787"/>
      <c r="E451" s="282" t="s">
        <v>117</v>
      </c>
      <c r="F451" s="724">
        <v>5</v>
      </c>
      <c r="G451" s="311" t="s">
        <v>45</v>
      </c>
      <c r="H451" s="312">
        <v>656250</v>
      </c>
      <c r="I451" s="413">
        <f t="shared" ref="I451" si="949">SUM(F451*H451)</f>
        <v>3281250</v>
      </c>
      <c r="J451" s="311">
        <v>0.2</v>
      </c>
      <c r="K451" s="415">
        <f t="shared" ref="K451" si="950">SUM(I451*J451)</f>
        <v>656250</v>
      </c>
      <c r="L451" s="415">
        <f t="shared" ref="L451" si="951">SUM(I451-K451)</f>
        <v>2625000</v>
      </c>
      <c r="M451" s="848"/>
      <c r="N451" s="848"/>
      <c r="O451" s="197"/>
      <c r="P451" s="848"/>
      <c r="Q451" s="270" t="s">
        <v>118</v>
      </c>
      <c r="R451" s="483">
        <v>2173500</v>
      </c>
      <c r="S451" s="155">
        <f>SUM(F451*R451)</f>
        <v>10867500</v>
      </c>
      <c r="T451" s="156">
        <v>0.2</v>
      </c>
      <c r="U451" s="480">
        <f t="shared" si="947"/>
        <v>2173500</v>
      </c>
      <c r="V451" s="480">
        <f t="shared" si="948"/>
        <v>8694000</v>
      </c>
      <c r="W451" s="424">
        <f t="shared" si="930"/>
        <v>8694000</v>
      </c>
      <c r="X451" s="156">
        <v>0.11</v>
      </c>
      <c r="Y451" s="424">
        <f t="shared" ref="Y451" si="952">SUM(W451+(W451*X451))</f>
        <v>9650340</v>
      </c>
    </row>
    <row r="452" spans="1:25" s="120" customFormat="1" ht="15.5" x14ac:dyDescent="0.35">
      <c r="A452" s="787"/>
      <c r="B452" s="784"/>
      <c r="C452" s="787"/>
      <c r="D452" s="787"/>
      <c r="E452" s="125" t="s">
        <v>154</v>
      </c>
      <c r="F452" s="724">
        <v>4</v>
      </c>
      <c r="G452" s="311" t="s">
        <v>45</v>
      </c>
      <c r="H452" s="157">
        <v>2708750</v>
      </c>
      <c r="I452" s="413">
        <f t="shared" ref="I452" si="953">SUM(F452*H452)</f>
        <v>10835000</v>
      </c>
      <c r="J452" s="311">
        <v>0.2</v>
      </c>
      <c r="K452" s="415">
        <f t="shared" ref="K452" si="954">SUM(I452*J452)</f>
        <v>2167000</v>
      </c>
      <c r="L452" s="415">
        <f t="shared" ref="L452" si="955">SUM(I452-K452)</f>
        <v>8668000</v>
      </c>
      <c r="M452" s="848"/>
      <c r="N452" s="848"/>
      <c r="O452" s="197"/>
      <c r="P452" s="848"/>
      <c r="Q452" s="484" t="s">
        <v>536</v>
      </c>
      <c r="R452" s="483">
        <v>1625000</v>
      </c>
      <c r="S452" s="155">
        <f>SUM(F452*R452)</f>
        <v>6500000</v>
      </c>
      <c r="T452" s="156">
        <v>0.25</v>
      </c>
      <c r="U452" s="480">
        <f t="shared" si="947"/>
        <v>1625000</v>
      </c>
      <c r="V452" s="480">
        <f t="shared" si="948"/>
        <v>4875000</v>
      </c>
      <c r="W452" s="424">
        <f t="shared" si="930"/>
        <v>4875000</v>
      </c>
      <c r="X452" s="156">
        <v>0.11</v>
      </c>
      <c r="Y452" s="424">
        <f t="shared" ref="Y452" si="956">SUM(W452+(W452*X452))</f>
        <v>5411250</v>
      </c>
    </row>
    <row r="453" spans="1:25" s="120" customFormat="1" ht="15.5" x14ac:dyDescent="0.35">
      <c r="A453" s="787"/>
      <c r="B453" s="784"/>
      <c r="C453" s="787"/>
      <c r="D453" s="787"/>
      <c r="E453" s="282" t="s">
        <v>116</v>
      </c>
      <c r="F453" s="724">
        <v>4</v>
      </c>
      <c r="G453" s="311" t="s">
        <v>52</v>
      </c>
      <c r="H453" s="312">
        <v>43750</v>
      </c>
      <c r="I453" s="413">
        <f t="shared" ref="I453:I454" si="957">SUM(F453*H453)</f>
        <v>175000</v>
      </c>
      <c r="J453" s="311">
        <v>0.2</v>
      </c>
      <c r="K453" s="415">
        <f t="shared" ref="K453:K454" si="958">SUM(I453*J453)</f>
        <v>35000</v>
      </c>
      <c r="L453" s="415">
        <f t="shared" ref="L453:L454" si="959">SUM(I453-K453)</f>
        <v>140000</v>
      </c>
      <c r="M453" s="848"/>
      <c r="N453" s="848"/>
      <c r="O453" s="197"/>
      <c r="P453" s="848"/>
      <c r="Q453" s="484" t="s">
        <v>92</v>
      </c>
      <c r="R453" s="483">
        <v>13000</v>
      </c>
      <c r="S453" s="155">
        <f>SUM(F453*R453)</f>
        <v>52000</v>
      </c>
      <c r="T453" s="156">
        <v>0</v>
      </c>
      <c r="U453" s="480">
        <f t="shared" si="947"/>
        <v>0</v>
      </c>
      <c r="V453" s="480">
        <f t="shared" si="948"/>
        <v>52000</v>
      </c>
      <c r="W453" s="424">
        <f t="shared" si="930"/>
        <v>52000</v>
      </c>
      <c r="X453" s="156">
        <v>0</v>
      </c>
      <c r="Y453" s="424">
        <f t="shared" ref="Y453:Y454" si="960">SUM(W453+(W453*X453))</f>
        <v>52000</v>
      </c>
    </row>
    <row r="454" spans="1:25" s="120" customFormat="1" ht="15.5" x14ac:dyDescent="0.35">
      <c r="A454" s="787"/>
      <c r="B454" s="784"/>
      <c r="C454" s="787"/>
      <c r="D454" s="787"/>
      <c r="E454" s="282" t="s">
        <v>295</v>
      </c>
      <c r="F454" s="724">
        <v>1</v>
      </c>
      <c r="G454" s="311" t="s">
        <v>45</v>
      </c>
      <c r="H454" s="312">
        <v>1534000</v>
      </c>
      <c r="I454" s="413">
        <f t="shared" si="957"/>
        <v>1534000</v>
      </c>
      <c r="J454" s="311">
        <v>0</v>
      </c>
      <c r="K454" s="415">
        <f t="shared" si="958"/>
        <v>0</v>
      </c>
      <c r="L454" s="415">
        <f t="shared" si="959"/>
        <v>1534000</v>
      </c>
      <c r="M454" s="848"/>
      <c r="N454" s="848"/>
      <c r="O454" s="197"/>
      <c r="P454" s="848"/>
      <c r="Q454" s="484" t="s">
        <v>258</v>
      </c>
      <c r="R454" s="206">
        <v>557000</v>
      </c>
      <c r="S454" s="155">
        <f>SUM(F454*R454)</f>
        <v>557000</v>
      </c>
      <c r="T454" s="156">
        <v>0</v>
      </c>
      <c r="U454" s="480">
        <f t="shared" si="947"/>
        <v>0</v>
      </c>
      <c r="V454" s="480">
        <f t="shared" si="948"/>
        <v>557000</v>
      </c>
      <c r="W454" s="424">
        <f t="shared" si="930"/>
        <v>557000</v>
      </c>
      <c r="X454" s="156">
        <v>0.11</v>
      </c>
      <c r="Y454" s="424">
        <f t="shared" si="960"/>
        <v>618270</v>
      </c>
    </row>
    <row r="455" spans="1:25" s="120" customFormat="1" ht="15.5" x14ac:dyDescent="0.35">
      <c r="A455" s="787"/>
      <c r="B455" s="784"/>
      <c r="C455" s="787"/>
      <c r="D455" s="787"/>
      <c r="E455" s="125" t="s">
        <v>155</v>
      </c>
      <c r="F455" s="724">
        <v>4</v>
      </c>
      <c r="G455" s="158" t="s">
        <v>45</v>
      </c>
      <c r="H455" s="157">
        <v>1682000</v>
      </c>
      <c r="I455" s="413">
        <f t="shared" ref="I455" si="961">SUM(F455*H455)</f>
        <v>6728000</v>
      </c>
      <c r="J455" s="311">
        <v>0</v>
      </c>
      <c r="K455" s="415">
        <f t="shared" ref="K455" si="962">SUM(I455*J455)</f>
        <v>0</v>
      </c>
      <c r="L455" s="415">
        <f t="shared" ref="L455" si="963">SUM(I455-K455)</f>
        <v>6728000</v>
      </c>
      <c r="M455" s="848"/>
      <c r="N455" s="848"/>
      <c r="O455" s="197"/>
      <c r="P455" s="848"/>
      <c r="Q455" s="484" t="s">
        <v>258</v>
      </c>
      <c r="R455" s="483">
        <v>557000</v>
      </c>
      <c r="S455" s="155">
        <f>SUM(F455*R455)</f>
        <v>2228000</v>
      </c>
      <c r="T455" s="156">
        <v>0</v>
      </c>
      <c r="U455" s="480">
        <f t="shared" si="947"/>
        <v>0</v>
      </c>
      <c r="V455" s="480">
        <f t="shared" si="948"/>
        <v>2228000</v>
      </c>
      <c r="W455" s="424">
        <f t="shared" si="930"/>
        <v>2228000</v>
      </c>
      <c r="X455" s="156">
        <v>0.11</v>
      </c>
      <c r="Y455" s="424">
        <f t="shared" ref="Y455:Y464" si="964">SUM(W455+(W455*X455))</f>
        <v>2473080</v>
      </c>
    </row>
    <row r="456" spans="1:25" s="120" customFormat="1" ht="15.5" x14ac:dyDescent="0.35">
      <c r="A456" s="787"/>
      <c r="B456" s="784"/>
      <c r="C456" s="787"/>
      <c r="D456" s="787"/>
      <c r="E456" s="290" t="s">
        <v>162</v>
      </c>
      <c r="F456" s="724">
        <v>1</v>
      </c>
      <c r="G456" s="158" t="s">
        <v>46</v>
      </c>
      <c r="H456" s="157">
        <v>562000</v>
      </c>
      <c r="I456" s="413">
        <f t="shared" ref="I456" si="965">SUM(F456*H456)</f>
        <v>562000</v>
      </c>
      <c r="J456" s="311">
        <v>0</v>
      </c>
      <c r="K456" s="415">
        <f t="shared" ref="K456" si="966">SUM(I456*J456)</f>
        <v>0</v>
      </c>
      <c r="L456" s="415">
        <f t="shared" ref="L456" si="967">SUM(I456-K456)</f>
        <v>562000</v>
      </c>
      <c r="M456" s="848"/>
      <c r="N456" s="848"/>
      <c r="O456" s="197"/>
      <c r="P456" s="848"/>
      <c r="Q456" s="484" t="s">
        <v>258</v>
      </c>
      <c r="R456" s="483">
        <v>304000</v>
      </c>
      <c r="S456" s="155">
        <f>SUM(F456*R456)</f>
        <v>304000</v>
      </c>
      <c r="T456" s="156">
        <v>0</v>
      </c>
      <c r="U456" s="480">
        <f t="shared" ref="U456:U457" si="968">SUM(S456*T456)</f>
        <v>0</v>
      </c>
      <c r="V456" s="480">
        <f t="shared" ref="V456:V457" si="969">SUM(S456-U456)</f>
        <v>304000</v>
      </c>
      <c r="W456" s="424">
        <f t="shared" si="930"/>
        <v>304000</v>
      </c>
      <c r="X456" s="156">
        <v>0.11</v>
      </c>
      <c r="Y456" s="424">
        <f t="shared" si="964"/>
        <v>337440</v>
      </c>
    </row>
    <row r="457" spans="1:25" s="120" customFormat="1" ht="15.5" x14ac:dyDescent="0.35">
      <c r="A457" s="787"/>
      <c r="B457" s="784"/>
      <c r="C457" s="787"/>
      <c r="D457" s="787"/>
      <c r="E457" s="282" t="s">
        <v>176</v>
      </c>
      <c r="F457" s="724">
        <v>1</v>
      </c>
      <c r="G457" s="311" t="s">
        <v>46</v>
      </c>
      <c r="H457" s="157">
        <v>989000</v>
      </c>
      <c r="I457" s="413">
        <f t="shared" ref="I457" si="970">SUM(F457*H457)</f>
        <v>989000</v>
      </c>
      <c r="J457" s="311">
        <v>0</v>
      </c>
      <c r="K457" s="415">
        <f t="shared" ref="K457:K460" si="971">SUM(I457*J457)</f>
        <v>0</v>
      </c>
      <c r="L457" s="415">
        <f t="shared" ref="L457:L460" si="972">SUM(I457-K457)</f>
        <v>989000</v>
      </c>
      <c r="M457" s="848"/>
      <c r="N457" s="848"/>
      <c r="O457" s="197"/>
      <c r="P457" s="848"/>
      <c r="Q457" s="484" t="s">
        <v>40</v>
      </c>
      <c r="R457" s="483">
        <v>877000</v>
      </c>
      <c r="S457" s="155">
        <f>SUM(F457*R457)</f>
        <v>877000</v>
      </c>
      <c r="T457" s="156">
        <v>0.3</v>
      </c>
      <c r="U457" s="480">
        <f t="shared" si="968"/>
        <v>263100</v>
      </c>
      <c r="V457" s="480">
        <f t="shared" si="969"/>
        <v>613900</v>
      </c>
      <c r="W457" s="424">
        <f t="shared" si="930"/>
        <v>613900</v>
      </c>
      <c r="X457" s="156">
        <v>0.11</v>
      </c>
      <c r="Y457" s="424">
        <f t="shared" si="964"/>
        <v>681429</v>
      </c>
    </row>
    <row r="458" spans="1:25" s="120" customFormat="1" ht="15.5" x14ac:dyDescent="0.35">
      <c r="A458" s="787"/>
      <c r="B458" s="784"/>
      <c r="C458" s="787"/>
      <c r="D458" s="787"/>
      <c r="E458" s="282" t="s">
        <v>172</v>
      </c>
      <c r="F458" s="724">
        <v>3</v>
      </c>
      <c r="G458" s="311" t="s">
        <v>45</v>
      </c>
      <c r="H458" s="312">
        <v>2414000</v>
      </c>
      <c r="I458" s="413">
        <f t="shared" ref="I458:I460" si="973">SUM(F458*H458)</f>
        <v>7242000</v>
      </c>
      <c r="J458" s="311">
        <v>0</v>
      </c>
      <c r="K458" s="415">
        <f t="shared" si="971"/>
        <v>0</v>
      </c>
      <c r="L458" s="415">
        <f t="shared" si="972"/>
        <v>7242000</v>
      </c>
      <c r="M458" s="848"/>
      <c r="N458" s="848"/>
      <c r="O458" s="197"/>
      <c r="P458" s="848"/>
      <c r="Q458" s="484" t="s">
        <v>258</v>
      </c>
      <c r="R458" s="483">
        <v>900811</v>
      </c>
      <c r="S458" s="155">
        <f>SUM(F458*R458)</f>
        <v>2702433</v>
      </c>
      <c r="T458" s="156">
        <v>0</v>
      </c>
      <c r="U458" s="480">
        <f t="shared" ref="U458:U460" si="974">SUM(S458*T458)</f>
        <v>0</v>
      </c>
      <c r="V458" s="480">
        <f t="shared" ref="V458:V460" si="975">SUM(S458-U458)</f>
        <v>2702433</v>
      </c>
      <c r="W458" s="424">
        <f t="shared" si="930"/>
        <v>2702433</v>
      </c>
      <c r="X458" s="156">
        <v>0.11</v>
      </c>
      <c r="Y458" s="424">
        <f t="shared" si="964"/>
        <v>2999700.63</v>
      </c>
    </row>
    <row r="459" spans="1:25" s="120" customFormat="1" ht="15.5" x14ac:dyDescent="0.35">
      <c r="A459" s="787"/>
      <c r="B459" s="784"/>
      <c r="C459" s="787"/>
      <c r="D459" s="787"/>
      <c r="E459" s="125" t="s">
        <v>156</v>
      </c>
      <c r="F459" s="724">
        <v>1</v>
      </c>
      <c r="G459" s="158" t="s">
        <v>39</v>
      </c>
      <c r="H459" s="157">
        <v>489000</v>
      </c>
      <c r="I459" s="413">
        <f t="shared" si="973"/>
        <v>489000</v>
      </c>
      <c r="J459" s="311">
        <v>0</v>
      </c>
      <c r="K459" s="415">
        <f t="shared" si="971"/>
        <v>0</v>
      </c>
      <c r="L459" s="415">
        <f t="shared" si="972"/>
        <v>489000</v>
      </c>
      <c r="M459" s="848"/>
      <c r="N459" s="848"/>
      <c r="O459" s="197"/>
      <c r="P459" s="848"/>
      <c r="Q459" s="484" t="s">
        <v>258</v>
      </c>
      <c r="R459" s="483">
        <v>211255</v>
      </c>
      <c r="S459" s="155">
        <f>SUM(F459*R459)</f>
        <v>211255</v>
      </c>
      <c r="T459" s="156">
        <v>0</v>
      </c>
      <c r="U459" s="480">
        <f t="shared" si="974"/>
        <v>0</v>
      </c>
      <c r="V459" s="480">
        <f t="shared" si="975"/>
        <v>211255</v>
      </c>
      <c r="W459" s="424">
        <f t="shared" si="930"/>
        <v>211255</v>
      </c>
      <c r="X459" s="156">
        <v>0.11</v>
      </c>
      <c r="Y459" s="424">
        <f t="shared" si="964"/>
        <v>234493.05</v>
      </c>
    </row>
    <row r="460" spans="1:25" s="120" customFormat="1" ht="15.5" x14ac:dyDescent="0.35">
      <c r="A460" s="787"/>
      <c r="B460" s="784"/>
      <c r="C460" s="787"/>
      <c r="D460" s="787"/>
      <c r="E460" s="125" t="s">
        <v>43</v>
      </c>
      <c r="F460" s="724">
        <v>3</v>
      </c>
      <c r="G460" s="158" t="s">
        <v>39</v>
      </c>
      <c r="H460" s="157">
        <v>5588000</v>
      </c>
      <c r="I460" s="413">
        <f t="shared" si="973"/>
        <v>16764000</v>
      </c>
      <c r="J460" s="311">
        <v>0</v>
      </c>
      <c r="K460" s="415">
        <f t="shared" si="971"/>
        <v>0</v>
      </c>
      <c r="L460" s="415">
        <f t="shared" si="972"/>
        <v>16764000</v>
      </c>
      <c r="M460" s="848"/>
      <c r="N460" s="848"/>
      <c r="O460" s="197"/>
      <c r="P460" s="848"/>
      <c r="Q460" s="484" t="s">
        <v>258</v>
      </c>
      <c r="R460" s="483">
        <v>2417690</v>
      </c>
      <c r="S460" s="155">
        <f>SUM(F460*R460)</f>
        <v>7253070</v>
      </c>
      <c r="T460" s="156">
        <v>0</v>
      </c>
      <c r="U460" s="480">
        <f t="shared" si="974"/>
        <v>0</v>
      </c>
      <c r="V460" s="480">
        <f t="shared" si="975"/>
        <v>7253070</v>
      </c>
      <c r="W460" s="424">
        <f t="shared" si="930"/>
        <v>7253070</v>
      </c>
      <c r="X460" s="156">
        <v>0.11</v>
      </c>
      <c r="Y460" s="424">
        <f t="shared" si="964"/>
        <v>8050907.7000000002</v>
      </c>
    </row>
    <row r="461" spans="1:25" s="120" customFormat="1" ht="15.5" x14ac:dyDescent="0.35">
      <c r="A461" s="787"/>
      <c r="B461" s="784"/>
      <c r="C461" s="787"/>
      <c r="D461" s="787"/>
      <c r="E461" s="282" t="s">
        <v>174</v>
      </c>
      <c r="F461" s="724">
        <v>1</v>
      </c>
      <c r="G461" s="311" t="s">
        <v>45</v>
      </c>
      <c r="H461" s="312">
        <v>1534000</v>
      </c>
      <c r="I461" s="413">
        <f t="shared" ref="I461:I463" si="976">SUM(F461*H461)</f>
        <v>1534000</v>
      </c>
      <c r="J461" s="311">
        <v>0</v>
      </c>
      <c r="K461" s="415">
        <f t="shared" ref="K461:K463" si="977">SUM(I461*J461)</f>
        <v>0</v>
      </c>
      <c r="L461" s="415">
        <f t="shared" ref="L461:L463" si="978">SUM(I461-K461)</f>
        <v>1534000</v>
      </c>
      <c r="M461" s="848"/>
      <c r="N461" s="848"/>
      <c r="O461" s="197"/>
      <c r="P461" s="848"/>
      <c r="Q461" s="484" t="s">
        <v>258</v>
      </c>
      <c r="R461" s="483">
        <v>557000</v>
      </c>
      <c r="S461" s="155">
        <f>SUM(F461*R461)</f>
        <v>557000</v>
      </c>
      <c r="T461" s="156">
        <v>0</v>
      </c>
      <c r="U461" s="480">
        <f t="shared" ref="U461:U465" si="979">SUM(S461*T461)</f>
        <v>0</v>
      </c>
      <c r="V461" s="480">
        <f t="shared" ref="V461:V465" si="980">SUM(S461-U461)</f>
        <v>557000</v>
      </c>
      <c r="W461" s="424">
        <f t="shared" si="930"/>
        <v>557000</v>
      </c>
      <c r="X461" s="156">
        <v>0.11</v>
      </c>
      <c r="Y461" s="424">
        <f t="shared" si="964"/>
        <v>618270</v>
      </c>
    </row>
    <row r="462" spans="1:25" s="120" customFormat="1" ht="15.5" x14ac:dyDescent="0.35">
      <c r="A462" s="787"/>
      <c r="B462" s="784"/>
      <c r="C462" s="787"/>
      <c r="D462" s="787"/>
      <c r="E462" s="125" t="s">
        <v>59</v>
      </c>
      <c r="F462" s="724">
        <v>3</v>
      </c>
      <c r="G462" s="158" t="s">
        <v>42</v>
      </c>
      <c r="H462" s="157">
        <v>2892000</v>
      </c>
      <c r="I462" s="413">
        <f t="shared" si="976"/>
        <v>8676000</v>
      </c>
      <c r="J462" s="311">
        <v>0</v>
      </c>
      <c r="K462" s="415">
        <f t="shared" si="977"/>
        <v>0</v>
      </c>
      <c r="L462" s="415">
        <f t="shared" si="978"/>
        <v>8676000</v>
      </c>
      <c r="M462" s="848"/>
      <c r="N462" s="848"/>
      <c r="O462" s="197"/>
      <c r="P462" s="848"/>
      <c r="Q462" s="484" t="s">
        <v>258</v>
      </c>
      <c r="R462" s="483">
        <v>1462000</v>
      </c>
      <c r="S462" s="155">
        <f>SUM(F462*R462)</f>
        <v>4386000</v>
      </c>
      <c r="T462" s="156">
        <v>0</v>
      </c>
      <c r="U462" s="480">
        <f t="shared" si="979"/>
        <v>0</v>
      </c>
      <c r="V462" s="480">
        <f t="shared" si="980"/>
        <v>4386000</v>
      </c>
      <c r="W462" s="424">
        <f t="shared" si="930"/>
        <v>4386000</v>
      </c>
      <c r="X462" s="156">
        <v>0.11</v>
      </c>
      <c r="Y462" s="424">
        <f t="shared" si="964"/>
        <v>4868460</v>
      </c>
    </row>
    <row r="463" spans="1:25" s="120" customFormat="1" ht="15.5" x14ac:dyDescent="0.35">
      <c r="A463" s="787"/>
      <c r="B463" s="784"/>
      <c r="C463" s="787"/>
      <c r="D463" s="787"/>
      <c r="E463" s="125" t="s">
        <v>111</v>
      </c>
      <c r="F463" s="724">
        <v>6</v>
      </c>
      <c r="G463" s="158" t="s">
        <v>42</v>
      </c>
      <c r="H463" s="157">
        <v>1816000</v>
      </c>
      <c r="I463" s="413">
        <f t="shared" si="976"/>
        <v>10896000</v>
      </c>
      <c r="J463" s="311">
        <v>0</v>
      </c>
      <c r="K463" s="415">
        <f t="shared" si="977"/>
        <v>0</v>
      </c>
      <c r="L463" s="415">
        <f t="shared" si="978"/>
        <v>10896000</v>
      </c>
      <c r="M463" s="848"/>
      <c r="N463" s="848"/>
      <c r="O463" s="197"/>
      <c r="P463" s="848"/>
      <c r="Q463" s="484" t="s">
        <v>258</v>
      </c>
      <c r="R463" s="483">
        <v>658000</v>
      </c>
      <c r="S463" s="155">
        <f>SUM(F463*R463)</f>
        <v>3948000</v>
      </c>
      <c r="T463" s="156">
        <v>0</v>
      </c>
      <c r="U463" s="480">
        <f t="shared" si="979"/>
        <v>0</v>
      </c>
      <c r="V463" s="480">
        <f t="shared" si="980"/>
        <v>3948000</v>
      </c>
      <c r="W463" s="424">
        <f t="shared" si="930"/>
        <v>3948000</v>
      </c>
      <c r="X463" s="156">
        <v>0.11</v>
      </c>
      <c r="Y463" s="424">
        <f t="shared" si="964"/>
        <v>4382280</v>
      </c>
    </row>
    <row r="464" spans="1:25" s="120" customFormat="1" ht="15.5" x14ac:dyDescent="0.35">
      <c r="A464" s="787"/>
      <c r="B464" s="784"/>
      <c r="C464" s="787"/>
      <c r="D464" s="787"/>
      <c r="E464" s="282" t="s">
        <v>306</v>
      </c>
      <c r="F464" s="724">
        <v>1</v>
      </c>
      <c r="G464" s="311" t="s">
        <v>42</v>
      </c>
      <c r="H464" s="312">
        <v>1056000</v>
      </c>
      <c r="I464" s="413">
        <f t="shared" ref="I464:I469" si="981">SUM(F464*H464)</f>
        <v>1056000</v>
      </c>
      <c r="J464" s="311">
        <v>0</v>
      </c>
      <c r="K464" s="415">
        <f t="shared" ref="K464:K469" si="982">SUM(I464*J464)</f>
        <v>0</v>
      </c>
      <c r="L464" s="415">
        <f t="shared" ref="L464:L469" si="983">SUM(I464-K464)</f>
        <v>1056000</v>
      </c>
      <c r="M464" s="848"/>
      <c r="N464" s="848"/>
      <c r="O464" s="197"/>
      <c r="P464" s="848"/>
      <c r="Q464" s="484" t="s">
        <v>258</v>
      </c>
      <c r="R464" s="483">
        <v>314000</v>
      </c>
      <c r="S464" s="155">
        <f>SUM(F464*R464)</f>
        <v>314000</v>
      </c>
      <c r="T464" s="156">
        <v>0</v>
      </c>
      <c r="U464" s="480">
        <f t="shared" si="979"/>
        <v>0</v>
      </c>
      <c r="V464" s="480">
        <f t="shared" si="980"/>
        <v>314000</v>
      </c>
      <c r="W464" s="424">
        <f t="shared" si="930"/>
        <v>314000</v>
      </c>
      <c r="X464" s="156">
        <v>0.11</v>
      </c>
      <c r="Y464" s="424">
        <f t="shared" si="964"/>
        <v>348540</v>
      </c>
    </row>
    <row r="465" spans="1:25" s="35" customFormat="1" ht="48" customHeight="1" x14ac:dyDescent="0.35">
      <c r="A465" s="787"/>
      <c r="B465" s="784"/>
      <c r="C465" s="787"/>
      <c r="D465" s="787"/>
      <c r="E465" s="617" t="s">
        <v>274</v>
      </c>
      <c r="F465" s="725">
        <v>1</v>
      </c>
      <c r="G465" s="414" t="s">
        <v>45</v>
      </c>
      <c r="H465" s="612">
        <v>3600000</v>
      </c>
      <c r="I465" s="413">
        <f t="shared" si="981"/>
        <v>3600000</v>
      </c>
      <c r="J465" s="414">
        <v>0.2</v>
      </c>
      <c r="K465" s="415">
        <f t="shared" si="982"/>
        <v>720000</v>
      </c>
      <c r="L465" s="415">
        <f t="shared" si="983"/>
        <v>2880000</v>
      </c>
      <c r="M465" s="848"/>
      <c r="N465" s="848"/>
      <c r="O465" s="415">
        <f>SUM(M465+N465)</f>
        <v>0</v>
      </c>
      <c r="P465" s="848"/>
      <c r="Q465" s="285" t="s">
        <v>66</v>
      </c>
      <c r="R465" s="555">
        <v>1730000</v>
      </c>
      <c r="S465" s="155">
        <f>SUM(F465*R465)</f>
        <v>1730000</v>
      </c>
      <c r="T465" s="156">
        <v>0.5</v>
      </c>
      <c r="U465" s="480">
        <f t="shared" si="979"/>
        <v>865000</v>
      </c>
      <c r="V465" s="480">
        <f t="shared" si="980"/>
        <v>865000</v>
      </c>
      <c r="W465" s="480">
        <f t="shared" si="930"/>
        <v>865000</v>
      </c>
      <c r="X465" s="156">
        <v>0.11</v>
      </c>
      <c r="Y465" s="480">
        <f>SUM(W465+(W465*X465))</f>
        <v>960150</v>
      </c>
    </row>
    <row r="466" spans="1:25" s="119" customFormat="1" ht="15.5" x14ac:dyDescent="0.35">
      <c r="A466" s="787"/>
      <c r="B466" s="784"/>
      <c r="C466" s="787"/>
      <c r="D466" s="787"/>
      <c r="E466" s="313" t="s">
        <v>175</v>
      </c>
      <c r="F466" s="724">
        <v>1</v>
      </c>
      <c r="G466" s="158" t="s">
        <v>46</v>
      </c>
      <c r="H466" s="157">
        <v>552000</v>
      </c>
      <c r="I466" s="413">
        <f t="shared" si="981"/>
        <v>552000</v>
      </c>
      <c r="J466" s="158">
        <v>0</v>
      </c>
      <c r="K466" s="415">
        <f t="shared" si="982"/>
        <v>0</v>
      </c>
      <c r="L466" s="415">
        <f t="shared" si="983"/>
        <v>552000</v>
      </c>
      <c r="M466" s="848"/>
      <c r="N466" s="848"/>
      <c r="O466" s="197"/>
      <c r="P466" s="848"/>
      <c r="Q466" s="484" t="s">
        <v>258</v>
      </c>
      <c r="R466" s="483">
        <v>264055</v>
      </c>
      <c r="S466" s="155">
        <f>SUM(F466*R466)</f>
        <v>264055</v>
      </c>
      <c r="T466" s="156">
        <v>0</v>
      </c>
      <c r="U466" s="480">
        <f t="shared" ref="U466:U468" si="984">SUM(S466*T466)</f>
        <v>0</v>
      </c>
      <c r="V466" s="480">
        <f t="shared" ref="V466:V468" si="985">SUM(S466-U466)</f>
        <v>264055</v>
      </c>
      <c r="W466" s="424">
        <f t="shared" si="930"/>
        <v>264055</v>
      </c>
      <c r="X466" s="156">
        <v>0.11</v>
      </c>
      <c r="Y466" s="424">
        <f t="shared" ref="Y466:Y468" si="986">SUM(W466+(W466*X466))</f>
        <v>293101.05</v>
      </c>
    </row>
    <row r="467" spans="1:25" s="120" customFormat="1" ht="15.5" x14ac:dyDescent="0.35">
      <c r="A467" s="787"/>
      <c r="B467" s="784"/>
      <c r="C467" s="787"/>
      <c r="D467" s="787"/>
      <c r="E467" s="125" t="s">
        <v>355</v>
      </c>
      <c r="F467" s="724">
        <v>15</v>
      </c>
      <c r="G467" s="158" t="s">
        <v>45</v>
      </c>
      <c r="H467" s="157">
        <v>75000</v>
      </c>
      <c r="I467" s="413">
        <f t="shared" si="981"/>
        <v>1125000</v>
      </c>
      <c r="J467" s="311">
        <v>0.2</v>
      </c>
      <c r="K467" s="415">
        <f t="shared" si="982"/>
        <v>225000</v>
      </c>
      <c r="L467" s="415">
        <f t="shared" si="983"/>
        <v>900000</v>
      </c>
      <c r="M467" s="848"/>
      <c r="N467" s="848"/>
      <c r="O467" s="197"/>
      <c r="P467" s="848"/>
      <c r="Q467" s="484" t="s">
        <v>68</v>
      </c>
      <c r="R467" s="483">
        <v>40000</v>
      </c>
      <c r="S467" s="155">
        <f>SUM(F467*R467)</f>
        <v>600000</v>
      </c>
      <c r="T467" s="156">
        <v>0</v>
      </c>
      <c r="U467" s="480">
        <f t="shared" si="984"/>
        <v>0</v>
      </c>
      <c r="V467" s="480">
        <f t="shared" si="985"/>
        <v>600000</v>
      </c>
      <c r="W467" s="424">
        <f t="shared" si="930"/>
        <v>600000</v>
      </c>
      <c r="X467" s="156">
        <v>0</v>
      </c>
      <c r="Y467" s="424">
        <f t="shared" si="986"/>
        <v>600000</v>
      </c>
    </row>
    <row r="468" spans="1:25" s="120" customFormat="1" ht="15.5" x14ac:dyDescent="0.35">
      <c r="A468" s="787"/>
      <c r="B468" s="784"/>
      <c r="C468" s="787"/>
      <c r="D468" s="787"/>
      <c r="E468" s="125" t="s">
        <v>163</v>
      </c>
      <c r="F468" s="724">
        <v>4</v>
      </c>
      <c r="G468" s="311" t="s">
        <v>45</v>
      </c>
      <c r="H468" s="157">
        <v>1260000</v>
      </c>
      <c r="I468" s="413">
        <f t="shared" si="981"/>
        <v>5040000</v>
      </c>
      <c r="J468" s="311">
        <v>0.2</v>
      </c>
      <c r="K468" s="415">
        <f t="shared" si="982"/>
        <v>1008000</v>
      </c>
      <c r="L468" s="415">
        <f t="shared" si="983"/>
        <v>4032000</v>
      </c>
      <c r="M468" s="848"/>
      <c r="N468" s="848"/>
      <c r="O468" s="197"/>
      <c r="P468" s="848"/>
      <c r="Q468" s="484" t="s">
        <v>361</v>
      </c>
      <c r="R468" s="483">
        <v>1491000</v>
      </c>
      <c r="S468" s="155">
        <f>SUM(F468*R468)</f>
        <v>5964000</v>
      </c>
      <c r="T468" s="156">
        <v>0.5</v>
      </c>
      <c r="U468" s="480">
        <f t="shared" si="984"/>
        <v>2982000</v>
      </c>
      <c r="V468" s="480">
        <f t="shared" si="985"/>
        <v>2982000</v>
      </c>
      <c r="W468" s="424">
        <f t="shared" si="930"/>
        <v>2982000</v>
      </c>
      <c r="X468" s="156">
        <v>0.11</v>
      </c>
      <c r="Y468" s="424">
        <f t="shared" si="986"/>
        <v>3310020</v>
      </c>
    </row>
    <row r="469" spans="1:25" s="120" customFormat="1" ht="15.5" x14ac:dyDescent="0.35">
      <c r="A469" s="787"/>
      <c r="B469" s="784"/>
      <c r="C469" s="787"/>
      <c r="D469" s="787"/>
      <c r="E469" s="282" t="s">
        <v>315</v>
      </c>
      <c r="F469" s="724">
        <v>6</v>
      </c>
      <c r="G469" s="311" t="s">
        <v>45</v>
      </c>
      <c r="H469" s="157">
        <v>566763</v>
      </c>
      <c r="I469" s="413">
        <f t="shared" si="981"/>
        <v>3400578</v>
      </c>
      <c r="J469" s="311">
        <v>0.2</v>
      </c>
      <c r="K469" s="415">
        <f t="shared" si="982"/>
        <v>680115.60000000009</v>
      </c>
      <c r="L469" s="415">
        <f t="shared" si="983"/>
        <v>2720462.4</v>
      </c>
      <c r="M469" s="848"/>
      <c r="N469" s="848"/>
      <c r="O469" s="197"/>
      <c r="P469" s="848"/>
      <c r="Q469" s="270" t="s">
        <v>146</v>
      </c>
      <c r="R469" s="206">
        <v>745500</v>
      </c>
      <c r="S469" s="155">
        <f>SUM(F469*R469)</f>
        <v>4473000</v>
      </c>
      <c r="T469" s="156">
        <v>0.5</v>
      </c>
      <c r="U469" s="480">
        <f t="shared" ref="U469:U470" si="987">SUM(S469*T469)</f>
        <v>2236500</v>
      </c>
      <c r="V469" s="480">
        <f t="shared" ref="V469:V470" si="988">SUM(S469-U469)</f>
        <v>2236500</v>
      </c>
      <c r="W469" s="424">
        <f t="shared" si="930"/>
        <v>2236500</v>
      </c>
      <c r="X469" s="156">
        <v>0.11</v>
      </c>
      <c r="Y469" s="424">
        <f>SUM(W469+(W469*X469))</f>
        <v>2482515</v>
      </c>
    </row>
    <row r="470" spans="1:25" s="120" customFormat="1" ht="15.5" x14ac:dyDescent="0.35">
      <c r="A470" s="787"/>
      <c r="B470" s="784"/>
      <c r="C470" s="787"/>
      <c r="D470" s="787"/>
      <c r="E470" s="125" t="s">
        <v>534</v>
      </c>
      <c r="F470" s="724">
        <v>25</v>
      </c>
      <c r="G470" s="158" t="s">
        <v>50</v>
      </c>
      <c r="H470" s="157">
        <v>3688</v>
      </c>
      <c r="I470" s="413">
        <f t="shared" ref="I470" si="989">SUM(F470*H470)</f>
        <v>92200</v>
      </c>
      <c r="J470" s="158">
        <v>0.2</v>
      </c>
      <c r="K470" s="415">
        <f t="shared" ref="K470" si="990">SUM(I470*J470)</f>
        <v>18440</v>
      </c>
      <c r="L470" s="415">
        <f t="shared" ref="L470" si="991">SUM(I470-K470)</f>
        <v>73760</v>
      </c>
      <c r="M470" s="848"/>
      <c r="N470" s="848"/>
      <c r="O470" s="197"/>
      <c r="P470" s="848"/>
      <c r="Q470" s="484" t="s">
        <v>104</v>
      </c>
      <c r="R470" s="483">
        <v>1500</v>
      </c>
      <c r="S470" s="155">
        <f>SUM(F470*R470)</f>
        <v>37500</v>
      </c>
      <c r="T470" s="156">
        <v>0</v>
      </c>
      <c r="U470" s="480">
        <f t="shared" si="987"/>
        <v>0</v>
      </c>
      <c r="V470" s="480">
        <f t="shared" si="988"/>
        <v>37500</v>
      </c>
      <c r="W470" s="424">
        <f t="shared" si="930"/>
        <v>37500</v>
      </c>
      <c r="X470" s="156">
        <v>0.11</v>
      </c>
      <c r="Y470" s="424">
        <f t="shared" ref="Y470:Y487" si="992">SUM(W470+(W470*X470))</f>
        <v>41625</v>
      </c>
    </row>
    <row r="471" spans="1:25" s="120" customFormat="1" ht="15.5" x14ac:dyDescent="0.35">
      <c r="A471" s="787"/>
      <c r="B471" s="784"/>
      <c r="C471" s="787"/>
      <c r="D471" s="787"/>
      <c r="E471" s="282" t="s">
        <v>349</v>
      </c>
      <c r="F471" s="724">
        <v>1</v>
      </c>
      <c r="G471" s="311" t="s">
        <v>52</v>
      </c>
      <c r="H471" s="312">
        <v>350000</v>
      </c>
      <c r="I471" s="413">
        <f t="shared" ref="I471:I476" si="993">SUM(F471*H471)</f>
        <v>350000</v>
      </c>
      <c r="J471" s="311">
        <v>0.2</v>
      </c>
      <c r="K471" s="415">
        <f t="shared" ref="K471:K476" si="994">SUM(I471*J471)</f>
        <v>70000</v>
      </c>
      <c r="L471" s="415">
        <f t="shared" ref="L471" si="995">SUM(I471-K471)</f>
        <v>280000</v>
      </c>
      <c r="M471" s="848"/>
      <c r="N471" s="848"/>
      <c r="O471" s="197"/>
      <c r="P471" s="848"/>
      <c r="Q471" s="484" t="s">
        <v>104</v>
      </c>
      <c r="R471" s="483">
        <v>140000</v>
      </c>
      <c r="S471" s="155">
        <f>SUM(F471*R471)</f>
        <v>140000</v>
      </c>
      <c r="T471" s="156">
        <v>0</v>
      </c>
      <c r="U471" s="480">
        <f t="shared" ref="U471" si="996">SUM(S471*T471)</f>
        <v>0</v>
      </c>
      <c r="V471" s="480">
        <f t="shared" ref="V471" si="997">SUM(S471-U471)</f>
        <v>140000</v>
      </c>
      <c r="W471" s="424">
        <f t="shared" si="930"/>
        <v>140000</v>
      </c>
      <c r="X471" s="156">
        <v>0.11</v>
      </c>
      <c r="Y471" s="424">
        <f t="shared" si="992"/>
        <v>155400</v>
      </c>
    </row>
    <row r="472" spans="1:25" s="120" customFormat="1" ht="15.5" x14ac:dyDescent="0.35">
      <c r="A472" s="787"/>
      <c r="B472" s="784"/>
      <c r="C472" s="787"/>
      <c r="D472" s="787"/>
      <c r="E472" s="125" t="s">
        <v>108</v>
      </c>
      <c r="F472" s="724">
        <v>500</v>
      </c>
      <c r="G472" s="311" t="s">
        <v>50</v>
      </c>
      <c r="H472" s="157">
        <v>1563</v>
      </c>
      <c r="I472" s="413">
        <f t="shared" si="993"/>
        <v>781500</v>
      </c>
      <c r="J472" s="311">
        <v>0.2</v>
      </c>
      <c r="K472" s="415">
        <f t="shared" si="994"/>
        <v>156300</v>
      </c>
      <c r="L472" s="415">
        <f t="shared" ref="L472" si="998">SUM(I472-K472)</f>
        <v>625200</v>
      </c>
      <c r="M472" s="848"/>
      <c r="N472" s="848"/>
      <c r="O472" s="197"/>
      <c r="P472" s="848"/>
      <c r="Q472" s="484" t="s">
        <v>198</v>
      </c>
      <c r="R472" s="483">
        <v>550</v>
      </c>
      <c r="S472" s="155">
        <f>SUM(F472*R472)</f>
        <v>275000</v>
      </c>
      <c r="T472" s="156">
        <v>0</v>
      </c>
      <c r="U472" s="480">
        <f t="shared" ref="U472" si="999">SUM(S472*T472)</f>
        <v>0</v>
      </c>
      <c r="V472" s="480">
        <f t="shared" ref="V472" si="1000">SUM(S472-U472)</f>
        <v>275000</v>
      </c>
      <c r="W472" s="424">
        <f t="shared" si="930"/>
        <v>275000</v>
      </c>
      <c r="X472" s="156">
        <v>0</v>
      </c>
      <c r="Y472" s="424">
        <f t="shared" si="992"/>
        <v>275000</v>
      </c>
    </row>
    <row r="473" spans="1:25" s="120" customFormat="1" ht="15.5" x14ac:dyDescent="0.35">
      <c r="A473" s="787"/>
      <c r="B473" s="784"/>
      <c r="C473" s="787"/>
      <c r="D473" s="787"/>
      <c r="E473" s="282" t="s">
        <v>191</v>
      </c>
      <c r="F473" s="724">
        <v>3</v>
      </c>
      <c r="G473" s="311" t="s">
        <v>42</v>
      </c>
      <c r="H473" s="157">
        <v>339000</v>
      </c>
      <c r="I473" s="413">
        <f t="shared" si="993"/>
        <v>1017000</v>
      </c>
      <c r="J473" s="311">
        <v>0</v>
      </c>
      <c r="K473" s="415">
        <f t="shared" si="994"/>
        <v>0</v>
      </c>
      <c r="L473" s="415">
        <f t="shared" ref="L473:L476" si="1001">SUM(I473-K473)</f>
        <v>1017000</v>
      </c>
      <c r="M473" s="848"/>
      <c r="N473" s="848"/>
      <c r="O473" s="197"/>
      <c r="P473" s="848"/>
      <c r="Q473" s="484" t="s">
        <v>258</v>
      </c>
      <c r="R473" s="483">
        <v>150000</v>
      </c>
      <c r="S473" s="155">
        <f>SUM(F473*R473)</f>
        <v>450000</v>
      </c>
      <c r="T473" s="156">
        <v>0</v>
      </c>
      <c r="U473" s="480">
        <f t="shared" ref="U473:U475" si="1002">SUM(S473*T473)</f>
        <v>0</v>
      </c>
      <c r="V473" s="480">
        <f t="shared" ref="V473:V475" si="1003">SUM(S473-U473)</f>
        <v>450000</v>
      </c>
      <c r="W473" s="424">
        <f t="shared" si="930"/>
        <v>450000</v>
      </c>
      <c r="X473" s="156">
        <v>0.11</v>
      </c>
      <c r="Y473" s="424">
        <f t="shared" si="992"/>
        <v>499500</v>
      </c>
    </row>
    <row r="474" spans="1:25" s="120" customFormat="1" ht="15.5" x14ac:dyDescent="0.35">
      <c r="A474" s="787"/>
      <c r="B474" s="784"/>
      <c r="C474" s="787"/>
      <c r="D474" s="787"/>
      <c r="E474" s="125" t="s">
        <v>113</v>
      </c>
      <c r="F474" s="724">
        <v>10</v>
      </c>
      <c r="G474" s="311" t="s">
        <v>45</v>
      </c>
      <c r="H474" s="157">
        <v>464150</v>
      </c>
      <c r="I474" s="413">
        <f t="shared" si="993"/>
        <v>4641500</v>
      </c>
      <c r="J474" s="311">
        <v>0.2</v>
      </c>
      <c r="K474" s="415">
        <f t="shared" si="994"/>
        <v>928300</v>
      </c>
      <c r="L474" s="415">
        <f t="shared" si="1001"/>
        <v>3713200</v>
      </c>
      <c r="M474" s="848"/>
      <c r="N474" s="848"/>
      <c r="O474" s="197"/>
      <c r="P474" s="848"/>
      <c r="Q474" s="484" t="s">
        <v>259</v>
      </c>
      <c r="R474" s="483">
        <v>252253</v>
      </c>
      <c r="S474" s="155">
        <f>SUM(F474*R474)</f>
        <v>2522530</v>
      </c>
      <c r="T474" s="156">
        <v>0</v>
      </c>
      <c r="U474" s="480">
        <f t="shared" si="1002"/>
        <v>0</v>
      </c>
      <c r="V474" s="480">
        <f t="shared" si="1003"/>
        <v>2522530</v>
      </c>
      <c r="W474" s="424">
        <f t="shared" si="930"/>
        <v>2522530</v>
      </c>
      <c r="X474" s="156">
        <v>0.11</v>
      </c>
      <c r="Y474" s="424">
        <f t="shared" si="992"/>
        <v>2800008.3</v>
      </c>
    </row>
    <row r="475" spans="1:25" s="120" customFormat="1" ht="15.5" x14ac:dyDescent="0.35">
      <c r="A475" s="787"/>
      <c r="B475" s="784"/>
      <c r="C475" s="787"/>
      <c r="D475" s="787"/>
      <c r="E475" s="282" t="s">
        <v>208</v>
      </c>
      <c r="F475" s="724">
        <v>1</v>
      </c>
      <c r="G475" s="311" t="s">
        <v>39</v>
      </c>
      <c r="H475" s="312">
        <v>884000</v>
      </c>
      <c r="I475" s="413">
        <f t="shared" si="993"/>
        <v>884000</v>
      </c>
      <c r="J475" s="311">
        <v>0</v>
      </c>
      <c r="K475" s="415">
        <f t="shared" si="994"/>
        <v>0</v>
      </c>
      <c r="L475" s="415">
        <f t="shared" si="1001"/>
        <v>884000</v>
      </c>
      <c r="M475" s="848"/>
      <c r="N475" s="848"/>
      <c r="O475" s="197"/>
      <c r="P475" s="848"/>
      <c r="Q475" s="484" t="s">
        <v>258</v>
      </c>
      <c r="R475" s="483">
        <v>424765</v>
      </c>
      <c r="S475" s="155">
        <f>SUM(F475*R475)</f>
        <v>424765</v>
      </c>
      <c r="T475" s="156">
        <v>0</v>
      </c>
      <c r="U475" s="480">
        <f t="shared" si="1002"/>
        <v>0</v>
      </c>
      <c r="V475" s="480">
        <f t="shared" si="1003"/>
        <v>424765</v>
      </c>
      <c r="W475" s="424">
        <f t="shared" si="930"/>
        <v>424765</v>
      </c>
      <c r="X475" s="156">
        <v>0.11</v>
      </c>
      <c r="Y475" s="424">
        <f t="shared" si="992"/>
        <v>471489.15</v>
      </c>
    </row>
    <row r="476" spans="1:25" s="35" customFormat="1" ht="17.25" customHeight="1" x14ac:dyDescent="0.35">
      <c r="A476" s="787"/>
      <c r="B476" s="784"/>
      <c r="C476" s="787"/>
      <c r="D476" s="787"/>
      <c r="E476" s="282" t="s">
        <v>297</v>
      </c>
      <c r="F476" s="724">
        <v>1</v>
      </c>
      <c r="G476" s="311" t="s">
        <v>39</v>
      </c>
      <c r="H476" s="312">
        <v>2420000</v>
      </c>
      <c r="I476" s="413">
        <f t="shared" si="993"/>
        <v>2420000</v>
      </c>
      <c r="J476" s="311">
        <v>0</v>
      </c>
      <c r="K476" s="415">
        <f t="shared" si="994"/>
        <v>0</v>
      </c>
      <c r="L476" s="415">
        <f t="shared" si="1001"/>
        <v>2420000</v>
      </c>
      <c r="M476" s="848"/>
      <c r="N476" s="848"/>
      <c r="O476" s="197"/>
      <c r="P476" s="848"/>
      <c r="Q476" s="484" t="s">
        <v>258</v>
      </c>
      <c r="R476" s="220">
        <v>1046980</v>
      </c>
      <c r="S476" s="155">
        <f>SUM(F476*R476)</f>
        <v>1046980</v>
      </c>
      <c r="T476" s="156">
        <v>0</v>
      </c>
      <c r="U476" s="480">
        <f t="shared" ref="U476" si="1004">SUM(S476*T476)</f>
        <v>0</v>
      </c>
      <c r="V476" s="480">
        <f t="shared" ref="V476" si="1005">SUM(S476-U476)</f>
        <v>1046980</v>
      </c>
      <c r="W476" s="424">
        <f t="shared" si="930"/>
        <v>1046980</v>
      </c>
      <c r="X476" s="156">
        <v>0.11</v>
      </c>
      <c r="Y476" s="424">
        <f t="shared" si="992"/>
        <v>1162147.8</v>
      </c>
    </row>
    <row r="477" spans="1:25" s="120" customFormat="1" ht="15.5" x14ac:dyDescent="0.35">
      <c r="A477" s="787"/>
      <c r="B477" s="784"/>
      <c r="C477" s="787"/>
      <c r="D477" s="787"/>
      <c r="E477" s="282" t="s">
        <v>294</v>
      </c>
      <c r="F477" s="724">
        <v>1</v>
      </c>
      <c r="G477" s="311" t="s">
        <v>39</v>
      </c>
      <c r="H477" s="386">
        <v>2420000</v>
      </c>
      <c r="I477" s="413">
        <f t="shared" ref="I477" si="1006">SUM(F477*H477)</f>
        <v>2420000</v>
      </c>
      <c r="J477" s="340">
        <v>0</v>
      </c>
      <c r="K477" s="415">
        <f t="shared" ref="K477" si="1007">SUM(I477*J477)</f>
        <v>0</v>
      </c>
      <c r="L477" s="415">
        <f t="shared" ref="L477" si="1008">SUM(I477-K477)</f>
        <v>2420000</v>
      </c>
      <c r="M477" s="848"/>
      <c r="N477" s="848"/>
      <c r="O477" s="197"/>
      <c r="P477" s="848"/>
      <c r="Q477" s="484" t="s">
        <v>40</v>
      </c>
      <c r="R477" s="483">
        <v>2094000</v>
      </c>
      <c r="S477" s="155">
        <f>SUM(F477*R477)</f>
        <v>2094000</v>
      </c>
      <c r="T477" s="156">
        <v>0.45</v>
      </c>
      <c r="U477" s="480">
        <f t="shared" ref="U477" si="1009">SUM(S477*T477)</f>
        <v>942300</v>
      </c>
      <c r="V477" s="480">
        <f t="shared" ref="V477" si="1010">SUM(S477-U477)</f>
        <v>1151700</v>
      </c>
      <c r="W477" s="424">
        <f t="shared" si="930"/>
        <v>1151700</v>
      </c>
      <c r="X477" s="156">
        <v>0</v>
      </c>
      <c r="Y477" s="424">
        <f t="shared" si="992"/>
        <v>1151700</v>
      </c>
    </row>
    <row r="478" spans="1:25" s="120" customFormat="1" ht="15.5" x14ac:dyDescent="0.35">
      <c r="A478" s="787"/>
      <c r="B478" s="784"/>
      <c r="C478" s="787"/>
      <c r="D478" s="787"/>
      <c r="E478" s="282" t="s">
        <v>178</v>
      </c>
      <c r="F478" s="724">
        <v>2</v>
      </c>
      <c r="G478" s="311" t="s">
        <v>39</v>
      </c>
      <c r="H478" s="312">
        <v>3328000</v>
      </c>
      <c r="I478" s="413">
        <f t="shared" ref="I478" si="1011">SUM(F478*H478)</f>
        <v>6656000</v>
      </c>
      <c r="J478" s="311">
        <v>0</v>
      </c>
      <c r="K478" s="415">
        <f t="shared" ref="K478" si="1012">SUM(I478*J478)</f>
        <v>0</v>
      </c>
      <c r="L478" s="415">
        <f t="shared" ref="L478" si="1013">SUM(I478-K478)</f>
        <v>6656000</v>
      </c>
      <c r="M478" s="848"/>
      <c r="N478" s="848"/>
      <c r="O478" s="197"/>
      <c r="P478" s="848"/>
      <c r="Q478" s="484" t="s">
        <v>258</v>
      </c>
      <c r="R478" s="483">
        <v>500500</v>
      </c>
      <c r="S478" s="155">
        <f>SUM(F478*R478)</f>
        <v>1001000</v>
      </c>
      <c r="T478" s="156">
        <v>0</v>
      </c>
      <c r="U478" s="480">
        <f t="shared" ref="U478" si="1014">SUM(S478*T478)</f>
        <v>0</v>
      </c>
      <c r="V478" s="480">
        <f t="shared" ref="V478" si="1015">SUM(S478-U478)</f>
        <v>1001000</v>
      </c>
      <c r="W478" s="424">
        <f t="shared" si="930"/>
        <v>1001000</v>
      </c>
      <c r="X478" s="156">
        <v>0.11</v>
      </c>
      <c r="Y478" s="424">
        <f t="shared" si="992"/>
        <v>1111110</v>
      </c>
    </row>
    <row r="479" spans="1:25" s="120" customFormat="1" ht="15.5" x14ac:dyDescent="0.35">
      <c r="A479" s="787"/>
      <c r="B479" s="784"/>
      <c r="C479" s="787"/>
      <c r="D479" s="787"/>
      <c r="E479" s="125" t="s">
        <v>61</v>
      </c>
      <c r="F479" s="724">
        <v>1</v>
      </c>
      <c r="G479" s="311" t="s">
        <v>39</v>
      </c>
      <c r="H479" s="157">
        <v>3609000</v>
      </c>
      <c r="I479" s="413">
        <f t="shared" ref="I479:I480" si="1016">SUM(F479*H479)</f>
        <v>3609000</v>
      </c>
      <c r="J479" s="311">
        <v>0</v>
      </c>
      <c r="K479" s="415">
        <f t="shared" ref="K479:K480" si="1017">SUM(I479*J479)</f>
        <v>0</v>
      </c>
      <c r="L479" s="415">
        <f t="shared" ref="L479:L480" si="1018">SUM(I479-K479)</f>
        <v>3609000</v>
      </c>
      <c r="M479" s="848"/>
      <c r="N479" s="848"/>
      <c r="O479" s="197"/>
      <c r="P479" s="848"/>
      <c r="Q479" s="484" t="s">
        <v>360</v>
      </c>
      <c r="R479" s="483">
        <v>1561285</v>
      </c>
      <c r="S479" s="155">
        <f>SUM(F479*R479)</f>
        <v>1561285</v>
      </c>
      <c r="T479" s="156">
        <v>0.5</v>
      </c>
      <c r="U479" s="480">
        <f t="shared" ref="U479:U480" si="1019">SUM(S479*T479)</f>
        <v>780642.5</v>
      </c>
      <c r="V479" s="480">
        <f t="shared" ref="V479:V480" si="1020">SUM(S479-U479)</f>
        <v>780642.5</v>
      </c>
      <c r="W479" s="424">
        <f t="shared" si="930"/>
        <v>780642.5</v>
      </c>
      <c r="X479" s="156">
        <v>0.11</v>
      </c>
      <c r="Y479" s="424">
        <f t="shared" si="992"/>
        <v>866513.17500000005</v>
      </c>
    </row>
    <row r="480" spans="1:25" s="120" customFormat="1" ht="15.5" x14ac:dyDescent="0.35">
      <c r="A480" s="787"/>
      <c r="B480" s="784"/>
      <c r="C480" s="787"/>
      <c r="D480" s="787"/>
      <c r="E480" s="125" t="s">
        <v>103</v>
      </c>
      <c r="F480" s="724">
        <v>1</v>
      </c>
      <c r="G480" s="158" t="s">
        <v>39</v>
      </c>
      <c r="H480" s="157">
        <v>929000</v>
      </c>
      <c r="I480" s="413">
        <f t="shared" si="1016"/>
        <v>929000</v>
      </c>
      <c r="J480" s="311">
        <v>0</v>
      </c>
      <c r="K480" s="415">
        <f t="shared" si="1017"/>
        <v>0</v>
      </c>
      <c r="L480" s="415">
        <f t="shared" si="1018"/>
        <v>929000</v>
      </c>
      <c r="M480" s="848"/>
      <c r="N480" s="848"/>
      <c r="O480" s="197"/>
      <c r="P480" s="848"/>
      <c r="Q480" s="484" t="s">
        <v>258</v>
      </c>
      <c r="R480" s="483">
        <v>401830</v>
      </c>
      <c r="S480" s="155">
        <f>SUM(F480*R480)</f>
        <v>401830</v>
      </c>
      <c r="T480" s="156">
        <v>0</v>
      </c>
      <c r="U480" s="480">
        <f t="shared" si="1019"/>
        <v>0</v>
      </c>
      <c r="V480" s="480">
        <f t="shared" si="1020"/>
        <v>401830</v>
      </c>
      <c r="W480" s="424">
        <f t="shared" si="930"/>
        <v>401830</v>
      </c>
      <c r="X480" s="156">
        <v>0.11</v>
      </c>
      <c r="Y480" s="424">
        <f t="shared" si="992"/>
        <v>446031.3</v>
      </c>
    </row>
    <row r="481" spans="1:25" s="120" customFormat="1" ht="15.5" x14ac:dyDescent="0.35">
      <c r="A481" s="787"/>
      <c r="B481" s="784"/>
      <c r="C481" s="787"/>
      <c r="D481" s="787"/>
      <c r="E481" s="282" t="s">
        <v>292</v>
      </c>
      <c r="F481" s="724">
        <v>1</v>
      </c>
      <c r="G481" s="311" t="s">
        <v>39</v>
      </c>
      <c r="H481" s="157">
        <v>622000</v>
      </c>
      <c r="I481" s="413">
        <f t="shared" ref="I481:I482" si="1021">SUM(F481*H481)</f>
        <v>622000</v>
      </c>
      <c r="J481" s="311">
        <v>0</v>
      </c>
      <c r="K481" s="415">
        <f t="shared" ref="K481:K482" si="1022">SUM(I481*J481)</f>
        <v>0</v>
      </c>
      <c r="L481" s="415">
        <f t="shared" ref="L481" si="1023">SUM(I481-K481)</f>
        <v>622000</v>
      </c>
      <c r="M481" s="848"/>
      <c r="N481" s="848"/>
      <c r="O481" s="197"/>
      <c r="P481" s="848"/>
      <c r="Q481" s="484" t="s">
        <v>258</v>
      </c>
      <c r="R481" s="483">
        <v>268620</v>
      </c>
      <c r="S481" s="155">
        <f>SUM(F481*R481)</f>
        <v>268620</v>
      </c>
      <c r="T481" s="156">
        <v>0</v>
      </c>
      <c r="U481" s="480">
        <f t="shared" ref="U481" si="1024">SUM(S481*T481)</f>
        <v>0</v>
      </c>
      <c r="V481" s="480">
        <f t="shared" ref="V481" si="1025">SUM(S481-U481)</f>
        <v>268620</v>
      </c>
      <c r="W481" s="424">
        <f t="shared" si="930"/>
        <v>268620</v>
      </c>
      <c r="X481" s="156">
        <v>0.11</v>
      </c>
      <c r="Y481" s="424">
        <f t="shared" si="992"/>
        <v>298168.2</v>
      </c>
    </row>
    <row r="482" spans="1:25" ht="17.25" customHeight="1" x14ac:dyDescent="0.35">
      <c r="A482" s="787"/>
      <c r="B482" s="784"/>
      <c r="C482" s="787"/>
      <c r="D482" s="787"/>
      <c r="E482" s="130" t="s">
        <v>293</v>
      </c>
      <c r="F482" s="724">
        <v>1</v>
      </c>
      <c r="G482" s="311" t="s">
        <v>39</v>
      </c>
      <c r="H482" s="157">
        <v>922000</v>
      </c>
      <c r="I482" s="413">
        <f t="shared" si="1021"/>
        <v>922000</v>
      </c>
      <c r="J482" s="311">
        <v>0</v>
      </c>
      <c r="K482" s="415">
        <f t="shared" si="1022"/>
        <v>0</v>
      </c>
      <c r="L482" s="415">
        <f t="shared" ref="L482" si="1026">SUM(I482-K482)</f>
        <v>922000</v>
      </c>
      <c r="M482" s="848"/>
      <c r="N482" s="848"/>
      <c r="O482" s="197"/>
      <c r="P482" s="848"/>
      <c r="Q482" s="484" t="s">
        <v>258</v>
      </c>
      <c r="R482" s="166">
        <v>473110</v>
      </c>
      <c r="S482" s="155">
        <f>SUM(F482*R482)</f>
        <v>473110</v>
      </c>
      <c r="T482" s="156">
        <v>0</v>
      </c>
      <c r="U482" s="480">
        <f t="shared" ref="U482" si="1027">SUM(S482*T482)</f>
        <v>0</v>
      </c>
      <c r="V482" s="480">
        <f t="shared" ref="V482" si="1028">SUM(S482-U482)</f>
        <v>473110</v>
      </c>
      <c r="W482" s="424">
        <f t="shared" si="930"/>
        <v>473110</v>
      </c>
      <c r="X482" s="156">
        <v>0.11</v>
      </c>
      <c r="Y482" s="424">
        <f t="shared" si="992"/>
        <v>525152.1</v>
      </c>
    </row>
    <row r="483" spans="1:25" s="120" customFormat="1" ht="15.5" x14ac:dyDescent="0.35">
      <c r="A483" s="787"/>
      <c r="B483" s="784"/>
      <c r="C483" s="787"/>
      <c r="D483" s="787"/>
      <c r="E483" s="125" t="s">
        <v>574</v>
      </c>
      <c r="F483" s="724">
        <v>25</v>
      </c>
      <c r="G483" s="158" t="s">
        <v>45</v>
      </c>
      <c r="H483" s="157">
        <v>46250</v>
      </c>
      <c r="I483" s="54">
        <f t="shared" ref="I483" si="1029">SUM(F483*H483)</f>
        <v>1156250</v>
      </c>
      <c r="J483" s="311">
        <v>0.2</v>
      </c>
      <c r="K483" s="415">
        <f t="shared" ref="K483" si="1030">SUM(I483*J483)</f>
        <v>231250</v>
      </c>
      <c r="L483" s="415">
        <f t="shared" ref="L483" si="1031">SUM(I483-K483)</f>
        <v>925000</v>
      </c>
      <c r="M483" s="848"/>
      <c r="N483" s="848"/>
      <c r="O483" s="197"/>
      <c r="P483" s="848"/>
      <c r="Q483" s="484" t="s">
        <v>88</v>
      </c>
      <c r="R483" s="483">
        <v>19820</v>
      </c>
      <c r="S483" s="155">
        <f>SUM(F483*R483)</f>
        <v>495500</v>
      </c>
      <c r="T483" s="156">
        <v>0</v>
      </c>
      <c r="U483" s="480">
        <f t="shared" ref="U483" si="1032">SUM(S483*T483)</f>
        <v>0</v>
      </c>
      <c r="V483" s="480">
        <f t="shared" ref="V483" si="1033">SUM(S483-U483)</f>
        <v>495500</v>
      </c>
      <c r="W483" s="424">
        <f t="shared" si="930"/>
        <v>495500</v>
      </c>
      <c r="X483" s="156">
        <v>0.11</v>
      </c>
      <c r="Y483" s="424">
        <f t="shared" si="992"/>
        <v>550005</v>
      </c>
    </row>
    <row r="484" spans="1:25" ht="15.5" x14ac:dyDescent="0.35">
      <c r="A484" s="787"/>
      <c r="B484" s="784"/>
      <c r="C484" s="787"/>
      <c r="D484" s="787"/>
      <c r="E484" s="260" t="s">
        <v>312</v>
      </c>
      <c r="F484" s="724">
        <v>1</v>
      </c>
      <c r="G484" s="311" t="s">
        <v>45</v>
      </c>
      <c r="H484" s="600">
        <v>837000</v>
      </c>
      <c r="I484" s="413">
        <f t="shared" ref="I484" si="1034">SUM(F484*H484)</f>
        <v>837000</v>
      </c>
      <c r="J484" s="311">
        <v>0.2</v>
      </c>
      <c r="K484" s="415">
        <f t="shared" ref="K484:K488" si="1035">SUM(I484*J484)</f>
        <v>167400</v>
      </c>
      <c r="L484" s="415">
        <f t="shared" ref="L484:L488" si="1036">SUM(I484-K484)</f>
        <v>669600</v>
      </c>
      <c r="M484" s="848"/>
      <c r="N484" s="848"/>
      <c r="O484" s="197"/>
      <c r="P484" s="848"/>
      <c r="Q484" s="291" t="s">
        <v>118</v>
      </c>
      <c r="R484" s="220">
        <v>668845</v>
      </c>
      <c r="S484" s="155">
        <f>SUM(F484*R484)</f>
        <v>668845</v>
      </c>
      <c r="T484" s="156">
        <v>0.3</v>
      </c>
      <c r="U484" s="480">
        <f t="shared" ref="U484" si="1037">SUM(S484*T484)</f>
        <v>200653.5</v>
      </c>
      <c r="V484" s="480">
        <f t="shared" ref="V484" si="1038">SUM(S484-U484)</f>
        <v>468191.5</v>
      </c>
      <c r="W484" s="424">
        <f t="shared" si="930"/>
        <v>468191.5</v>
      </c>
      <c r="X484" s="156">
        <v>0.11</v>
      </c>
      <c r="Y484" s="424">
        <f t="shared" si="992"/>
        <v>519692.565</v>
      </c>
    </row>
    <row r="485" spans="1:25" s="119" customFormat="1" ht="15" customHeight="1" x14ac:dyDescent="0.35">
      <c r="A485" s="787"/>
      <c r="B485" s="784"/>
      <c r="C485" s="787"/>
      <c r="D485" s="787"/>
      <c r="E485" s="282" t="s">
        <v>367</v>
      </c>
      <c r="F485" s="724">
        <v>1</v>
      </c>
      <c r="G485" s="311" t="s">
        <v>123</v>
      </c>
      <c r="H485" s="157">
        <v>611250</v>
      </c>
      <c r="I485" s="413">
        <f t="shared" ref="I485:I488" si="1039">SUM(F485*H485)</f>
        <v>611250</v>
      </c>
      <c r="J485" s="311">
        <v>0.2</v>
      </c>
      <c r="K485" s="415">
        <f t="shared" si="1035"/>
        <v>122250</v>
      </c>
      <c r="L485" s="415">
        <f t="shared" si="1036"/>
        <v>489000</v>
      </c>
      <c r="M485" s="848"/>
      <c r="N485" s="848"/>
      <c r="O485" s="197"/>
      <c r="P485" s="848"/>
      <c r="Q485" s="484" t="s">
        <v>78</v>
      </c>
      <c r="R485" s="483">
        <v>225225</v>
      </c>
      <c r="S485" s="155">
        <f>SUM(F485*R485)</f>
        <v>225225</v>
      </c>
      <c r="T485" s="156">
        <v>0.45</v>
      </c>
      <c r="U485" s="480">
        <f>SUM(S485*T485)</f>
        <v>101351.25</v>
      </c>
      <c r="V485" s="480">
        <f>SUM(S485-U485)</f>
        <v>123873.75</v>
      </c>
      <c r="W485" s="424">
        <f t="shared" si="930"/>
        <v>123873.75</v>
      </c>
      <c r="X485" s="156">
        <v>0.11</v>
      </c>
      <c r="Y485" s="424">
        <f t="shared" si="992"/>
        <v>137499.86249999999</v>
      </c>
    </row>
    <row r="486" spans="1:25" s="119" customFormat="1" ht="15.5" x14ac:dyDescent="0.35">
      <c r="A486" s="787"/>
      <c r="B486" s="784"/>
      <c r="C486" s="787"/>
      <c r="D486" s="787"/>
      <c r="E486" s="282" t="s">
        <v>639</v>
      </c>
      <c r="F486" s="724">
        <v>24</v>
      </c>
      <c r="G486" s="311" t="s">
        <v>52</v>
      </c>
      <c r="H486" s="312">
        <v>217500</v>
      </c>
      <c r="I486" s="413">
        <f t="shared" si="1039"/>
        <v>5220000</v>
      </c>
      <c r="J486" s="311">
        <v>0.2</v>
      </c>
      <c r="K486" s="415">
        <f t="shared" si="1035"/>
        <v>1044000</v>
      </c>
      <c r="L486" s="415">
        <f t="shared" si="1036"/>
        <v>4176000</v>
      </c>
      <c r="M486" s="848"/>
      <c r="N486" s="848"/>
      <c r="O486" s="197"/>
      <c r="P486" s="848"/>
      <c r="Q486" s="484" t="s">
        <v>40</v>
      </c>
      <c r="R486" s="350">
        <v>93600</v>
      </c>
      <c r="S486" s="155">
        <f>SUM(F486*R486)</f>
        <v>2246400</v>
      </c>
      <c r="T486" s="156">
        <v>0</v>
      </c>
      <c r="U486" s="480">
        <f>SUM(S486*T486)</f>
        <v>0</v>
      </c>
      <c r="V486" s="480">
        <f>SUM(S486-U486)</f>
        <v>2246400</v>
      </c>
      <c r="W486" s="424">
        <f t="shared" si="930"/>
        <v>2246400</v>
      </c>
      <c r="X486" s="156">
        <v>0.11</v>
      </c>
      <c r="Y486" s="424">
        <f t="shared" si="992"/>
        <v>2493504</v>
      </c>
    </row>
    <row r="487" spans="1:25" s="119" customFormat="1" ht="15.5" x14ac:dyDescent="0.35">
      <c r="A487" s="787"/>
      <c r="B487" s="784"/>
      <c r="C487" s="787"/>
      <c r="D487" s="787"/>
      <c r="E487" s="282" t="s">
        <v>573</v>
      </c>
      <c r="F487" s="724">
        <v>20</v>
      </c>
      <c r="G487" s="311" t="s">
        <v>52</v>
      </c>
      <c r="H487" s="312">
        <v>368750</v>
      </c>
      <c r="I487" s="413">
        <f t="shared" si="1039"/>
        <v>7375000</v>
      </c>
      <c r="J487" s="311">
        <v>0.2</v>
      </c>
      <c r="K487" s="415">
        <f t="shared" si="1035"/>
        <v>1475000</v>
      </c>
      <c r="L487" s="415">
        <f t="shared" si="1036"/>
        <v>5900000</v>
      </c>
      <c r="M487" s="848"/>
      <c r="N487" s="848"/>
      <c r="O487" s="197"/>
      <c r="P487" s="848"/>
      <c r="Q487" s="484" t="s">
        <v>40</v>
      </c>
      <c r="R487" s="206">
        <v>131600</v>
      </c>
      <c r="S487" s="155">
        <f>SUM(F487*R487)</f>
        <v>2632000</v>
      </c>
      <c r="T487" s="156">
        <v>0</v>
      </c>
      <c r="U487" s="480">
        <f>SUM(S487*T487)</f>
        <v>0</v>
      </c>
      <c r="V487" s="480">
        <f>SUM(S487-U487)</f>
        <v>2632000</v>
      </c>
      <c r="W487" s="424">
        <f t="shared" si="930"/>
        <v>2632000</v>
      </c>
      <c r="X487" s="156">
        <v>0.11</v>
      </c>
      <c r="Y487" s="424">
        <f t="shared" si="992"/>
        <v>2921520</v>
      </c>
    </row>
    <row r="488" spans="1:25" s="120" customFormat="1" ht="15.5" x14ac:dyDescent="0.35">
      <c r="A488" s="787"/>
      <c r="B488" s="784"/>
      <c r="C488" s="787"/>
      <c r="D488" s="787"/>
      <c r="E488" s="282" t="s">
        <v>313</v>
      </c>
      <c r="F488" s="724">
        <v>1</v>
      </c>
      <c r="G488" s="311" t="s">
        <v>45</v>
      </c>
      <c r="H488" s="312">
        <v>5000000</v>
      </c>
      <c r="I488" s="413">
        <f t="shared" si="1039"/>
        <v>5000000</v>
      </c>
      <c r="J488" s="311">
        <v>0.2</v>
      </c>
      <c r="K488" s="415">
        <f t="shared" si="1035"/>
        <v>1000000</v>
      </c>
      <c r="L488" s="415">
        <f t="shared" si="1036"/>
        <v>4000000</v>
      </c>
      <c r="M488" s="848"/>
      <c r="N488" s="848"/>
      <c r="O488" s="197"/>
      <c r="P488" s="848"/>
      <c r="Q488" s="270" t="s">
        <v>140</v>
      </c>
      <c r="R488" s="483">
        <v>3000000</v>
      </c>
      <c r="S488" s="155">
        <f>SUM(F488*R488)</f>
        <v>3000000</v>
      </c>
      <c r="T488" s="156">
        <v>0.25</v>
      </c>
      <c r="U488" s="480">
        <f t="shared" ref="U488" si="1040">SUM(S488*T488)</f>
        <v>750000</v>
      </c>
      <c r="V488" s="480">
        <f t="shared" ref="V488" si="1041">SUM(S488-U488)</f>
        <v>2250000</v>
      </c>
      <c r="W488" s="424">
        <f t="shared" si="930"/>
        <v>2250000</v>
      </c>
      <c r="X488" s="156">
        <v>0.11</v>
      </c>
      <c r="Y488" s="424">
        <f>SUM(W488+(W488*X488))</f>
        <v>2497500</v>
      </c>
    </row>
    <row r="489" spans="1:25" s="119" customFormat="1" ht="15.5" x14ac:dyDescent="0.35">
      <c r="A489" s="787"/>
      <c r="B489" s="784"/>
      <c r="C489" s="787"/>
      <c r="D489" s="787"/>
      <c r="E489" s="282" t="s">
        <v>287</v>
      </c>
      <c r="F489" s="724">
        <v>6</v>
      </c>
      <c r="G489" s="311" t="s">
        <v>45</v>
      </c>
      <c r="H489" s="312">
        <v>248522</v>
      </c>
      <c r="I489" s="413">
        <f t="shared" ref="I489" si="1042">SUM(F489*H489)</f>
        <v>1491132</v>
      </c>
      <c r="J489" s="311">
        <v>0.2</v>
      </c>
      <c r="K489" s="415">
        <f t="shared" ref="K489" si="1043">SUM(I489*J489)</f>
        <v>298226.40000000002</v>
      </c>
      <c r="L489" s="415">
        <f t="shared" ref="L489" si="1044">SUM(I489-K489)</f>
        <v>1192905.6000000001</v>
      </c>
      <c r="M489" s="848"/>
      <c r="N489" s="848"/>
      <c r="O489" s="197"/>
      <c r="P489" s="848"/>
      <c r="Q489" s="484" t="s">
        <v>47</v>
      </c>
      <c r="R489" s="206">
        <v>159100</v>
      </c>
      <c r="S489" s="155">
        <f>SUM(F489*R489)</f>
        <v>954600</v>
      </c>
      <c r="T489" s="156">
        <v>0.22500000000000001</v>
      </c>
      <c r="U489" s="480">
        <f>SUM(S489*T489)</f>
        <v>214785</v>
      </c>
      <c r="V489" s="480">
        <f>SUM(S489-U489)</f>
        <v>739815</v>
      </c>
      <c r="W489" s="424">
        <f t="shared" si="930"/>
        <v>739815</v>
      </c>
      <c r="X489" s="156">
        <v>0.11</v>
      </c>
      <c r="Y489" s="424">
        <f t="shared" ref="Y489:Y490" si="1045">SUM(W489+(W489*X489))</f>
        <v>821194.65</v>
      </c>
    </row>
    <row r="490" spans="1:25" s="120" customFormat="1" ht="15.5" x14ac:dyDescent="0.35">
      <c r="A490" s="788"/>
      <c r="B490" s="785"/>
      <c r="C490" s="788"/>
      <c r="D490" s="788"/>
      <c r="E490" s="599" t="s">
        <v>122</v>
      </c>
      <c r="F490" s="724">
        <v>1</v>
      </c>
      <c r="G490" s="315" t="s">
        <v>52</v>
      </c>
      <c r="H490" s="177">
        <v>174000</v>
      </c>
      <c r="I490" s="419">
        <f t="shared" ref="I490" si="1046">SUM(F490*H490)</f>
        <v>174000</v>
      </c>
      <c r="J490" s="136">
        <v>0.2</v>
      </c>
      <c r="K490" s="383">
        <f t="shared" ref="K490" si="1047">SUM(I490*J490)</f>
        <v>34800</v>
      </c>
      <c r="L490" s="383">
        <f t="shared" ref="L490" si="1048">SUM(I490-K490)</f>
        <v>139200</v>
      </c>
      <c r="M490" s="847"/>
      <c r="N490" s="847"/>
      <c r="O490" s="198"/>
      <c r="P490" s="847"/>
      <c r="Q490" s="240" t="s">
        <v>98</v>
      </c>
      <c r="R490" s="338">
        <v>23636</v>
      </c>
      <c r="S490" s="173">
        <f>SUM(F490*R490)</f>
        <v>23636</v>
      </c>
      <c r="T490" s="639">
        <v>0.22</v>
      </c>
      <c r="U490" s="242">
        <f t="shared" ref="U490:U492" si="1049">SUM(S490*T490)</f>
        <v>5199.92</v>
      </c>
      <c r="V490" s="242">
        <f t="shared" ref="V490:V492" si="1050">SUM(S490-U490)</f>
        <v>18436.080000000002</v>
      </c>
      <c r="W490" s="241">
        <f t="shared" si="930"/>
        <v>18436.080000000002</v>
      </c>
      <c r="X490" s="639">
        <v>0.11</v>
      </c>
      <c r="Y490" s="241">
        <f t="shared" si="1045"/>
        <v>20464.0488</v>
      </c>
    </row>
    <row r="491" spans="1:25" s="120" customFormat="1" ht="15.5" x14ac:dyDescent="0.35">
      <c r="A491" s="780">
        <v>7</v>
      </c>
      <c r="B491" s="783">
        <v>45849</v>
      </c>
      <c r="C491" s="786">
        <v>118780725</v>
      </c>
      <c r="D491" s="780" t="s">
        <v>37</v>
      </c>
      <c r="E491" s="339" t="s">
        <v>545</v>
      </c>
      <c r="F491" s="203">
        <v>2</v>
      </c>
      <c r="G491" s="319" t="s">
        <v>52</v>
      </c>
      <c r="H491" s="320">
        <v>2650000</v>
      </c>
      <c r="I491" s="412">
        <f t="shared" ref="I491:I492" si="1051">SUM(F491*H491)</f>
        <v>5300000</v>
      </c>
      <c r="J491" s="319">
        <v>0</v>
      </c>
      <c r="K491" s="382">
        <f t="shared" ref="K491:K492" si="1052">SUM(I491*J491)</f>
        <v>0</v>
      </c>
      <c r="L491" s="382">
        <f t="shared" ref="L491:L492" si="1053">SUM(I491-K491)</f>
        <v>5300000</v>
      </c>
      <c r="M491" s="205">
        <f>SUM(L491:L493)</f>
        <v>17200000</v>
      </c>
      <c r="N491" s="205">
        <f>SUM(M491*11%)</f>
        <v>1892000</v>
      </c>
      <c r="O491" s="187"/>
      <c r="P491" s="229">
        <f>SUM(M491+N491)</f>
        <v>19092000</v>
      </c>
      <c r="Q491" s="485" t="s">
        <v>246</v>
      </c>
      <c r="R491" s="337">
        <v>1100000</v>
      </c>
      <c r="S491" s="649">
        <f>SUM(F491*R491)</f>
        <v>2200000</v>
      </c>
      <c r="T491" s="638">
        <v>0</v>
      </c>
      <c r="U491" s="239">
        <f t="shared" si="1049"/>
        <v>0</v>
      </c>
      <c r="V491" s="239">
        <f t="shared" si="1050"/>
        <v>2200000</v>
      </c>
      <c r="W491" s="238">
        <f t="shared" si="930"/>
        <v>2200000</v>
      </c>
      <c r="X491" s="638">
        <v>0.11</v>
      </c>
      <c r="Y491" s="238">
        <f>SUM(W491+(W491*X491))</f>
        <v>2442000</v>
      </c>
    </row>
    <row r="492" spans="1:25" s="120" customFormat="1" ht="15.5" x14ac:dyDescent="0.35">
      <c r="A492" s="781"/>
      <c r="B492" s="784"/>
      <c r="C492" s="787"/>
      <c r="D492" s="781"/>
      <c r="E492" s="290" t="s">
        <v>333</v>
      </c>
      <c r="F492" s="75">
        <v>1</v>
      </c>
      <c r="G492" s="311" t="s">
        <v>52</v>
      </c>
      <c r="H492" s="312">
        <v>3200000</v>
      </c>
      <c r="I492" s="413">
        <f t="shared" si="1051"/>
        <v>3200000</v>
      </c>
      <c r="J492" s="311">
        <v>0</v>
      </c>
      <c r="K492" s="415">
        <f t="shared" si="1052"/>
        <v>0</v>
      </c>
      <c r="L492" s="415">
        <f t="shared" si="1053"/>
        <v>3200000</v>
      </c>
      <c r="M492" s="220"/>
      <c r="N492" s="220"/>
      <c r="O492" s="197"/>
      <c r="P492" s="352"/>
      <c r="Q492" s="484" t="s">
        <v>246</v>
      </c>
      <c r="R492" s="206">
        <v>1100000</v>
      </c>
      <c r="S492" s="155">
        <f>SUM(F492*R492)</f>
        <v>1100000</v>
      </c>
      <c r="T492" s="156">
        <v>0</v>
      </c>
      <c r="U492" s="480">
        <f t="shared" si="1049"/>
        <v>0</v>
      </c>
      <c r="V492" s="480">
        <f t="shared" si="1050"/>
        <v>1100000</v>
      </c>
      <c r="W492" s="424">
        <f t="shared" si="930"/>
        <v>1100000</v>
      </c>
      <c r="X492" s="156">
        <v>0.11</v>
      </c>
      <c r="Y492" s="424">
        <f>SUM(W492+(W492*X492))</f>
        <v>1221000</v>
      </c>
    </row>
    <row r="493" spans="1:25" s="120" customFormat="1" ht="15.5" x14ac:dyDescent="0.35">
      <c r="A493" s="782"/>
      <c r="B493" s="785"/>
      <c r="C493" s="788"/>
      <c r="D493" s="782"/>
      <c r="E493" s="397" t="s">
        <v>332</v>
      </c>
      <c r="F493" s="202">
        <v>1</v>
      </c>
      <c r="G493" s="315" t="s">
        <v>70</v>
      </c>
      <c r="H493" s="316">
        <v>8700000</v>
      </c>
      <c r="I493" s="419">
        <f t="shared" ref="I493" si="1054">SUM(F493*H493)</f>
        <v>8700000</v>
      </c>
      <c r="J493" s="315">
        <v>0</v>
      </c>
      <c r="K493" s="383">
        <f t="shared" ref="K493" si="1055">SUM(I493*J493)</f>
        <v>0</v>
      </c>
      <c r="L493" s="383">
        <f t="shared" ref="L493" si="1056">SUM(I493-K493)</f>
        <v>8700000</v>
      </c>
      <c r="M493" s="249"/>
      <c r="N493" s="249"/>
      <c r="O493" s="198"/>
      <c r="P493" s="351"/>
      <c r="Q493" s="489" t="s">
        <v>246</v>
      </c>
      <c r="R493" s="338">
        <v>3400000</v>
      </c>
      <c r="S493" s="173">
        <f>SUM(F493*R493)</f>
        <v>3400000</v>
      </c>
      <c r="T493" s="639">
        <v>0</v>
      </c>
      <c r="U493" s="242">
        <f t="shared" ref="U493" si="1057">SUM(S493*T493)</f>
        <v>0</v>
      </c>
      <c r="V493" s="242">
        <f t="shared" ref="V493" si="1058">SUM(S493-U493)</f>
        <v>3400000</v>
      </c>
      <c r="W493" s="241">
        <f t="shared" si="930"/>
        <v>3400000</v>
      </c>
      <c r="X493" s="639">
        <v>0.11</v>
      </c>
      <c r="Y493" s="241">
        <f>SUM(W493+(W493*X493))</f>
        <v>3774000</v>
      </c>
    </row>
    <row r="494" spans="1:25" s="35" customFormat="1" ht="15.5" x14ac:dyDescent="0.35">
      <c r="A494" s="209"/>
      <c r="B494" s="37"/>
      <c r="C494" s="271"/>
      <c r="D494" s="209"/>
      <c r="E494" s="385"/>
      <c r="F494" s="459"/>
      <c r="G494" s="340"/>
      <c r="H494" s="386"/>
      <c r="I494" s="460"/>
      <c r="J494" s="340"/>
      <c r="K494" s="447"/>
      <c r="L494" s="447"/>
      <c r="M494" s="232"/>
      <c r="N494" s="232"/>
      <c r="O494" s="224"/>
      <c r="Q494" s="427"/>
      <c r="R494" s="428"/>
      <c r="S494" s="651"/>
      <c r="T494" s="634"/>
      <c r="U494" s="501"/>
      <c r="V494" s="501"/>
      <c r="W494" s="562"/>
      <c r="X494" s="634"/>
      <c r="Y494" s="562"/>
    </row>
    <row r="495" spans="1:25" s="35" customFormat="1" ht="15.5" x14ac:dyDescent="0.35">
      <c r="A495" s="209"/>
      <c r="B495" s="37"/>
      <c r="C495" s="271"/>
      <c r="D495" s="209"/>
      <c r="E495" s="385"/>
      <c r="F495" s="459"/>
      <c r="G495" s="340"/>
      <c r="H495" s="386"/>
      <c r="I495" s="460"/>
      <c r="J495" s="340"/>
      <c r="K495" s="447"/>
      <c r="L495" s="447"/>
      <c r="M495" s="232"/>
      <c r="N495" s="232"/>
      <c r="O495" s="224"/>
      <c r="Q495" s="427"/>
      <c r="R495" s="428"/>
      <c r="S495" s="651"/>
      <c r="T495" s="634"/>
      <c r="U495" s="501"/>
      <c r="V495" s="501"/>
      <c r="W495" s="562"/>
      <c r="X495" s="634"/>
      <c r="Y495" s="562"/>
    </row>
    <row r="496" spans="1:25" s="35" customFormat="1" ht="15.5" x14ac:dyDescent="0.35">
      <c r="A496" s="209"/>
      <c r="B496" s="37"/>
      <c r="C496" s="271"/>
      <c r="D496" s="209"/>
      <c r="E496" s="385"/>
      <c r="F496" s="459"/>
      <c r="G496" s="340"/>
      <c r="H496" s="386"/>
      <c r="I496" s="460"/>
      <c r="J496" s="340"/>
      <c r="K496" s="447"/>
      <c r="L496" s="447"/>
      <c r="M496" s="232"/>
      <c r="N496" s="232"/>
      <c r="O496" s="224"/>
      <c r="Q496" s="427"/>
      <c r="R496" s="428"/>
      <c r="S496" s="651"/>
      <c r="T496" s="634"/>
      <c r="U496" s="501"/>
      <c r="V496" s="501"/>
      <c r="W496" s="562"/>
      <c r="X496" s="634"/>
      <c r="Y496" s="562"/>
    </row>
    <row r="497" spans="1:294" s="35" customFormat="1" ht="15.5" x14ac:dyDescent="0.35">
      <c r="A497" s="209"/>
      <c r="B497" s="37"/>
      <c r="C497" s="271"/>
      <c r="D497" s="209"/>
      <c r="E497" s="385"/>
      <c r="F497" s="459"/>
      <c r="G497" s="340"/>
      <c r="H497" s="386"/>
      <c r="I497" s="460"/>
      <c r="J497" s="340"/>
      <c r="K497" s="447"/>
      <c r="L497" s="447"/>
      <c r="M497" s="232"/>
      <c r="N497" s="232"/>
      <c r="O497" s="224"/>
      <c r="Q497" s="427"/>
      <c r="R497" s="428"/>
      <c r="S497" s="651"/>
      <c r="T497" s="634"/>
      <c r="U497" s="501"/>
      <c r="V497" s="501"/>
      <c r="W497" s="562"/>
      <c r="X497" s="634"/>
      <c r="Y497" s="562"/>
    </row>
    <row r="498" spans="1:294" s="41" customFormat="1" ht="19" thickBot="1" x14ac:dyDescent="0.4">
      <c r="A498" s="789" t="s">
        <v>645</v>
      </c>
      <c r="B498" s="790"/>
      <c r="C498" s="790"/>
      <c r="D498" s="110"/>
      <c r="E498" s="112"/>
      <c r="F498" s="113"/>
      <c r="G498" s="112"/>
      <c r="H498" s="114"/>
      <c r="I498" s="115"/>
      <c r="J498" s="116"/>
      <c r="K498" s="117"/>
      <c r="L498" s="117"/>
      <c r="M498" s="13"/>
      <c r="N498" s="13"/>
      <c r="O498" s="13"/>
      <c r="P498" s="116"/>
      <c r="Q498" s="118"/>
      <c r="R498" s="13"/>
      <c r="S498" s="13"/>
      <c r="T498" s="13"/>
      <c r="U498" s="118"/>
      <c r="V498" s="13"/>
      <c r="W498" s="13"/>
      <c r="X498" s="14"/>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row>
    <row r="499" spans="1:294" ht="15.5" x14ac:dyDescent="0.35">
      <c r="A499" s="798" t="s">
        <v>0</v>
      </c>
      <c r="B499" s="798" t="s">
        <v>1</v>
      </c>
      <c r="C499" s="798"/>
      <c r="D499" s="800" t="s">
        <v>3</v>
      </c>
      <c r="E499" s="798" t="s">
        <v>5</v>
      </c>
      <c r="F499" s="798" t="s">
        <v>6</v>
      </c>
      <c r="G499" s="798"/>
      <c r="H499" s="370" t="s">
        <v>7</v>
      </c>
      <c r="I499" s="371" t="s">
        <v>8</v>
      </c>
      <c r="J499" s="372" t="s">
        <v>9</v>
      </c>
      <c r="K499" s="371" t="s">
        <v>10</v>
      </c>
      <c r="L499" s="371" t="s">
        <v>10</v>
      </c>
      <c r="M499" s="371" t="s">
        <v>11</v>
      </c>
      <c r="N499" s="802" t="s">
        <v>93</v>
      </c>
      <c r="O499" s="802" t="s">
        <v>206</v>
      </c>
      <c r="P499" s="371" t="s">
        <v>12</v>
      </c>
      <c r="Q499" s="804" t="s">
        <v>13</v>
      </c>
      <c r="R499" s="371" t="s">
        <v>14</v>
      </c>
      <c r="S499" s="371" t="s">
        <v>14</v>
      </c>
      <c r="T499" s="374" t="s">
        <v>15</v>
      </c>
      <c r="U499" s="40" t="s">
        <v>16</v>
      </c>
      <c r="V499" s="40" t="s">
        <v>17</v>
      </c>
      <c r="W499" s="40" t="s">
        <v>18</v>
      </c>
      <c r="X499" s="794" t="s">
        <v>19</v>
      </c>
      <c r="Y499" s="796" t="s">
        <v>17</v>
      </c>
    </row>
    <row r="500" spans="1:294" s="41" customFormat="1" ht="17.25" customHeight="1" thickBot="1" x14ac:dyDescent="0.4">
      <c r="A500" s="808"/>
      <c r="B500" s="375" t="s">
        <v>20</v>
      </c>
      <c r="C500" s="367" t="s">
        <v>21</v>
      </c>
      <c r="D500" s="809"/>
      <c r="E500" s="808"/>
      <c r="F500" s="377" t="s">
        <v>23</v>
      </c>
      <c r="G500" s="367" t="s">
        <v>24</v>
      </c>
      <c r="H500" s="378" t="s">
        <v>25</v>
      </c>
      <c r="I500" s="379" t="s">
        <v>25</v>
      </c>
      <c r="J500" s="380" t="s">
        <v>26</v>
      </c>
      <c r="K500" s="379" t="s">
        <v>27</v>
      </c>
      <c r="L500" s="379" t="s">
        <v>28</v>
      </c>
      <c r="M500" s="379" t="s">
        <v>29</v>
      </c>
      <c r="N500" s="810"/>
      <c r="O500" s="810"/>
      <c r="P500" s="379" t="s">
        <v>30</v>
      </c>
      <c r="Q500" s="811"/>
      <c r="R500" s="379" t="s">
        <v>31</v>
      </c>
      <c r="S500" s="379" t="s">
        <v>32</v>
      </c>
      <c r="T500" s="381" t="s">
        <v>33</v>
      </c>
      <c r="U500" s="367" t="s">
        <v>34</v>
      </c>
      <c r="V500" s="367" t="s">
        <v>35</v>
      </c>
      <c r="W500" s="367" t="s">
        <v>36</v>
      </c>
      <c r="X500" s="806"/>
      <c r="Y500" s="807"/>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c r="EX500"/>
      <c r="EY500"/>
      <c r="EZ500"/>
      <c r="FA500"/>
      <c r="FB500"/>
      <c r="FC500"/>
      <c r="FD500"/>
      <c r="FE500"/>
      <c r="FF500"/>
      <c r="FG500"/>
      <c r="FH500"/>
      <c r="FI500"/>
      <c r="FJ500"/>
      <c r="FK500"/>
      <c r="FL500"/>
      <c r="FM500"/>
      <c r="FN500"/>
      <c r="FO500"/>
      <c r="FP500"/>
      <c r="FQ500"/>
      <c r="FR500"/>
      <c r="FS500"/>
      <c r="FT500"/>
      <c r="FU500"/>
      <c r="FV500"/>
      <c r="FW500"/>
      <c r="FX500"/>
      <c r="FY500"/>
      <c r="FZ500"/>
      <c r="GA500"/>
      <c r="GB500"/>
      <c r="GC500"/>
      <c r="GD500"/>
      <c r="GE500"/>
      <c r="GF500"/>
      <c r="GG500"/>
      <c r="GH500"/>
      <c r="GI500"/>
      <c r="GJ500"/>
      <c r="GK500"/>
      <c r="GL500"/>
      <c r="GM500"/>
      <c r="GN500"/>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row>
    <row r="501" spans="1:294" s="120" customFormat="1" ht="15.5" x14ac:dyDescent="0.35">
      <c r="A501" s="786">
        <v>1</v>
      </c>
      <c r="B501" s="783">
        <v>45877</v>
      </c>
      <c r="C501" s="838" t="s">
        <v>664</v>
      </c>
      <c r="D501" s="786" t="s">
        <v>37</v>
      </c>
      <c r="E501" s="172" t="s">
        <v>353</v>
      </c>
      <c r="F501" s="318">
        <v>20</v>
      </c>
      <c r="G501" s="319" t="s">
        <v>45</v>
      </c>
      <c r="H501" s="204">
        <v>27000</v>
      </c>
      <c r="I501" s="412">
        <f t="shared" ref="I501" si="1059">SUM(F501*H501)</f>
        <v>540000</v>
      </c>
      <c r="J501" s="319">
        <v>0.2</v>
      </c>
      <c r="K501" s="382">
        <f t="shared" ref="K501" si="1060">SUM(I501*J501)</f>
        <v>108000</v>
      </c>
      <c r="L501" s="382">
        <f>SUM(I501-K501)</f>
        <v>432000</v>
      </c>
      <c r="M501" s="846">
        <f>SUM(L501:L538)</f>
        <v>85300108.799999997</v>
      </c>
      <c r="N501" s="846">
        <f>SUM(M501*11%)</f>
        <v>9383011.9680000003</v>
      </c>
      <c r="O501" s="187"/>
      <c r="P501" s="846">
        <f>SUM(M501+N501)</f>
        <v>94683120.767999992</v>
      </c>
      <c r="Q501" s="485" t="s">
        <v>88</v>
      </c>
      <c r="R501" s="337">
        <v>9009</v>
      </c>
      <c r="S501" s="649">
        <f>SUM(F501*R501)</f>
        <v>180180</v>
      </c>
      <c r="T501" s="638">
        <v>0</v>
      </c>
      <c r="U501" s="239">
        <f t="shared" ref="U501" si="1061">SUM(S501*T501)</f>
        <v>0</v>
      </c>
      <c r="V501" s="239">
        <f t="shared" ref="V501" si="1062">SUM(S501-U501)</f>
        <v>180180</v>
      </c>
      <c r="W501" s="238">
        <f t="shared" ref="W501:W508" si="1063">SUM(V501)</f>
        <v>180180</v>
      </c>
      <c r="X501" s="638">
        <v>0</v>
      </c>
      <c r="Y501" s="238">
        <f t="shared" ref="Y501:Y503" si="1064">SUM(W501+(W501*X501))</f>
        <v>180180</v>
      </c>
    </row>
    <row r="502" spans="1:294" s="120" customFormat="1" ht="15.5" x14ac:dyDescent="0.35">
      <c r="A502" s="787"/>
      <c r="B502" s="784"/>
      <c r="C502" s="787"/>
      <c r="D502" s="787"/>
      <c r="E502" s="282" t="s">
        <v>115</v>
      </c>
      <c r="F502" s="310">
        <v>5</v>
      </c>
      <c r="G502" s="311" t="s">
        <v>648</v>
      </c>
      <c r="H502" s="312">
        <v>268750</v>
      </c>
      <c r="I502" s="413">
        <f t="shared" ref="I502" si="1065">SUM(F502*H502)</f>
        <v>1343750</v>
      </c>
      <c r="J502" s="311">
        <v>0.2</v>
      </c>
      <c r="K502" s="415">
        <f t="shared" ref="K502" si="1066">SUM(I502*J502)</f>
        <v>268750</v>
      </c>
      <c r="L502" s="415">
        <f t="shared" ref="L502" si="1067">SUM(I502-K502)</f>
        <v>1075000</v>
      </c>
      <c r="M502" s="848"/>
      <c r="N502" s="848"/>
      <c r="O502" s="197"/>
      <c r="P502" s="848"/>
      <c r="Q502" s="484" t="s">
        <v>258</v>
      </c>
      <c r="R502" s="483">
        <v>424765</v>
      </c>
      <c r="S502" s="155">
        <f>SUM(F502*R502)</f>
        <v>2123825</v>
      </c>
      <c r="T502" s="156">
        <v>0</v>
      </c>
      <c r="U502" s="480">
        <f t="shared" ref="U502" si="1068">SUM(S502*T502)</f>
        <v>0</v>
      </c>
      <c r="V502" s="480">
        <f t="shared" ref="V502" si="1069">SUM(S502-U502)</f>
        <v>2123825</v>
      </c>
      <c r="W502" s="424">
        <f t="shared" si="1063"/>
        <v>2123825</v>
      </c>
      <c r="X502" s="156">
        <v>0.11</v>
      </c>
      <c r="Y502" s="424">
        <f t="shared" si="1064"/>
        <v>2357445.75</v>
      </c>
    </row>
    <row r="503" spans="1:294" s="120" customFormat="1" ht="15.5" x14ac:dyDescent="0.35">
      <c r="A503" s="787"/>
      <c r="B503" s="784"/>
      <c r="C503" s="787"/>
      <c r="D503" s="787"/>
      <c r="E503" s="130" t="s">
        <v>348</v>
      </c>
      <c r="F503" s="310">
        <v>20</v>
      </c>
      <c r="G503" s="158" t="s">
        <v>45</v>
      </c>
      <c r="H503" s="312">
        <v>31250</v>
      </c>
      <c r="I503" s="413">
        <f t="shared" ref="I503" si="1070">SUM(F503*H503)</f>
        <v>625000</v>
      </c>
      <c r="J503" s="311">
        <v>0.2</v>
      </c>
      <c r="K503" s="415">
        <f t="shared" ref="K503" si="1071">SUM(I503*J503)</f>
        <v>125000</v>
      </c>
      <c r="L503" s="415">
        <f t="shared" ref="L503" si="1072">SUM(I503-K503)</f>
        <v>500000</v>
      </c>
      <c r="M503" s="848"/>
      <c r="N503" s="848"/>
      <c r="O503" s="197"/>
      <c r="P503" s="848"/>
      <c r="Q503" s="484" t="s">
        <v>212</v>
      </c>
      <c r="R503" s="483">
        <v>13514</v>
      </c>
      <c r="S503" s="155">
        <f>SUM(F503*R503)</f>
        <v>270280</v>
      </c>
      <c r="T503" s="156">
        <v>0</v>
      </c>
      <c r="U503" s="480">
        <f t="shared" ref="U503" si="1073">SUM(S503*T503)</f>
        <v>0</v>
      </c>
      <c r="V503" s="480">
        <f t="shared" ref="V503" si="1074">SUM(S503-U503)</f>
        <v>270280</v>
      </c>
      <c r="W503" s="424">
        <f t="shared" si="1063"/>
        <v>270280</v>
      </c>
      <c r="X503" s="156">
        <v>0.11</v>
      </c>
      <c r="Y503" s="424">
        <f t="shared" si="1064"/>
        <v>300010.8</v>
      </c>
    </row>
    <row r="504" spans="1:294" s="120" customFormat="1" ht="15.5" x14ac:dyDescent="0.35">
      <c r="A504" s="787"/>
      <c r="B504" s="784"/>
      <c r="C504" s="787"/>
      <c r="D504" s="787"/>
      <c r="E504" s="125" t="s">
        <v>119</v>
      </c>
      <c r="F504" s="75">
        <v>1</v>
      </c>
      <c r="G504" s="158" t="s">
        <v>39</v>
      </c>
      <c r="H504" s="157">
        <v>131000</v>
      </c>
      <c r="I504" s="413">
        <f t="shared" ref="I504" si="1075">SUM(F504*H504)</f>
        <v>131000</v>
      </c>
      <c r="J504" s="158">
        <v>0.2</v>
      </c>
      <c r="K504" s="415">
        <f t="shared" ref="K504" si="1076">SUM(I504*J504)</f>
        <v>26200</v>
      </c>
      <c r="L504" s="415">
        <f t="shared" ref="L504" si="1077">SUM(I504-K504)</f>
        <v>104800</v>
      </c>
      <c r="M504" s="848"/>
      <c r="N504" s="848"/>
      <c r="O504" s="197"/>
      <c r="P504" s="848"/>
      <c r="Q504" s="484" t="s">
        <v>104</v>
      </c>
      <c r="R504" s="483">
        <v>50000</v>
      </c>
      <c r="S504" s="155">
        <f>SUM(F504*R504)</f>
        <v>50000</v>
      </c>
      <c r="T504" s="156">
        <v>0</v>
      </c>
      <c r="U504" s="480">
        <f t="shared" ref="U504" si="1078">SUM(S504*T504)</f>
        <v>0</v>
      </c>
      <c r="V504" s="480">
        <f t="shared" ref="V504" si="1079">SUM(S504-U504)</f>
        <v>50000</v>
      </c>
      <c r="W504" s="424">
        <f t="shared" si="1063"/>
        <v>50000</v>
      </c>
      <c r="X504" s="156">
        <v>0.11</v>
      </c>
      <c r="Y504" s="424">
        <f t="shared" ref="Y504" si="1080">SUM(W504+(W504*X504))</f>
        <v>55500</v>
      </c>
    </row>
    <row r="505" spans="1:294" s="120" customFormat="1" ht="15.5" x14ac:dyDescent="0.35">
      <c r="A505" s="787"/>
      <c r="B505" s="784"/>
      <c r="C505" s="787"/>
      <c r="D505" s="787"/>
      <c r="E505" s="125" t="s">
        <v>114</v>
      </c>
      <c r="F505" s="732">
        <v>2</v>
      </c>
      <c r="G505" s="158" t="s">
        <v>39</v>
      </c>
      <c r="H505" s="157">
        <v>1592000</v>
      </c>
      <c r="I505" s="413">
        <f t="shared" ref="I505:I506" si="1081">SUM(F505*H505)</f>
        <v>3184000</v>
      </c>
      <c r="J505" s="158">
        <v>0</v>
      </c>
      <c r="K505" s="415">
        <f t="shared" ref="K505:K506" si="1082">SUM(I505*J505)</f>
        <v>0</v>
      </c>
      <c r="L505" s="415">
        <f t="shared" ref="L505:L506" si="1083">SUM(I505-K505)</f>
        <v>3184000</v>
      </c>
      <c r="M505" s="848"/>
      <c r="N505" s="848"/>
      <c r="O505" s="197"/>
      <c r="P505" s="848"/>
      <c r="Q505" s="484" t="s">
        <v>258</v>
      </c>
      <c r="R505" s="483">
        <v>473110</v>
      </c>
      <c r="S505" s="155">
        <f>SUM(F505*R505)</f>
        <v>946220</v>
      </c>
      <c r="T505" s="156">
        <v>0</v>
      </c>
      <c r="U505" s="480">
        <f t="shared" ref="U505:U508" si="1084">SUM(S505*T505)</f>
        <v>0</v>
      </c>
      <c r="V505" s="480">
        <f t="shared" ref="V505:V508" si="1085">SUM(S505-U505)</f>
        <v>946220</v>
      </c>
      <c r="W505" s="424">
        <f t="shared" si="1063"/>
        <v>946220</v>
      </c>
      <c r="X505" s="156">
        <v>0.11</v>
      </c>
      <c r="Y505" s="424">
        <f t="shared" ref="Y505" si="1086">SUM(W505+(W505*X505))</f>
        <v>1050304.2</v>
      </c>
    </row>
    <row r="506" spans="1:294" s="120" customFormat="1" ht="15.5" x14ac:dyDescent="0.35">
      <c r="A506" s="787"/>
      <c r="B506" s="784"/>
      <c r="C506" s="787"/>
      <c r="D506" s="787"/>
      <c r="E506" s="282" t="s">
        <v>178</v>
      </c>
      <c r="F506" s="732">
        <v>1</v>
      </c>
      <c r="G506" s="311" t="s">
        <v>39</v>
      </c>
      <c r="H506" s="312">
        <v>3328000</v>
      </c>
      <c r="I506" s="413">
        <f t="shared" si="1081"/>
        <v>3328000</v>
      </c>
      <c r="J506" s="311">
        <v>0</v>
      </c>
      <c r="K506" s="415">
        <f t="shared" si="1082"/>
        <v>0</v>
      </c>
      <c r="L506" s="415">
        <f t="shared" si="1083"/>
        <v>3328000</v>
      </c>
      <c r="M506" s="848"/>
      <c r="N506" s="848"/>
      <c r="O506" s="197"/>
      <c r="P506" s="848"/>
      <c r="Q506" s="484" t="s">
        <v>258</v>
      </c>
      <c r="R506" s="483">
        <v>500500</v>
      </c>
      <c r="S506" s="155">
        <f>SUM(F506*R506)</f>
        <v>500500</v>
      </c>
      <c r="T506" s="156">
        <v>0</v>
      </c>
      <c r="U506" s="480">
        <f t="shared" si="1084"/>
        <v>0</v>
      </c>
      <c r="V506" s="480">
        <f t="shared" si="1085"/>
        <v>500500</v>
      </c>
      <c r="W506" s="424">
        <f t="shared" si="1063"/>
        <v>500500</v>
      </c>
      <c r="X506" s="156">
        <v>0.11</v>
      </c>
      <c r="Y506" s="424">
        <f t="shared" ref="Y506" si="1087">SUM(W506+(W506*X506))</f>
        <v>555555</v>
      </c>
    </row>
    <row r="507" spans="1:294" s="120" customFormat="1" ht="15.5" x14ac:dyDescent="0.35">
      <c r="A507" s="787"/>
      <c r="B507" s="784"/>
      <c r="C507" s="787"/>
      <c r="D507" s="787"/>
      <c r="E507" s="282" t="s">
        <v>117</v>
      </c>
      <c r="F507" s="732">
        <v>5</v>
      </c>
      <c r="G507" s="311" t="s">
        <v>45</v>
      </c>
      <c r="H507" s="312">
        <v>656250</v>
      </c>
      <c r="I507" s="413">
        <f t="shared" ref="I507" si="1088">SUM(F507*H507)</f>
        <v>3281250</v>
      </c>
      <c r="J507" s="311">
        <v>0.2</v>
      </c>
      <c r="K507" s="415">
        <f t="shared" ref="K507" si="1089">SUM(I507*J507)</f>
        <v>656250</v>
      </c>
      <c r="L507" s="415">
        <f t="shared" ref="L507" si="1090">SUM(I507-K507)</f>
        <v>2625000</v>
      </c>
      <c r="M507" s="848"/>
      <c r="N507" s="848"/>
      <c r="O507" s="197"/>
      <c r="P507" s="848"/>
      <c r="Q507" s="270" t="s">
        <v>118</v>
      </c>
      <c r="R507" s="483">
        <v>2173500</v>
      </c>
      <c r="S507" s="155">
        <f>SUM(F507*R507)</f>
        <v>10867500</v>
      </c>
      <c r="T507" s="156">
        <v>0.2</v>
      </c>
      <c r="U507" s="480">
        <f t="shared" si="1084"/>
        <v>2173500</v>
      </c>
      <c r="V507" s="480">
        <f t="shared" si="1085"/>
        <v>8694000</v>
      </c>
      <c r="W507" s="424">
        <f t="shared" si="1063"/>
        <v>8694000</v>
      </c>
      <c r="X507" s="156">
        <v>0.11</v>
      </c>
      <c r="Y507" s="424">
        <f t="shared" ref="Y507" si="1091">SUM(W507+(W507*X507))</f>
        <v>9650340</v>
      </c>
    </row>
    <row r="508" spans="1:294" s="120" customFormat="1" ht="15.5" x14ac:dyDescent="0.35">
      <c r="A508" s="787"/>
      <c r="B508" s="784"/>
      <c r="C508" s="787"/>
      <c r="D508" s="787"/>
      <c r="E508" s="125" t="s">
        <v>221</v>
      </c>
      <c r="F508" s="75">
        <v>2</v>
      </c>
      <c r="G508" s="158" t="s">
        <v>45</v>
      </c>
      <c r="H508" s="157">
        <v>235000</v>
      </c>
      <c r="I508" s="413">
        <f t="shared" ref="I508" si="1092">SUM(F508*H508)</f>
        <v>470000</v>
      </c>
      <c r="J508" s="158">
        <v>0.2</v>
      </c>
      <c r="K508" s="415">
        <f t="shared" ref="K508" si="1093">SUM(I508*J508)</f>
        <v>94000</v>
      </c>
      <c r="L508" s="415">
        <f t="shared" ref="L508" si="1094">SUM(I508-K508)</f>
        <v>376000</v>
      </c>
      <c r="M508" s="848"/>
      <c r="N508" s="848"/>
      <c r="O508" s="197"/>
      <c r="P508" s="848"/>
      <c r="Q508" s="484" t="s">
        <v>360</v>
      </c>
      <c r="R508" s="483">
        <v>380000</v>
      </c>
      <c r="S508" s="155">
        <f>SUM(F508*R508)</f>
        <v>760000</v>
      </c>
      <c r="T508" s="156">
        <v>0.5</v>
      </c>
      <c r="U508" s="480">
        <f t="shared" si="1084"/>
        <v>380000</v>
      </c>
      <c r="V508" s="480">
        <f t="shared" si="1085"/>
        <v>380000</v>
      </c>
      <c r="W508" s="424">
        <f t="shared" si="1063"/>
        <v>380000</v>
      </c>
      <c r="X508" s="156">
        <v>0.11</v>
      </c>
      <c r="Y508" s="424">
        <f t="shared" ref="Y508" si="1095">SUM(W508+(W508*X508))</f>
        <v>421800</v>
      </c>
    </row>
    <row r="509" spans="1:294" ht="15.5" x14ac:dyDescent="0.35">
      <c r="A509" s="787"/>
      <c r="B509" s="784"/>
      <c r="C509" s="787"/>
      <c r="D509" s="787"/>
      <c r="E509" s="260" t="s">
        <v>311</v>
      </c>
      <c r="F509" s="310">
        <v>4</v>
      </c>
      <c r="G509" s="311" t="s">
        <v>45</v>
      </c>
      <c r="H509" s="600">
        <v>387500</v>
      </c>
      <c r="I509" s="413">
        <f t="shared" ref="I509" si="1096">SUM(F509*H509)</f>
        <v>1550000</v>
      </c>
      <c r="J509" s="311">
        <v>0</v>
      </c>
      <c r="K509" s="415">
        <f t="shared" ref="K509" si="1097">SUM(I509*J509)</f>
        <v>0</v>
      </c>
      <c r="L509" s="415">
        <f t="shared" ref="L509" si="1098">SUM(I509-K509)</f>
        <v>1550000</v>
      </c>
      <c r="M509" s="848"/>
      <c r="N509" s="848"/>
      <c r="O509" s="197"/>
      <c r="P509" s="848"/>
      <c r="Q509" s="57" t="s">
        <v>47</v>
      </c>
      <c r="R509" s="166">
        <v>286000</v>
      </c>
      <c r="S509" s="155">
        <f>SUM(F509*R509)</f>
        <v>1144000</v>
      </c>
      <c r="T509" s="156">
        <v>0.22</v>
      </c>
      <c r="U509" s="480">
        <f>SUM(S509*T509)</f>
        <v>251680</v>
      </c>
      <c r="V509" s="480">
        <f>SUM(S509-U509)</f>
        <v>892320</v>
      </c>
      <c r="W509" s="424">
        <f>SUM(V509)</f>
        <v>892320</v>
      </c>
      <c r="X509" s="156">
        <v>0.11</v>
      </c>
      <c r="Y509" s="424">
        <f t="shared" ref="Y509:Y510" si="1099">SUM(W509+(W509*X509))</f>
        <v>990475.2</v>
      </c>
    </row>
    <row r="510" spans="1:294" s="120" customFormat="1" ht="15.5" x14ac:dyDescent="0.35">
      <c r="A510" s="787"/>
      <c r="B510" s="784"/>
      <c r="C510" s="787"/>
      <c r="D510" s="787"/>
      <c r="E510" s="125" t="s">
        <v>109</v>
      </c>
      <c r="F510" s="75">
        <v>1</v>
      </c>
      <c r="G510" s="311" t="s">
        <v>50</v>
      </c>
      <c r="H510" s="157">
        <v>5167000</v>
      </c>
      <c r="I510" s="413">
        <f t="shared" ref="I510" si="1100">SUM(F510*H510)</f>
        <v>5167000</v>
      </c>
      <c r="J510" s="311">
        <v>0</v>
      </c>
      <c r="K510" s="415">
        <f t="shared" ref="K510" si="1101">SUM(I510*J510)</f>
        <v>0</v>
      </c>
      <c r="L510" s="415">
        <f t="shared" ref="L510" si="1102">SUM(I510-K510)</f>
        <v>5167000</v>
      </c>
      <c r="M510" s="848"/>
      <c r="N510" s="848"/>
      <c r="O510" s="197"/>
      <c r="P510" s="848"/>
      <c r="Q510" s="484" t="s">
        <v>258</v>
      </c>
      <c r="R510" s="483">
        <v>2900000</v>
      </c>
      <c r="S510" s="155">
        <f>SUM(F510*R510)</f>
        <v>2900000</v>
      </c>
      <c r="T510" s="156">
        <v>0</v>
      </c>
      <c r="U510" s="480">
        <f t="shared" ref="U510" si="1103">SUM(S510*T510)</f>
        <v>0</v>
      </c>
      <c r="V510" s="480">
        <f t="shared" ref="V510" si="1104">SUM(S510-U510)</f>
        <v>2900000</v>
      </c>
      <c r="W510" s="424">
        <f t="shared" ref="W510" si="1105">SUM(V510)</f>
        <v>2900000</v>
      </c>
      <c r="X510" s="156">
        <v>0.11</v>
      </c>
      <c r="Y510" s="424">
        <f t="shared" si="1099"/>
        <v>3219000</v>
      </c>
    </row>
    <row r="511" spans="1:294" s="120" customFormat="1" ht="15.5" x14ac:dyDescent="0.35">
      <c r="A511" s="787"/>
      <c r="B511" s="784"/>
      <c r="C511" s="787"/>
      <c r="D511" s="787"/>
      <c r="E511" s="125" t="s">
        <v>155</v>
      </c>
      <c r="F511" s="732">
        <v>4</v>
      </c>
      <c r="G511" s="158" t="s">
        <v>45</v>
      </c>
      <c r="H511" s="157">
        <v>1682000</v>
      </c>
      <c r="I511" s="413">
        <f t="shared" ref="I511" si="1106">SUM(F511*H511)</f>
        <v>6728000</v>
      </c>
      <c r="J511" s="311">
        <v>0</v>
      </c>
      <c r="K511" s="415">
        <f t="shared" ref="K511:K515" si="1107">SUM(I511*J511)</f>
        <v>0</v>
      </c>
      <c r="L511" s="415">
        <f t="shared" ref="L511:L515" si="1108">SUM(I511-K511)</f>
        <v>6728000</v>
      </c>
      <c r="M511" s="848"/>
      <c r="N511" s="848"/>
      <c r="O511" s="197"/>
      <c r="P511" s="848"/>
      <c r="Q511" s="484" t="s">
        <v>258</v>
      </c>
      <c r="R511" s="483">
        <v>557000</v>
      </c>
      <c r="S511" s="155">
        <f>SUM(F511*R511)</f>
        <v>2228000</v>
      </c>
      <c r="T511" s="156">
        <v>0</v>
      </c>
      <c r="U511" s="480">
        <f t="shared" ref="U511:U519" si="1109">SUM(S511*T511)</f>
        <v>0</v>
      </c>
      <c r="V511" s="480">
        <f t="shared" ref="V511:V519" si="1110">SUM(S511-U511)</f>
        <v>2228000</v>
      </c>
      <c r="W511" s="424">
        <f t="shared" ref="W511:W536" si="1111">SUM(V511)</f>
        <v>2228000</v>
      </c>
      <c r="X511" s="156">
        <v>0.11</v>
      </c>
      <c r="Y511" s="424">
        <f t="shared" ref="Y511:Y518" si="1112">SUM(W511+(W511*X511))</f>
        <v>2473080</v>
      </c>
    </row>
    <row r="512" spans="1:294" s="120" customFormat="1" ht="15.5" x14ac:dyDescent="0.35">
      <c r="A512" s="787"/>
      <c r="B512" s="784"/>
      <c r="C512" s="787"/>
      <c r="D512" s="787"/>
      <c r="E512" s="290" t="s">
        <v>162</v>
      </c>
      <c r="F512" s="732">
        <v>1</v>
      </c>
      <c r="G512" s="158" t="s">
        <v>46</v>
      </c>
      <c r="H512" s="157">
        <v>562000</v>
      </c>
      <c r="I512" s="413">
        <f t="shared" ref="I512" si="1113">SUM(F512*H512)</f>
        <v>562000</v>
      </c>
      <c r="J512" s="311">
        <v>0</v>
      </c>
      <c r="K512" s="415">
        <f t="shared" si="1107"/>
        <v>0</v>
      </c>
      <c r="L512" s="415">
        <f t="shared" si="1108"/>
        <v>562000</v>
      </c>
      <c r="M512" s="848"/>
      <c r="N512" s="848"/>
      <c r="O512" s="197"/>
      <c r="P512" s="848"/>
      <c r="Q512" s="484" t="s">
        <v>258</v>
      </c>
      <c r="R512" s="483">
        <v>304000</v>
      </c>
      <c r="S512" s="155">
        <f>SUM(F512*R512)</f>
        <v>304000</v>
      </c>
      <c r="T512" s="156">
        <v>0</v>
      </c>
      <c r="U512" s="480">
        <f t="shared" si="1109"/>
        <v>0</v>
      </c>
      <c r="V512" s="480">
        <f t="shared" si="1110"/>
        <v>304000</v>
      </c>
      <c r="W512" s="424">
        <f t="shared" si="1111"/>
        <v>304000</v>
      </c>
      <c r="X512" s="156">
        <v>0.11</v>
      </c>
      <c r="Y512" s="424">
        <f t="shared" si="1112"/>
        <v>337440</v>
      </c>
    </row>
    <row r="513" spans="1:25" s="120" customFormat="1" ht="15.5" x14ac:dyDescent="0.35">
      <c r="A513" s="787"/>
      <c r="B513" s="784"/>
      <c r="C513" s="787"/>
      <c r="D513" s="787"/>
      <c r="E513" s="282" t="s">
        <v>176</v>
      </c>
      <c r="F513" s="732">
        <v>1</v>
      </c>
      <c r="G513" s="311" t="s">
        <v>46</v>
      </c>
      <c r="H513" s="157">
        <v>989000</v>
      </c>
      <c r="I513" s="413">
        <f t="shared" ref="I513:I515" si="1114">SUM(F513*H513)</f>
        <v>989000</v>
      </c>
      <c r="J513" s="311">
        <v>0</v>
      </c>
      <c r="K513" s="415">
        <f t="shared" si="1107"/>
        <v>0</v>
      </c>
      <c r="L513" s="415">
        <f t="shared" si="1108"/>
        <v>989000</v>
      </c>
      <c r="M513" s="848"/>
      <c r="N513" s="848"/>
      <c r="O513" s="197"/>
      <c r="P513" s="848"/>
      <c r="Q513" s="484" t="s">
        <v>40</v>
      </c>
      <c r="R513" s="483">
        <v>877000</v>
      </c>
      <c r="S513" s="155">
        <f>SUM(F513*R513)</f>
        <v>877000</v>
      </c>
      <c r="T513" s="156">
        <v>0.3</v>
      </c>
      <c r="U513" s="480">
        <f t="shared" si="1109"/>
        <v>263100</v>
      </c>
      <c r="V513" s="480">
        <f t="shared" si="1110"/>
        <v>613900</v>
      </c>
      <c r="W513" s="424">
        <f t="shared" si="1111"/>
        <v>613900</v>
      </c>
      <c r="X513" s="156">
        <v>0.11</v>
      </c>
      <c r="Y513" s="424">
        <f t="shared" si="1112"/>
        <v>681429</v>
      </c>
    </row>
    <row r="514" spans="1:25" s="120" customFormat="1" ht="15.5" x14ac:dyDescent="0.35">
      <c r="A514" s="787"/>
      <c r="B514" s="784"/>
      <c r="C514" s="787"/>
      <c r="D514" s="787"/>
      <c r="E514" s="282" t="s">
        <v>172</v>
      </c>
      <c r="F514" s="732">
        <v>2</v>
      </c>
      <c r="G514" s="311" t="s">
        <v>45</v>
      </c>
      <c r="H514" s="312">
        <v>2414000</v>
      </c>
      <c r="I514" s="413">
        <f t="shared" si="1114"/>
        <v>4828000</v>
      </c>
      <c r="J514" s="311">
        <v>0</v>
      </c>
      <c r="K514" s="415">
        <f t="shared" si="1107"/>
        <v>0</v>
      </c>
      <c r="L514" s="415">
        <f t="shared" si="1108"/>
        <v>4828000</v>
      </c>
      <c r="M514" s="848"/>
      <c r="N514" s="848"/>
      <c r="O514" s="197"/>
      <c r="P514" s="848"/>
      <c r="Q514" s="484" t="s">
        <v>258</v>
      </c>
      <c r="R514" s="483">
        <v>900811</v>
      </c>
      <c r="S514" s="155">
        <f>SUM(F514*R514)</f>
        <v>1801622</v>
      </c>
      <c r="T514" s="156">
        <v>0</v>
      </c>
      <c r="U514" s="480">
        <f t="shared" si="1109"/>
        <v>0</v>
      </c>
      <c r="V514" s="480">
        <f t="shared" si="1110"/>
        <v>1801622</v>
      </c>
      <c r="W514" s="424">
        <f t="shared" si="1111"/>
        <v>1801622</v>
      </c>
      <c r="X514" s="156">
        <v>0.11</v>
      </c>
      <c r="Y514" s="424">
        <f t="shared" si="1112"/>
        <v>1999800.42</v>
      </c>
    </row>
    <row r="515" spans="1:25" s="120" customFormat="1" ht="15.5" x14ac:dyDescent="0.35">
      <c r="A515" s="787"/>
      <c r="B515" s="784"/>
      <c r="C515" s="787"/>
      <c r="D515" s="787"/>
      <c r="E515" s="125" t="s">
        <v>156</v>
      </c>
      <c r="F515" s="732">
        <v>1</v>
      </c>
      <c r="G515" s="158" t="s">
        <v>39</v>
      </c>
      <c r="H515" s="157">
        <v>489000</v>
      </c>
      <c r="I515" s="413">
        <f t="shared" si="1114"/>
        <v>489000</v>
      </c>
      <c r="J515" s="311">
        <v>0</v>
      </c>
      <c r="K515" s="415">
        <f t="shared" si="1107"/>
        <v>0</v>
      </c>
      <c r="L515" s="415">
        <f t="shared" si="1108"/>
        <v>489000</v>
      </c>
      <c r="M515" s="848"/>
      <c r="N515" s="848"/>
      <c r="O515" s="197"/>
      <c r="P515" s="848"/>
      <c r="Q515" s="484" t="s">
        <v>258</v>
      </c>
      <c r="R515" s="483">
        <v>211255</v>
      </c>
      <c r="S515" s="155">
        <f>SUM(F515*R515)</f>
        <v>211255</v>
      </c>
      <c r="T515" s="156">
        <v>0</v>
      </c>
      <c r="U515" s="480">
        <f t="shared" si="1109"/>
        <v>0</v>
      </c>
      <c r="V515" s="480">
        <f t="shared" si="1110"/>
        <v>211255</v>
      </c>
      <c r="W515" s="424">
        <f t="shared" si="1111"/>
        <v>211255</v>
      </c>
      <c r="X515" s="156">
        <v>0.11</v>
      </c>
      <c r="Y515" s="424">
        <f t="shared" si="1112"/>
        <v>234493.05</v>
      </c>
    </row>
    <row r="516" spans="1:25" s="120" customFormat="1" ht="15.5" x14ac:dyDescent="0.35">
      <c r="A516" s="787"/>
      <c r="B516" s="784"/>
      <c r="C516" s="787"/>
      <c r="D516" s="787"/>
      <c r="E516" s="282" t="s">
        <v>173</v>
      </c>
      <c r="F516" s="75">
        <v>1</v>
      </c>
      <c r="G516" s="158" t="s">
        <v>46</v>
      </c>
      <c r="H516" s="157">
        <v>905000</v>
      </c>
      <c r="I516" s="413">
        <f t="shared" ref="I516" si="1115">SUM(F516*H516)</f>
        <v>905000</v>
      </c>
      <c r="J516" s="311">
        <v>0</v>
      </c>
      <c r="K516" s="415">
        <f t="shared" ref="K516" si="1116">SUM(I516*J516)</f>
        <v>0</v>
      </c>
      <c r="L516" s="415">
        <f t="shared" ref="L516" si="1117">SUM(I516-K516)</f>
        <v>905000</v>
      </c>
      <c r="M516" s="848"/>
      <c r="N516" s="848"/>
      <c r="O516" s="197"/>
      <c r="P516" s="848"/>
      <c r="Q516" s="484" t="s">
        <v>258</v>
      </c>
      <c r="R516" s="483">
        <v>459250</v>
      </c>
      <c r="S516" s="155">
        <f>SUM(F516*R516)</f>
        <v>459250</v>
      </c>
      <c r="T516" s="156">
        <v>0</v>
      </c>
      <c r="U516" s="480">
        <f t="shared" si="1109"/>
        <v>0</v>
      </c>
      <c r="V516" s="480">
        <f t="shared" si="1110"/>
        <v>459250</v>
      </c>
      <c r="W516" s="424">
        <f t="shared" si="1111"/>
        <v>459250</v>
      </c>
      <c r="X516" s="156">
        <v>0.11</v>
      </c>
      <c r="Y516" s="424">
        <f t="shared" si="1112"/>
        <v>509767.5</v>
      </c>
    </row>
    <row r="517" spans="1:25" s="120" customFormat="1" ht="15.5" x14ac:dyDescent="0.35">
      <c r="A517" s="787"/>
      <c r="B517" s="784"/>
      <c r="C517" s="787"/>
      <c r="D517" s="787"/>
      <c r="E517" s="125" t="s">
        <v>59</v>
      </c>
      <c r="F517" s="732">
        <v>3</v>
      </c>
      <c r="G517" s="158" t="s">
        <v>42</v>
      </c>
      <c r="H517" s="157">
        <v>2892000</v>
      </c>
      <c r="I517" s="413">
        <f t="shared" ref="I517:I521" si="1118">SUM(F517*H517)</f>
        <v>8676000</v>
      </c>
      <c r="J517" s="311">
        <v>0</v>
      </c>
      <c r="K517" s="415">
        <f t="shared" ref="K517:K534" si="1119">SUM(I517*J517)</f>
        <v>0</v>
      </c>
      <c r="L517" s="415">
        <f t="shared" ref="L517:L522" si="1120">SUM(I517-K517)</f>
        <v>8676000</v>
      </c>
      <c r="M517" s="848"/>
      <c r="N517" s="848"/>
      <c r="O517" s="197"/>
      <c r="P517" s="848"/>
      <c r="Q517" s="484" t="s">
        <v>258</v>
      </c>
      <c r="R517" s="483">
        <v>1462000</v>
      </c>
      <c r="S517" s="155">
        <f>SUM(F517*R517)</f>
        <v>4386000</v>
      </c>
      <c r="T517" s="156">
        <v>0</v>
      </c>
      <c r="U517" s="480">
        <f t="shared" si="1109"/>
        <v>0</v>
      </c>
      <c r="V517" s="480">
        <f t="shared" si="1110"/>
        <v>4386000</v>
      </c>
      <c r="W517" s="424">
        <f t="shared" si="1111"/>
        <v>4386000</v>
      </c>
      <c r="X517" s="156">
        <v>0.11</v>
      </c>
      <c r="Y517" s="424">
        <f t="shared" si="1112"/>
        <v>4868460</v>
      </c>
    </row>
    <row r="518" spans="1:25" s="120" customFormat="1" ht="15.5" x14ac:dyDescent="0.35">
      <c r="A518" s="787"/>
      <c r="B518" s="784"/>
      <c r="C518" s="787"/>
      <c r="D518" s="787"/>
      <c r="E518" s="125" t="s">
        <v>111</v>
      </c>
      <c r="F518" s="732">
        <v>4</v>
      </c>
      <c r="G518" s="158" t="s">
        <v>42</v>
      </c>
      <c r="H518" s="157">
        <v>1816000</v>
      </c>
      <c r="I518" s="413">
        <f t="shared" si="1118"/>
        <v>7264000</v>
      </c>
      <c r="J518" s="311">
        <v>0</v>
      </c>
      <c r="K518" s="415">
        <f t="shared" si="1119"/>
        <v>0</v>
      </c>
      <c r="L518" s="415">
        <f t="shared" si="1120"/>
        <v>7264000</v>
      </c>
      <c r="M518" s="848"/>
      <c r="N518" s="848"/>
      <c r="O518" s="197"/>
      <c r="P518" s="848"/>
      <c r="Q518" s="484" t="s">
        <v>258</v>
      </c>
      <c r="R518" s="483">
        <v>658000</v>
      </c>
      <c r="S518" s="155">
        <f>SUM(F518*R518)</f>
        <v>2632000</v>
      </c>
      <c r="T518" s="156">
        <v>0</v>
      </c>
      <c r="U518" s="480">
        <f t="shared" si="1109"/>
        <v>0</v>
      </c>
      <c r="V518" s="480">
        <f t="shared" si="1110"/>
        <v>2632000</v>
      </c>
      <c r="W518" s="424">
        <f t="shared" si="1111"/>
        <v>2632000</v>
      </c>
      <c r="X518" s="156">
        <v>0.11</v>
      </c>
      <c r="Y518" s="424">
        <f t="shared" si="1112"/>
        <v>2921520</v>
      </c>
    </row>
    <row r="519" spans="1:25" s="35" customFormat="1" ht="48" customHeight="1" x14ac:dyDescent="0.35">
      <c r="A519" s="787"/>
      <c r="B519" s="784"/>
      <c r="C519" s="787"/>
      <c r="D519" s="787"/>
      <c r="E519" s="617" t="s">
        <v>274</v>
      </c>
      <c r="F519" s="733">
        <v>1</v>
      </c>
      <c r="G519" s="414" t="s">
        <v>45</v>
      </c>
      <c r="H519" s="612">
        <v>3600000</v>
      </c>
      <c r="I519" s="413">
        <f t="shared" si="1118"/>
        <v>3600000</v>
      </c>
      <c r="J519" s="414">
        <v>0.2</v>
      </c>
      <c r="K519" s="415">
        <f t="shared" si="1119"/>
        <v>720000</v>
      </c>
      <c r="L519" s="415">
        <f t="shared" si="1120"/>
        <v>2880000</v>
      </c>
      <c r="M519" s="848"/>
      <c r="N519" s="848"/>
      <c r="O519" s="415">
        <f>SUM(M519+N519)</f>
        <v>0</v>
      </c>
      <c r="P519" s="848"/>
      <c r="Q519" s="285" t="s">
        <v>66</v>
      </c>
      <c r="R519" s="555">
        <v>1730000</v>
      </c>
      <c r="S519" s="155">
        <f>SUM(F519*R519)</f>
        <v>1730000</v>
      </c>
      <c r="T519" s="156">
        <v>0.5</v>
      </c>
      <c r="U519" s="480">
        <f t="shared" si="1109"/>
        <v>865000</v>
      </c>
      <c r="V519" s="480">
        <f t="shared" si="1110"/>
        <v>865000</v>
      </c>
      <c r="W519" s="480">
        <f t="shared" si="1111"/>
        <v>865000</v>
      </c>
      <c r="X519" s="156">
        <v>0.11</v>
      </c>
      <c r="Y519" s="480">
        <f>SUM(W519+(W519*X519))</f>
        <v>960150</v>
      </c>
    </row>
    <row r="520" spans="1:25" s="120" customFormat="1" ht="15.5" x14ac:dyDescent="0.35">
      <c r="A520" s="787"/>
      <c r="B520" s="784"/>
      <c r="C520" s="787"/>
      <c r="D520" s="787"/>
      <c r="E520" s="125" t="s">
        <v>355</v>
      </c>
      <c r="F520" s="732">
        <v>5</v>
      </c>
      <c r="G520" s="158" t="s">
        <v>45</v>
      </c>
      <c r="H520" s="157">
        <v>75000</v>
      </c>
      <c r="I520" s="413">
        <f t="shared" si="1118"/>
        <v>375000</v>
      </c>
      <c r="J520" s="311">
        <v>0.2</v>
      </c>
      <c r="K520" s="415">
        <f t="shared" si="1119"/>
        <v>75000</v>
      </c>
      <c r="L520" s="415">
        <f t="shared" si="1120"/>
        <v>300000</v>
      </c>
      <c r="M520" s="848"/>
      <c r="N520" s="848"/>
      <c r="O520" s="197"/>
      <c r="P520" s="848"/>
      <c r="Q520" s="484" t="s">
        <v>68</v>
      </c>
      <c r="R520" s="483">
        <v>40000</v>
      </c>
      <c r="S520" s="155">
        <f>SUM(F520*R520)</f>
        <v>200000</v>
      </c>
      <c r="T520" s="156">
        <v>0</v>
      </c>
      <c r="U520" s="480">
        <f t="shared" ref="U520" si="1121">SUM(S520*T520)</f>
        <v>0</v>
      </c>
      <c r="V520" s="480">
        <f t="shared" ref="V520" si="1122">SUM(S520-U520)</f>
        <v>200000</v>
      </c>
      <c r="W520" s="424">
        <f t="shared" si="1111"/>
        <v>200000</v>
      </c>
      <c r="X520" s="156">
        <v>0</v>
      </c>
      <c r="Y520" s="424">
        <f t="shared" ref="Y520" si="1123">SUM(W520+(W520*X520))</f>
        <v>200000</v>
      </c>
    </row>
    <row r="521" spans="1:25" s="120" customFormat="1" ht="15.5" x14ac:dyDescent="0.35">
      <c r="A521" s="787"/>
      <c r="B521" s="784"/>
      <c r="C521" s="787"/>
      <c r="D521" s="787"/>
      <c r="E521" s="125" t="s">
        <v>163</v>
      </c>
      <c r="F521" s="732">
        <v>7</v>
      </c>
      <c r="G521" s="311" t="s">
        <v>45</v>
      </c>
      <c r="H521" s="157">
        <v>1260000</v>
      </c>
      <c r="I521" s="413">
        <f t="shared" si="1118"/>
        <v>8820000</v>
      </c>
      <c r="J521" s="311">
        <v>0.2</v>
      </c>
      <c r="K521" s="415">
        <f t="shared" si="1119"/>
        <v>1764000</v>
      </c>
      <c r="L521" s="415">
        <f t="shared" si="1120"/>
        <v>7056000</v>
      </c>
      <c r="M521" s="848"/>
      <c r="N521" s="848"/>
      <c r="O521" s="197"/>
      <c r="P521" s="848"/>
      <c r="Q521" s="484" t="s">
        <v>361</v>
      </c>
      <c r="R521" s="483">
        <v>1491000</v>
      </c>
      <c r="S521" s="155">
        <f>SUM(F521*R521)</f>
        <v>10437000</v>
      </c>
      <c r="T521" s="156">
        <v>0.5</v>
      </c>
      <c r="U521" s="480">
        <f t="shared" ref="U521" si="1124">SUM(S521*T521)</f>
        <v>5218500</v>
      </c>
      <c r="V521" s="480">
        <f t="shared" ref="V521" si="1125">SUM(S521-U521)</f>
        <v>5218500</v>
      </c>
      <c r="W521" s="424">
        <f t="shared" si="1111"/>
        <v>5218500</v>
      </c>
      <c r="X521" s="156">
        <v>0.11</v>
      </c>
      <c r="Y521" s="424">
        <f t="shared" ref="Y521:Y522" si="1126">SUM(W521+(W521*X521))</f>
        <v>5792535</v>
      </c>
    </row>
    <row r="522" spans="1:25" s="120" customFormat="1" ht="15.5" x14ac:dyDescent="0.35">
      <c r="A522" s="787"/>
      <c r="B522" s="784"/>
      <c r="C522" s="787"/>
      <c r="D522" s="787"/>
      <c r="E522" s="282" t="s">
        <v>349</v>
      </c>
      <c r="F522" s="732">
        <v>1</v>
      </c>
      <c r="G522" s="311" t="s">
        <v>52</v>
      </c>
      <c r="H522" s="312">
        <v>350000</v>
      </c>
      <c r="I522" s="413">
        <f t="shared" ref="I522:I525" si="1127">SUM(F522*H522)</f>
        <v>350000</v>
      </c>
      <c r="J522" s="311">
        <v>0.2</v>
      </c>
      <c r="K522" s="415">
        <f t="shared" si="1119"/>
        <v>70000</v>
      </c>
      <c r="L522" s="415">
        <f t="shared" si="1120"/>
        <v>280000</v>
      </c>
      <c r="M522" s="848"/>
      <c r="N522" s="848"/>
      <c r="O522" s="197"/>
      <c r="P522" s="848"/>
      <c r="Q522" s="484" t="s">
        <v>104</v>
      </c>
      <c r="R522" s="483">
        <v>140000</v>
      </c>
      <c r="S522" s="155">
        <f>SUM(F522*R522)</f>
        <v>140000</v>
      </c>
      <c r="T522" s="156">
        <v>0</v>
      </c>
      <c r="U522" s="480">
        <f t="shared" ref="U522:U530" si="1128">SUM(S522*T522)</f>
        <v>0</v>
      </c>
      <c r="V522" s="480">
        <f t="shared" ref="V522:V530" si="1129">SUM(S522-U522)</f>
        <v>140000</v>
      </c>
      <c r="W522" s="424">
        <f t="shared" si="1111"/>
        <v>140000</v>
      </c>
      <c r="X522" s="156">
        <v>0.11</v>
      </c>
      <c r="Y522" s="424">
        <f t="shared" si="1126"/>
        <v>155400</v>
      </c>
    </row>
    <row r="523" spans="1:25" s="120" customFormat="1" ht="15.5" x14ac:dyDescent="0.35">
      <c r="A523" s="787"/>
      <c r="B523" s="784"/>
      <c r="C523" s="787"/>
      <c r="D523" s="787"/>
      <c r="E523" s="125" t="s">
        <v>120</v>
      </c>
      <c r="F523" s="75">
        <v>3</v>
      </c>
      <c r="G523" s="311" t="s">
        <v>90</v>
      </c>
      <c r="H523" s="157">
        <v>44938</v>
      </c>
      <c r="I523" s="413">
        <f t="shared" si="1127"/>
        <v>134814</v>
      </c>
      <c r="J523" s="311">
        <v>0.2</v>
      </c>
      <c r="K523" s="415">
        <f t="shared" si="1119"/>
        <v>26962.800000000003</v>
      </c>
      <c r="L523" s="415">
        <f t="shared" ref="L523" si="1130">SUM(I523-K523)</f>
        <v>107851.2</v>
      </c>
      <c r="M523" s="848"/>
      <c r="N523" s="848"/>
      <c r="O523" s="197"/>
      <c r="P523" s="848"/>
      <c r="Q523" s="484" t="s">
        <v>124</v>
      </c>
      <c r="R523" s="483">
        <v>6000</v>
      </c>
      <c r="S523" s="155">
        <f>SUM(F523*R523)</f>
        <v>18000</v>
      </c>
      <c r="T523" s="156">
        <v>0</v>
      </c>
      <c r="U523" s="480">
        <f t="shared" si="1128"/>
        <v>0</v>
      </c>
      <c r="V523" s="480">
        <f t="shared" si="1129"/>
        <v>18000</v>
      </c>
      <c r="W523" s="424">
        <f t="shared" si="1111"/>
        <v>18000</v>
      </c>
      <c r="X523" s="156">
        <v>0</v>
      </c>
      <c r="Y523" s="424">
        <f t="shared" ref="Y523" si="1131">SUM(W523+(W523*X523))</f>
        <v>18000</v>
      </c>
    </row>
    <row r="524" spans="1:25" s="120" customFormat="1" ht="15.5" x14ac:dyDescent="0.35">
      <c r="A524" s="787"/>
      <c r="B524" s="784"/>
      <c r="C524" s="787"/>
      <c r="D524" s="787"/>
      <c r="E524" s="282" t="s">
        <v>191</v>
      </c>
      <c r="F524" s="732">
        <v>4</v>
      </c>
      <c r="G524" s="311" t="s">
        <v>42</v>
      </c>
      <c r="H524" s="157">
        <v>339000</v>
      </c>
      <c r="I524" s="413">
        <f t="shared" si="1127"/>
        <v>1356000</v>
      </c>
      <c r="J524" s="311">
        <v>0</v>
      </c>
      <c r="K524" s="415">
        <f t="shared" si="1119"/>
        <v>0</v>
      </c>
      <c r="L524" s="415">
        <f t="shared" ref="L524:L534" si="1132">SUM(I524-K524)</f>
        <v>1356000</v>
      </c>
      <c r="M524" s="848"/>
      <c r="N524" s="848"/>
      <c r="O524" s="197"/>
      <c r="P524" s="848"/>
      <c r="Q524" s="484" t="s">
        <v>258</v>
      </c>
      <c r="R524" s="483">
        <v>150000</v>
      </c>
      <c r="S524" s="155">
        <f>SUM(F524*R524)</f>
        <v>600000</v>
      </c>
      <c r="T524" s="156">
        <v>0</v>
      </c>
      <c r="U524" s="480">
        <f t="shared" si="1128"/>
        <v>0</v>
      </c>
      <c r="V524" s="480">
        <f t="shared" si="1129"/>
        <v>600000</v>
      </c>
      <c r="W524" s="424">
        <f t="shared" si="1111"/>
        <v>600000</v>
      </c>
      <c r="X524" s="156">
        <v>0.11</v>
      </c>
      <c r="Y524" s="424">
        <f t="shared" ref="Y524:Y536" si="1133">SUM(W524+(W524*X524))</f>
        <v>666000</v>
      </c>
    </row>
    <row r="525" spans="1:25" s="120" customFormat="1" ht="15.5" x14ac:dyDescent="0.35">
      <c r="A525" s="787"/>
      <c r="B525" s="784"/>
      <c r="C525" s="787"/>
      <c r="D525" s="787"/>
      <c r="E525" s="125" t="s">
        <v>113</v>
      </c>
      <c r="F525" s="732">
        <v>15</v>
      </c>
      <c r="G525" s="311" t="s">
        <v>45</v>
      </c>
      <c r="H525" s="157">
        <v>464150</v>
      </c>
      <c r="I525" s="413">
        <f t="shared" si="1127"/>
        <v>6962250</v>
      </c>
      <c r="J525" s="311">
        <v>0.2</v>
      </c>
      <c r="K525" s="415">
        <f t="shared" si="1119"/>
        <v>1392450</v>
      </c>
      <c r="L525" s="415">
        <f t="shared" si="1132"/>
        <v>5569800</v>
      </c>
      <c r="M525" s="848"/>
      <c r="N525" s="848"/>
      <c r="O525" s="197"/>
      <c r="P525" s="848"/>
      <c r="Q525" s="484" t="s">
        <v>259</v>
      </c>
      <c r="R525" s="483">
        <v>252253</v>
      </c>
      <c r="S525" s="155">
        <f>SUM(F525*R525)</f>
        <v>3783795</v>
      </c>
      <c r="T525" s="156">
        <v>0</v>
      </c>
      <c r="U525" s="480">
        <f t="shared" si="1128"/>
        <v>0</v>
      </c>
      <c r="V525" s="480">
        <f t="shared" si="1129"/>
        <v>3783795</v>
      </c>
      <c r="W525" s="424">
        <f t="shared" si="1111"/>
        <v>3783795</v>
      </c>
      <c r="X525" s="156">
        <v>0.11</v>
      </c>
      <c r="Y525" s="424">
        <f t="shared" si="1133"/>
        <v>4200012.45</v>
      </c>
    </row>
    <row r="526" spans="1:25" s="120" customFormat="1" ht="15.5" x14ac:dyDescent="0.35">
      <c r="A526" s="787"/>
      <c r="B526" s="784"/>
      <c r="C526" s="787"/>
      <c r="D526" s="787"/>
      <c r="E526" s="125" t="s">
        <v>61</v>
      </c>
      <c r="F526" s="732">
        <v>1</v>
      </c>
      <c r="G526" s="311" t="s">
        <v>39</v>
      </c>
      <c r="H526" s="157">
        <v>3609000</v>
      </c>
      <c r="I526" s="413">
        <f t="shared" ref="I526:I529" si="1134">SUM(F526*H526)</f>
        <v>3609000</v>
      </c>
      <c r="J526" s="311">
        <v>0</v>
      </c>
      <c r="K526" s="415">
        <f t="shared" si="1119"/>
        <v>0</v>
      </c>
      <c r="L526" s="415">
        <f t="shared" si="1132"/>
        <v>3609000</v>
      </c>
      <c r="M526" s="848"/>
      <c r="N526" s="848"/>
      <c r="O526" s="197"/>
      <c r="P526" s="848"/>
      <c r="Q526" s="484" t="s">
        <v>360</v>
      </c>
      <c r="R526" s="483">
        <v>1561285</v>
      </c>
      <c r="S526" s="155">
        <f>SUM(F526*R526)</f>
        <v>1561285</v>
      </c>
      <c r="T526" s="156">
        <v>0.5</v>
      </c>
      <c r="U526" s="480">
        <f t="shared" si="1128"/>
        <v>780642.5</v>
      </c>
      <c r="V526" s="480">
        <f t="shared" si="1129"/>
        <v>780642.5</v>
      </c>
      <c r="W526" s="424">
        <f t="shared" si="1111"/>
        <v>780642.5</v>
      </c>
      <c r="X526" s="156">
        <v>0.11</v>
      </c>
      <c r="Y526" s="424">
        <f t="shared" si="1133"/>
        <v>866513.17500000005</v>
      </c>
    </row>
    <row r="527" spans="1:25" s="120" customFormat="1" ht="15.5" x14ac:dyDescent="0.35">
      <c r="A527" s="787"/>
      <c r="B527" s="784"/>
      <c r="C527" s="787"/>
      <c r="D527" s="787"/>
      <c r="E527" s="282" t="s">
        <v>179</v>
      </c>
      <c r="F527" s="75">
        <v>1</v>
      </c>
      <c r="G527" s="311" t="s">
        <v>39</v>
      </c>
      <c r="H527" s="157">
        <v>1667000</v>
      </c>
      <c r="I527" s="413">
        <f t="shared" ref="I527" si="1135">SUM(F527*H527)</f>
        <v>1667000</v>
      </c>
      <c r="J527" s="311">
        <v>0</v>
      </c>
      <c r="K527" s="415">
        <f t="shared" si="1119"/>
        <v>0</v>
      </c>
      <c r="L527" s="415">
        <f t="shared" si="1132"/>
        <v>1667000</v>
      </c>
      <c r="M527" s="848"/>
      <c r="N527" s="848"/>
      <c r="O527" s="197"/>
      <c r="P527" s="848"/>
      <c r="Q527" s="484" t="s">
        <v>258</v>
      </c>
      <c r="R527" s="483">
        <v>720940</v>
      </c>
      <c r="S527" s="155">
        <f>SUM(F527*R527)</f>
        <v>720940</v>
      </c>
      <c r="T527" s="156">
        <v>0</v>
      </c>
      <c r="U527" s="480">
        <f t="shared" si="1128"/>
        <v>0</v>
      </c>
      <c r="V527" s="480">
        <f t="shared" si="1129"/>
        <v>720940</v>
      </c>
      <c r="W527" s="424">
        <f t="shared" si="1111"/>
        <v>720940</v>
      </c>
      <c r="X527" s="156">
        <v>0.11</v>
      </c>
      <c r="Y527" s="424">
        <f t="shared" si="1133"/>
        <v>800243.4</v>
      </c>
    </row>
    <row r="528" spans="1:25" s="120" customFormat="1" ht="15.5" x14ac:dyDescent="0.35">
      <c r="A528" s="787"/>
      <c r="B528" s="784"/>
      <c r="C528" s="787"/>
      <c r="D528" s="787"/>
      <c r="E528" s="282" t="s">
        <v>292</v>
      </c>
      <c r="F528" s="732">
        <v>1</v>
      </c>
      <c r="G528" s="311" t="s">
        <v>39</v>
      </c>
      <c r="H528" s="157">
        <v>622000</v>
      </c>
      <c r="I528" s="413">
        <f t="shared" si="1134"/>
        <v>622000</v>
      </c>
      <c r="J528" s="311">
        <v>0</v>
      </c>
      <c r="K528" s="415">
        <f t="shared" si="1119"/>
        <v>0</v>
      </c>
      <c r="L528" s="415">
        <f t="shared" si="1132"/>
        <v>622000</v>
      </c>
      <c r="M528" s="848"/>
      <c r="N528" s="848"/>
      <c r="O528" s="197"/>
      <c r="P528" s="848"/>
      <c r="Q528" s="484" t="s">
        <v>258</v>
      </c>
      <c r="R528" s="483">
        <v>268620</v>
      </c>
      <c r="S528" s="155">
        <f>SUM(F528*R528)</f>
        <v>268620</v>
      </c>
      <c r="T528" s="156">
        <v>0</v>
      </c>
      <c r="U528" s="480">
        <f t="shared" si="1128"/>
        <v>0</v>
      </c>
      <c r="V528" s="480">
        <f t="shared" si="1129"/>
        <v>268620</v>
      </c>
      <c r="W528" s="424">
        <f t="shared" si="1111"/>
        <v>268620</v>
      </c>
      <c r="X528" s="156">
        <v>0.11</v>
      </c>
      <c r="Y528" s="424">
        <f t="shared" si="1133"/>
        <v>298168.2</v>
      </c>
    </row>
    <row r="529" spans="1:291" ht="17.25" customHeight="1" x14ac:dyDescent="0.35">
      <c r="A529" s="787"/>
      <c r="B529" s="784"/>
      <c r="C529" s="787"/>
      <c r="D529" s="787"/>
      <c r="E529" s="130" t="s">
        <v>293</v>
      </c>
      <c r="F529" s="732">
        <v>1</v>
      </c>
      <c r="G529" s="311" t="s">
        <v>39</v>
      </c>
      <c r="H529" s="157">
        <v>922000</v>
      </c>
      <c r="I529" s="413">
        <f t="shared" si="1134"/>
        <v>922000</v>
      </c>
      <c r="J529" s="311">
        <v>0</v>
      </c>
      <c r="K529" s="415">
        <f t="shared" si="1119"/>
        <v>0</v>
      </c>
      <c r="L529" s="415">
        <f t="shared" si="1132"/>
        <v>922000</v>
      </c>
      <c r="M529" s="848"/>
      <c r="N529" s="848"/>
      <c r="O529" s="197"/>
      <c r="P529" s="848"/>
      <c r="Q529" s="484" t="s">
        <v>258</v>
      </c>
      <c r="R529" s="166">
        <v>473110</v>
      </c>
      <c r="S529" s="155">
        <f>SUM(F529*R529)</f>
        <v>473110</v>
      </c>
      <c r="T529" s="156">
        <v>0</v>
      </c>
      <c r="U529" s="480">
        <f t="shared" si="1128"/>
        <v>0</v>
      </c>
      <c r="V529" s="480">
        <f t="shared" si="1129"/>
        <v>473110</v>
      </c>
      <c r="W529" s="424">
        <f t="shared" si="1111"/>
        <v>473110</v>
      </c>
      <c r="X529" s="156">
        <v>0.11</v>
      </c>
      <c r="Y529" s="424">
        <f t="shared" si="1133"/>
        <v>525152.1</v>
      </c>
    </row>
    <row r="530" spans="1:291" s="120" customFormat="1" ht="15.5" x14ac:dyDescent="0.35">
      <c r="A530" s="787"/>
      <c r="B530" s="784"/>
      <c r="C530" s="787"/>
      <c r="D530" s="787"/>
      <c r="E530" s="282" t="s">
        <v>170</v>
      </c>
      <c r="F530" s="310">
        <v>1</v>
      </c>
      <c r="G530" s="311" t="s">
        <v>42</v>
      </c>
      <c r="H530" s="312">
        <v>55000</v>
      </c>
      <c r="I530" s="413">
        <f t="shared" ref="I530" si="1136">SUM(F530*H530)</f>
        <v>55000</v>
      </c>
      <c r="J530" s="311">
        <v>0</v>
      </c>
      <c r="K530" s="415">
        <f t="shared" si="1119"/>
        <v>0</v>
      </c>
      <c r="L530" s="415">
        <f t="shared" si="1132"/>
        <v>55000</v>
      </c>
      <c r="M530" s="848"/>
      <c r="N530" s="848"/>
      <c r="O530" s="197"/>
      <c r="P530" s="848"/>
      <c r="Q530" s="484" t="s">
        <v>68</v>
      </c>
      <c r="R530" s="483">
        <v>40000</v>
      </c>
      <c r="S530" s="155">
        <f>SUM(F530*R530)</f>
        <v>40000</v>
      </c>
      <c r="T530" s="156">
        <v>0</v>
      </c>
      <c r="U530" s="480">
        <f t="shared" si="1128"/>
        <v>0</v>
      </c>
      <c r="V530" s="480">
        <f t="shared" si="1129"/>
        <v>40000</v>
      </c>
      <c r="W530" s="424">
        <f t="shared" si="1111"/>
        <v>40000</v>
      </c>
      <c r="X530" s="156">
        <v>0</v>
      </c>
      <c r="Y530" s="424">
        <f t="shared" si="1133"/>
        <v>40000</v>
      </c>
    </row>
    <row r="531" spans="1:291" s="119" customFormat="1" ht="15" customHeight="1" x14ac:dyDescent="0.35">
      <c r="A531" s="787"/>
      <c r="B531" s="784"/>
      <c r="C531" s="787"/>
      <c r="D531" s="787"/>
      <c r="E531" s="282" t="s">
        <v>367</v>
      </c>
      <c r="F531" s="732">
        <v>3</v>
      </c>
      <c r="G531" s="311" t="s">
        <v>123</v>
      </c>
      <c r="H531" s="157">
        <v>611250</v>
      </c>
      <c r="I531" s="413">
        <f t="shared" ref="I531:I534" si="1137">SUM(F531*H531)</f>
        <v>1833750</v>
      </c>
      <c r="J531" s="311">
        <v>0.2</v>
      </c>
      <c r="K531" s="415">
        <f t="shared" si="1119"/>
        <v>366750</v>
      </c>
      <c r="L531" s="415">
        <f t="shared" si="1132"/>
        <v>1467000</v>
      </c>
      <c r="M531" s="848"/>
      <c r="N531" s="848"/>
      <c r="O531" s="197"/>
      <c r="P531" s="848"/>
      <c r="Q531" s="484" t="s">
        <v>78</v>
      </c>
      <c r="R531" s="483">
        <v>225225</v>
      </c>
      <c r="S531" s="155">
        <f>SUM(F531*R531)</f>
        <v>675675</v>
      </c>
      <c r="T531" s="156">
        <v>0.45</v>
      </c>
      <c r="U531" s="480">
        <f>SUM(S531*T531)</f>
        <v>304053.75</v>
      </c>
      <c r="V531" s="480">
        <f>SUM(S531-U531)</f>
        <v>371621.25</v>
      </c>
      <c r="W531" s="424">
        <f t="shared" si="1111"/>
        <v>371621.25</v>
      </c>
      <c r="X531" s="156">
        <v>0.11</v>
      </c>
      <c r="Y531" s="424">
        <f t="shared" si="1133"/>
        <v>412499.58750000002</v>
      </c>
    </row>
    <row r="532" spans="1:291" ht="15.5" x14ac:dyDescent="0.35">
      <c r="A532" s="787"/>
      <c r="B532" s="784"/>
      <c r="C532" s="787"/>
      <c r="D532" s="787"/>
      <c r="E532" s="282" t="s">
        <v>182</v>
      </c>
      <c r="F532" s="75">
        <v>1</v>
      </c>
      <c r="G532" s="311" t="s">
        <v>52</v>
      </c>
      <c r="H532" s="312">
        <v>218750</v>
      </c>
      <c r="I532" s="413">
        <f t="shared" si="1137"/>
        <v>218750</v>
      </c>
      <c r="J532" s="311">
        <v>0.2</v>
      </c>
      <c r="K532" s="415">
        <f t="shared" si="1119"/>
        <v>43750</v>
      </c>
      <c r="L532" s="415">
        <f t="shared" si="1132"/>
        <v>175000</v>
      </c>
      <c r="M532" s="848"/>
      <c r="N532" s="848"/>
      <c r="O532" s="197"/>
      <c r="P532" s="848"/>
      <c r="Q532" s="57" t="s">
        <v>88</v>
      </c>
      <c r="R532" s="220">
        <v>157700</v>
      </c>
      <c r="S532" s="78">
        <f>SUM(F532*R532)</f>
        <v>157700</v>
      </c>
      <c r="T532" s="156">
        <v>0</v>
      </c>
      <c r="U532" s="480">
        <f t="shared" ref="U532" si="1138">SUM(S532*T532)</f>
        <v>0</v>
      </c>
      <c r="V532" s="480">
        <f t="shared" ref="V532" si="1139">SUM(S532-U532)</f>
        <v>157700</v>
      </c>
      <c r="W532" s="424">
        <f t="shared" si="1111"/>
        <v>157700</v>
      </c>
      <c r="X532" s="156">
        <v>0.11</v>
      </c>
      <c r="Y532" s="424">
        <f t="shared" si="1133"/>
        <v>175047</v>
      </c>
    </row>
    <row r="533" spans="1:291" s="119" customFormat="1" ht="15.5" x14ac:dyDescent="0.35">
      <c r="A533" s="787"/>
      <c r="B533" s="784"/>
      <c r="C533" s="787"/>
      <c r="D533" s="787"/>
      <c r="E533" s="282" t="s">
        <v>639</v>
      </c>
      <c r="F533" s="732">
        <v>20</v>
      </c>
      <c r="G533" s="311" t="s">
        <v>52</v>
      </c>
      <c r="H533" s="312">
        <v>217500</v>
      </c>
      <c r="I533" s="413">
        <f t="shared" si="1137"/>
        <v>4350000</v>
      </c>
      <c r="J533" s="311">
        <v>0.2</v>
      </c>
      <c r="K533" s="415">
        <f t="shared" si="1119"/>
        <v>870000</v>
      </c>
      <c r="L533" s="415">
        <f t="shared" si="1132"/>
        <v>3480000</v>
      </c>
      <c r="M533" s="848"/>
      <c r="N533" s="848"/>
      <c r="O533" s="197"/>
      <c r="P533" s="848"/>
      <c r="Q533" s="484" t="s">
        <v>40</v>
      </c>
      <c r="R533" s="350">
        <v>93600</v>
      </c>
      <c r="S533" s="155">
        <f>SUM(F533*R533)</f>
        <v>1872000</v>
      </c>
      <c r="T533" s="156">
        <v>0</v>
      </c>
      <c r="U533" s="480">
        <f>SUM(S533*T533)</f>
        <v>0</v>
      </c>
      <c r="V533" s="480">
        <f>SUM(S533-U533)</f>
        <v>1872000</v>
      </c>
      <c r="W533" s="424">
        <f t="shared" si="1111"/>
        <v>1872000</v>
      </c>
      <c r="X533" s="156">
        <v>0.11</v>
      </c>
      <c r="Y533" s="424">
        <f t="shared" si="1133"/>
        <v>2077920</v>
      </c>
    </row>
    <row r="534" spans="1:291" s="119" customFormat="1" ht="15.5" x14ac:dyDescent="0.35">
      <c r="A534" s="787"/>
      <c r="B534" s="784"/>
      <c r="C534" s="787"/>
      <c r="D534" s="787"/>
      <c r="E534" s="282" t="s">
        <v>573</v>
      </c>
      <c r="F534" s="732">
        <v>10</v>
      </c>
      <c r="G534" s="311" t="s">
        <v>52</v>
      </c>
      <c r="H534" s="312">
        <v>368750</v>
      </c>
      <c r="I534" s="413">
        <f t="shared" si="1137"/>
        <v>3687500</v>
      </c>
      <c r="J534" s="311">
        <v>0.2</v>
      </c>
      <c r="K534" s="415">
        <f t="shared" si="1119"/>
        <v>737500</v>
      </c>
      <c r="L534" s="415">
        <f t="shared" si="1132"/>
        <v>2950000</v>
      </c>
      <c r="M534" s="848"/>
      <c r="N534" s="848"/>
      <c r="O534" s="197"/>
      <c r="P534" s="848"/>
      <c r="Q534" s="484" t="s">
        <v>40</v>
      </c>
      <c r="R534" s="206">
        <v>131600</v>
      </c>
      <c r="S534" s="155">
        <f>SUM(F534*R534)</f>
        <v>1316000</v>
      </c>
      <c r="T534" s="156">
        <v>0</v>
      </c>
      <c r="U534" s="480">
        <f>SUM(S534*T534)</f>
        <v>0</v>
      </c>
      <c r="V534" s="480">
        <f>SUM(S534-U534)</f>
        <v>1316000</v>
      </c>
      <c r="W534" s="424">
        <f t="shared" si="1111"/>
        <v>1316000</v>
      </c>
      <c r="X534" s="156">
        <v>0.11</v>
      </c>
      <c r="Y534" s="424">
        <f t="shared" si="1133"/>
        <v>1460760</v>
      </c>
    </row>
    <row r="535" spans="1:291" s="120" customFormat="1" ht="15.5" x14ac:dyDescent="0.35">
      <c r="A535" s="787"/>
      <c r="B535" s="784"/>
      <c r="C535" s="787"/>
      <c r="D535" s="787"/>
      <c r="E535" s="290" t="s">
        <v>166</v>
      </c>
      <c r="F535" s="75">
        <v>2</v>
      </c>
      <c r="G535" s="158" t="s">
        <v>45</v>
      </c>
      <c r="H535" s="284">
        <v>1030000</v>
      </c>
      <c r="I535" s="413">
        <f t="shared" ref="I535:I536" si="1140">SUM(F535*H535)</f>
        <v>2060000</v>
      </c>
      <c r="J535" s="158">
        <v>0.2</v>
      </c>
      <c r="K535" s="415">
        <f t="shared" ref="K535" si="1141">SUM(I535*J535)</f>
        <v>412000</v>
      </c>
      <c r="L535" s="415">
        <f t="shared" ref="L535:L536" si="1142">SUM(I535-K535)</f>
        <v>1648000</v>
      </c>
      <c r="M535" s="848"/>
      <c r="N535" s="848"/>
      <c r="O535" s="197"/>
      <c r="P535" s="848"/>
      <c r="Q535" s="484" t="s">
        <v>537</v>
      </c>
      <c r="R535" s="483">
        <v>950000</v>
      </c>
      <c r="S535" s="155">
        <f>SUM(F535*R535)</f>
        <v>1900000</v>
      </c>
      <c r="T535" s="156">
        <v>0.2</v>
      </c>
      <c r="U535" s="480">
        <f t="shared" ref="U535" si="1143">SUM(S535*T535)</f>
        <v>380000</v>
      </c>
      <c r="V535" s="480">
        <f t="shared" ref="V535" si="1144">SUM(S535-U535)</f>
        <v>1520000</v>
      </c>
      <c r="W535" s="424">
        <f t="shared" si="1111"/>
        <v>1520000</v>
      </c>
      <c r="X535" s="156">
        <v>0.11</v>
      </c>
      <c r="Y535" s="424">
        <f t="shared" si="1133"/>
        <v>1687200</v>
      </c>
    </row>
    <row r="536" spans="1:291" s="120" customFormat="1" ht="15.5" x14ac:dyDescent="0.35">
      <c r="A536" s="787"/>
      <c r="B536" s="784"/>
      <c r="C536" s="787"/>
      <c r="D536" s="787"/>
      <c r="E536" s="125" t="s">
        <v>120</v>
      </c>
      <c r="F536" s="75">
        <v>5</v>
      </c>
      <c r="G536" s="311" t="s">
        <v>90</v>
      </c>
      <c r="H536" s="157">
        <v>44938</v>
      </c>
      <c r="I536" s="413">
        <f t="shared" si="1140"/>
        <v>224690</v>
      </c>
      <c r="J536" s="311">
        <v>0.2</v>
      </c>
      <c r="K536" s="415">
        <f t="shared" ref="K536" si="1145">SUM(I536*J536)</f>
        <v>44938</v>
      </c>
      <c r="L536" s="415">
        <f t="shared" si="1142"/>
        <v>179752</v>
      </c>
      <c r="M536" s="848"/>
      <c r="N536" s="848"/>
      <c r="O536" s="197"/>
      <c r="P536" s="848"/>
      <c r="Q536" s="484" t="s">
        <v>124</v>
      </c>
      <c r="R536" s="483">
        <v>6000</v>
      </c>
      <c r="S536" s="155">
        <f>SUM(F536*R536)</f>
        <v>30000</v>
      </c>
      <c r="T536" s="156">
        <v>0</v>
      </c>
      <c r="U536" s="480">
        <f t="shared" ref="U536" si="1146">SUM(S536*T536)</f>
        <v>0</v>
      </c>
      <c r="V536" s="480">
        <f t="shared" ref="V536" si="1147">SUM(S536-U536)</f>
        <v>30000</v>
      </c>
      <c r="W536" s="424">
        <f t="shared" si="1111"/>
        <v>30000</v>
      </c>
      <c r="X536" s="156">
        <v>0</v>
      </c>
      <c r="Y536" s="424">
        <f t="shared" si="1133"/>
        <v>30000</v>
      </c>
    </row>
    <row r="537" spans="1:291" s="119" customFormat="1" ht="15.5" x14ac:dyDescent="0.35">
      <c r="A537" s="787"/>
      <c r="B537" s="784"/>
      <c r="C537" s="787"/>
      <c r="D537" s="787"/>
      <c r="E537" s="282" t="s">
        <v>287</v>
      </c>
      <c r="F537" s="732">
        <v>6</v>
      </c>
      <c r="G537" s="311" t="s">
        <v>45</v>
      </c>
      <c r="H537" s="312">
        <v>248522</v>
      </c>
      <c r="I537" s="413">
        <f t="shared" ref="I537:I538" si="1148">SUM(F537*H537)</f>
        <v>1491132</v>
      </c>
      <c r="J537" s="311">
        <v>0.2</v>
      </c>
      <c r="K537" s="415">
        <f t="shared" ref="K537:K538" si="1149">SUM(I537*J537)</f>
        <v>298226.40000000002</v>
      </c>
      <c r="L537" s="415">
        <f t="shared" ref="L537:L538" si="1150">SUM(I537-K537)</f>
        <v>1192905.6000000001</v>
      </c>
      <c r="M537" s="848"/>
      <c r="N537" s="848"/>
      <c r="O537" s="197"/>
      <c r="P537" s="848"/>
      <c r="Q537" s="484" t="s">
        <v>47</v>
      </c>
      <c r="R537" s="206">
        <v>159100</v>
      </c>
      <c r="S537" s="155">
        <f>SUM(F537*R537)</f>
        <v>954600</v>
      </c>
      <c r="T537" s="156">
        <v>0.22500000000000001</v>
      </c>
      <c r="U537" s="480">
        <f>SUM(S537*T537)</f>
        <v>214785</v>
      </c>
      <c r="V537" s="480">
        <f>SUM(S537-U537)</f>
        <v>739815</v>
      </c>
      <c r="W537" s="424">
        <f t="shared" ref="W537:W539" si="1151">SUM(V537)</f>
        <v>739815</v>
      </c>
      <c r="X537" s="156">
        <v>0.11</v>
      </c>
      <c r="Y537" s="424">
        <f t="shared" ref="Y537:Y538" si="1152">SUM(W537+(W537*X537))</f>
        <v>821194.65</v>
      </c>
    </row>
    <row r="538" spans="1:291" s="120" customFormat="1" ht="15.5" x14ac:dyDescent="0.35">
      <c r="A538" s="788"/>
      <c r="B538" s="785"/>
      <c r="C538" s="788"/>
      <c r="D538" s="788"/>
      <c r="E538" s="184" t="s">
        <v>106</v>
      </c>
      <c r="F538" s="202">
        <v>1</v>
      </c>
      <c r="G538" s="315" t="s">
        <v>70</v>
      </c>
      <c r="H538" s="316">
        <v>1250000</v>
      </c>
      <c r="I538" s="419">
        <f t="shared" si="1148"/>
        <v>1250000</v>
      </c>
      <c r="J538" s="315">
        <v>0.2</v>
      </c>
      <c r="K538" s="383">
        <f t="shared" si="1149"/>
        <v>250000</v>
      </c>
      <c r="L538" s="383">
        <f t="shared" si="1150"/>
        <v>1000000</v>
      </c>
      <c r="M538" s="847"/>
      <c r="N538" s="847"/>
      <c r="O538" s="198"/>
      <c r="P538" s="847"/>
      <c r="Q538" s="240" t="s">
        <v>58</v>
      </c>
      <c r="R538" s="338">
        <v>760000</v>
      </c>
      <c r="S538" s="173">
        <f>SUM(F538*R538)</f>
        <v>760000</v>
      </c>
      <c r="T538" s="639">
        <v>0</v>
      </c>
      <c r="U538" s="242">
        <f t="shared" ref="U538:U539" si="1153">SUM(S538*T538)</f>
        <v>0</v>
      </c>
      <c r="V538" s="242">
        <f t="shared" ref="V538:V539" si="1154">SUM(S538-U538)</f>
        <v>760000</v>
      </c>
      <c r="W538" s="241">
        <f t="shared" si="1151"/>
        <v>760000</v>
      </c>
      <c r="X538" s="639">
        <v>0.11</v>
      </c>
      <c r="Y538" s="241">
        <f t="shared" si="1152"/>
        <v>843600</v>
      </c>
    </row>
    <row r="539" spans="1:291" s="120" customFormat="1" ht="15.5" x14ac:dyDescent="0.35">
      <c r="A539" s="780">
        <v>2</v>
      </c>
      <c r="B539" s="783">
        <v>45877</v>
      </c>
      <c r="C539" s="838" t="s">
        <v>665</v>
      </c>
      <c r="D539" s="780" t="s">
        <v>37</v>
      </c>
      <c r="E539" s="290" t="s">
        <v>333</v>
      </c>
      <c r="F539" s="75">
        <v>3</v>
      </c>
      <c r="G539" s="311" t="s">
        <v>52</v>
      </c>
      <c r="H539" s="312">
        <v>3200000</v>
      </c>
      <c r="I539" s="413">
        <f t="shared" ref="I539" si="1155">SUM(F539*H539)</f>
        <v>9600000</v>
      </c>
      <c r="J539" s="311">
        <v>0</v>
      </c>
      <c r="K539" s="415">
        <f t="shared" ref="K539" si="1156">SUM(I539*J539)</f>
        <v>0</v>
      </c>
      <c r="L539" s="415">
        <f t="shared" ref="L539" si="1157">SUM(I539-K539)</f>
        <v>9600000</v>
      </c>
      <c r="M539" s="205">
        <f>SUM(L539:L540)</f>
        <v>35700000</v>
      </c>
      <c r="N539" s="205">
        <f>SUM(M539*11%)</f>
        <v>3927000</v>
      </c>
      <c r="O539" s="187"/>
      <c r="P539" s="229">
        <f>SUM(M539+N539)</f>
        <v>39627000</v>
      </c>
      <c r="Q539" s="484" t="s">
        <v>246</v>
      </c>
      <c r="R539" s="206">
        <v>1100000</v>
      </c>
      <c r="S539" s="155">
        <f>SUM(F539*R539)</f>
        <v>3300000</v>
      </c>
      <c r="T539" s="156">
        <v>0</v>
      </c>
      <c r="U539" s="480">
        <f t="shared" si="1153"/>
        <v>0</v>
      </c>
      <c r="V539" s="480">
        <f t="shared" si="1154"/>
        <v>3300000</v>
      </c>
      <c r="W539" s="424">
        <f t="shared" si="1151"/>
        <v>3300000</v>
      </c>
      <c r="X539" s="156">
        <v>0.11</v>
      </c>
      <c r="Y539" s="424">
        <f>SUM(W539+(W539*X539))</f>
        <v>3663000</v>
      </c>
    </row>
    <row r="540" spans="1:291" s="120" customFormat="1" ht="15.5" x14ac:dyDescent="0.35">
      <c r="A540" s="782"/>
      <c r="B540" s="785"/>
      <c r="C540" s="788"/>
      <c r="D540" s="782"/>
      <c r="E540" s="397" t="s">
        <v>332</v>
      </c>
      <c r="F540" s="202">
        <v>3</v>
      </c>
      <c r="G540" s="315" t="s">
        <v>70</v>
      </c>
      <c r="H540" s="316">
        <v>8700000</v>
      </c>
      <c r="I540" s="419">
        <f t="shared" ref="I540" si="1158">SUM(F540*H540)</f>
        <v>26100000</v>
      </c>
      <c r="J540" s="315">
        <v>0</v>
      </c>
      <c r="K540" s="383">
        <f t="shared" ref="K540" si="1159">SUM(I540*J540)</f>
        <v>0</v>
      </c>
      <c r="L540" s="383">
        <f t="shared" ref="L540" si="1160">SUM(I540-K540)</f>
        <v>26100000</v>
      </c>
      <c r="M540" s="249"/>
      <c r="N540" s="249"/>
      <c r="O540" s="198"/>
      <c r="P540" s="351"/>
      <c r="Q540" s="489" t="s">
        <v>246</v>
      </c>
      <c r="R540" s="338">
        <v>3400000</v>
      </c>
      <c r="S540" s="173">
        <f>SUM(F540*R540)</f>
        <v>10200000</v>
      </c>
      <c r="T540" s="639">
        <v>0</v>
      </c>
      <c r="U540" s="242">
        <f t="shared" ref="U540" si="1161">SUM(S540*T540)</f>
        <v>0</v>
      </c>
      <c r="V540" s="242">
        <f t="shared" ref="V540" si="1162">SUM(S540-U540)</f>
        <v>10200000</v>
      </c>
      <c r="W540" s="241">
        <f t="shared" ref="W540" si="1163">SUM(V540)</f>
        <v>10200000</v>
      </c>
      <c r="X540" s="639">
        <v>0.11</v>
      </c>
      <c r="Y540" s="241">
        <f>SUM(W540+(W540*X540))</f>
        <v>11322000</v>
      </c>
    </row>
    <row r="541" spans="1:291" s="35" customFormat="1" ht="15.5" x14ac:dyDescent="0.35">
      <c r="A541" s="209"/>
      <c r="B541" s="37"/>
      <c r="C541" s="271"/>
      <c r="D541" s="209"/>
      <c r="E541" s="385"/>
      <c r="F541" s="459"/>
      <c r="G541" s="340"/>
      <c r="H541" s="386"/>
      <c r="I541" s="460"/>
      <c r="J541" s="340"/>
      <c r="K541" s="447"/>
      <c r="L541" s="447"/>
      <c r="M541" s="232"/>
      <c r="N541" s="232"/>
      <c r="O541" s="224"/>
      <c r="Q541" s="427"/>
      <c r="R541" s="428"/>
      <c r="S541" s="651"/>
      <c r="T541" s="634"/>
      <c r="U541" s="501"/>
      <c r="V541" s="501"/>
      <c r="W541" s="562"/>
      <c r="X541" s="634"/>
      <c r="Y541" s="562"/>
    </row>
    <row r="542" spans="1:291" s="35" customFormat="1" ht="15.5" x14ac:dyDescent="0.35">
      <c r="A542" s="209"/>
      <c r="B542" s="37"/>
      <c r="C542" s="271"/>
      <c r="D542" s="209"/>
      <c r="E542" s="385"/>
      <c r="F542" s="459"/>
      <c r="G542" s="340"/>
      <c r="H542" s="386"/>
      <c r="I542" s="460"/>
      <c r="J542" s="340"/>
      <c r="K542" s="447"/>
      <c r="L542" s="447"/>
      <c r="M542" s="232"/>
      <c r="N542" s="232"/>
      <c r="O542" s="224"/>
      <c r="Q542" s="427"/>
      <c r="R542" s="428"/>
      <c r="S542" s="651"/>
      <c r="T542" s="634"/>
      <c r="U542" s="501"/>
      <c r="V542" s="501"/>
      <c r="W542" s="562"/>
      <c r="X542" s="634"/>
      <c r="Y542" s="562"/>
    </row>
    <row r="543" spans="1:291" s="35" customFormat="1" ht="15.5" x14ac:dyDescent="0.35">
      <c r="A543" s="209"/>
      <c r="B543" s="37"/>
      <c r="C543" s="271"/>
      <c r="D543" s="209"/>
      <c r="E543" s="385"/>
      <c r="F543" s="459"/>
      <c r="G543" s="340"/>
      <c r="H543" s="386"/>
      <c r="I543" s="460"/>
      <c r="J543" s="340"/>
      <c r="K543" s="447"/>
      <c r="L543" s="447"/>
      <c r="M543" s="232"/>
      <c r="N543" s="232"/>
      <c r="O543" s="224"/>
      <c r="Q543" s="427"/>
      <c r="R543" s="428"/>
      <c r="S543" s="651"/>
      <c r="T543" s="634"/>
      <c r="U543" s="501"/>
      <c r="V543" s="501"/>
      <c r="W543" s="562"/>
      <c r="X543" s="634"/>
      <c r="Y543" s="562"/>
    </row>
    <row r="544" spans="1:291" s="41" customFormat="1" ht="19" thickBot="1" x14ac:dyDescent="0.4">
      <c r="A544" s="789" t="s">
        <v>669</v>
      </c>
      <c r="B544" s="790"/>
      <c r="C544" s="790"/>
      <c r="D544" s="110"/>
      <c r="E544" s="112"/>
      <c r="F544" s="113"/>
      <c r="G544" s="112"/>
      <c r="H544" s="114"/>
      <c r="I544" s="115"/>
      <c r="J544" s="116"/>
      <c r="K544" s="117"/>
      <c r="L544" s="117"/>
      <c r="M544" s="13"/>
      <c r="N544" s="13"/>
      <c r="O544" s="13"/>
      <c r="P544" s="116"/>
      <c r="Q544" s="118"/>
      <c r="R544" s="13"/>
      <c r="S544" s="13"/>
      <c r="T544" s="13"/>
      <c r="U544" s="118"/>
      <c r="V544" s="13"/>
      <c r="W544" s="13"/>
      <c r="X544" s="1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O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c r="EX544"/>
      <c r="EY544"/>
      <c r="EZ544"/>
      <c r="FA544"/>
      <c r="FB544"/>
      <c r="FC544"/>
      <c r="FD544"/>
      <c r="FE544"/>
      <c r="FF544"/>
      <c r="FG544"/>
      <c r="FH544"/>
      <c r="FI544"/>
      <c r="FJ544"/>
      <c r="FK544"/>
      <c r="FL544"/>
      <c r="FM544"/>
      <c r="FN544"/>
      <c r="FO544"/>
      <c r="FP544"/>
      <c r="FQ544"/>
      <c r="FR544"/>
      <c r="FS544"/>
      <c r="FT544"/>
      <c r="FU544"/>
      <c r="FV544"/>
      <c r="FW544"/>
      <c r="FX544"/>
      <c r="FY544"/>
      <c r="FZ544"/>
      <c r="GA544"/>
      <c r="GB544"/>
      <c r="GC544"/>
      <c r="GD544"/>
      <c r="GE544"/>
      <c r="GF544"/>
      <c r="GG544"/>
      <c r="GH544"/>
      <c r="GI544"/>
      <c r="GJ544"/>
      <c r="GK544"/>
      <c r="GL544"/>
      <c r="GM544"/>
      <c r="GN544"/>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row>
    <row r="545" spans="1:294" ht="15.5" x14ac:dyDescent="0.35">
      <c r="A545" s="798" t="s">
        <v>0</v>
      </c>
      <c r="B545" s="798" t="s">
        <v>1</v>
      </c>
      <c r="C545" s="798"/>
      <c r="D545" s="800" t="s">
        <v>3</v>
      </c>
      <c r="E545" s="798" t="s">
        <v>5</v>
      </c>
      <c r="F545" s="798" t="s">
        <v>6</v>
      </c>
      <c r="G545" s="798"/>
      <c r="H545" s="370" t="s">
        <v>7</v>
      </c>
      <c r="I545" s="371" t="s">
        <v>8</v>
      </c>
      <c r="J545" s="372" t="s">
        <v>9</v>
      </c>
      <c r="K545" s="371" t="s">
        <v>10</v>
      </c>
      <c r="L545" s="371" t="s">
        <v>10</v>
      </c>
      <c r="M545" s="371" t="s">
        <v>11</v>
      </c>
      <c r="N545" s="802" t="s">
        <v>93</v>
      </c>
      <c r="O545" s="802" t="s">
        <v>206</v>
      </c>
      <c r="P545" s="371" t="s">
        <v>12</v>
      </c>
      <c r="Q545" s="804" t="s">
        <v>13</v>
      </c>
      <c r="R545" s="371" t="s">
        <v>14</v>
      </c>
      <c r="S545" s="371" t="s">
        <v>14</v>
      </c>
      <c r="T545" s="374" t="s">
        <v>15</v>
      </c>
      <c r="U545" s="40" t="s">
        <v>16</v>
      </c>
      <c r="V545" s="40" t="s">
        <v>17</v>
      </c>
      <c r="W545" s="40" t="s">
        <v>18</v>
      </c>
      <c r="X545" s="794" t="s">
        <v>19</v>
      </c>
      <c r="Y545" s="796" t="s">
        <v>17</v>
      </c>
    </row>
    <row r="546" spans="1:294" s="41" customFormat="1" ht="17.25" customHeight="1" thickBot="1" x14ac:dyDescent="0.4">
      <c r="A546" s="808"/>
      <c r="B546" s="375" t="s">
        <v>20</v>
      </c>
      <c r="C546" s="367" t="s">
        <v>21</v>
      </c>
      <c r="D546" s="809"/>
      <c r="E546" s="808"/>
      <c r="F546" s="377" t="s">
        <v>23</v>
      </c>
      <c r="G546" s="367" t="s">
        <v>24</v>
      </c>
      <c r="H546" s="378" t="s">
        <v>25</v>
      </c>
      <c r="I546" s="379" t="s">
        <v>25</v>
      </c>
      <c r="J546" s="380" t="s">
        <v>26</v>
      </c>
      <c r="K546" s="379" t="s">
        <v>27</v>
      </c>
      <c r="L546" s="379" t="s">
        <v>28</v>
      </c>
      <c r="M546" s="379" t="s">
        <v>29</v>
      </c>
      <c r="N546" s="810"/>
      <c r="O546" s="810"/>
      <c r="P546" s="379" t="s">
        <v>30</v>
      </c>
      <c r="Q546" s="811"/>
      <c r="R546" s="379" t="s">
        <v>31</v>
      </c>
      <c r="S546" s="379" t="s">
        <v>32</v>
      </c>
      <c r="T546" s="381" t="s">
        <v>33</v>
      </c>
      <c r="U546" s="367" t="s">
        <v>34</v>
      </c>
      <c r="V546" s="367" t="s">
        <v>35</v>
      </c>
      <c r="W546" s="367" t="s">
        <v>36</v>
      </c>
      <c r="X546" s="806"/>
      <c r="Y546" s="807"/>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row>
    <row r="547" spans="1:294" s="120" customFormat="1" ht="15.5" x14ac:dyDescent="0.35">
      <c r="A547" s="817">
        <v>1</v>
      </c>
      <c r="B547" s="783">
        <v>45910</v>
      </c>
      <c r="C547" s="786">
        <v>119220925</v>
      </c>
      <c r="D547" s="786" t="s">
        <v>37</v>
      </c>
      <c r="E547" s="172" t="s">
        <v>85</v>
      </c>
      <c r="F547" s="203">
        <v>1</v>
      </c>
      <c r="G547" s="319" t="s">
        <v>39</v>
      </c>
      <c r="H547" s="204">
        <v>627000</v>
      </c>
      <c r="I547" s="412">
        <f t="shared" ref="I547" si="1164">SUM(F547*H547)</f>
        <v>627000</v>
      </c>
      <c r="J547" s="319">
        <v>0</v>
      </c>
      <c r="K547" s="382">
        <f t="shared" ref="K547" si="1165">SUM(I547*J547)</f>
        <v>0</v>
      </c>
      <c r="L547" s="382">
        <f>SUM(I547-K547)</f>
        <v>627000</v>
      </c>
      <c r="M547" s="187">
        <f>SUM(L547:L590)</f>
        <v>115721134</v>
      </c>
      <c r="N547" s="187">
        <f>SUM(M547*11%)</f>
        <v>12729324.74</v>
      </c>
      <c r="O547" s="187"/>
      <c r="P547" s="229">
        <f>SUM(M547+N547)</f>
        <v>128450458.73999999</v>
      </c>
      <c r="Q547" s="485" t="s">
        <v>258</v>
      </c>
      <c r="R547" s="337">
        <v>270930</v>
      </c>
      <c r="S547" s="649">
        <f>SUM(F547*R547)</f>
        <v>270930</v>
      </c>
      <c r="T547" s="638">
        <v>0</v>
      </c>
      <c r="U547" s="239">
        <f t="shared" ref="U547" si="1166">SUM(S547*T547)</f>
        <v>0</v>
      </c>
      <c r="V547" s="239">
        <f t="shared" ref="V547" si="1167">SUM(S547-U547)</f>
        <v>270930</v>
      </c>
      <c r="W547" s="238">
        <f t="shared" ref="W547:W568" si="1168">SUM(V547)</f>
        <v>270930</v>
      </c>
      <c r="X547" s="638">
        <v>0.11</v>
      </c>
      <c r="Y547" s="238">
        <f t="shared" ref="Y547:Y568" si="1169">SUM(W547+(W547*X547))</f>
        <v>300732.3</v>
      </c>
    </row>
    <row r="548" spans="1:294" s="120" customFormat="1" ht="15.5" x14ac:dyDescent="0.35">
      <c r="A548" s="818"/>
      <c r="B548" s="784"/>
      <c r="C548" s="787"/>
      <c r="D548" s="787"/>
      <c r="E548" s="125" t="s">
        <v>353</v>
      </c>
      <c r="F548" s="310">
        <v>15</v>
      </c>
      <c r="G548" s="311" t="s">
        <v>45</v>
      </c>
      <c r="H548" s="157">
        <v>27000</v>
      </c>
      <c r="I548" s="413">
        <f t="shared" ref="I548:I549" si="1170">SUM(F548*H548)</f>
        <v>405000</v>
      </c>
      <c r="J548" s="311">
        <v>0.2</v>
      </c>
      <c r="K548" s="415">
        <f t="shared" ref="K548:K549" si="1171">SUM(I548*J548)</f>
        <v>81000</v>
      </c>
      <c r="L548" s="415">
        <f>SUM(I548-K548)</f>
        <v>324000</v>
      </c>
      <c r="M548" s="57"/>
      <c r="N548" s="57"/>
      <c r="O548" s="197"/>
      <c r="P548" s="57"/>
      <c r="Q548" s="484" t="s">
        <v>88</v>
      </c>
      <c r="R548" s="206">
        <v>9009</v>
      </c>
      <c r="S548" s="155">
        <f>SUM(F548*R548)</f>
        <v>135135</v>
      </c>
      <c r="T548" s="156">
        <v>0</v>
      </c>
      <c r="U548" s="480">
        <f t="shared" ref="U548:U549" si="1172">SUM(S548*T548)</f>
        <v>0</v>
      </c>
      <c r="V548" s="480">
        <f t="shared" ref="V548:V549" si="1173">SUM(S548-U548)</f>
        <v>135135</v>
      </c>
      <c r="W548" s="424">
        <f t="shared" si="1168"/>
        <v>135135</v>
      </c>
      <c r="X548" s="156">
        <v>0</v>
      </c>
      <c r="Y548" s="424">
        <f t="shared" si="1169"/>
        <v>135135</v>
      </c>
    </row>
    <row r="549" spans="1:294" s="120" customFormat="1" ht="15.5" x14ac:dyDescent="0.35">
      <c r="A549" s="818"/>
      <c r="B549" s="784"/>
      <c r="C549" s="787"/>
      <c r="D549" s="787"/>
      <c r="E549" s="282" t="s">
        <v>115</v>
      </c>
      <c r="F549" s="310">
        <v>2</v>
      </c>
      <c r="G549" s="311" t="s">
        <v>648</v>
      </c>
      <c r="H549" s="312">
        <v>268750</v>
      </c>
      <c r="I549" s="413">
        <f t="shared" si="1170"/>
        <v>537500</v>
      </c>
      <c r="J549" s="311">
        <v>0.2</v>
      </c>
      <c r="K549" s="415">
        <f t="shared" si="1171"/>
        <v>107500</v>
      </c>
      <c r="L549" s="415">
        <f t="shared" ref="L549" si="1174">SUM(I549-K549)</f>
        <v>430000</v>
      </c>
      <c r="M549" s="57"/>
      <c r="N549" s="57"/>
      <c r="O549" s="197"/>
      <c r="P549" s="57"/>
      <c r="Q549" s="484" t="s">
        <v>258</v>
      </c>
      <c r="R549" s="483">
        <v>424765</v>
      </c>
      <c r="S549" s="155">
        <f>SUM(F549*R549)</f>
        <v>849530</v>
      </c>
      <c r="T549" s="156">
        <v>0</v>
      </c>
      <c r="U549" s="480">
        <f t="shared" si="1172"/>
        <v>0</v>
      </c>
      <c r="V549" s="480">
        <f t="shared" si="1173"/>
        <v>849530</v>
      </c>
      <c r="W549" s="424">
        <f t="shared" si="1168"/>
        <v>849530</v>
      </c>
      <c r="X549" s="156">
        <v>0.11</v>
      </c>
      <c r="Y549" s="424">
        <f t="shared" si="1169"/>
        <v>942978.3</v>
      </c>
    </row>
    <row r="550" spans="1:294" s="120" customFormat="1" ht="15.5" x14ac:dyDescent="0.35">
      <c r="A550" s="818"/>
      <c r="B550" s="784"/>
      <c r="C550" s="787"/>
      <c r="D550" s="787"/>
      <c r="E550" s="125" t="s">
        <v>103</v>
      </c>
      <c r="F550" s="732">
        <v>1</v>
      </c>
      <c r="G550" s="158" t="s">
        <v>39</v>
      </c>
      <c r="H550" s="157">
        <v>929000</v>
      </c>
      <c r="I550" s="413">
        <f t="shared" ref="I550" si="1175">SUM(F550*H550)</f>
        <v>929000</v>
      </c>
      <c r="J550" s="311">
        <v>0</v>
      </c>
      <c r="K550" s="415">
        <f t="shared" ref="K550" si="1176">SUM(I550*J550)</f>
        <v>0</v>
      </c>
      <c r="L550" s="415">
        <f t="shared" ref="L550" si="1177">SUM(I550-K550)</f>
        <v>929000</v>
      </c>
      <c r="M550" s="57"/>
      <c r="N550" s="57"/>
      <c r="O550" s="197"/>
      <c r="P550" s="57"/>
      <c r="Q550" s="484" t="s">
        <v>258</v>
      </c>
      <c r="R550" s="483">
        <v>401830</v>
      </c>
      <c r="S550" s="155">
        <f>SUM(F550*R550)</f>
        <v>401830</v>
      </c>
      <c r="T550" s="156">
        <v>0</v>
      </c>
      <c r="U550" s="480">
        <f t="shared" ref="U550" si="1178">SUM(S550*T550)</f>
        <v>0</v>
      </c>
      <c r="V550" s="480">
        <f t="shared" ref="V550" si="1179">SUM(S550-U550)</f>
        <v>401830</v>
      </c>
      <c r="W550" s="424">
        <f t="shared" si="1168"/>
        <v>401830</v>
      </c>
      <c r="X550" s="156">
        <v>0.11</v>
      </c>
      <c r="Y550" s="424">
        <f t="shared" si="1169"/>
        <v>446031.3</v>
      </c>
    </row>
    <row r="551" spans="1:294" s="120" customFormat="1" ht="15.5" x14ac:dyDescent="0.35">
      <c r="A551" s="818"/>
      <c r="B551" s="784"/>
      <c r="C551" s="787"/>
      <c r="D551" s="787"/>
      <c r="E551" s="125" t="s">
        <v>359</v>
      </c>
      <c r="F551" s="732">
        <v>10</v>
      </c>
      <c r="G551" s="158" t="s">
        <v>45</v>
      </c>
      <c r="H551" s="157">
        <v>160000</v>
      </c>
      <c r="I551" s="413">
        <f t="shared" ref="I551:I552" si="1180">SUM(F551*H551)</f>
        <v>1600000</v>
      </c>
      <c r="J551" s="311">
        <v>0.2</v>
      </c>
      <c r="K551" s="415">
        <f t="shared" ref="K551:K552" si="1181">SUM(I551*J551)</f>
        <v>320000</v>
      </c>
      <c r="L551" s="415">
        <f t="shared" ref="L551:L552" si="1182">SUM(I551-K551)</f>
        <v>1280000</v>
      </c>
      <c r="M551" s="57"/>
      <c r="N551" s="57"/>
      <c r="O551" s="197"/>
      <c r="P551" s="57"/>
      <c r="Q551" s="484" t="s">
        <v>88</v>
      </c>
      <c r="R551" s="483">
        <v>54100</v>
      </c>
      <c r="S551" s="155">
        <f>SUM(F551*R551)</f>
        <v>541000</v>
      </c>
      <c r="T551" s="156">
        <v>0</v>
      </c>
      <c r="U551" s="480">
        <f t="shared" ref="U551" si="1183">SUM(S551*T551)</f>
        <v>0</v>
      </c>
      <c r="V551" s="480">
        <f t="shared" ref="V551:V552" si="1184">SUM(S551-U551)</f>
        <v>541000</v>
      </c>
      <c r="W551" s="424">
        <f t="shared" si="1168"/>
        <v>541000</v>
      </c>
      <c r="X551" s="156">
        <v>0.11</v>
      </c>
      <c r="Y551" s="424">
        <f t="shared" si="1169"/>
        <v>600510</v>
      </c>
    </row>
    <row r="552" spans="1:294" s="120" customFormat="1" ht="15.5" x14ac:dyDescent="0.35">
      <c r="A552" s="818"/>
      <c r="B552" s="784"/>
      <c r="C552" s="787"/>
      <c r="D552" s="787"/>
      <c r="E552" s="125" t="s">
        <v>354</v>
      </c>
      <c r="F552" s="732">
        <v>10</v>
      </c>
      <c r="G552" s="158" t="s">
        <v>45</v>
      </c>
      <c r="H552" s="157">
        <v>145000</v>
      </c>
      <c r="I552" s="413">
        <f t="shared" si="1180"/>
        <v>1450000</v>
      </c>
      <c r="J552" s="311">
        <v>0.2</v>
      </c>
      <c r="K552" s="415">
        <f t="shared" si="1181"/>
        <v>290000</v>
      </c>
      <c r="L552" s="415">
        <f t="shared" si="1182"/>
        <v>1160000</v>
      </c>
      <c r="M552" s="57"/>
      <c r="N552" s="57"/>
      <c r="O552" s="197"/>
      <c r="P552" s="57"/>
      <c r="Q552" s="484" t="s">
        <v>88</v>
      </c>
      <c r="R552" s="483">
        <v>52300</v>
      </c>
      <c r="S552" s="155">
        <f>SUM(F552*R552)</f>
        <v>523000</v>
      </c>
      <c r="T552" s="156">
        <v>0</v>
      </c>
      <c r="U552" s="480">
        <f t="shared" ref="U552" si="1185">SUM(S552*T552)</f>
        <v>0</v>
      </c>
      <c r="V552" s="480">
        <f t="shared" si="1184"/>
        <v>523000</v>
      </c>
      <c r="W552" s="424">
        <f t="shared" si="1168"/>
        <v>523000</v>
      </c>
      <c r="X552" s="156">
        <v>0.11</v>
      </c>
      <c r="Y552" s="424">
        <f t="shared" si="1169"/>
        <v>580530</v>
      </c>
    </row>
    <row r="553" spans="1:294" s="120" customFormat="1" ht="15.5" x14ac:dyDescent="0.35">
      <c r="A553" s="818"/>
      <c r="B553" s="784"/>
      <c r="C553" s="787"/>
      <c r="D553" s="787"/>
      <c r="E553" s="125" t="s">
        <v>114</v>
      </c>
      <c r="F553" s="732">
        <v>2</v>
      </c>
      <c r="G553" s="158" t="s">
        <v>39</v>
      </c>
      <c r="H553" s="157">
        <v>1592000</v>
      </c>
      <c r="I553" s="413">
        <f t="shared" ref="I553" si="1186">SUM(F553*H553)</f>
        <v>3184000</v>
      </c>
      <c r="J553" s="158">
        <v>0</v>
      </c>
      <c r="K553" s="415">
        <f t="shared" ref="K553" si="1187">SUM(I553*J553)</f>
        <v>0</v>
      </c>
      <c r="L553" s="415">
        <f t="shared" ref="L553" si="1188">SUM(I553-K553)</f>
        <v>3184000</v>
      </c>
      <c r="M553" s="57"/>
      <c r="N553" s="57"/>
      <c r="O553" s="197"/>
      <c r="P553" s="57"/>
      <c r="Q553" s="484" t="s">
        <v>258</v>
      </c>
      <c r="R553" s="483">
        <v>473110</v>
      </c>
      <c r="S553" s="155">
        <f>SUM(F553*R553)</f>
        <v>946220</v>
      </c>
      <c r="T553" s="156">
        <v>0</v>
      </c>
      <c r="U553" s="480">
        <f t="shared" ref="U553" si="1189">SUM(S553*T553)</f>
        <v>0</v>
      </c>
      <c r="V553" s="480">
        <f t="shared" ref="V553" si="1190">SUM(S553-U553)</f>
        <v>946220</v>
      </c>
      <c r="W553" s="424">
        <f t="shared" si="1168"/>
        <v>946220</v>
      </c>
      <c r="X553" s="156">
        <v>0.11</v>
      </c>
      <c r="Y553" s="424">
        <f t="shared" si="1169"/>
        <v>1050304.2</v>
      </c>
    </row>
    <row r="554" spans="1:294" s="120" customFormat="1" ht="15.5" x14ac:dyDescent="0.35">
      <c r="A554" s="818"/>
      <c r="B554" s="784"/>
      <c r="C554" s="787"/>
      <c r="D554" s="787"/>
      <c r="E554" s="125" t="s">
        <v>357</v>
      </c>
      <c r="F554" s="310">
        <v>10</v>
      </c>
      <c r="G554" s="311" t="s">
        <v>52</v>
      </c>
      <c r="H554" s="157">
        <v>117188</v>
      </c>
      <c r="I554" s="413">
        <f t="shared" ref="I554" si="1191">SUM(F554*H554)</f>
        <v>1171880</v>
      </c>
      <c r="J554" s="311">
        <v>0.2</v>
      </c>
      <c r="K554" s="415">
        <f t="shared" ref="K554" si="1192">SUM(I554*J554)</f>
        <v>234376</v>
      </c>
      <c r="L554" s="415">
        <f t="shared" ref="L554" si="1193">SUM(I554-K554)</f>
        <v>937504</v>
      </c>
      <c r="M554" s="57"/>
      <c r="N554" s="57"/>
      <c r="O554" s="197"/>
      <c r="P554" s="57"/>
      <c r="Q554" s="484" t="s">
        <v>68</v>
      </c>
      <c r="R554" s="483">
        <v>1625000</v>
      </c>
      <c r="S554" s="155">
        <f>SUM(F554*R554)</f>
        <v>16250000</v>
      </c>
      <c r="T554" s="156">
        <v>0</v>
      </c>
      <c r="U554" s="480">
        <f t="shared" ref="U554" si="1194">SUM(S554*T554)</f>
        <v>0</v>
      </c>
      <c r="V554" s="480">
        <f t="shared" ref="V554" si="1195">SUM(S554-U554)</f>
        <v>16250000</v>
      </c>
      <c r="W554" s="424">
        <f t="shared" si="1168"/>
        <v>16250000</v>
      </c>
      <c r="X554" s="156">
        <v>0</v>
      </c>
      <c r="Y554" s="424">
        <f t="shared" si="1169"/>
        <v>16250000</v>
      </c>
    </row>
    <row r="555" spans="1:294" s="120" customFormat="1" ht="15.5" x14ac:dyDescent="0.35">
      <c r="A555" s="818"/>
      <c r="B555" s="784"/>
      <c r="C555" s="787"/>
      <c r="D555" s="787"/>
      <c r="E555" s="282" t="s">
        <v>178</v>
      </c>
      <c r="F555" s="732">
        <v>2</v>
      </c>
      <c r="G555" s="311" t="s">
        <v>39</v>
      </c>
      <c r="H555" s="312">
        <v>3328000</v>
      </c>
      <c r="I555" s="413">
        <f t="shared" ref="I555:I557" si="1196">SUM(F555*H555)</f>
        <v>6656000</v>
      </c>
      <c r="J555" s="311">
        <v>0</v>
      </c>
      <c r="K555" s="415">
        <f t="shared" ref="K555:K557" si="1197">SUM(I555*J555)</f>
        <v>0</v>
      </c>
      <c r="L555" s="415">
        <f t="shared" ref="L555:L557" si="1198">SUM(I555-K555)</f>
        <v>6656000</v>
      </c>
      <c r="M555" s="57"/>
      <c r="N555" s="57"/>
      <c r="O555" s="197"/>
      <c r="P555" s="57"/>
      <c r="Q555" s="484" t="s">
        <v>258</v>
      </c>
      <c r="R555" s="483">
        <v>500500</v>
      </c>
      <c r="S555" s="155">
        <f>SUM(F555*R555)</f>
        <v>1001000</v>
      </c>
      <c r="T555" s="156">
        <v>0</v>
      </c>
      <c r="U555" s="480">
        <f t="shared" ref="U555:U557" si="1199">SUM(S555*T555)</f>
        <v>0</v>
      </c>
      <c r="V555" s="480">
        <f t="shared" ref="V555:V557" si="1200">SUM(S555-U555)</f>
        <v>1001000</v>
      </c>
      <c r="W555" s="424">
        <f t="shared" si="1168"/>
        <v>1001000</v>
      </c>
      <c r="X555" s="156">
        <v>0.11</v>
      </c>
      <c r="Y555" s="424">
        <f t="shared" si="1169"/>
        <v>1111110</v>
      </c>
    </row>
    <row r="556" spans="1:294" s="120" customFormat="1" ht="15.5" x14ac:dyDescent="0.35">
      <c r="A556" s="818"/>
      <c r="B556" s="784"/>
      <c r="C556" s="787"/>
      <c r="D556" s="787"/>
      <c r="E556" s="282" t="s">
        <v>532</v>
      </c>
      <c r="F556" s="310">
        <v>25</v>
      </c>
      <c r="G556" s="311" t="s">
        <v>45</v>
      </c>
      <c r="H556" s="312">
        <v>87500</v>
      </c>
      <c r="I556" s="413">
        <f t="shared" si="1196"/>
        <v>2187500</v>
      </c>
      <c r="J556" s="311">
        <v>0.2</v>
      </c>
      <c r="K556" s="415">
        <f t="shared" si="1197"/>
        <v>437500</v>
      </c>
      <c r="L556" s="415">
        <f t="shared" si="1198"/>
        <v>1750000</v>
      </c>
      <c r="M556" s="57"/>
      <c r="N556" s="57"/>
      <c r="O556" s="197"/>
      <c r="P556" s="57"/>
      <c r="Q556" s="484" t="s">
        <v>88</v>
      </c>
      <c r="R556" s="483">
        <v>37838</v>
      </c>
      <c r="S556" s="155">
        <f>SUM(F556*R556)</f>
        <v>945950</v>
      </c>
      <c r="T556" s="156">
        <v>0</v>
      </c>
      <c r="U556" s="480">
        <f t="shared" si="1199"/>
        <v>0</v>
      </c>
      <c r="V556" s="480">
        <f t="shared" si="1200"/>
        <v>945950</v>
      </c>
      <c r="W556" s="424">
        <f t="shared" si="1168"/>
        <v>945950</v>
      </c>
      <c r="X556" s="156">
        <v>0.11</v>
      </c>
      <c r="Y556" s="424">
        <f t="shared" si="1169"/>
        <v>1050004.5</v>
      </c>
    </row>
    <row r="557" spans="1:294" s="120" customFormat="1" ht="15.5" x14ac:dyDescent="0.35">
      <c r="A557" s="818"/>
      <c r="B557" s="784"/>
      <c r="C557" s="787"/>
      <c r="D557" s="787"/>
      <c r="E557" s="130" t="s">
        <v>381</v>
      </c>
      <c r="F557" s="310">
        <v>1</v>
      </c>
      <c r="G557" s="311" t="s">
        <v>46</v>
      </c>
      <c r="H557" s="312">
        <v>225000</v>
      </c>
      <c r="I557" s="413">
        <f t="shared" si="1196"/>
        <v>225000</v>
      </c>
      <c r="J557" s="311">
        <v>0.2</v>
      </c>
      <c r="K557" s="415">
        <f t="shared" si="1197"/>
        <v>45000</v>
      </c>
      <c r="L557" s="415">
        <f t="shared" si="1198"/>
        <v>180000</v>
      </c>
      <c r="M557" s="57"/>
      <c r="N557" s="57"/>
      <c r="O557" s="197"/>
      <c r="P557" s="57"/>
      <c r="Q557" s="484" t="s">
        <v>211</v>
      </c>
      <c r="R557" s="220">
        <v>109910</v>
      </c>
      <c r="S557" s="155">
        <f>SUM(F557*R557)</f>
        <v>109910</v>
      </c>
      <c r="T557" s="156">
        <v>0.25</v>
      </c>
      <c r="U557" s="480">
        <f t="shared" si="1199"/>
        <v>27477.5</v>
      </c>
      <c r="V557" s="480">
        <f t="shared" si="1200"/>
        <v>82432.5</v>
      </c>
      <c r="W557" s="424">
        <f t="shared" si="1168"/>
        <v>82432.5</v>
      </c>
      <c r="X557" s="156">
        <v>0.11</v>
      </c>
      <c r="Y557" s="424">
        <f t="shared" si="1169"/>
        <v>91500.074999999997</v>
      </c>
    </row>
    <row r="558" spans="1:294" s="120" customFormat="1" ht="17.25" customHeight="1" x14ac:dyDescent="0.35">
      <c r="A558" s="818"/>
      <c r="B558" s="784"/>
      <c r="C558" s="787"/>
      <c r="D558" s="787"/>
      <c r="E558" s="282" t="s">
        <v>307</v>
      </c>
      <c r="F558" s="75">
        <v>2</v>
      </c>
      <c r="G558" s="311" t="s">
        <v>45</v>
      </c>
      <c r="H558" s="157">
        <v>2708750</v>
      </c>
      <c r="I558" s="413">
        <f t="shared" ref="I558" si="1201">SUM(F558*H558)</f>
        <v>5417500</v>
      </c>
      <c r="J558" s="311">
        <v>0.2</v>
      </c>
      <c r="K558" s="415">
        <f t="shared" ref="K558" si="1202">SUM(I558*J558)</f>
        <v>1083500</v>
      </c>
      <c r="L558" s="415">
        <f t="shared" ref="L558" si="1203">SUM(I558-K558)</f>
        <v>4334000</v>
      </c>
      <c r="M558" s="57"/>
      <c r="N558" s="57"/>
      <c r="O558" s="197"/>
      <c r="P558" s="57"/>
      <c r="Q558" s="270" t="s">
        <v>140</v>
      </c>
      <c r="R558" s="206">
        <v>1625000</v>
      </c>
      <c r="S558" s="155">
        <f>SUM(F558*R558)</f>
        <v>3250000</v>
      </c>
      <c r="T558" s="156">
        <v>0.25</v>
      </c>
      <c r="U558" s="480">
        <f t="shared" ref="U558" si="1204">SUM(S558*T558)</f>
        <v>812500</v>
      </c>
      <c r="V558" s="480">
        <f t="shared" ref="V558" si="1205">SUM(S558-U558)</f>
        <v>2437500</v>
      </c>
      <c r="W558" s="424">
        <f t="shared" si="1168"/>
        <v>2437500</v>
      </c>
      <c r="X558" s="156">
        <v>0.11</v>
      </c>
      <c r="Y558" s="424">
        <f t="shared" si="1169"/>
        <v>2705625</v>
      </c>
    </row>
    <row r="559" spans="1:294" s="120" customFormat="1" ht="15.5" x14ac:dyDescent="0.35">
      <c r="A559" s="818"/>
      <c r="B559" s="784"/>
      <c r="C559" s="787"/>
      <c r="D559" s="787"/>
      <c r="E559" s="125" t="s">
        <v>221</v>
      </c>
      <c r="F559" s="75">
        <v>1</v>
      </c>
      <c r="G559" s="158" t="s">
        <v>45</v>
      </c>
      <c r="H559" s="157">
        <v>235000</v>
      </c>
      <c r="I559" s="413">
        <f t="shared" ref="I559" si="1206">SUM(F559*H559)</f>
        <v>235000</v>
      </c>
      <c r="J559" s="158">
        <v>0.2</v>
      </c>
      <c r="K559" s="415">
        <f t="shared" ref="K559" si="1207">SUM(I559*J559)</f>
        <v>47000</v>
      </c>
      <c r="L559" s="415">
        <f t="shared" ref="L559" si="1208">SUM(I559-K559)</f>
        <v>188000</v>
      </c>
      <c r="M559" s="57"/>
      <c r="N559" s="57"/>
      <c r="O559" s="197"/>
      <c r="P559" s="57"/>
      <c r="Q559" s="484" t="s">
        <v>360</v>
      </c>
      <c r="R559" s="483">
        <v>380000</v>
      </c>
      <c r="S559" s="155">
        <f>SUM(F559*R559)</f>
        <v>380000</v>
      </c>
      <c r="T559" s="156">
        <v>0.5</v>
      </c>
      <c r="U559" s="480">
        <f t="shared" ref="U559" si="1209">SUM(S559*T559)</f>
        <v>190000</v>
      </c>
      <c r="V559" s="480">
        <f t="shared" ref="V559" si="1210">SUM(S559-U559)</f>
        <v>190000</v>
      </c>
      <c r="W559" s="424">
        <f t="shared" si="1168"/>
        <v>190000</v>
      </c>
      <c r="X559" s="156">
        <v>0.11</v>
      </c>
      <c r="Y559" s="424">
        <f t="shared" si="1169"/>
        <v>210900</v>
      </c>
    </row>
    <row r="560" spans="1:294" s="120" customFormat="1" ht="15.5" x14ac:dyDescent="0.35">
      <c r="A560" s="818"/>
      <c r="B560" s="784"/>
      <c r="C560" s="787"/>
      <c r="D560" s="787"/>
      <c r="E560" s="125" t="s">
        <v>155</v>
      </c>
      <c r="F560" s="732">
        <v>4</v>
      </c>
      <c r="G560" s="158" t="s">
        <v>45</v>
      </c>
      <c r="H560" s="157">
        <v>1682000</v>
      </c>
      <c r="I560" s="413">
        <f t="shared" ref="I560:I561" si="1211">SUM(F560*H560)</f>
        <v>6728000</v>
      </c>
      <c r="J560" s="311">
        <v>0</v>
      </c>
      <c r="K560" s="415">
        <f t="shared" ref="K560:K561" si="1212">SUM(I560*J560)</f>
        <v>0</v>
      </c>
      <c r="L560" s="415">
        <f t="shared" ref="L560:L561" si="1213">SUM(I560-K560)</f>
        <v>6728000</v>
      </c>
      <c r="M560" s="57"/>
      <c r="N560" s="57"/>
      <c r="O560" s="197"/>
      <c r="P560" s="57"/>
      <c r="Q560" s="484" t="s">
        <v>258</v>
      </c>
      <c r="R560" s="483">
        <v>557000</v>
      </c>
      <c r="S560" s="155">
        <f>SUM(F560*R560)</f>
        <v>2228000</v>
      </c>
      <c r="T560" s="156">
        <v>0</v>
      </c>
      <c r="U560" s="480">
        <f t="shared" ref="U560:U561" si="1214">SUM(S560*T560)</f>
        <v>0</v>
      </c>
      <c r="V560" s="480">
        <f t="shared" ref="V560:V561" si="1215">SUM(S560-U560)</f>
        <v>2228000</v>
      </c>
      <c r="W560" s="424">
        <f t="shared" si="1168"/>
        <v>2228000</v>
      </c>
      <c r="X560" s="156">
        <v>0.11</v>
      </c>
      <c r="Y560" s="424">
        <f t="shared" si="1169"/>
        <v>2473080</v>
      </c>
    </row>
    <row r="561" spans="1:25" s="120" customFormat="1" ht="15.5" x14ac:dyDescent="0.35">
      <c r="A561" s="818"/>
      <c r="B561" s="784"/>
      <c r="C561" s="787"/>
      <c r="D561" s="787"/>
      <c r="E561" s="282" t="s">
        <v>176</v>
      </c>
      <c r="F561" s="732">
        <v>1</v>
      </c>
      <c r="G561" s="311" t="s">
        <v>46</v>
      </c>
      <c r="H561" s="157">
        <v>989000</v>
      </c>
      <c r="I561" s="413">
        <f t="shared" si="1211"/>
        <v>989000</v>
      </c>
      <c r="J561" s="311">
        <v>0</v>
      </c>
      <c r="K561" s="415">
        <f t="shared" si="1212"/>
        <v>0</v>
      </c>
      <c r="L561" s="415">
        <f t="shared" si="1213"/>
        <v>989000</v>
      </c>
      <c r="M561" s="57"/>
      <c r="N561" s="57"/>
      <c r="O561" s="197"/>
      <c r="P561" s="57"/>
      <c r="Q561" s="484" t="s">
        <v>40</v>
      </c>
      <c r="R561" s="483">
        <v>877000</v>
      </c>
      <c r="S561" s="155">
        <f>SUM(F561*R561)</f>
        <v>877000</v>
      </c>
      <c r="T561" s="156">
        <v>0.3</v>
      </c>
      <c r="U561" s="480">
        <f t="shared" si="1214"/>
        <v>263100</v>
      </c>
      <c r="V561" s="480">
        <f t="shared" si="1215"/>
        <v>613900</v>
      </c>
      <c r="W561" s="424">
        <f t="shared" si="1168"/>
        <v>613900</v>
      </c>
      <c r="X561" s="156">
        <v>0.11</v>
      </c>
      <c r="Y561" s="424">
        <f t="shared" si="1169"/>
        <v>681429</v>
      </c>
    </row>
    <row r="562" spans="1:25" s="120" customFormat="1" ht="15.5" x14ac:dyDescent="0.35">
      <c r="A562" s="818"/>
      <c r="B562" s="784"/>
      <c r="C562" s="787"/>
      <c r="D562" s="787"/>
      <c r="E562" s="282" t="s">
        <v>172</v>
      </c>
      <c r="F562" s="732">
        <v>2</v>
      </c>
      <c r="G562" s="311" t="s">
        <v>45</v>
      </c>
      <c r="H562" s="312">
        <v>2414000</v>
      </c>
      <c r="I562" s="413">
        <f t="shared" ref="I562:I566" si="1216">SUM(F562*H562)</f>
        <v>4828000</v>
      </c>
      <c r="J562" s="311">
        <v>0</v>
      </c>
      <c r="K562" s="415">
        <f t="shared" ref="K562:K566" si="1217">SUM(I562*J562)</f>
        <v>0</v>
      </c>
      <c r="L562" s="415">
        <f t="shared" ref="L562:L566" si="1218">SUM(I562-K562)</f>
        <v>4828000</v>
      </c>
      <c r="M562" s="57"/>
      <c r="N562" s="57"/>
      <c r="O562" s="197"/>
      <c r="P562" s="57"/>
      <c r="Q562" s="484" t="s">
        <v>258</v>
      </c>
      <c r="R562" s="483">
        <v>900811</v>
      </c>
      <c r="S562" s="155">
        <f>SUM(F562*R562)</f>
        <v>1801622</v>
      </c>
      <c r="T562" s="156">
        <v>0</v>
      </c>
      <c r="U562" s="480">
        <f t="shared" ref="U562:U566" si="1219">SUM(S562*T562)</f>
        <v>0</v>
      </c>
      <c r="V562" s="480">
        <f t="shared" ref="V562:V566" si="1220">SUM(S562-U562)</f>
        <v>1801622</v>
      </c>
      <c r="W562" s="424">
        <f t="shared" si="1168"/>
        <v>1801622</v>
      </c>
      <c r="X562" s="156">
        <v>0.11</v>
      </c>
      <c r="Y562" s="424">
        <f t="shared" si="1169"/>
        <v>1999800.42</v>
      </c>
    </row>
    <row r="563" spans="1:25" s="120" customFormat="1" ht="15.5" x14ac:dyDescent="0.35">
      <c r="A563" s="818"/>
      <c r="B563" s="784"/>
      <c r="C563" s="787"/>
      <c r="D563" s="787"/>
      <c r="E563" s="125" t="s">
        <v>156</v>
      </c>
      <c r="F563" s="732">
        <v>1</v>
      </c>
      <c r="G563" s="158" t="s">
        <v>39</v>
      </c>
      <c r="H563" s="157">
        <v>489000</v>
      </c>
      <c r="I563" s="413">
        <f t="shared" si="1216"/>
        <v>489000</v>
      </c>
      <c r="J563" s="311">
        <v>0</v>
      </c>
      <c r="K563" s="415">
        <f t="shared" si="1217"/>
        <v>0</v>
      </c>
      <c r="L563" s="415">
        <f t="shared" si="1218"/>
        <v>489000</v>
      </c>
      <c r="M563" s="57"/>
      <c r="N563" s="57"/>
      <c r="O563" s="197"/>
      <c r="P563" s="57"/>
      <c r="Q563" s="484" t="s">
        <v>258</v>
      </c>
      <c r="R563" s="483">
        <v>211255</v>
      </c>
      <c r="S563" s="155">
        <f>SUM(F563*R563)</f>
        <v>211255</v>
      </c>
      <c r="T563" s="156">
        <v>0</v>
      </c>
      <c r="U563" s="480">
        <f t="shared" si="1219"/>
        <v>0</v>
      </c>
      <c r="V563" s="480">
        <f t="shared" si="1220"/>
        <v>211255</v>
      </c>
      <c r="W563" s="424">
        <f t="shared" si="1168"/>
        <v>211255</v>
      </c>
      <c r="X563" s="156">
        <v>0.11</v>
      </c>
      <c r="Y563" s="424">
        <f t="shared" si="1169"/>
        <v>234493.05</v>
      </c>
    </row>
    <row r="564" spans="1:25" s="120" customFormat="1" ht="15.5" x14ac:dyDescent="0.35">
      <c r="A564" s="818"/>
      <c r="B564" s="784"/>
      <c r="C564" s="787"/>
      <c r="D564" s="787"/>
      <c r="E564" s="125" t="s">
        <v>43</v>
      </c>
      <c r="F564" s="732">
        <v>2</v>
      </c>
      <c r="G564" s="158" t="s">
        <v>39</v>
      </c>
      <c r="H564" s="157">
        <v>5588000</v>
      </c>
      <c r="I564" s="413">
        <f t="shared" si="1216"/>
        <v>11176000</v>
      </c>
      <c r="J564" s="311">
        <v>0</v>
      </c>
      <c r="K564" s="415">
        <f t="shared" si="1217"/>
        <v>0</v>
      </c>
      <c r="L564" s="415">
        <f t="shared" si="1218"/>
        <v>11176000</v>
      </c>
      <c r="M564" s="57"/>
      <c r="N564" s="57"/>
      <c r="O564" s="197"/>
      <c r="P564" s="57"/>
      <c r="Q564" s="484" t="s">
        <v>258</v>
      </c>
      <c r="R564" s="483">
        <v>2417690</v>
      </c>
      <c r="S564" s="155">
        <f>SUM(F564*R564)</f>
        <v>4835380</v>
      </c>
      <c r="T564" s="156">
        <v>0</v>
      </c>
      <c r="U564" s="480">
        <f t="shared" si="1219"/>
        <v>0</v>
      </c>
      <c r="V564" s="480">
        <f t="shared" si="1220"/>
        <v>4835380</v>
      </c>
      <c r="W564" s="424">
        <f t="shared" si="1168"/>
        <v>4835380</v>
      </c>
      <c r="X564" s="156">
        <v>0.11</v>
      </c>
      <c r="Y564" s="424">
        <f t="shared" si="1169"/>
        <v>5367271.8</v>
      </c>
    </row>
    <row r="565" spans="1:25" s="120" customFormat="1" ht="15.5" x14ac:dyDescent="0.35">
      <c r="A565" s="818"/>
      <c r="B565" s="784"/>
      <c r="C565" s="787"/>
      <c r="D565" s="787"/>
      <c r="E565" s="260" t="s">
        <v>144</v>
      </c>
      <c r="F565" s="75">
        <v>1</v>
      </c>
      <c r="G565" s="311" t="s">
        <v>42</v>
      </c>
      <c r="H565" s="312">
        <v>1856000</v>
      </c>
      <c r="I565" s="413">
        <f t="shared" si="1216"/>
        <v>1856000</v>
      </c>
      <c r="J565" s="311">
        <v>0</v>
      </c>
      <c r="K565" s="415">
        <f t="shared" si="1217"/>
        <v>0</v>
      </c>
      <c r="L565" s="415">
        <f t="shared" si="1218"/>
        <v>1856000</v>
      </c>
      <c r="M565" s="57"/>
      <c r="N565" s="57"/>
      <c r="O565" s="197"/>
      <c r="P565" s="57"/>
      <c r="Q565" s="484" t="s">
        <v>258</v>
      </c>
      <c r="R565" s="483">
        <v>607000</v>
      </c>
      <c r="S565" s="155">
        <f>SUM(F565*R565)</f>
        <v>607000</v>
      </c>
      <c r="T565" s="156">
        <v>0</v>
      </c>
      <c r="U565" s="480">
        <f t="shared" si="1219"/>
        <v>0</v>
      </c>
      <c r="V565" s="480">
        <f t="shared" si="1220"/>
        <v>607000</v>
      </c>
      <c r="W565" s="424">
        <f t="shared" si="1168"/>
        <v>607000</v>
      </c>
      <c r="X565" s="156">
        <v>0.11</v>
      </c>
      <c r="Y565" s="424">
        <f t="shared" si="1169"/>
        <v>673770</v>
      </c>
    </row>
    <row r="566" spans="1:25" s="120" customFormat="1" ht="15.5" x14ac:dyDescent="0.35">
      <c r="A566" s="818"/>
      <c r="B566" s="784"/>
      <c r="C566" s="787"/>
      <c r="D566" s="787"/>
      <c r="E566" s="282" t="s">
        <v>174</v>
      </c>
      <c r="F566" s="732">
        <v>2</v>
      </c>
      <c r="G566" s="311" t="s">
        <v>45</v>
      </c>
      <c r="H566" s="312">
        <v>1534000</v>
      </c>
      <c r="I566" s="413">
        <f t="shared" si="1216"/>
        <v>3068000</v>
      </c>
      <c r="J566" s="311">
        <v>0</v>
      </c>
      <c r="K566" s="415">
        <f t="shared" si="1217"/>
        <v>0</v>
      </c>
      <c r="L566" s="415">
        <f t="shared" si="1218"/>
        <v>3068000</v>
      </c>
      <c r="M566" s="57"/>
      <c r="N566" s="57"/>
      <c r="O566" s="197"/>
      <c r="P566" s="57"/>
      <c r="Q566" s="484" t="s">
        <v>258</v>
      </c>
      <c r="R566" s="483">
        <v>557000</v>
      </c>
      <c r="S566" s="155">
        <f>SUM(F566*R566)</f>
        <v>1114000</v>
      </c>
      <c r="T566" s="156">
        <v>0</v>
      </c>
      <c r="U566" s="480">
        <f t="shared" si="1219"/>
        <v>0</v>
      </c>
      <c r="V566" s="480">
        <f t="shared" si="1220"/>
        <v>1114000</v>
      </c>
      <c r="W566" s="424">
        <f t="shared" si="1168"/>
        <v>1114000</v>
      </c>
      <c r="X566" s="156">
        <v>0.11</v>
      </c>
      <c r="Y566" s="424">
        <f t="shared" si="1169"/>
        <v>1236540</v>
      </c>
    </row>
    <row r="567" spans="1:25" s="120" customFormat="1" ht="15.5" x14ac:dyDescent="0.35">
      <c r="A567" s="818"/>
      <c r="B567" s="784"/>
      <c r="C567" s="787"/>
      <c r="D567" s="787"/>
      <c r="E567" s="125" t="s">
        <v>59</v>
      </c>
      <c r="F567" s="732">
        <v>4</v>
      </c>
      <c r="G567" s="158" t="s">
        <v>42</v>
      </c>
      <c r="H567" s="157">
        <v>2892000</v>
      </c>
      <c r="I567" s="413">
        <f t="shared" ref="I567:I568" si="1221">SUM(F567*H567)</f>
        <v>11568000</v>
      </c>
      <c r="J567" s="311">
        <v>0</v>
      </c>
      <c r="K567" s="415">
        <f t="shared" ref="K567:K568" si="1222">SUM(I567*J567)</f>
        <v>0</v>
      </c>
      <c r="L567" s="415">
        <f t="shared" ref="L567:L568" si="1223">SUM(I567-K567)</f>
        <v>11568000</v>
      </c>
      <c r="M567" s="57"/>
      <c r="N567" s="57"/>
      <c r="O567" s="197"/>
      <c r="P567" s="57"/>
      <c r="Q567" s="484" t="s">
        <v>258</v>
      </c>
      <c r="R567" s="483">
        <v>1462000</v>
      </c>
      <c r="S567" s="155">
        <f>SUM(F567*R567)</f>
        <v>5848000</v>
      </c>
      <c r="T567" s="156">
        <v>0</v>
      </c>
      <c r="U567" s="480">
        <f t="shared" ref="U567:U568" si="1224">SUM(S567*T567)</f>
        <v>0</v>
      </c>
      <c r="V567" s="480">
        <f t="shared" ref="V567:V568" si="1225">SUM(S567-U567)</f>
        <v>5848000</v>
      </c>
      <c r="W567" s="424">
        <f t="shared" si="1168"/>
        <v>5848000</v>
      </c>
      <c r="X567" s="156">
        <v>0.11</v>
      </c>
      <c r="Y567" s="424">
        <f t="shared" si="1169"/>
        <v>6491280</v>
      </c>
    </row>
    <row r="568" spans="1:25" s="120" customFormat="1" ht="15.5" x14ac:dyDescent="0.35">
      <c r="A568" s="818"/>
      <c r="B568" s="784"/>
      <c r="C568" s="787"/>
      <c r="D568" s="787"/>
      <c r="E568" s="125" t="s">
        <v>111</v>
      </c>
      <c r="F568" s="732">
        <v>5</v>
      </c>
      <c r="G568" s="158" t="s">
        <v>42</v>
      </c>
      <c r="H568" s="157">
        <v>1816000</v>
      </c>
      <c r="I568" s="413">
        <f t="shared" si="1221"/>
        <v>9080000</v>
      </c>
      <c r="J568" s="311">
        <v>0</v>
      </c>
      <c r="K568" s="415">
        <f t="shared" si="1222"/>
        <v>0</v>
      </c>
      <c r="L568" s="415">
        <f t="shared" si="1223"/>
        <v>9080000</v>
      </c>
      <c r="M568" s="57"/>
      <c r="N568" s="57"/>
      <c r="O568" s="197"/>
      <c r="P568" s="57"/>
      <c r="Q568" s="484" t="s">
        <v>258</v>
      </c>
      <c r="R568" s="483">
        <v>658000</v>
      </c>
      <c r="S568" s="155">
        <f>SUM(F568*R568)</f>
        <v>3290000</v>
      </c>
      <c r="T568" s="156">
        <v>0</v>
      </c>
      <c r="U568" s="480">
        <f t="shared" si="1224"/>
        <v>0</v>
      </c>
      <c r="V568" s="480">
        <f t="shared" si="1225"/>
        <v>3290000</v>
      </c>
      <c r="W568" s="424">
        <f t="shared" si="1168"/>
        <v>3290000</v>
      </c>
      <c r="X568" s="156">
        <v>0.11</v>
      </c>
      <c r="Y568" s="424">
        <f t="shared" si="1169"/>
        <v>3651900</v>
      </c>
    </row>
    <row r="569" spans="1:25" s="120" customFormat="1" ht="15.5" x14ac:dyDescent="0.35">
      <c r="A569" s="818"/>
      <c r="B569" s="784"/>
      <c r="C569" s="787"/>
      <c r="D569" s="787"/>
      <c r="E569" s="282" t="s">
        <v>306</v>
      </c>
      <c r="F569" s="732">
        <v>1</v>
      </c>
      <c r="G569" s="311" t="s">
        <v>42</v>
      </c>
      <c r="H569" s="312">
        <v>1056000</v>
      </c>
      <c r="I569" s="413">
        <f t="shared" ref="I569:I571" si="1226">SUM(F569*H569)</f>
        <v>1056000</v>
      </c>
      <c r="J569" s="311">
        <v>0</v>
      </c>
      <c r="K569" s="415">
        <f t="shared" ref="K569:K571" si="1227">SUM(I569*J569)</f>
        <v>0</v>
      </c>
      <c r="L569" s="415">
        <f t="shared" ref="L569:L571" si="1228">SUM(I569-K569)</f>
        <v>1056000</v>
      </c>
      <c r="M569" s="57"/>
      <c r="N569" s="57"/>
      <c r="O569" s="197"/>
      <c r="P569" s="57"/>
      <c r="Q569" s="484" t="s">
        <v>258</v>
      </c>
      <c r="R569" s="483">
        <v>314000</v>
      </c>
      <c r="S569" s="155">
        <f>SUM(F569*R569)</f>
        <v>314000</v>
      </c>
      <c r="T569" s="156">
        <v>0</v>
      </c>
      <c r="U569" s="480">
        <f t="shared" ref="U569" si="1229">SUM(S569*T569)</f>
        <v>0</v>
      </c>
      <c r="V569" s="480">
        <f t="shared" ref="V569" si="1230">SUM(S569-U569)</f>
        <v>314000</v>
      </c>
      <c r="W569" s="424">
        <f t="shared" ref="W569:W605" si="1231">SUM(V569)</f>
        <v>314000</v>
      </c>
      <c r="X569" s="156">
        <v>0.11</v>
      </c>
      <c r="Y569" s="424">
        <f t="shared" ref="Y569:Y572" si="1232">SUM(W569+(W569*X569))</f>
        <v>348540</v>
      </c>
    </row>
    <row r="570" spans="1:25" s="119" customFormat="1" ht="15.5" x14ac:dyDescent="0.35">
      <c r="A570" s="818"/>
      <c r="B570" s="784"/>
      <c r="C570" s="787"/>
      <c r="D570" s="787"/>
      <c r="E570" s="313" t="s">
        <v>175</v>
      </c>
      <c r="F570" s="732">
        <v>1</v>
      </c>
      <c r="G570" s="158" t="s">
        <v>46</v>
      </c>
      <c r="H570" s="157">
        <v>552000</v>
      </c>
      <c r="I570" s="413">
        <f t="shared" ref="I570" si="1233">SUM(F570*H570)</f>
        <v>552000</v>
      </c>
      <c r="J570" s="158">
        <v>0</v>
      </c>
      <c r="K570" s="415">
        <f t="shared" ref="K570" si="1234">SUM(I570*J570)</f>
        <v>0</v>
      </c>
      <c r="L570" s="415">
        <f t="shared" ref="L570" si="1235">SUM(I570-K570)</f>
        <v>552000</v>
      </c>
      <c r="M570" s="57"/>
      <c r="N570" s="57"/>
      <c r="O570" s="197"/>
      <c r="P570" s="57"/>
      <c r="Q570" s="484" t="s">
        <v>258</v>
      </c>
      <c r="R570" s="483">
        <v>264055</v>
      </c>
      <c r="S570" s="155">
        <f>SUM(F570*R570)</f>
        <v>264055</v>
      </c>
      <c r="T570" s="156">
        <v>0</v>
      </c>
      <c r="U570" s="480">
        <f t="shared" ref="U570" si="1236">SUM(S570*T570)</f>
        <v>0</v>
      </c>
      <c r="V570" s="480">
        <f t="shared" ref="V570" si="1237">SUM(S570-U570)</f>
        <v>264055</v>
      </c>
      <c r="W570" s="424">
        <f t="shared" si="1231"/>
        <v>264055</v>
      </c>
      <c r="X570" s="156">
        <v>0.11</v>
      </c>
      <c r="Y570" s="424">
        <f t="shared" si="1232"/>
        <v>293101.05</v>
      </c>
    </row>
    <row r="571" spans="1:25" s="120" customFormat="1" ht="15.5" x14ac:dyDescent="0.35">
      <c r="A571" s="818"/>
      <c r="B571" s="784"/>
      <c r="C571" s="787"/>
      <c r="D571" s="787"/>
      <c r="E571" s="125" t="s">
        <v>355</v>
      </c>
      <c r="F571" s="732">
        <v>4</v>
      </c>
      <c r="G571" s="158" t="s">
        <v>45</v>
      </c>
      <c r="H571" s="157">
        <v>75000</v>
      </c>
      <c r="I571" s="413">
        <f t="shared" si="1226"/>
        <v>300000</v>
      </c>
      <c r="J571" s="311">
        <v>0.2</v>
      </c>
      <c r="K571" s="415">
        <f t="shared" si="1227"/>
        <v>60000</v>
      </c>
      <c r="L571" s="415">
        <f t="shared" si="1228"/>
        <v>240000</v>
      </c>
      <c r="M571" s="57"/>
      <c r="N571" s="57"/>
      <c r="O571" s="197"/>
      <c r="P571" s="57"/>
      <c r="Q571" s="484" t="s">
        <v>68</v>
      </c>
      <c r="R571" s="483">
        <v>40000</v>
      </c>
      <c r="S571" s="155">
        <f>SUM(F571*R571)</f>
        <v>160000</v>
      </c>
      <c r="T571" s="156">
        <v>0</v>
      </c>
      <c r="U571" s="480">
        <f t="shared" ref="U571:U574" si="1238">SUM(S571*T571)</f>
        <v>0</v>
      </c>
      <c r="V571" s="480">
        <f t="shared" ref="V571:V574" si="1239">SUM(S571-U571)</f>
        <v>160000</v>
      </c>
      <c r="W571" s="424">
        <f t="shared" si="1231"/>
        <v>160000</v>
      </c>
      <c r="X571" s="156">
        <v>0</v>
      </c>
      <c r="Y571" s="424">
        <f t="shared" si="1232"/>
        <v>160000</v>
      </c>
    </row>
    <row r="572" spans="1:25" s="120" customFormat="1" ht="15.5" x14ac:dyDescent="0.35">
      <c r="A572" s="818"/>
      <c r="B572" s="784"/>
      <c r="C572" s="787"/>
      <c r="D572" s="787"/>
      <c r="E572" s="125" t="s">
        <v>163</v>
      </c>
      <c r="F572" s="732">
        <v>8</v>
      </c>
      <c r="G572" s="311" t="s">
        <v>45</v>
      </c>
      <c r="H572" s="157">
        <v>1260000</v>
      </c>
      <c r="I572" s="413">
        <f t="shared" ref="I572:I573" si="1240">SUM(F572*H572)</f>
        <v>10080000</v>
      </c>
      <c r="J572" s="311">
        <v>0.2</v>
      </c>
      <c r="K572" s="415">
        <f t="shared" ref="K572:K574" si="1241">SUM(I572*J572)</f>
        <v>2016000</v>
      </c>
      <c r="L572" s="415">
        <f t="shared" ref="L572:L574" si="1242">SUM(I572-K572)</f>
        <v>8064000</v>
      </c>
      <c r="M572" s="57"/>
      <c r="N572" s="57"/>
      <c r="O572" s="197"/>
      <c r="P572" s="57"/>
      <c r="Q572" s="484" t="s">
        <v>361</v>
      </c>
      <c r="R572" s="483">
        <v>1491000</v>
      </c>
      <c r="S572" s="155">
        <f>SUM(F572*R572)</f>
        <v>11928000</v>
      </c>
      <c r="T572" s="156">
        <v>0.5</v>
      </c>
      <c r="U572" s="480">
        <f t="shared" si="1238"/>
        <v>5964000</v>
      </c>
      <c r="V572" s="480">
        <f t="shared" si="1239"/>
        <v>5964000</v>
      </c>
      <c r="W572" s="424">
        <f t="shared" si="1231"/>
        <v>5964000</v>
      </c>
      <c r="X572" s="156">
        <v>0.11</v>
      </c>
      <c r="Y572" s="424">
        <f t="shared" si="1232"/>
        <v>6620040</v>
      </c>
    </row>
    <row r="573" spans="1:25" ht="17.25" customHeight="1" x14ac:dyDescent="0.35">
      <c r="A573" s="818"/>
      <c r="B573" s="784"/>
      <c r="C573" s="787"/>
      <c r="D573" s="787"/>
      <c r="E573" s="282" t="s">
        <v>473</v>
      </c>
      <c r="F573" s="310">
        <v>50</v>
      </c>
      <c r="G573" s="311" t="s">
        <v>50</v>
      </c>
      <c r="H573" s="312">
        <v>3688</v>
      </c>
      <c r="I573" s="413">
        <f t="shared" si="1240"/>
        <v>184400</v>
      </c>
      <c r="J573" s="311">
        <v>0.2</v>
      </c>
      <c r="K573" s="415">
        <f t="shared" si="1241"/>
        <v>36880</v>
      </c>
      <c r="L573" s="415">
        <f t="shared" si="1242"/>
        <v>147520</v>
      </c>
      <c r="M573" s="220"/>
      <c r="N573" s="220"/>
      <c r="O573" s="197"/>
      <c r="P573" s="57"/>
      <c r="Q573" s="57" t="s">
        <v>104</v>
      </c>
      <c r="R573" s="159">
        <v>1500</v>
      </c>
      <c r="S573" s="155">
        <f>SUM(F573*R573)</f>
        <v>75000</v>
      </c>
      <c r="T573" s="156">
        <v>0</v>
      </c>
      <c r="U573" s="480">
        <f t="shared" si="1238"/>
        <v>0</v>
      </c>
      <c r="V573" s="480">
        <f t="shared" si="1239"/>
        <v>75000</v>
      </c>
      <c r="W573" s="424">
        <f t="shared" si="1231"/>
        <v>75000</v>
      </c>
      <c r="X573" s="156">
        <v>0.11</v>
      </c>
      <c r="Y573" s="424">
        <f>SUM(W573+(W573*X573))</f>
        <v>83250</v>
      </c>
    </row>
    <row r="574" spans="1:25" s="120" customFormat="1" ht="15.5" x14ac:dyDescent="0.35">
      <c r="A574" s="818"/>
      <c r="B574" s="784"/>
      <c r="C574" s="787"/>
      <c r="D574" s="787"/>
      <c r="E574" s="282" t="s">
        <v>349</v>
      </c>
      <c r="F574" s="732">
        <v>1</v>
      </c>
      <c r="G574" s="311" t="s">
        <v>52</v>
      </c>
      <c r="H574" s="312">
        <v>350000</v>
      </c>
      <c r="I574" s="413">
        <f t="shared" ref="I574" si="1243">SUM(F574*H574)</f>
        <v>350000</v>
      </c>
      <c r="J574" s="311">
        <v>0.2</v>
      </c>
      <c r="K574" s="415">
        <f t="shared" si="1241"/>
        <v>70000</v>
      </c>
      <c r="L574" s="415">
        <f t="shared" si="1242"/>
        <v>280000</v>
      </c>
      <c r="M574" s="57"/>
      <c r="N574" s="57"/>
      <c r="O574" s="197"/>
      <c r="P574" s="57"/>
      <c r="Q574" s="484" t="s">
        <v>104</v>
      </c>
      <c r="R574" s="483">
        <v>140000</v>
      </c>
      <c r="S574" s="155">
        <f>SUM(F574*R574)</f>
        <v>140000</v>
      </c>
      <c r="T574" s="156">
        <v>0</v>
      </c>
      <c r="U574" s="480">
        <f t="shared" si="1238"/>
        <v>0</v>
      </c>
      <c r="V574" s="480">
        <f t="shared" si="1239"/>
        <v>140000</v>
      </c>
      <c r="W574" s="424">
        <f t="shared" si="1231"/>
        <v>140000</v>
      </c>
      <c r="X574" s="156">
        <v>0.11</v>
      </c>
      <c r="Y574" s="424">
        <f t="shared" ref="Y574:Y587" si="1244">SUM(W574+(W574*X574))</f>
        <v>155400</v>
      </c>
    </row>
    <row r="575" spans="1:25" s="120" customFormat="1" ht="15.5" x14ac:dyDescent="0.35">
      <c r="A575" s="818"/>
      <c r="B575" s="784"/>
      <c r="C575" s="787"/>
      <c r="D575" s="787"/>
      <c r="E575" s="125" t="s">
        <v>108</v>
      </c>
      <c r="F575" s="732">
        <v>500</v>
      </c>
      <c r="G575" s="311" t="s">
        <v>50</v>
      </c>
      <c r="H575" s="157">
        <v>1563</v>
      </c>
      <c r="I575" s="413">
        <f t="shared" ref="I575" si="1245">SUM(F575*H575)</f>
        <v>781500</v>
      </c>
      <c r="J575" s="311">
        <v>0.2</v>
      </c>
      <c r="K575" s="415">
        <f t="shared" ref="K575" si="1246">SUM(I575*J575)</f>
        <v>156300</v>
      </c>
      <c r="L575" s="415">
        <f t="shared" ref="L575" si="1247">SUM(I575-K575)</f>
        <v>625200</v>
      </c>
      <c r="M575" s="57"/>
      <c r="N575" s="57"/>
      <c r="O575" s="197"/>
      <c r="P575" s="57"/>
      <c r="Q575" s="484" t="s">
        <v>198</v>
      </c>
      <c r="R575" s="483">
        <v>550</v>
      </c>
      <c r="S575" s="155">
        <f>SUM(F575*R575)</f>
        <v>275000</v>
      </c>
      <c r="T575" s="156">
        <v>0</v>
      </c>
      <c r="U575" s="480">
        <f t="shared" ref="U575" si="1248">SUM(S575*T575)</f>
        <v>0</v>
      </c>
      <c r="V575" s="480">
        <f t="shared" ref="V575" si="1249">SUM(S575-U575)</f>
        <v>275000</v>
      </c>
      <c r="W575" s="424">
        <f t="shared" si="1231"/>
        <v>275000</v>
      </c>
      <c r="X575" s="156">
        <v>0</v>
      </c>
      <c r="Y575" s="424">
        <f t="shared" si="1244"/>
        <v>275000</v>
      </c>
    </row>
    <row r="576" spans="1:25" s="120" customFormat="1" ht="15.5" x14ac:dyDescent="0.35">
      <c r="A576" s="818"/>
      <c r="B576" s="784"/>
      <c r="C576" s="787"/>
      <c r="D576" s="787"/>
      <c r="E576" s="125" t="s">
        <v>120</v>
      </c>
      <c r="F576" s="75">
        <v>3</v>
      </c>
      <c r="G576" s="311" t="s">
        <v>90</v>
      </c>
      <c r="H576" s="157">
        <v>44938</v>
      </c>
      <c r="I576" s="413">
        <f t="shared" ref="I576" si="1250">SUM(F576*H576)</f>
        <v>134814</v>
      </c>
      <c r="J576" s="311">
        <v>0.2</v>
      </c>
      <c r="K576" s="415">
        <f t="shared" ref="K576" si="1251">SUM(I576*J576)</f>
        <v>26962.800000000003</v>
      </c>
      <c r="L576" s="415">
        <f t="shared" ref="L576" si="1252">SUM(I576-K576)</f>
        <v>107851.2</v>
      </c>
      <c r="M576" s="57"/>
      <c r="N576" s="57"/>
      <c r="O576" s="197"/>
      <c r="P576" s="57"/>
      <c r="Q576" s="484" t="s">
        <v>124</v>
      </c>
      <c r="R576" s="483">
        <v>6000</v>
      </c>
      <c r="S576" s="155">
        <f>SUM(F576*R576)</f>
        <v>18000</v>
      </c>
      <c r="T576" s="156">
        <v>0</v>
      </c>
      <c r="U576" s="480">
        <f t="shared" ref="U576" si="1253">SUM(S576*T576)</f>
        <v>0</v>
      </c>
      <c r="V576" s="480">
        <f t="shared" ref="V576" si="1254">SUM(S576-U576)</f>
        <v>18000</v>
      </c>
      <c r="W576" s="424">
        <f t="shared" si="1231"/>
        <v>18000</v>
      </c>
      <c r="X576" s="156">
        <v>0</v>
      </c>
      <c r="Y576" s="424">
        <f t="shared" si="1244"/>
        <v>18000</v>
      </c>
    </row>
    <row r="577" spans="1:25" s="120" customFormat="1" ht="15.5" x14ac:dyDescent="0.35">
      <c r="A577" s="818"/>
      <c r="B577" s="784"/>
      <c r="C577" s="787"/>
      <c r="D577" s="787"/>
      <c r="E577" s="282" t="s">
        <v>191</v>
      </c>
      <c r="F577" s="732">
        <v>4</v>
      </c>
      <c r="G577" s="311" t="s">
        <v>42</v>
      </c>
      <c r="H577" s="157">
        <v>339000</v>
      </c>
      <c r="I577" s="413">
        <f t="shared" ref="I577:I578" si="1255">SUM(F577*H577)</f>
        <v>1356000</v>
      </c>
      <c r="J577" s="311">
        <v>0</v>
      </c>
      <c r="K577" s="415">
        <f t="shared" ref="K577:K578" si="1256">SUM(I577*J577)</f>
        <v>0</v>
      </c>
      <c r="L577" s="415">
        <f t="shared" ref="L577:L578" si="1257">SUM(I577-K577)</f>
        <v>1356000</v>
      </c>
      <c r="M577" s="57"/>
      <c r="N577" s="57"/>
      <c r="O577" s="197"/>
      <c r="P577" s="57"/>
      <c r="Q577" s="484" t="s">
        <v>258</v>
      </c>
      <c r="R577" s="483">
        <v>150000</v>
      </c>
      <c r="S577" s="155">
        <f>SUM(F577*R577)</f>
        <v>600000</v>
      </c>
      <c r="T577" s="156">
        <v>0</v>
      </c>
      <c r="U577" s="480">
        <f t="shared" ref="U577:U578" si="1258">SUM(S577*T577)</f>
        <v>0</v>
      </c>
      <c r="V577" s="480">
        <f t="shared" ref="V577:V578" si="1259">SUM(S577-U577)</f>
        <v>600000</v>
      </c>
      <c r="W577" s="424">
        <f t="shared" si="1231"/>
        <v>600000</v>
      </c>
      <c r="X577" s="156">
        <v>0.11</v>
      </c>
      <c r="Y577" s="424">
        <f t="shared" si="1244"/>
        <v>666000</v>
      </c>
    </row>
    <row r="578" spans="1:25" ht="17.25" customHeight="1" x14ac:dyDescent="0.35">
      <c r="A578" s="818"/>
      <c r="B578" s="784"/>
      <c r="C578" s="787"/>
      <c r="D578" s="787"/>
      <c r="E578" s="130" t="s">
        <v>293</v>
      </c>
      <c r="F578" s="732">
        <v>2</v>
      </c>
      <c r="G578" s="311" t="s">
        <v>39</v>
      </c>
      <c r="H578" s="157">
        <v>922000</v>
      </c>
      <c r="I578" s="413">
        <f t="shared" si="1255"/>
        <v>1844000</v>
      </c>
      <c r="J578" s="311">
        <v>0</v>
      </c>
      <c r="K578" s="415">
        <f t="shared" si="1256"/>
        <v>0</v>
      </c>
      <c r="L578" s="415">
        <f t="shared" si="1257"/>
        <v>1844000</v>
      </c>
      <c r="M578" s="57"/>
      <c r="N578" s="57"/>
      <c r="O578" s="197"/>
      <c r="P578" s="57"/>
      <c r="Q578" s="484" t="s">
        <v>258</v>
      </c>
      <c r="R578" s="166">
        <v>473110</v>
      </c>
      <c r="S578" s="155">
        <f>SUM(F578*R578)</f>
        <v>946220</v>
      </c>
      <c r="T578" s="156">
        <v>0</v>
      </c>
      <c r="U578" s="480">
        <f t="shared" si="1258"/>
        <v>0</v>
      </c>
      <c r="V578" s="480">
        <f t="shared" si="1259"/>
        <v>946220</v>
      </c>
      <c r="W578" s="424">
        <f t="shared" si="1231"/>
        <v>946220</v>
      </c>
      <c r="X578" s="156">
        <v>0.11</v>
      </c>
      <c r="Y578" s="424">
        <f t="shared" si="1244"/>
        <v>1050304.2</v>
      </c>
    </row>
    <row r="579" spans="1:25" s="32" customFormat="1" ht="15.5" x14ac:dyDescent="0.35">
      <c r="A579" s="818"/>
      <c r="B579" s="784"/>
      <c r="C579" s="787"/>
      <c r="D579" s="787"/>
      <c r="E579" s="282" t="s">
        <v>249</v>
      </c>
      <c r="F579" s="75">
        <v>2</v>
      </c>
      <c r="G579" s="311" t="s">
        <v>42</v>
      </c>
      <c r="H579" s="157">
        <v>2323750</v>
      </c>
      <c r="I579" s="413">
        <f t="shared" ref="I579" si="1260">SUM(F579*H579)</f>
        <v>4647500</v>
      </c>
      <c r="J579" s="158">
        <v>0.2</v>
      </c>
      <c r="K579" s="415">
        <f t="shared" ref="K579:K582" si="1261">SUM(I579*J579)</f>
        <v>929500</v>
      </c>
      <c r="L579" s="415">
        <f t="shared" ref="L579:L582" si="1262">SUM(I579-K579)</f>
        <v>3718000</v>
      </c>
      <c r="M579" s="57"/>
      <c r="N579" s="57"/>
      <c r="O579" s="197"/>
      <c r="P579" s="57"/>
      <c r="Q579" s="482" t="s">
        <v>336</v>
      </c>
      <c r="R579" s="632">
        <v>1673051</v>
      </c>
      <c r="S579" s="155">
        <f>SUM(F579*R579)</f>
        <v>3346102</v>
      </c>
      <c r="T579" s="156">
        <v>0.2</v>
      </c>
      <c r="U579" s="480">
        <f t="shared" ref="U579:U582" si="1263">SUM(S579*T579)</f>
        <v>669220.4</v>
      </c>
      <c r="V579" s="480">
        <f t="shared" ref="V579:V582" si="1264">SUM(S579-U579)</f>
        <v>2676881.6</v>
      </c>
      <c r="W579" s="424">
        <f t="shared" si="1231"/>
        <v>2676881.6</v>
      </c>
      <c r="X579" s="156">
        <v>0.11</v>
      </c>
      <c r="Y579" s="424">
        <f t="shared" si="1244"/>
        <v>2971338.5760000004</v>
      </c>
    </row>
    <row r="580" spans="1:25" s="120" customFormat="1" ht="15.5" x14ac:dyDescent="0.35">
      <c r="A580" s="818"/>
      <c r="B580" s="784"/>
      <c r="C580" s="787"/>
      <c r="D580" s="787"/>
      <c r="E580" s="260" t="s">
        <v>312</v>
      </c>
      <c r="F580" s="310">
        <v>2</v>
      </c>
      <c r="G580" s="311" t="s">
        <v>45</v>
      </c>
      <c r="H580" s="600">
        <v>668845</v>
      </c>
      <c r="I580" s="413">
        <f t="shared" ref="I580:I582" si="1265">SUM(F580*H580)</f>
        <v>1337690</v>
      </c>
      <c r="J580" s="311">
        <v>0</v>
      </c>
      <c r="K580" s="415">
        <f t="shared" si="1261"/>
        <v>0</v>
      </c>
      <c r="L580" s="415">
        <f t="shared" si="1262"/>
        <v>1337690</v>
      </c>
      <c r="M580" s="57"/>
      <c r="N580" s="57"/>
      <c r="O580" s="197"/>
      <c r="P580" s="57"/>
      <c r="Q580" s="484" t="s">
        <v>118</v>
      </c>
      <c r="R580" s="483">
        <v>211255</v>
      </c>
      <c r="S580" s="155">
        <f>SUM(F580*R580)</f>
        <v>422510</v>
      </c>
      <c r="T580" s="156">
        <v>0.2</v>
      </c>
      <c r="U580" s="480">
        <f t="shared" si="1263"/>
        <v>84502</v>
      </c>
      <c r="V580" s="480">
        <f t="shared" si="1264"/>
        <v>338008</v>
      </c>
      <c r="W580" s="424">
        <f t="shared" si="1231"/>
        <v>338008</v>
      </c>
      <c r="X580" s="156">
        <v>0.11</v>
      </c>
      <c r="Y580" s="424">
        <f t="shared" si="1244"/>
        <v>375188.88</v>
      </c>
    </row>
    <row r="581" spans="1:25" s="120" customFormat="1" ht="15.5" x14ac:dyDescent="0.35">
      <c r="A581" s="818"/>
      <c r="B581" s="784"/>
      <c r="C581" s="787"/>
      <c r="D581" s="787"/>
      <c r="E581" s="282" t="s">
        <v>257</v>
      </c>
      <c r="F581" s="75">
        <v>2</v>
      </c>
      <c r="G581" s="311" t="s">
        <v>45</v>
      </c>
      <c r="H581" s="312">
        <v>3019000</v>
      </c>
      <c r="I581" s="413">
        <f t="shared" ref="I581" si="1266">SUM(F581*H581)</f>
        <v>6038000</v>
      </c>
      <c r="J581" s="311">
        <v>0.2</v>
      </c>
      <c r="K581" s="415">
        <f t="shared" ref="K581" si="1267">SUM(I581*J581)</f>
        <v>1207600</v>
      </c>
      <c r="L581" s="415">
        <f t="shared" ref="L581" si="1268">SUM(I581-K581)</f>
        <v>4830400</v>
      </c>
      <c r="M581" s="57"/>
      <c r="N581" s="57"/>
      <c r="O581" s="197"/>
      <c r="P581" s="57"/>
      <c r="Q581" s="270" t="s">
        <v>118</v>
      </c>
      <c r="R581" s="483">
        <v>2173500</v>
      </c>
      <c r="S581" s="155">
        <f>SUM(F581*R581)</f>
        <v>4347000</v>
      </c>
      <c r="T581" s="156">
        <v>0.2</v>
      </c>
      <c r="U581" s="480">
        <f t="shared" ref="U581" si="1269">SUM(S581*T581)</f>
        <v>869400</v>
      </c>
      <c r="V581" s="480">
        <f t="shared" ref="V581" si="1270">SUM(S581-U581)</f>
        <v>3477600</v>
      </c>
      <c r="W581" s="424">
        <f t="shared" si="1231"/>
        <v>3477600</v>
      </c>
      <c r="X581" s="156">
        <v>0.11</v>
      </c>
      <c r="Y581" s="424">
        <f t="shared" ref="Y581" si="1271">SUM(W581+(W581*X581))</f>
        <v>3860136</v>
      </c>
    </row>
    <row r="582" spans="1:25" s="120" customFormat="1" ht="15.5" x14ac:dyDescent="0.35">
      <c r="A582" s="818"/>
      <c r="B582" s="784"/>
      <c r="C582" s="787"/>
      <c r="D582" s="787"/>
      <c r="E582" s="130" t="s">
        <v>358</v>
      </c>
      <c r="F582" s="310">
        <v>2</v>
      </c>
      <c r="G582" s="311" t="s">
        <v>45</v>
      </c>
      <c r="H582" s="312">
        <v>1317400</v>
      </c>
      <c r="I582" s="413">
        <f t="shared" si="1265"/>
        <v>2634800</v>
      </c>
      <c r="J582" s="311">
        <v>0</v>
      </c>
      <c r="K582" s="415">
        <f t="shared" si="1261"/>
        <v>0</v>
      </c>
      <c r="L582" s="415">
        <f t="shared" si="1262"/>
        <v>2634800</v>
      </c>
      <c r="M582" s="57"/>
      <c r="N582" s="57"/>
      <c r="O582" s="197"/>
      <c r="P582" s="57"/>
      <c r="Q582" s="484" t="s">
        <v>362</v>
      </c>
      <c r="R582" s="483">
        <v>1053850</v>
      </c>
      <c r="S582" s="155">
        <f>SUM(F582*R582)</f>
        <v>2107700</v>
      </c>
      <c r="T582" s="156">
        <v>0.2</v>
      </c>
      <c r="U582" s="480">
        <f t="shared" si="1263"/>
        <v>421540</v>
      </c>
      <c r="V582" s="480">
        <f t="shared" si="1264"/>
        <v>1686160</v>
      </c>
      <c r="W582" s="424">
        <f t="shared" si="1231"/>
        <v>1686160</v>
      </c>
      <c r="X582" s="156">
        <v>0.11</v>
      </c>
      <c r="Y582" s="424">
        <f t="shared" si="1244"/>
        <v>1871637.6</v>
      </c>
    </row>
    <row r="583" spans="1:25" s="120" customFormat="1" ht="15.5" x14ac:dyDescent="0.35">
      <c r="A583" s="818"/>
      <c r="B583" s="784"/>
      <c r="C583" s="787"/>
      <c r="D583" s="787"/>
      <c r="E583" s="282" t="s">
        <v>170</v>
      </c>
      <c r="F583" s="310">
        <v>2</v>
      </c>
      <c r="G583" s="311" t="s">
        <v>42</v>
      </c>
      <c r="H583" s="312">
        <v>55000</v>
      </c>
      <c r="I583" s="413">
        <f t="shared" ref="I583:I587" si="1272">SUM(F583*H583)</f>
        <v>110000</v>
      </c>
      <c r="J583" s="311">
        <v>0</v>
      </c>
      <c r="K583" s="415">
        <f t="shared" ref="K583:K587" si="1273">SUM(I583*J583)</f>
        <v>0</v>
      </c>
      <c r="L583" s="415">
        <f t="shared" ref="L583:L587" si="1274">SUM(I583-K583)</f>
        <v>110000</v>
      </c>
      <c r="M583" s="57"/>
      <c r="N583" s="57"/>
      <c r="O583" s="197"/>
      <c r="P583" s="57"/>
      <c r="Q583" s="484" t="s">
        <v>68</v>
      </c>
      <c r="R583" s="483">
        <v>40000</v>
      </c>
      <c r="S583" s="155">
        <f>SUM(F583*R583)</f>
        <v>80000</v>
      </c>
      <c r="T583" s="156">
        <v>0</v>
      </c>
      <c r="U583" s="480">
        <f t="shared" ref="U583" si="1275">SUM(S583*T583)</f>
        <v>0</v>
      </c>
      <c r="V583" s="480">
        <f t="shared" ref="V583" si="1276">SUM(S583-U583)</f>
        <v>80000</v>
      </c>
      <c r="W583" s="424">
        <f t="shared" si="1231"/>
        <v>80000</v>
      </c>
      <c r="X583" s="156">
        <v>0</v>
      </c>
      <c r="Y583" s="424">
        <f t="shared" si="1244"/>
        <v>80000</v>
      </c>
    </row>
    <row r="584" spans="1:25" s="119" customFormat="1" ht="15" customHeight="1" x14ac:dyDescent="0.35">
      <c r="A584" s="818"/>
      <c r="B584" s="784"/>
      <c r="C584" s="787"/>
      <c r="D584" s="787"/>
      <c r="E584" s="282" t="s">
        <v>367</v>
      </c>
      <c r="F584" s="732">
        <v>3</v>
      </c>
      <c r="G584" s="311" t="s">
        <v>123</v>
      </c>
      <c r="H584" s="157">
        <v>611250</v>
      </c>
      <c r="I584" s="413">
        <f t="shared" si="1272"/>
        <v>1833750</v>
      </c>
      <c r="J584" s="311">
        <v>0.2</v>
      </c>
      <c r="K584" s="415">
        <f t="shared" si="1273"/>
        <v>366750</v>
      </c>
      <c r="L584" s="415">
        <f t="shared" si="1274"/>
        <v>1467000</v>
      </c>
      <c r="M584" s="57"/>
      <c r="N584" s="57"/>
      <c r="O584" s="197"/>
      <c r="P584" s="57"/>
      <c r="Q584" s="484" t="s">
        <v>78</v>
      </c>
      <c r="R584" s="483">
        <v>225225</v>
      </c>
      <c r="S584" s="155">
        <f>SUM(F584*R584)</f>
        <v>675675</v>
      </c>
      <c r="T584" s="156">
        <v>0.45</v>
      </c>
      <c r="U584" s="480">
        <f>SUM(S584*T584)</f>
        <v>304053.75</v>
      </c>
      <c r="V584" s="480">
        <f>SUM(S584-U584)</f>
        <v>371621.25</v>
      </c>
      <c r="W584" s="424">
        <f t="shared" si="1231"/>
        <v>371621.25</v>
      </c>
      <c r="X584" s="156">
        <v>0.11</v>
      </c>
      <c r="Y584" s="424">
        <f t="shared" si="1244"/>
        <v>412499.58750000002</v>
      </c>
    </row>
    <row r="585" spans="1:25" s="119" customFormat="1" ht="15.5" x14ac:dyDescent="0.35">
      <c r="A585" s="818"/>
      <c r="B585" s="784"/>
      <c r="C585" s="787"/>
      <c r="D585" s="787"/>
      <c r="E585" s="282" t="s">
        <v>639</v>
      </c>
      <c r="F585" s="732">
        <v>20</v>
      </c>
      <c r="G585" s="311" t="s">
        <v>52</v>
      </c>
      <c r="H585" s="312">
        <v>217500</v>
      </c>
      <c r="I585" s="413">
        <f t="shared" si="1272"/>
        <v>4350000</v>
      </c>
      <c r="J585" s="311">
        <v>0.2</v>
      </c>
      <c r="K585" s="415">
        <f t="shared" si="1273"/>
        <v>870000</v>
      </c>
      <c r="L585" s="415">
        <f t="shared" si="1274"/>
        <v>3480000</v>
      </c>
      <c r="M585" s="159"/>
      <c r="N585" s="57"/>
      <c r="O585" s="197"/>
      <c r="P585" s="159"/>
      <c r="Q585" s="484" t="s">
        <v>40</v>
      </c>
      <c r="R585" s="350">
        <v>93600</v>
      </c>
      <c r="S585" s="155">
        <f>SUM(F585*R585)</f>
        <v>1872000</v>
      </c>
      <c r="T585" s="156">
        <v>0</v>
      </c>
      <c r="U585" s="480">
        <f>SUM(S585*T585)</f>
        <v>0</v>
      </c>
      <c r="V585" s="480">
        <f>SUM(S585-U585)</f>
        <v>1872000</v>
      </c>
      <c r="W585" s="424">
        <f t="shared" si="1231"/>
        <v>1872000</v>
      </c>
      <c r="X585" s="156">
        <v>0.11</v>
      </c>
      <c r="Y585" s="424">
        <f t="shared" si="1244"/>
        <v>2077920</v>
      </c>
    </row>
    <row r="586" spans="1:25" s="119" customFormat="1" ht="15.5" x14ac:dyDescent="0.35">
      <c r="A586" s="818"/>
      <c r="B586" s="784"/>
      <c r="C586" s="787"/>
      <c r="D586" s="787"/>
      <c r="E586" s="282" t="s">
        <v>573</v>
      </c>
      <c r="F586" s="732">
        <v>15</v>
      </c>
      <c r="G586" s="311" t="s">
        <v>52</v>
      </c>
      <c r="H586" s="312">
        <v>368750</v>
      </c>
      <c r="I586" s="413">
        <f t="shared" si="1272"/>
        <v>5531250</v>
      </c>
      <c r="J586" s="311">
        <v>0.2</v>
      </c>
      <c r="K586" s="415">
        <f t="shared" si="1273"/>
        <v>1106250</v>
      </c>
      <c r="L586" s="415">
        <f t="shared" si="1274"/>
        <v>4425000</v>
      </c>
      <c r="M586" s="57"/>
      <c r="N586" s="57"/>
      <c r="O586" s="197"/>
      <c r="P586" s="57"/>
      <c r="Q586" s="484" t="s">
        <v>40</v>
      </c>
      <c r="R586" s="206">
        <v>131600</v>
      </c>
      <c r="S586" s="155">
        <f>SUM(F586*R586)</f>
        <v>1974000</v>
      </c>
      <c r="T586" s="156">
        <v>0</v>
      </c>
      <c r="U586" s="480">
        <f>SUM(S586*T586)</f>
        <v>0</v>
      </c>
      <c r="V586" s="480">
        <f>SUM(S586-U586)</f>
        <v>1974000</v>
      </c>
      <c r="W586" s="424">
        <f t="shared" si="1231"/>
        <v>1974000</v>
      </c>
      <c r="X586" s="156">
        <v>0.11</v>
      </c>
      <c r="Y586" s="424">
        <f t="shared" si="1244"/>
        <v>2191140</v>
      </c>
    </row>
    <row r="587" spans="1:25" s="120" customFormat="1" ht="15.5" x14ac:dyDescent="0.35">
      <c r="A587" s="818"/>
      <c r="B587" s="784"/>
      <c r="C587" s="787"/>
      <c r="D587" s="787"/>
      <c r="E587" s="282" t="s">
        <v>301</v>
      </c>
      <c r="F587" s="75">
        <v>5</v>
      </c>
      <c r="G587" s="158" t="s">
        <v>90</v>
      </c>
      <c r="H587" s="157">
        <v>113500</v>
      </c>
      <c r="I587" s="413">
        <f t="shared" si="1272"/>
        <v>567500</v>
      </c>
      <c r="J587" s="311">
        <v>0</v>
      </c>
      <c r="K587" s="415">
        <f t="shared" si="1273"/>
        <v>0</v>
      </c>
      <c r="L587" s="415">
        <f t="shared" si="1274"/>
        <v>567500</v>
      </c>
      <c r="M587" s="57"/>
      <c r="N587" s="57"/>
      <c r="O587" s="197"/>
      <c r="P587" s="57"/>
      <c r="Q587" s="270" t="s">
        <v>40</v>
      </c>
      <c r="R587" s="206">
        <v>13000</v>
      </c>
      <c r="S587" s="155">
        <f>SUM(F587*R587)</f>
        <v>65000</v>
      </c>
      <c r="T587" s="156">
        <v>0</v>
      </c>
      <c r="U587" s="480">
        <f t="shared" ref="U587" si="1277">SUM(S587*T587)</f>
        <v>0</v>
      </c>
      <c r="V587" s="480">
        <f t="shared" ref="V587" si="1278">SUM(S587-U587)</f>
        <v>65000</v>
      </c>
      <c r="W587" s="424">
        <f t="shared" si="1231"/>
        <v>65000</v>
      </c>
      <c r="X587" s="156">
        <v>0.11</v>
      </c>
      <c r="Y587" s="424">
        <f t="shared" si="1244"/>
        <v>72150</v>
      </c>
    </row>
    <row r="588" spans="1:25" s="120" customFormat="1" ht="15.5" x14ac:dyDescent="0.35">
      <c r="A588" s="818"/>
      <c r="B588" s="784"/>
      <c r="C588" s="787"/>
      <c r="D588" s="787"/>
      <c r="E588" s="282" t="s">
        <v>313</v>
      </c>
      <c r="F588" s="732">
        <v>1</v>
      </c>
      <c r="G588" s="311" t="s">
        <v>45</v>
      </c>
      <c r="H588" s="312">
        <v>5000000</v>
      </c>
      <c r="I588" s="413">
        <f t="shared" ref="I588" si="1279">SUM(F588*H588)</f>
        <v>5000000</v>
      </c>
      <c r="J588" s="311">
        <v>0.2</v>
      </c>
      <c r="K588" s="415">
        <f t="shared" ref="K588:K589" si="1280">SUM(I588*J588)</f>
        <v>1000000</v>
      </c>
      <c r="L588" s="415">
        <f t="shared" ref="L588:L589" si="1281">SUM(I588-K588)</f>
        <v>4000000</v>
      </c>
      <c r="M588" s="57"/>
      <c r="N588" s="57"/>
      <c r="O588" s="197"/>
      <c r="P588" s="57"/>
      <c r="Q588" s="270" t="s">
        <v>140</v>
      </c>
      <c r="R588" s="483">
        <v>3000000</v>
      </c>
      <c r="S588" s="155">
        <f>SUM(F588*R588)</f>
        <v>3000000</v>
      </c>
      <c r="T588" s="156">
        <v>0.25</v>
      </c>
      <c r="U588" s="480">
        <f t="shared" ref="U588" si="1282">SUM(S588*T588)</f>
        <v>750000</v>
      </c>
      <c r="V588" s="480">
        <f t="shared" ref="V588" si="1283">SUM(S588-U588)</f>
        <v>2250000</v>
      </c>
      <c r="W588" s="424">
        <f t="shared" si="1231"/>
        <v>2250000</v>
      </c>
      <c r="X588" s="156">
        <v>0.11</v>
      </c>
      <c r="Y588" s="424">
        <f>SUM(W588+(W588*X588))</f>
        <v>2497500</v>
      </c>
    </row>
    <row r="589" spans="1:25" s="119" customFormat="1" ht="15.5" x14ac:dyDescent="0.35">
      <c r="A589" s="818"/>
      <c r="B589" s="784"/>
      <c r="C589" s="787"/>
      <c r="D589" s="787"/>
      <c r="E589" s="313" t="s">
        <v>305</v>
      </c>
      <c r="F589" s="310">
        <v>2</v>
      </c>
      <c r="G589" s="311" t="s">
        <v>45</v>
      </c>
      <c r="H589" s="312">
        <v>1078091</v>
      </c>
      <c r="I589" s="413">
        <f t="shared" ref="I589" si="1284">SUM(F589*H589)</f>
        <v>2156182</v>
      </c>
      <c r="J589" s="311">
        <v>0.2</v>
      </c>
      <c r="K589" s="415">
        <f t="shared" si="1280"/>
        <v>431236.4</v>
      </c>
      <c r="L589" s="415">
        <f t="shared" si="1281"/>
        <v>1724945.6</v>
      </c>
      <c r="M589" s="57"/>
      <c r="N589" s="57"/>
      <c r="O589" s="197"/>
      <c r="P589" s="57"/>
      <c r="Q589" s="484" t="s">
        <v>47</v>
      </c>
      <c r="R589" s="350">
        <v>649740</v>
      </c>
      <c r="S589" s="155">
        <f>SUM(F589*R589)</f>
        <v>1299480</v>
      </c>
      <c r="T589" s="156">
        <v>0.22500000000000001</v>
      </c>
      <c r="U589" s="480">
        <f>SUM(S589*T589)</f>
        <v>292383</v>
      </c>
      <c r="V589" s="480">
        <f>SUM(S589-U589)</f>
        <v>1007097</v>
      </c>
      <c r="W589" s="424">
        <f t="shared" si="1231"/>
        <v>1007097</v>
      </c>
      <c r="X589" s="156">
        <v>0.11</v>
      </c>
      <c r="Y589" s="424">
        <f t="shared" ref="Y589:Y590" si="1285">SUM(W589+(W589*X589))</f>
        <v>1117877.67</v>
      </c>
    </row>
    <row r="590" spans="1:25" s="119" customFormat="1" ht="15.5" x14ac:dyDescent="0.35">
      <c r="A590" s="819"/>
      <c r="B590" s="785"/>
      <c r="C590" s="788"/>
      <c r="D590" s="788"/>
      <c r="E590" s="308" t="s">
        <v>287</v>
      </c>
      <c r="F590" s="750">
        <v>7</v>
      </c>
      <c r="G590" s="315" t="s">
        <v>45</v>
      </c>
      <c r="H590" s="316">
        <v>248522</v>
      </c>
      <c r="I590" s="419">
        <f t="shared" ref="I590" si="1286">SUM(F590*H590)</f>
        <v>1739654</v>
      </c>
      <c r="J590" s="315">
        <v>0.2</v>
      </c>
      <c r="K590" s="383">
        <f t="shared" ref="K590" si="1287">SUM(I590*J590)</f>
        <v>347930.80000000005</v>
      </c>
      <c r="L590" s="383">
        <f t="shared" ref="L590" si="1288">SUM(I590-K590)</f>
        <v>1391723.2</v>
      </c>
      <c r="M590" s="47"/>
      <c r="N590" s="47"/>
      <c r="O590" s="198"/>
      <c r="P590" s="47"/>
      <c r="Q590" s="489" t="s">
        <v>47</v>
      </c>
      <c r="R590" s="338">
        <v>159100</v>
      </c>
      <c r="S590" s="173">
        <f>SUM(F590*R590)</f>
        <v>1113700</v>
      </c>
      <c r="T590" s="639">
        <v>0.22500000000000001</v>
      </c>
      <c r="U590" s="242">
        <f>SUM(S590*T590)</f>
        <v>250582.5</v>
      </c>
      <c r="V590" s="242">
        <f>SUM(S590-U590)</f>
        <v>863117.5</v>
      </c>
      <c r="W590" s="241">
        <f t="shared" si="1231"/>
        <v>863117.5</v>
      </c>
      <c r="X590" s="639">
        <v>0.11</v>
      </c>
      <c r="Y590" s="241">
        <f t="shared" si="1285"/>
        <v>958060.42500000005</v>
      </c>
    </row>
    <row r="591" spans="1:25" s="120" customFormat="1" ht="15.5" x14ac:dyDescent="0.35">
      <c r="A591" s="817">
        <v>2</v>
      </c>
      <c r="B591" s="783">
        <v>45910</v>
      </c>
      <c r="C591" s="786">
        <v>119230925</v>
      </c>
      <c r="D591" s="780" t="s">
        <v>37</v>
      </c>
      <c r="E591" s="339" t="s">
        <v>333</v>
      </c>
      <c r="F591" s="203">
        <v>3</v>
      </c>
      <c r="G591" s="319" t="s">
        <v>52</v>
      </c>
      <c r="H591" s="320">
        <v>3200000</v>
      </c>
      <c r="I591" s="412">
        <f t="shared" ref="I591" si="1289">SUM(F591*H591)</f>
        <v>9600000</v>
      </c>
      <c r="J591" s="319">
        <v>0</v>
      </c>
      <c r="K591" s="382">
        <f t="shared" ref="K591" si="1290">SUM(I591*J591)</f>
        <v>0</v>
      </c>
      <c r="L591" s="382">
        <f t="shared" ref="L591" si="1291">SUM(I591-K591)</f>
        <v>9600000</v>
      </c>
      <c r="M591" s="205">
        <f>SUM(L591:L592)</f>
        <v>23300000</v>
      </c>
      <c r="N591" s="205">
        <f>SUM(M591*11%)</f>
        <v>2563000</v>
      </c>
      <c r="O591" s="187"/>
      <c r="P591" s="229">
        <f>SUM(M591+N591)</f>
        <v>25863000</v>
      </c>
      <c r="Q591" s="485" t="s">
        <v>246</v>
      </c>
      <c r="R591" s="337">
        <v>1100000</v>
      </c>
      <c r="S591" s="649">
        <f>SUM(F591*R591)</f>
        <v>3300000</v>
      </c>
      <c r="T591" s="638">
        <v>0</v>
      </c>
      <c r="U591" s="239">
        <f t="shared" ref="U591" si="1292">SUM(S591*T591)</f>
        <v>0</v>
      </c>
      <c r="V591" s="239">
        <f t="shared" ref="V591" si="1293">SUM(S591-U591)</f>
        <v>3300000</v>
      </c>
      <c r="W591" s="238">
        <f t="shared" si="1231"/>
        <v>3300000</v>
      </c>
      <c r="X591" s="638">
        <v>0.11</v>
      </c>
      <c r="Y591" s="238">
        <f>SUM(W591+(W591*X591))</f>
        <v>3663000</v>
      </c>
    </row>
    <row r="592" spans="1:25" s="120" customFormat="1" ht="17.25" customHeight="1" x14ac:dyDescent="0.35">
      <c r="A592" s="819"/>
      <c r="B592" s="785"/>
      <c r="C592" s="788"/>
      <c r="D592" s="782"/>
      <c r="E592" s="397" t="s">
        <v>331</v>
      </c>
      <c r="F592" s="314">
        <v>1</v>
      </c>
      <c r="G592" s="315" t="s">
        <v>70</v>
      </c>
      <c r="H592" s="316">
        <v>13700000</v>
      </c>
      <c r="I592" s="419">
        <f t="shared" ref="I592" si="1294">SUM(F592*H592)</f>
        <v>13700000</v>
      </c>
      <c r="J592" s="315">
        <v>0</v>
      </c>
      <c r="K592" s="383">
        <f t="shared" ref="K592" si="1295">SUM(I592*J592)</f>
        <v>0</v>
      </c>
      <c r="L592" s="383">
        <f t="shared" ref="L592" si="1296">SUM(I592-K592)</f>
        <v>13700000</v>
      </c>
      <c r="M592" s="240"/>
      <c r="N592" s="240"/>
      <c r="O592" s="240"/>
      <c r="P592" s="240"/>
      <c r="Q592" s="489" t="s">
        <v>246</v>
      </c>
      <c r="R592" s="487">
        <v>4800000</v>
      </c>
      <c r="S592" s="173">
        <f>SUM(F592*R592)</f>
        <v>4800000</v>
      </c>
      <c r="T592" s="639">
        <v>0</v>
      </c>
      <c r="U592" s="242">
        <f t="shared" ref="U592" si="1297">SUM(S592*T592)</f>
        <v>0</v>
      </c>
      <c r="V592" s="242">
        <f t="shared" ref="V592" si="1298">SUM(S592-U592)</f>
        <v>4800000</v>
      </c>
      <c r="W592" s="241">
        <f t="shared" si="1231"/>
        <v>4800000</v>
      </c>
      <c r="X592" s="639">
        <v>0.11</v>
      </c>
      <c r="Y592" s="241">
        <f t="shared" ref="Y592:Y605" si="1299">SUM(W592+(W592*X592))</f>
        <v>5328000</v>
      </c>
    </row>
    <row r="593" spans="1:25" s="120" customFormat="1" ht="15.5" x14ac:dyDescent="0.35">
      <c r="A593" s="786">
        <v>3</v>
      </c>
      <c r="B593" s="783">
        <v>45910</v>
      </c>
      <c r="C593" s="786">
        <v>119240925</v>
      </c>
      <c r="D593" s="786" t="s">
        <v>37</v>
      </c>
      <c r="E593" s="172" t="s">
        <v>353</v>
      </c>
      <c r="F593" s="318">
        <v>5</v>
      </c>
      <c r="G593" s="319" t="s">
        <v>45</v>
      </c>
      <c r="H593" s="204">
        <v>27000</v>
      </c>
      <c r="I593" s="412">
        <f t="shared" ref="I593:I594" si="1300">SUM(F593*H593)</f>
        <v>135000</v>
      </c>
      <c r="J593" s="319">
        <v>0.2</v>
      </c>
      <c r="K593" s="382">
        <f t="shared" ref="K593:K594" si="1301">SUM(I593*J593)</f>
        <v>27000</v>
      </c>
      <c r="L593" s="382">
        <f>SUM(I593-K593)</f>
        <v>108000</v>
      </c>
      <c r="M593" s="205">
        <f>SUM(L593:L600)</f>
        <v>8536340.8000000007</v>
      </c>
      <c r="N593" s="205">
        <f>SUM(M593*11%)</f>
        <v>938997.48800000013</v>
      </c>
      <c r="O593" s="187"/>
      <c r="P593" s="229">
        <f>SUM(M593+N593)</f>
        <v>9475338.2880000006</v>
      </c>
      <c r="Q593" s="485" t="s">
        <v>88</v>
      </c>
      <c r="R593" s="337">
        <v>9009</v>
      </c>
      <c r="S593" s="649">
        <f>SUM(F593*R593)</f>
        <v>45045</v>
      </c>
      <c r="T593" s="638">
        <v>0</v>
      </c>
      <c r="U593" s="239">
        <f t="shared" ref="U593:U594" si="1302">SUM(S593*T593)</f>
        <v>0</v>
      </c>
      <c r="V593" s="239">
        <f t="shared" ref="V593:V594" si="1303">SUM(S593-U593)</f>
        <v>45045</v>
      </c>
      <c r="W593" s="238">
        <f t="shared" si="1231"/>
        <v>45045</v>
      </c>
      <c r="X593" s="638">
        <v>0</v>
      </c>
      <c r="Y593" s="238">
        <f t="shared" si="1299"/>
        <v>45045</v>
      </c>
    </row>
    <row r="594" spans="1:25" s="120" customFormat="1" ht="15.5" x14ac:dyDescent="0.35">
      <c r="A594" s="787"/>
      <c r="B594" s="784"/>
      <c r="C594" s="787"/>
      <c r="D594" s="787"/>
      <c r="E594" s="282" t="s">
        <v>115</v>
      </c>
      <c r="F594" s="310">
        <v>5</v>
      </c>
      <c r="G594" s="311" t="s">
        <v>648</v>
      </c>
      <c r="H594" s="312">
        <v>268750</v>
      </c>
      <c r="I594" s="413">
        <f t="shared" si="1300"/>
        <v>1343750</v>
      </c>
      <c r="J594" s="311">
        <v>0.2</v>
      </c>
      <c r="K594" s="415">
        <f t="shared" si="1301"/>
        <v>268750</v>
      </c>
      <c r="L594" s="415">
        <f t="shared" ref="L594" si="1304">SUM(I594-K594)</f>
        <v>1075000</v>
      </c>
      <c r="M594" s="57"/>
      <c r="N594" s="57"/>
      <c r="O594" s="197"/>
      <c r="P594" s="57"/>
      <c r="Q594" s="484" t="s">
        <v>258</v>
      </c>
      <c r="R594" s="483">
        <v>424765</v>
      </c>
      <c r="S594" s="155">
        <f>SUM(F594*R594)</f>
        <v>2123825</v>
      </c>
      <c r="T594" s="156">
        <v>0</v>
      </c>
      <c r="U594" s="480">
        <f t="shared" si="1302"/>
        <v>0</v>
      </c>
      <c r="V594" s="480">
        <f t="shared" si="1303"/>
        <v>2123825</v>
      </c>
      <c r="W594" s="424">
        <f t="shared" si="1231"/>
        <v>2123825</v>
      </c>
      <c r="X594" s="156">
        <v>0.11</v>
      </c>
      <c r="Y594" s="424">
        <f t="shared" si="1299"/>
        <v>2357445.75</v>
      </c>
    </row>
    <row r="595" spans="1:25" s="120" customFormat="1" ht="15.5" x14ac:dyDescent="0.35">
      <c r="A595" s="787"/>
      <c r="B595" s="784"/>
      <c r="C595" s="787"/>
      <c r="D595" s="787"/>
      <c r="E595" s="125" t="s">
        <v>366</v>
      </c>
      <c r="F595" s="75">
        <v>15</v>
      </c>
      <c r="G595" s="158" t="s">
        <v>45</v>
      </c>
      <c r="H595" s="157">
        <v>250000</v>
      </c>
      <c r="I595" s="54">
        <f t="shared" ref="I595:I597" si="1305">SUM(F595*H595)</f>
        <v>3750000</v>
      </c>
      <c r="J595" s="158">
        <v>0.2</v>
      </c>
      <c r="K595" s="415">
        <f t="shared" ref="K595:K597" si="1306">SUM(I595*J595)</f>
        <v>750000</v>
      </c>
      <c r="L595" s="415">
        <f t="shared" ref="L595:L597" si="1307">SUM(I595-K595)</f>
        <v>3000000</v>
      </c>
      <c r="M595" s="270"/>
      <c r="N595" s="270"/>
      <c r="O595" s="270"/>
      <c r="P595" s="270"/>
      <c r="Q595" s="484" t="s">
        <v>275</v>
      </c>
      <c r="R595" s="483">
        <v>90090</v>
      </c>
      <c r="S595" s="155">
        <f>SUM(F595*R595)</f>
        <v>1351350</v>
      </c>
      <c r="T595" s="156">
        <v>0</v>
      </c>
      <c r="U595" s="480">
        <f t="shared" ref="U595:U596" si="1308">SUM(S595*T595)</f>
        <v>0</v>
      </c>
      <c r="V595" s="480">
        <f t="shared" ref="V595:V596" si="1309">SUM(S595-U595)</f>
        <v>1351350</v>
      </c>
      <c r="W595" s="424">
        <f t="shared" si="1231"/>
        <v>1351350</v>
      </c>
      <c r="X595" s="156">
        <v>0.11</v>
      </c>
      <c r="Y595" s="424">
        <f t="shared" si="1299"/>
        <v>1499998.5</v>
      </c>
    </row>
    <row r="596" spans="1:25" s="120" customFormat="1" ht="15.5" x14ac:dyDescent="0.35">
      <c r="A596" s="787"/>
      <c r="B596" s="784"/>
      <c r="C596" s="787"/>
      <c r="D596" s="787"/>
      <c r="E596" s="125" t="s">
        <v>389</v>
      </c>
      <c r="F596" s="75">
        <v>3</v>
      </c>
      <c r="G596" s="158" t="s">
        <v>45</v>
      </c>
      <c r="H596" s="157">
        <v>200000</v>
      </c>
      <c r="I596" s="54">
        <f t="shared" si="1305"/>
        <v>600000</v>
      </c>
      <c r="J596" s="158">
        <v>0.2</v>
      </c>
      <c r="K596" s="415">
        <f t="shared" si="1306"/>
        <v>120000</v>
      </c>
      <c r="L596" s="415">
        <f t="shared" si="1307"/>
        <v>480000</v>
      </c>
      <c r="M596" s="220"/>
      <c r="N596" s="220"/>
      <c r="O596" s="197"/>
      <c r="P596" s="154"/>
      <c r="Q596" s="484" t="s">
        <v>275</v>
      </c>
      <c r="R596" s="483">
        <v>72072</v>
      </c>
      <c r="S596" s="155">
        <f>SUM(F596*R596)</f>
        <v>216216</v>
      </c>
      <c r="T596" s="156">
        <v>0</v>
      </c>
      <c r="U596" s="480">
        <f t="shared" si="1308"/>
        <v>0</v>
      </c>
      <c r="V596" s="480">
        <f t="shared" si="1309"/>
        <v>216216</v>
      </c>
      <c r="W596" s="424">
        <f t="shared" si="1231"/>
        <v>216216</v>
      </c>
      <c r="X596" s="156">
        <v>0.11</v>
      </c>
      <c r="Y596" s="424">
        <f t="shared" si="1299"/>
        <v>239999.76</v>
      </c>
    </row>
    <row r="597" spans="1:25" s="120" customFormat="1" ht="15.5" x14ac:dyDescent="0.35">
      <c r="A597" s="787"/>
      <c r="B597" s="784"/>
      <c r="C597" s="787"/>
      <c r="D597" s="787"/>
      <c r="E597" s="125" t="s">
        <v>355</v>
      </c>
      <c r="F597" s="732">
        <v>11</v>
      </c>
      <c r="G597" s="158" t="s">
        <v>45</v>
      </c>
      <c r="H597" s="157">
        <v>75000</v>
      </c>
      <c r="I597" s="413">
        <f t="shared" si="1305"/>
        <v>825000</v>
      </c>
      <c r="J597" s="311">
        <v>0.2</v>
      </c>
      <c r="K597" s="415">
        <f t="shared" si="1306"/>
        <v>165000</v>
      </c>
      <c r="L597" s="415">
        <f t="shared" si="1307"/>
        <v>660000</v>
      </c>
      <c r="M597" s="57"/>
      <c r="N597" s="57"/>
      <c r="O597" s="197"/>
      <c r="P597" s="57"/>
      <c r="Q597" s="484" t="s">
        <v>68</v>
      </c>
      <c r="R597" s="483">
        <v>40000</v>
      </c>
      <c r="S597" s="155">
        <f>SUM(F597*R597)</f>
        <v>440000</v>
      </c>
      <c r="T597" s="156">
        <v>0</v>
      </c>
      <c r="U597" s="480">
        <f t="shared" ref="U597:U598" si="1310">SUM(S597*T597)</f>
        <v>0</v>
      </c>
      <c r="V597" s="480">
        <f t="shared" ref="V597:V598" si="1311">SUM(S597-U597)</f>
        <v>440000</v>
      </c>
      <c r="W597" s="424">
        <f t="shared" si="1231"/>
        <v>440000</v>
      </c>
      <c r="X597" s="156">
        <v>0</v>
      </c>
      <c r="Y597" s="424">
        <f t="shared" si="1299"/>
        <v>440000</v>
      </c>
    </row>
    <row r="598" spans="1:25" s="120" customFormat="1" ht="15.5" x14ac:dyDescent="0.35">
      <c r="A598" s="787"/>
      <c r="B598" s="784"/>
      <c r="C598" s="787"/>
      <c r="D598" s="787"/>
      <c r="E598" s="282" t="s">
        <v>412</v>
      </c>
      <c r="F598" s="75">
        <v>20</v>
      </c>
      <c r="G598" s="158" t="s">
        <v>90</v>
      </c>
      <c r="H598" s="157">
        <v>32175</v>
      </c>
      <c r="I598" s="413">
        <f t="shared" ref="I598" si="1312">SUM(F598*H598)</f>
        <v>643500</v>
      </c>
      <c r="J598" s="158">
        <v>0.2</v>
      </c>
      <c r="K598" s="415">
        <f t="shared" ref="K598" si="1313">SUM(I598*J598)</f>
        <v>128700</v>
      </c>
      <c r="L598" s="415">
        <f t="shared" ref="L598" si="1314">SUM(I598-K598)</f>
        <v>514800</v>
      </c>
      <c r="M598" s="220"/>
      <c r="N598" s="220"/>
      <c r="O598" s="197"/>
      <c r="P598" s="154"/>
      <c r="Q598" s="270" t="s">
        <v>290</v>
      </c>
      <c r="R598" s="206">
        <v>18018</v>
      </c>
      <c r="S598" s="155">
        <f>SUM(F598*R598)</f>
        <v>360360</v>
      </c>
      <c r="T598" s="156">
        <v>0</v>
      </c>
      <c r="U598" s="480">
        <f t="shared" si="1310"/>
        <v>0</v>
      </c>
      <c r="V598" s="480">
        <f t="shared" si="1311"/>
        <v>360360</v>
      </c>
      <c r="W598" s="424">
        <f t="shared" si="1231"/>
        <v>360360</v>
      </c>
      <c r="X598" s="156">
        <v>0.11</v>
      </c>
      <c r="Y598" s="424">
        <f t="shared" si="1299"/>
        <v>399999.6</v>
      </c>
    </row>
    <row r="599" spans="1:25" s="119" customFormat="1" ht="13.5" customHeight="1" x14ac:dyDescent="0.35">
      <c r="A599" s="787"/>
      <c r="B599" s="784"/>
      <c r="C599" s="787"/>
      <c r="D599" s="787"/>
      <c r="E599" s="282" t="s">
        <v>685</v>
      </c>
      <c r="F599" s="732">
        <v>2</v>
      </c>
      <c r="G599" s="311" t="s">
        <v>45</v>
      </c>
      <c r="H599" s="748">
        <v>692500</v>
      </c>
      <c r="I599" s="413">
        <f t="shared" ref="I599:I600" si="1315">SUM(F599*H599)</f>
        <v>1385000</v>
      </c>
      <c r="J599" s="311">
        <v>0.2</v>
      </c>
      <c r="K599" s="415">
        <f t="shared" ref="K599:K600" si="1316">SUM(I599*J599)</f>
        <v>277000</v>
      </c>
      <c r="L599" s="415">
        <f t="shared" ref="L599:L600" si="1317">SUM(I599-K599)</f>
        <v>1108000</v>
      </c>
      <c r="M599" s="57"/>
      <c r="N599" s="57"/>
      <c r="O599" s="197"/>
      <c r="P599" s="57"/>
      <c r="Q599" s="484" t="s">
        <v>47</v>
      </c>
      <c r="R599" s="206">
        <v>159100</v>
      </c>
      <c r="S599" s="155">
        <f>SUM(F599*R599)</f>
        <v>318200</v>
      </c>
      <c r="T599" s="156">
        <v>0.22500000000000001</v>
      </c>
      <c r="U599" s="480">
        <f>SUM(S599*T599)</f>
        <v>71595</v>
      </c>
      <c r="V599" s="480">
        <f>SUM(S599-U599)</f>
        <v>246605</v>
      </c>
      <c r="W599" s="424">
        <f t="shared" si="1231"/>
        <v>246605</v>
      </c>
      <c r="X599" s="156">
        <v>0.11</v>
      </c>
      <c r="Y599" s="424">
        <f t="shared" si="1299"/>
        <v>273731.55</v>
      </c>
    </row>
    <row r="600" spans="1:25" s="119" customFormat="1" ht="13.5" customHeight="1" x14ac:dyDescent="0.35">
      <c r="A600" s="788"/>
      <c r="B600" s="785"/>
      <c r="C600" s="788"/>
      <c r="D600" s="788"/>
      <c r="E600" s="308" t="s">
        <v>287</v>
      </c>
      <c r="F600" s="750">
        <v>8</v>
      </c>
      <c r="G600" s="315" t="s">
        <v>45</v>
      </c>
      <c r="H600" s="316">
        <v>248522</v>
      </c>
      <c r="I600" s="419">
        <f t="shared" si="1315"/>
        <v>1988176</v>
      </c>
      <c r="J600" s="315">
        <v>0.2</v>
      </c>
      <c r="K600" s="383">
        <f t="shared" si="1316"/>
        <v>397635.2</v>
      </c>
      <c r="L600" s="383">
        <f t="shared" si="1317"/>
        <v>1590540.8</v>
      </c>
      <c r="M600" s="47"/>
      <c r="N600" s="47"/>
      <c r="O600" s="198"/>
      <c r="P600" s="47"/>
      <c r="Q600" s="489" t="s">
        <v>47</v>
      </c>
      <c r="R600" s="338">
        <v>159100</v>
      </c>
      <c r="S600" s="173">
        <f>SUM(F600*R600)</f>
        <v>1272800</v>
      </c>
      <c r="T600" s="639">
        <v>0.22500000000000001</v>
      </c>
      <c r="U600" s="242">
        <f>SUM(S600*T600)</f>
        <v>286380</v>
      </c>
      <c r="V600" s="242">
        <f>SUM(S600-U600)</f>
        <v>986420</v>
      </c>
      <c r="W600" s="241">
        <f t="shared" si="1231"/>
        <v>986420</v>
      </c>
      <c r="X600" s="639">
        <v>0.11</v>
      </c>
      <c r="Y600" s="241">
        <f t="shared" si="1299"/>
        <v>1094926.2</v>
      </c>
    </row>
    <row r="601" spans="1:25" s="270" customFormat="1" ht="15.5" x14ac:dyDescent="0.35">
      <c r="A601" s="786">
        <v>4</v>
      </c>
      <c r="B601" s="783">
        <v>45910</v>
      </c>
      <c r="C601" s="786">
        <v>119250925</v>
      </c>
      <c r="D601" s="786" t="s">
        <v>37</v>
      </c>
      <c r="E601" s="317" t="s">
        <v>291</v>
      </c>
      <c r="F601" s="318">
        <v>100</v>
      </c>
      <c r="G601" s="319" t="s">
        <v>50</v>
      </c>
      <c r="H601" s="320">
        <v>14400</v>
      </c>
      <c r="I601" s="412">
        <f t="shared" ref="I601:I602" si="1318">SUM(F601*H601)</f>
        <v>1440000</v>
      </c>
      <c r="J601" s="319">
        <v>0</v>
      </c>
      <c r="K601" s="382">
        <f t="shared" ref="K601:K602" si="1319">SUM(I601*J601)</f>
        <v>0</v>
      </c>
      <c r="L601" s="382">
        <f t="shared" ref="L601:L602" si="1320">SUM(I601-K601)</f>
        <v>1440000</v>
      </c>
      <c r="M601" s="205">
        <f>SUM(L601:L605)</f>
        <v>5183200</v>
      </c>
      <c r="N601" s="205">
        <f>SUM(M601*11%)</f>
        <v>570152</v>
      </c>
      <c r="O601" s="187"/>
      <c r="P601" s="229">
        <f>SUM(M601+N601)</f>
        <v>5753352</v>
      </c>
      <c r="Q601" s="485" t="s">
        <v>275</v>
      </c>
      <c r="R601" s="451">
        <v>5766</v>
      </c>
      <c r="S601" s="649">
        <f>SUM(F601*R601)</f>
        <v>576600</v>
      </c>
      <c r="T601" s="638">
        <v>0</v>
      </c>
      <c r="U601" s="239">
        <f t="shared" ref="U601:U602" si="1321">SUM(S601*T601)</f>
        <v>0</v>
      </c>
      <c r="V601" s="239">
        <f t="shared" ref="V601:V602" si="1322">SUM(S601-U601)</f>
        <v>576600</v>
      </c>
      <c r="W601" s="238">
        <f t="shared" si="1231"/>
        <v>576600</v>
      </c>
      <c r="X601" s="638">
        <v>0.11</v>
      </c>
      <c r="Y601" s="238">
        <f t="shared" si="1299"/>
        <v>640026</v>
      </c>
    </row>
    <row r="602" spans="1:25" s="20" customFormat="1" ht="15.5" x14ac:dyDescent="0.35">
      <c r="A602" s="787"/>
      <c r="B602" s="784"/>
      <c r="C602" s="787"/>
      <c r="D602" s="787"/>
      <c r="E602" s="130" t="s">
        <v>688</v>
      </c>
      <c r="F602" s="310">
        <v>3</v>
      </c>
      <c r="G602" s="311" t="s">
        <v>50</v>
      </c>
      <c r="H602" s="312">
        <v>625000</v>
      </c>
      <c r="I602" s="413">
        <f t="shared" si="1318"/>
        <v>1875000</v>
      </c>
      <c r="J602" s="311">
        <v>0.2</v>
      </c>
      <c r="K602" s="415">
        <f t="shared" si="1319"/>
        <v>375000</v>
      </c>
      <c r="L602" s="415">
        <f t="shared" si="1320"/>
        <v>1500000</v>
      </c>
      <c r="M602" s="220"/>
      <c r="N602" s="220"/>
      <c r="O602" s="197"/>
      <c r="P602" s="352"/>
      <c r="Q602" s="69" t="s">
        <v>92</v>
      </c>
      <c r="R602" s="166">
        <v>21000</v>
      </c>
      <c r="S602" s="155">
        <f>SUM(F602*R602)</f>
        <v>63000</v>
      </c>
      <c r="T602" s="156">
        <v>0</v>
      </c>
      <c r="U602" s="480">
        <f t="shared" si="1321"/>
        <v>0</v>
      </c>
      <c r="V602" s="480">
        <f t="shared" si="1322"/>
        <v>63000</v>
      </c>
      <c r="W602" s="424">
        <f t="shared" si="1231"/>
        <v>63000</v>
      </c>
      <c r="X602" s="156">
        <v>0</v>
      </c>
      <c r="Y602" s="424">
        <f t="shared" si="1299"/>
        <v>63000</v>
      </c>
    </row>
    <row r="603" spans="1:25" s="120" customFormat="1" ht="15.5" x14ac:dyDescent="0.35">
      <c r="A603" s="787"/>
      <c r="B603" s="784"/>
      <c r="C603" s="787"/>
      <c r="D603" s="787"/>
      <c r="E603" s="125" t="s">
        <v>686</v>
      </c>
      <c r="F603" s="732">
        <v>500</v>
      </c>
      <c r="G603" s="311" t="s">
        <v>50</v>
      </c>
      <c r="H603" s="749">
        <v>1052</v>
      </c>
      <c r="I603" s="413">
        <f t="shared" ref="I603" si="1323">SUM(F603*H603)</f>
        <v>526000</v>
      </c>
      <c r="J603" s="311">
        <v>0.2</v>
      </c>
      <c r="K603" s="415">
        <f t="shared" ref="K603" si="1324">SUM(I603*J603)</f>
        <v>105200</v>
      </c>
      <c r="L603" s="415">
        <f t="shared" ref="L603" si="1325">SUM(I603-K603)</f>
        <v>420800</v>
      </c>
      <c r="M603" s="57"/>
      <c r="N603" s="57"/>
      <c r="O603" s="197"/>
      <c r="P603" s="57"/>
      <c r="Q603" s="484" t="s">
        <v>198</v>
      </c>
      <c r="R603" s="483">
        <v>550</v>
      </c>
      <c r="S603" s="155">
        <f>SUM(F603*R603)</f>
        <v>275000</v>
      </c>
      <c r="T603" s="156">
        <v>0</v>
      </c>
      <c r="U603" s="480">
        <f t="shared" ref="U603" si="1326">SUM(S603*T603)</f>
        <v>0</v>
      </c>
      <c r="V603" s="480">
        <f t="shared" ref="V603" si="1327">SUM(S603-U603)</f>
        <v>275000</v>
      </c>
      <c r="W603" s="424">
        <f t="shared" si="1231"/>
        <v>275000</v>
      </c>
      <c r="X603" s="156">
        <v>0</v>
      </c>
      <c r="Y603" s="424">
        <f t="shared" si="1299"/>
        <v>275000</v>
      </c>
    </row>
    <row r="604" spans="1:25" s="120" customFormat="1" ht="15.5" x14ac:dyDescent="0.35">
      <c r="A604" s="787"/>
      <c r="B604" s="784"/>
      <c r="C604" s="787"/>
      <c r="D604" s="787"/>
      <c r="E604" s="125" t="s">
        <v>108</v>
      </c>
      <c r="F604" s="732">
        <v>1000</v>
      </c>
      <c r="G604" s="311" t="s">
        <v>50</v>
      </c>
      <c r="H604" s="157">
        <v>1563</v>
      </c>
      <c r="I604" s="413">
        <f t="shared" ref="I604:I605" si="1328">SUM(F604*H604)</f>
        <v>1563000</v>
      </c>
      <c r="J604" s="311">
        <v>0.2</v>
      </c>
      <c r="K604" s="415">
        <f t="shared" ref="K604:K605" si="1329">SUM(I604*J604)</f>
        <v>312600</v>
      </c>
      <c r="L604" s="415">
        <f t="shared" ref="L604:L605" si="1330">SUM(I604-K604)</f>
        <v>1250400</v>
      </c>
      <c r="M604" s="57"/>
      <c r="N604" s="57"/>
      <c r="O604" s="197"/>
      <c r="P604" s="57"/>
      <c r="Q604" s="484" t="s">
        <v>198</v>
      </c>
      <c r="R604" s="483">
        <v>550</v>
      </c>
      <c r="S604" s="155">
        <f>SUM(F604*R604)</f>
        <v>550000</v>
      </c>
      <c r="T604" s="156">
        <v>0</v>
      </c>
      <c r="U604" s="480">
        <f t="shared" ref="U604:U605" si="1331">SUM(S604*T604)</f>
        <v>0</v>
      </c>
      <c r="V604" s="480">
        <f t="shared" ref="V604:V605" si="1332">SUM(S604-U604)</f>
        <v>550000</v>
      </c>
      <c r="W604" s="424">
        <f t="shared" si="1231"/>
        <v>550000</v>
      </c>
      <c r="X604" s="156">
        <v>0</v>
      </c>
      <c r="Y604" s="424">
        <f t="shared" si="1299"/>
        <v>550000</v>
      </c>
    </row>
    <row r="605" spans="1:25" s="120" customFormat="1" ht="15.5" x14ac:dyDescent="0.35">
      <c r="A605" s="788"/>
      <c r="B605" s="785"/>
      <c r="C605" s="788"/>
      <c r="D605" s="788"/>
      <c r="E605" s="184" t="s">
        <v>687</v>
      </c>
      <c r="F605" s="750">
        <v>1</v>
      </c>
      <c r="G605" s="315" t="s">
        <v>50</v>
      </c>
      <c r="H605" s="279">
        <v>715000</v>
      </c>
      <c r="I605" s="419">
        <f t="shared" si="1328"/>
        <v>715000</v>
      </c>
      <c r="J605" s="315">
        <v>0.2</v>
      </c>
      <c r="K605" s="383">
        <f t="shared" si="1329"/>
        <v>143000</v>
      </c>
      <c r="L605" s="383">
        <f t="shared" si="1330"/>
        <v>572000</v>
      </c>
      <c r="M605" s="47"/>
      <c r="N605" s="47"/>
      <c r="O605" s="198"/>
      <c r="P605" s="47"/>
      <c r="Q605" s="489" t="s">
        <v>198</v>
      </c>
      <c r="R605" s="487">
        <v>550</v>
      </c>
      <c r="S605" s="173">
        <f>SUM(F605*R605)</f>
        <v>550</v>
      </c>
      <c r="T605" s="639">
        <v>0</v>
      </c>
      <c r="U605" s="242">
        <f t="shared" si="1331"/>
        <v>0</v>
      </c>
      <c r="V605" s="242">
        <f t="shared" si="1332"/>
        <v>550</v>
      </c>
      <c r="W605" s="241">
        <f t="shared" si="1231"/>
        <v>550</v>
      </c>
      <c r="X605" s="639">
        <v>0</v>
      </c>
      <c r="Y605" s="241">
        <f t="shared" si="1299"/>
        <v>550</v>
      </c>
    </row>
    <row r="606" spans="1:25" s="35" customFormat="1" ht="15.5" x14ac:dyDescent="0.35">
      <c r="A606" s="209"/>
      <c r="B606" s="37"/>
      <c r="C606" s="271"/>
      <c r="D606" s="209"/>
      <c r="E606" s="385"/>
      <c r="F606" s="459"/>
      <c r="G606" s="340"/>
      <c r="H606" s="386"/>
      <c r="I606" s="460"/>
      <c r="J606" s="340"/>
      <c r="K606" s="447"/>
      <c r="L606" s="447"/>
      <c r="M606" s="232"/>
      <c r="N606" s="232"/>
      <c r="O606" s="224"/>
      <c r="Q606" s="427"/>
      <c r="R606" s="428"/>
      <c r="S606" s="651"/>
      <c r="T606" s="634"/>
      <c r="U606" s="501"/>
      <c r="V606" s="501"/>
      <c r="W606" s="562"/>
      <c r="X606" s="634"/>
      <c r="Y606" s="562"/>
    </row>
    <row r="607" spans="1:25" s="35" customFormat="1" ht="15.5" x14ac:dyDescent="0.35">
      <c r="A607" s="209"/>
      <c r="B607" s="37"/>
      <c r="C607" s="271"/>
      <c r="D607" s="209"/>
      <c r="E607" s="385"/>
      <c r="F607" s="459"/>
      <c r="G607" s="340"/>
      <c r="H607" s="386"/>
      <c r="I607" s="460"/>
      <c r="J607" s="340"/>
      <c r="K607" s="447"/>
      <c r="L607" s="447"/>
      <c r="M607" s="232"/>
      <c r="N607" s="232"/>
      <c r="O607" s="224"/>
      <c r="Q607" s="427"/>
      <c r="R607" s="428"/>
      <c r="S607" s="651"/>
      <c r="T607" s="634"/>
      <c r="U607" s="501"/>
      <c r="V607" s="501"/>
      <c r="W607" s="562"/>
      <c r="X607" s="634"/>
      <c r="Y607" s="562"/>
    </row>
    <row r="608" spans="1:25" s="35" customFormat="1" ht="15.5" x14ac:dyDescent="0.35">
      <c r="A608" s="209"/>
      <c r="B608" s="37"/>
      <c r="C608" s="271"/>
      <c r="D608" s="209"/>
      <c r="E608" s="385"/>
      <c r="F608" s="459"/>
      <c r="G608" s="340"/>
      <c r="H608" s="386"/>
      <c r="I608" s="460"/>
      <c r="J608" s="340"/>
      <c r="K608" s="447"/>
      <c r="L608" s="447"/>
      <c r="M608" s="232">
        <f>SUM(M547+M591+M593+M601)</f>
        <v>152740674.80000001</v>
      </c>
      <c r="N608" s="232"/>
      <c r="O608" s="224"/>
      <c r="Q608" s="427"/>
      <c r="R608" s="428"/>
      <c r="S608" s="651"/>
      <c r="T608" s="634"/>
      <c r="U608" s="501"/>
      <c r="V608" s="501"/>
      <c r="W608" s="562"/>
      <c r="X608" s="634"/>
      <c r="Y608" s="562"/>
    </row>
    <row r="609" spans="1:294" s="41" customFormat="1" ht="19" thickBot="1" x14ac:dyDescent="0.4">
      <c r="A609" s="789" t="s">
        <v>683</v>
      </c>
      <c r="B609" s="790"/>
      <c r="C609" s="790"/>
      <c r="D609" s="110"/>
      <c r="E609" s="112"/>
      <c r="F609" s="113"/>
      <c r="G609" s="112"/>
      <c r="H609" s="114"/>
      <c r="I609" s="115"/>
      <c r="J609" s="116"/>
      <c r="K609" s="117"/>
      <c r="L609" s="117"/>
      <c r="M609" s="13"/>
      <c r="N609" s="13"/>
      <c r="O609" s="13"/>
      <c r="P609" s="116"/>
      <c r="Q609" s="118"/>
      <c r="R609" s="13"/>
      <c r="S609" s="13"/>
      <c r="T609" s="13"/>
      <c r="U609" s="118"/>
      <c r="V609" s="13"/>
      <c r="W609" s="13"/>
      <c r="X609" s="14"/>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c r="DW609"/>
      <c r="DX609"/>
      <c r="DY609"/>
      <c r="DZ609"/>
      <c r="EA609"/>
      <c r="EB609"/>
      <c r="EC609"/>
      <c r="ED609"/>
      <c r="EE609"/>
      <c r="EF609"/>
      <c r="EG609"/>
      <c r="EH609"/>
      <c r="EI609"/>
      <c r="EJ609"/>
      <c r="EK609"/>
      <c r="EL609"/>
      <c r="EM609"/>
      <c r="EN609"/>
      <c r="EO609"/>
      <c r="EP609"/>
      <c r="EQ609"/>
      <c r="ER609"/>
      <c r="ES609"/>
      <c r="ET609"/>
      <c r="EU609"/>
      <c r="EV609"/>
      <c r="EW609"/>
      <c r="EX609"/>
      <c r="EY609"/>
      <c r="EZ609"/>
      <c r="FA609"/>
      <c r="FB609"/>
      <c r="FC609"/>
      <c r="FD609"/>
      <c r="FE609"/>
      <c r="FF609"/>
      <c r="FG609"/>
      <c r="FH609"/>
      <c r="FI609"/>
      <c r="FJ609"/>
      <c r="FK609"/>
      <c r="FL609"/>
      <c r="FM609"/>
      <c r="FN609"/>
      <c r="FO609"/>
      <c r="FP609"/>
      <c r="FQ609"/>
      <c r="FR609"/>
      <c r="FS609"/>
      <c r="FT609"/>
      <c r="FU609"/>
      <c r="FV609"/>
      <c r="FW609"/>
      <c r="FX609"/>
      <c r="FY609"/>
      <c r="FZ609"/>
      <c r="GA609"/>
      <c r="GB609"/>
      <c r="GC609"/>
      <c r="GD609"/>
      <c r="GE609"/>
      <c r="GF609"/>
      <c r="GG609"/>
      <c r="GH609"/>
      <c r="GI609"/>
      <c r="GJ609"/>
      <c r="GK609"/>
      <c r="GL609"/>
      <c r="GM609"/>
      <c r="GN609"/>
      <c r="GO609"/>
      <c r="GP609"/>
      <c r="GQ609"/>
      <c r="GR609"/>
      <c r="GS609"/>
      <c r="GT609"/>
      <c r="GU609"/>
      <c r="GV609"/>
      <c r="GW609"/>
      <c r="GX609"/>
      <c r="GY609"/>
      <c r="GZ609"/>
      <c r="HA609"/>
      <c r="HB609"/>
      <c r="HC609"/>
      <c r="HD609"/>
      <c r="HE609"/>
      <c r="HF609"/>
      <c r="HG609"/>
      <c r="HH609"/>
      <c r="HI609"/>
      <c r="HJ609"/>
      <c r="HK609"/>
      <c r="HL609"/>
      <c r="HM609"/>
      <c r="HN609"/>
      <c r="HO609"/>
      <c r="HP609"/>
      <c r="HQ609"/>
      <c r="HR609"/>
      <c r="HS609"/>
      <c r="HT609"/>
      <c r="HU609"/>
      <c r="HV609"/>
      <c r="HW609"/>
      <c r="HX609"/>
      <c r="HY609"/>
      <c r="HZ609"/>
      <c r="IA609"/>
      <c r="IB609"/>
      <c r="IC609"/>
      <c r="ID609"/>
      <c r="IE609"/>
      <c r="IF609"/>
      <c r="IG609"/>
      <c r="IH609"/>
      <c r="II609"/>
      <c r="IJ609"/>
      <c r="IK609"/>
      <c r="IL609"/>
      <c r="IM609"/>
      <c r="IN609"/>
      <c r="IO609"/>
      <c r="IP609"/>
      <c r="IQ609"/>
      <c r="IR609"/>
      <c r="IS609"/>
      <c r="IT609"/>
      <c r="IU609"/>
      <c r="IV609"/>
      <c r="IW609"/>
      <c r="IX609"/>
      <c r="IY609"/>
      <c r="IZ609"/>
      <c r="JA609"/>
      <c r="JB609"/>
      <c r="JC609"/>
      <c r="JD609"/>
      <c r="JE609"/>
      <c r="JF609"/>
      <c r="JG609"/>
      <c r="JH609"/>
      <c r="JI609"/>
      <c r="JJ609"/>
      <c r="JK609"/>
      <c r="JL609"/>
      <c r="JM609"/>
      <c r="JN609"/>
      <c r="JO609"/>
      <c r="JP609"/>
      <c r="JQ609"/>
      <c r="JR609"/>
      <c r="JS609"/>
      <c r="JT609"/>
      <c r="JU609"/>
      <c r="JV609"/>
      <c r="JW609"/>
      <c r="JX609"/>
      <c r="JY609"/>
      <c r="JZ609"/>
      <c r="KA609"/>
      <c r="KB609"/>
      <c r="KC609"/>
      <c r="KD609"/>
      <c r="KE609"/>
    </row>
    <row r="610" spans="1:294" ht="15.5" x14ac:dyDescent="0.35">
      <c r="A610" s="798" t="s">
        <v>0</v>
      </c>
      <c r="B610" s="798" t="s">
        <v>1</v>
      </c>
      <c r="C610" s="798"/>
      <c r="D610" s="800" t="s">
        <v>3</v>
      </c>
      <c r="E610" s="798" t="s">
        <v>5</v>
      </c>
      <c r="F610" s="798" t="s">
        <v>6</v>
      </c>
      <c r="G610" s="798"/>
      <c r="H610" s="370" t="s">
        <v>7</v>
      </c>
      <c r="I610" s="371" t="s">
        <v>8</v>
      </c>
      <c r="J610" s="372" t="s">
        <v>9</v>
      </c>
      <c r="K610" s="371" t="s">
        <v>10</v>
      </c>
      <c r="L610" s="371" t="s">
        <v>10</v>
      </c>
      <c r="M610" s="371" t="s">
        <v>11</v>
      </c>
      <c r="N610" s="802" t="s">
        <v>93</v>
      </c>
      <c r="O610" s="802" t="s">
        <v>206</v>
      </c>
      <c r="P610" s="371" t="s">
        <v>12</v>
      </c>
      <c r="Q610" s="804" t="s">
        <v>13</v>
      </c>
      <c r="R610" s="371" t="s">
        <v>14</v>
      </c>
      <c r="S610" s="371" t="s">
        <v>14</v>
      </c>
      <c r="T610" s="374" t="s">
        <v>15</v>
      </c>
      <c r="U610" s="40" t="s">
        <v>16</v>
      </c>
      <c r="V610" s="40" t="s">
        <v>17</v>
      </c>
      <c r="W610" s="40" t="s">
        <v>18</v>
      </c>
      <c r="X610" s="794" t="s">
        <v>19</v>
      </c>
      <c r="Y610" s="796" t="s">
        <v>17</v>
      </c>
    </row>
    <row r="611" spans="1:294" s="41" customFormat="1" ht="17.25" customHeight="1" thickBot="1" x14ac:dyDescent="0.4">
      <c r="A611" s="808"/>
      <c r="B611" s="375" t="s">
        <v>20</v>
      </c>
      <c r="C611" s="367" t="s">
        <v>21</v>
      </c>
      <c r="D611" s="809"/>
      <c r="E611" s="808"/>
      <c r="F611" s="377" t="s">
        <v>23</v>
      </c>
      <c r="G611" s="367" t="s">
        <v>24</v>
      </c>
      <c r="H611" s="378" t="s">
        <v>25</v>
      </c>
      <c r="I611" s="379" t="s">
        <v>25</v>
      </c>
      <c r="J611" s="380" t="s">
        <v>26</v>
      </c>
      <c r="K611" s="379" t="s">
        <v>27</v>
      </c>
      <c r="L611" s="379" t="s">
        <v>28</v>
      </c>
      <c r="M611" s="379" t="s">
        <v>29</v>
      </c>
      <c r="N611" s="810"/>
      <c r="O611" s="810"/>
      <c r="P611" s="379" t="s">
        <v>30</v>
      </c>
      <c r="Q611" s="811"/>
      <c r="R611" s="379" t="s">
        <v>31</v>
      </c>
      <c r="S611" s="379" t="s">
        <v>32</v>
      </c>
      <c r="T611" s="381" t="s">
        <v>33</v>
      </c>
      <c r="U611" s="367" t="s">
        <v>34</v>
      </c>
      <c r="V611" s="367" t="s">
        <v>35</v>
      </c>
      <c r="W611" s="367" t="s">
        <v>36</v>
      </c>
      <c r="X611" s="806"/>
      <c r="Y611" s="807"/>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H611"/>
      <c r="EI611"/>
      <c r="EJ611"/>
      <c r="EK611"/>
      <c r="EL611"/>
      <c r="EM611"/>
      <c r="EN611"/>
      <c r="EO611"/>
      <c r="EP611"/>
      <c r="EQ611"/>
      <c r="ER611"/>
      <c r="ES611"/>
      <c r="ET611"/>
      <c r="EU611"/>
      <c r="EV611"/>
      <c r="EW611"/>
      <c r="EX611"/>
      <c r="EY611"/>
      <c r="EZ611"/>
      <c r="FA611"/>
      <c r="FB611"/>
      <c r="FC611"/>
      <c r="FD611"/>
      <c r="FE611"/>
      <c r="FF611"/>
      <c r="FG611"/>
      <c r="FH611"/>
      <c r="FI611"/>
      <c r="FJ611"/>
      <c r="FK611"/>
      <c r="FL611"/>
      <c r="FM611"/>
      <c r="FN611"/>
      <c r="FO611"/>
      <c r="FP611"/>
      <c r="FQ611"/>
      <c r="FR611"/>
      <c r="FS611"/>
      <c r="FT611"/>
      <c r="FU611"/>
      <c r="FV611"/>
      <c r="FW611"/>
      <c r="FX611"/>
      <c r="FY611"/>
      <c r="FZ611"/>
      <c r="GA611"/>
      <c r="GB611"/>
      <c r="GC611"/>
      <c r="GD611"/>
      <c r="GE611"/>
      <c r="GF611"/>
      <c r="GG611"/>
      <c r="GH611"/>
      <c r="GI611"/>
      <c r="GJ611"/>
      <c r="GK611"/>
      <c r="GL611"/>
      <c r="GM611"/>
      <c r="GN611"/>
      <c r="GO611"/>
      <c r="GP611"/>
      <c r="GQ611"/>
      <c r="GR611"/>
      <c r="GS611"/>
      <c r="GT611"/>
      <c r="GU611"/>
      <c r="GV611"/>
      <c r="GW611"/>
      <c r="GX611"/>
      <c r="GY611"/>
      <c r="GZ611"/>
      <c r="HA611"/>
      <c r="HB611"/>
      <c r="HC611"/>
      <c r="HD611"/>
      <c r="HE611"/>
      <c r="HF611"/>
      <c r="HG611"/>
      <c r="HH611"/>
      <c r="HI611"/>
      <c r="HJ611"/>
      <c r="HK611"/>
      <c r="HL611"/>
      <c r="HM611"/>
      <c r="HN611"/>
      <c r="HO611"/>
      <c r="HP611"/>
      <c r="HQ611"/>
      <c r="HR611"/>
      <c r="HS611"/>
      <c r="HT611"/>
      <c r="HU611"/>
      <c r="HV611"/>
      <c r="HW611"/>
      <c r="HX611"/>
      <c r="HY611"/>
      <c r="HZ611"/>
      <c r="IA611"/>
      <c r="IB611"/>
      <c r="IC611"/>
      <c r="ID611"/>
      <c r="IE611"/>
      <c r="IF611"/>
      <c r="IG611"/>
      <c r="IH611"/>
      <c r="II611"/>
      <c r="IJ611"/>
      <c r="IK611"/>
      <c r="IL611"/>
      <c r="IM611"/>
      <c r="IN611"/>
      <c r="IO611"/>
      <c r="IP611"/>
      <c r="IQ611"/>
      <c r="IR611"/>
      <c r="IS611"/>
      <c r="IT611"/>
      <c r="IU611"/>
      <c r="IV611"/>
      <c r="IW611"/>
      <c r="IX611"/>
      <c r="IY611"/>
      <c r="IZ611"/>
      <c r="JA611"/>
      <c r="JB611"/>
      <c r="JC611"/>
      <c r="JD611"/>
      <c r="JE611"/>
      <c r="JF611"/>
      <c r="JG611"/>
      <c r="JH611"/>
      <c r="JI611"/>
      <c r="JJ611"/>
      <c r="JK611"/>
      <c r="JL611"/>
      <c r="JM611"/>
      <c r="JN611"/>
      <c r="JO611"/>
      <c r="JP611"/>
      <c r="JQ611"/>
      <c r="JR611"/>
      <c r="JS611"/>
      <c r="JT611"/>
      <c r="JU611"/>
      <c r="JV611"/>
      <c r="JW611"/>
      <c r="JX611"/>
      <c r="JY611"/>
      <c r="JZ611"/>
      <c r="KA611"/>
      <c r="KB611"/>
      <c r="KC611"/>
      <c r="KD611"/>
      <c r="KE611"/>
      <c r="KF611"/>
      <c r="KG611"/>
      <c r="KH611"/>
    </row>
    <row r="612" spans="1:294" s="120" customFormat="1" ht="15.5" x14ac:dyDescent="0.35">
      <c r="A612" s="817">
        <v>1</v>
      </c>
      <c r="B612" s="783">
        <v>45937</v>
      </c>
      <c r="C612" s="817">
        <v>119291025</v>
      </c>
      <c r="D612" s="780" t="s">
        <v>37</v>
      </c>
      <c r="E612" s="172" t="s">
        <v>353</v>
      </c>
      <c r="F612" s="318">
        <v>20</v>
      </c>
      <c r="G612" s="319" t="s">
        <v>45</v>
      </c>
      <c r="H612" s="204">
        <v>27000</v>
      </c>
      <c r="I612" s="412">
        <f t="shared" ref="I612:I616" si="1333">SUM(F612*H612)</f>
        <v>540000</v>
      </c>
      <c r="J612" s="319">
        <v>0.2</v>
      </c>
      <c r="K612" s="382">
        <f t="shared" ref="K612:K651" si="1334">SUM(I612*J612)</f>
        <v>108000</v>
      </c>
      <c r="L612" s="382">
        <f>SUM(I612-K612)</f>
        <v>432000</v>
      </c>
      <c r="M612" s="205">
        <f>SUM(L612:L651)</f>
        <v>91765755.200000003</v>
      </c>
      <c r="N612" s="205">
        <f>SUM(M612*11%)</f>
        <v>10094233.072000001</v>
      </c>
      <c r="O612" s="187"/>
      <c r="P612" s="229">
        <f>SUM(M612+N612)</f>
        <v>101859988.272</v>
      </c>
      <c r="Q612" s="485" t="s">
        <v>88</v>
      </c>
      <c r="R612" s="337">
        <v>9009</v>
      </c>
      <c r="S612" s="649">
        <f>SUM(F612*R612)</f>
        <v>180180</v>
      </c>
      <c r="T612" s="638">
        <v>0</v>
      </c>
      <c r="U612" s="239">
        <f t="shared" ref="U612:U615" si="1335">SUM(S612*T612)</f>
        <v>0</v>
      </c>
      <c r="V612" s="239">
        <f t="shared" ref="V612:V644" si="1336">SUM(S612-U612)</f>
        <v>180180</v>
      </c>
      <c r="W612" s="238">
        <f t="shared" ref="W612:W651" si="1337">SUM(V612)</f>
        <v>180180</v>
      </c>
      <c r="X612" s="638">
        <v>0</v>
      </c>
      <c r="Y612" s="238">
        <f t="shared" ref="Y612:Y613" si="1338">SUM(W612+(W612*X612))</f>
        <v>180180</v>
      </c>
    </row>
    <row r="613" spans="1:294" s="120" customFormat="1" ht="15.5" x14ac:dyDescent="0.35">
      <c r="A613" s="818"/>
      <c r="B613" s="784"/>
      <c r="C613" s="818"/>
      <c r="D613" s="781"/>
      <c r="E613" s="282" t="s">
        <v>115</v>
      </c>
      <c r="F613" s="310">
        <v>2</v>
      </c>
      <c r="G613" s="311" t="s">
        <v>648</v>
      </c>
      <c r="H613" s="312">
        <v>268750</v>
      </c>
      <c r="I613" s="413">
        <f t="shared" si="1333"/>
        <v>537500</v>
      </c>
      <c r="J613" s="311">
        <v>0.2</v>
      </c>
      <c r="K613" s="415">
        <f t="shared" si="1334"/>
        <v>107500</v>
      </c>
      <c r="L613" s="415">
        <f t="shared" ref="L613:L614" si="1339">SUM(I613-K613)</f>
        <v>430000</v>
      </c>
      <c r="M613" s="57"/>
      <c r="N613" s="57"/>
      <c r="O613" s="197"/>
      <c r="P613" s="57"/>
      <c r="Q613" s="484" t="s">
        <v>258</v>
      </c>
      <c r="R613" s="483">
        <v>424765</v>
      </c>
      <c r="S613" s="155">
        <f>SUM(F613*R613)</f>
        <v>849530</v>
      </c>
      <c r="T613" s="156">
        <v>0</v>
      </c>
      <c r="U613" s="480">
        <f t="shared" si="1335"/>
        <v>0</v>
      </c>
      <c r="V613" s="480">
        <f t="shared" si="1336"/>
        <v>849530</v>
      </c>
      <c r="W613" s="424">
        <f t="shared" si="1337"/>
        <v>849530</v>
      </c>
      <c r="X613" s="156">
        <v>0.11</v>
      </c>
      <c r="Y613" s="424">
        <f t="shared" si="1338"/>
        <v>942978.3</v>
      </c>
    </row>
    <row r="614" spans="1:294" s="120" customFormat="1" ht="15.5" x14ac:dyDescent="0.35">
      <c r="A614" s="818"/>
      <c r="B614" s="784"/>
      <c r="C614" s="818"/>
      <c r="D614" s="781"/>
      <c r="E614" s="125" t="s">
        <v>119</v>
      </c>
      <c r="F614" s="75">
        <v>1</v>
      </c>
      <c r="G614" s="158" t="s">
        <v>39</v>
      </c>
      <c r="H614" s="157">
        <v>131000</v>
      </c>
      <c r="I614" s="413">
        <f t="shared" si="1333"/>
        <v>131000</v>
      </c>
      <c r="J614" s="158">
        <v>0.2</v>
      </c>
      <c r="K614" s="415">
        <f t="shared" si="1334"/>
        <v>26200</v>
      </c>
      <c r="L614" s="415">
        <f t="shared" si="1339"/>
        <v>104800</v>
      </c>
      <c r="M614" s="57"/>
      <c r="N614" s="57"/>
      <c r="O614" s="197"/>
      <c r="P614" s="57"/>
      <c r="Q614" s="484" t="s">
        <v>104</v>
      </c>
      <c r="R614" s="483">
        <v>50000</v>
      </c>
      <c r="S614" s="155">
        <f>SUM(F614*R614)</f>
        <v>50000</v>
      </c>
      <c r="T614" s="156">
        <v>0</v>
      </c>
      <c r="U614" s="480">
        <f t="shared" si="1335"/>
        <v>0</v>
      </c>
      <c r="V614" s="480">
        <f t="shared" si="1336"/>
        <v>50000</v>
      </c>
      <c r="W614" s="424">
        <f t="shared" si="1337"/>
        <v>50000</v>
      </c>
      <c r="X614" s="156">
        <v>0.11</v>
      </c>
      <c r="Y614" s="424">
        <f t="shared" ref="Y614" si="1340">SUM(W614+(W614*X614))</f>
        <v>55500</v>
      </c>
    </row>
    <row r="615" spans="1:294" s="120" customFormat="1" ht="15.5" x14ac:dyDescent="0.35">
      <c r="A615" s="818"/>
      <c r="B615" s="784"/>
      <c r="C615" s="818"/>
      <c r="D615" s="781"/>
      <c r="E615" s="125" t="s">
        <v>359</v>
      </c>
      <c r="F615" s="732">
        <v>10</v>
      </c>
      <c r="G615" s="158" t="s">
        <v>45</v>
      </c>
      <c r="H615" s="157">
        <v>160000</v>
      </c>
      <c r="I615" s="413">
        <f t="shared" si="1333"/>
        <v>1600000</v>
      </c>
      <c r="J615" s="311">
        <v>0.2</v>
      </c>
      <c r="K615" s="415">
        <f t="shared" si="1334"/>
        <v>320000</v>
      </c>
      <c r="L615" s="415">
        <f t="shared" ref="L615:L651" si="1341">SUM(I615-K615)</f>
        <v>1280000</v>
      </c>
      <c r="M615" s="57"/>
      <c r="N615" s="57"/>
      <c r="O615" s="197"/>
      <c r="P615" s="57"/>
      <c r="Q615" s="484" t="s">
        <v>88</v>
      </c>
      <c r="R615" s="483">
        <v>54100</v>
      </c>
      <c r="S615" s="155">
        <f>SUM(F615*R615)</f>
        <v>541000</v>
      </c>
      <c r="T615" s="156">
        <v>0</v>
      </c>
      <c r="U615" s="480">
        <f t="shared" si="1335"/>
        <v>0</v>
      </c>
      <c r="V615" s="480">
        <f t="shared" si="1336"/>
        <v>541000</v>
      </c>
      <c r="W615" s="424">
        <f t="shared" si="1337"/>
        <v>541000</v>
      </c>
      <c r="X615" s="156">
        <v>0.11</v>
      </c>
      <c r="Y615" s="424">
        <f t="shared" ref="Y615:Y651" si="1342">SUM(W615+(W615*X615))</f>
        <v>600510</v>
      </c>
    </row>
    <row r="616" spans="1:294" s="120" customFormat="1" ht="15.5" x14ac:dyDescent="0.35">
      <c r="A616" s="818"/>
      <c r="B616" s="784"/>
      <c r="C616" s="818"/>
      <c r="D616" s="781"/>
      <c r="E616" s="125" t="s">
        <v>354</v>
      </c>
      <c r="F616" s="732">
        <v>10</v>
      </c>
      <c r="G616" s="158" t="s">
        <v>45</v>
      </c>
      <c r="H616" s="157">
        <v>145000</v>
      </c>
      <c r="I616" s="413">
        <f t="shared" si="1333"/>
        <v>1450000</v>
      </c>
      <c r="J616" s="311">
        <v>0.2</v>
      </c>
      <c r="K616" s="415">
        <f t="shared" si="1334"/>
        <v>290000</v>
      </c>
      <c r="L616" s="415">
        <f t="shared" si="1341"/>
        <v>1160000</v>
      </c>
      <c r="M616" s="57"/>
      <c r="N616" s="57"/>
      <c r="O616" s="197"/>
      <c r="P616" s="57"/>
      <c r="Q616" s="484" t="s">
        <v>88</v>
      </c>
      <c r="R616" s="483">
        <v>52300</v>
      </c>
      <c r="S616" s="155">
        <f>SUM(F616*R616)</f>
        <v>523000</v>
      </c>
      <c r="T616" s="156">
        <v>0</v>
      </c>
      <c r="U616" s="480">
        <f t="shared" ref="U616" si="1343">SUM(S616*T616)</f>
        <v>0</v>
      </c>
      <c r="V616" s="480">
        <f t="shared" si="1336"/>
        <v>523000</v>
      </c>
      <c r="W616" s="424">
        <f t="shared" si="1337"/>
        <v>523000</v>
      </c>
      <c r="X616" s="156">
        <v>0.11</v>
      </c>
      <c r="Y616" s="424">
        <f t="shared" si="1342"/>
        <v>580530</v>
      </c>
    </row>
    <row r="617" spans="1:294" s="120" customFormat="1" ht="15.5" x14ac:dyDescent="0.35">
      <c r="A617" s="818"/>
      <c r="B617" s="784"/>
      <c r="C617" s="818"/>
      <c r="D617" s="781"/>
      <c r="E617" s="125" t="s">
        <v>114</v>
      </c>
      <c r="F617" s="732">
        <v>2</v>
      </c>
      <c r="G617" s="158" t="s">
        <v>39</v>
      </c>
      <c r="H617" s="157">
        <v>1592000</v>
      </c>
      <c r="I617" s="413">
        <f t="shared" ref="I617:I636" si="1344">SUM(F617*H617)</f>
        <v>3184000</v>
      </c>
      <c r="J617" s="158">
        <v>0</v>
      </c>
      <c r="K617" s="415">
        <f t="shared" si="1334"/>
        <v>0</v>
      </c>
      <c r="L617" s="415">
        <f t="shared" si="1341"/>
        <v>3184000</v>
      </c>
      <c r="M617" s="57"/>
      <c r="N617" s="57"/>
      <c r="O617" s="197"/>
      <c r="P617" s="57"/>
      <c r="Q617" s="484" t="s">
        <v>258</v>
      </c>
      <c r="R617" s="483">
        <v>473110</v>
      </c>
      <c r="S617" s="155">
        <f>SUM(F617*R617)</f>
        <v>946220</v>
      </c>
      <c r="T617" s="156">
        <v>0</v>
      </c>
      <c r="U617" s="480">
        <f t="shared" ref="U617:U644" si="1345">SUM(S617*T617)</f>
        <v>0</v>
      </c>
      <c r="V617" s="480">
        <f t="shared" si="1336"/>
        <v>946220</v>
      </c>
      <c r="W617" s="424">
        <f t="shared" si="1337"/>
        <v>946220</v>
      </c>
      <c r="X617" s="156">
        <v>0.11</v>
      </c>
      <c r="Y617" s="424">
        <f t="shared" si="1342"/>
        <v>1050304.2</v>
      </c>
    </row>
    <row r="618" spans="1:294" s="120" customFormat="1" ht="15" customHeight="1" x14ac:dyDescent="0.35">
      <c r="A618" s="818"/>
      <c r="B618" s="784"/>
      <c r="C618" s="818"/>
      <c r="D618" s="781"/>
      <c r="E618" s="70" t="s">
        <v>689</v>
      </c>
      <c r="F618" s="75">
        <v>1</v>
      </c>
      <c r="G618" s="311" t="s">
        <v>45</v>
      </c>
      <c r="H618" s="349">
        <v>3000000</v>
      </c>
      <c r="I618" s="413">
        <f t="shared" si="1344"/>
        <v>3000000</v>
      </c>
      <c r="J618" s="311">
        <v>0.2</v>
      </c>
      <c r="K618" s="415">
        <f t="shared" si="1334"/>
        <v>600000</v>
      </c>
      <c r="L618" s="415">
        <f t="shared" si="1341"/>
        <v>2400000</v>
      </c>
      <c r="M618" s="57"/>
      <c r="N618" s="57"/>
      <c r="O618" s="197"/>
      <c r="P618" s="57"/>
      <c r="Q618" s="484" t="s">
        <v>536</v>
      </c>
      <c r="R618" s="483">
        <v>500500</v>
      </c>
      <c r="S618" s="155">
        <f>SUM(F618*R618)</f>
        <v>500500</v>
      </c>
      <c r="T618" s="156">
        <v>0.25</v>
      </c>
      <c r="U618" s="480">
        <f t="shared" si="1345"/>
        <v>125125</v>
      </c>
      <c r="V618" s="480">
        <f t="shared" si="1336"/>
        <v>375375</v>
      </c>
      <c r="W618" s="424">
        <f t="shared" si="1337"/>
        <v>375375</v>
      </c>
      <c r="X618" s="156">
        <v>0.11</v>
      </c>
      <c r="Y618" s="424">
        <f t="shared" si="1342"/>
        <v>416666.25</v>
      </c>
    </row>
    <row r="619" spans="1:294" s="120" customFormat="1" ht="15.5" x14ac:dyDescent="0.35">
      <c r="A619" s="818"/>
      <c r="B619" s="784"/>
      <c r="C619" s="818"/>
      <c r="D619" s="781"/>
      <c r="E619" s="282" t="s">
        <v>532</v>
      </c>
      <c r="F619" s="310">
        <v>20</v>
      </c>
      <c r="G619" s="311" t="s">
        <v>45</v>
      </c>
      <c r="H619" s="312">
        <v>87500</v>
      </c>
      <c r="I619" s="413">
        <f t="shared" si="1344"/>
        <v>1750000</v>
      </c>
      <c r="J619" s="311">
        <v>0.2</v>
      </c>
      <c r="K619" s="415">
        <f t="shared" si="1334"/>
        <v>350000</v>
      </c>
      <c r="L619" s="415">
        <f t="shared" si="1341"/>
        <v>1400000</v>
      </c>
      <c r="M619" s="57"/>
      <c r="N619" s="57"/>
      <c r="O619" s="197"/>
      <c r="P619" s="57"/>
      <c r="Q619" s="484" t="s">
        <v>88</v>
      </c>
      <c r="R619" s="483">
        <v>37838</v>
      </c>
      <c r="S619" s="155">
        <f>SUM(F619*R619)</f>
        <v>756760</v>
      </c>
      <c r="T619" s="156">
        <v>0</v>
      </c>
      <c r="U619" s="480">
        <f t="shared" si="1345"/>
        <v>0</v>
      </c>
      <c r="V619" s="480">
        <f t="shared" si="1336"/>
        <v>756760</v>
      </c>
      <c r="W619" s="424">
        <f t="shared" si="1337"/>
        <v>756760</v>
      </c>
      <c r="X619" s="156">
        <v>0.11</v>
      </c>
      <c r="Y619" s="424">
        <f t="shared" si="1342"/>
        <v>840003.6</v>
      </c>
    </row>
    <row r="620" spans="1:294" s="120" customFormat="1" ht="15.5" x14ac:dyDescent="0.35">
      <c r="A620" s="818"/>
      <c r="B620" s="784"/>
      <c r="C620" s="818"/>
      <c r="D620" s="781"/>
      <c r="E620" s="70" t="s">
        <v>379</v>
      </c>
      <c r="F620" s="310">
        <v>1</v>
      </c>
      <c r="G620" s="311" t="s">
        <v>46</v>
      </c>
      <c r="H620" s="157">
        <v>187500</v>
      </c>
      <c r="I620" s="413">
        <f t="shared" si="1344"/>
        <v>187500</v>
      </c>
      <c r="J620" s="311">
        <v>0.2</v>
      </c>
      <c r="K620" s="415">
        <f t="shared" si="1334"/>
        <v>37500</v>
      </c>
      <c r="L620" s="415">
        <f t="shared" si="1341"/>
        <v>150000</v>
      </c>
      <c r="M620" s="57"/>
      <c r="N620" s="57"/>
      <c r="O620" s="197"/>
      <c r="P620" s="57"/>
      <c r="Q620" s="484" t="s">
        <v>58</v>
      </c>
      <c r="R620" s="483">
        <v>102000</v>
      </c>
      <c r="S620" s="155">
        <f>SUM(F620*R620)</f>
        <v>102000</v>
      </c>
      <c r="T620" s="156">
        <v>0.2</v>
      </c>
      <c r="U620" s="480">
        <f t="shared" si="1345"/>
        <v>20400</v>
      </c>
      <c r="V620" s="480">
        <f t="shared" si="1336"/>
        <v>81600</v>
      </c>
      <c r="W620" s="424">
        <f t="shared" si="1337"/>
        <v>81600</v>
      </c>
      <c r="X620" s="156">
        <v>0.11</v>
      </c>
      <c r="Y620" s="424">
        <f t="shared" si="1342"/>
        <v>90576</v>
      </c>
    </row>
    <row r="621" spans="1:294" s="20" customFormat="1" ht="15.5" x14ac:dyDescent="0.35">
      <c r="A621" s="818"/>
      <c r="B621" s="784"/>
      <c r="C621" s="818"/>
      <c r="D621" s="781"/>
      <c r="E621" s="130" t="s">
        <v>380</v>
      </c>
      <c r="F621" s="310">
        <v>1</v>
      </c>
      <c r="G621" s="311" t="s">
        <v>46</v>
      </c>
      <c r="H621" s="157">
        <v>187500</v>
      </c>
      <c r="I621" s="413">
        <f t="shared" si="1344"/>
        <v>187500</v>
      </c>
      <c r="J621" s="311">
        <v>0.2</v>
      </c>
      <c r="K621" s="415">
        <f t="shared" si="1334"/>
        <v>37500</v>
      </c>
      <c r="L621" s="415">
        <f t="shared" si="1341"/>
        <v>150000</v>
      </c>
      <c r="M621" s="57"/>
      <c r="N621" s="57"/>
      <c r="O621" s="197"/>
      <c r="P621" s="57"/>
      <c r="Q621" s="69" t="s">
        <v>58</v>
      </c>
      <c r="R621" s="483">
        <v>85000</v>
      </c>
      <c r="S621" s="155">
        <f>SUM(F621*R621)</f>
        <v>85000</v>
      </c>
      <c r="T621" s="156">
        <v>0.2</v>
      </c>
      <c r="U621" s="480">
        <f t="shared" si="1345"/>
        <v>17000</v>
      </c>
      <c r="V621" s="480">
        <f t="shared" si="1336"/>
        <v>68000</v>
      </c>
      <c r="W621" s="424">
        <f t="shared" si="1337"/>
        <v>68000</v>
      </c>
      <c r="X621" s="156">
        <v>0.11</v>
      </c>
      <c r="Y621" s="424">
        <f t="shared" si="1342"/>
        <v>75480</v>
      </c>
    </row>
    <row r="622" spans="1:294" s="120" customFormat="1" ht="15.5" x14ac:dyDescent="0.35">
      <c r="A622" s="818"/>
      <c r="B622" s="784"/>
      <c r="C622" s="818"/>
      <c r="D622" s="781"/>
      <c r="E622" s="130" t="s">
        <v>381</v>
      </c>
      <c r="F622" s="310">
        <v>1</v>
      </c>
      <c r="G622" s="311" t="s">
        <v>46</v>
      </c>
      <c r="H622" s="312">
        <v>225000</v>
      </c>
      <c r="I622" s="413">
        <f t="shared" si="1344"/>
        <v>225000</v>
      </c>
      <c r="J622" s="311">
        <v>0.2</v>
      </c>
      <c r="K622" s="415">
        <f t="shared" si="1334"/>
        <v>45000</v>
      </c>
      <c r="L622" s="415">
        <f t="shared" si="1341"/>
        <v>180000</v>
      </c>
      <c r="M622" s="57"/>
      <c r="N622" s="57"/>
      <c r="O622" s="197"/>
      <c r="P622" s="57"/>
      <c r="Q622" s="484" t="s">
        <v>58</v>
      </c>
      <c r="R622" s="483">
        <v>162000</v>
      </c>
      <c r="S622" s="155">
        <f>SUM(F622*R622)</f>
        <v>162000</v>
      </c>
      <c r="T622" s="156">
        <v>0.2</v>
      </c>
      <c r="U622" s="480">
        <f t="shared" si="1345"/>
        <v>32400</v>
      </c>
      <c r="V622" s="480">
        <f t="shared" si="1336"/>
        <v>129600</v>
      </c>
      <c r="W622" s="424">
        <f t="shared" si="1337"/>
        <v>129600</v>
      </c>
      <c r="X622" s="156">
        <v>0.11</v>
      </c>
      <c r="Y622" s="424">
        <f t="shared" si="1342"/>
        <v>143856</v>
      </c>
    </row>
    <row r="623" spans="1:294" s="120" customFormat="1" ht="17.25" customHeight="1" x14ac:dyDescent="0.35">
      <c r="A623" s="818"/>
      <c r="B623" s="784"/>
      <c r="C623" s="818"/>
      <c r="D623" s="781"/>
      <c r="E623" s="282" t="s">
        <v>307</v>
      </c>
      <c r="F623" s="75">
        <v>3</v>
      </c>
      <c r="G623" s="311" t="s">
        <v>45</v>
      </c>
      <c r="H623" s="157">
        <v>2708750</v>
      </c>
      <c r="I623" s="413">
        <f t="shared" si="1344"/>
        <v>8126250</v>
      </c>
      <c r="J623" s="311">
        <v>0.2</v>
      </c>
      <c r="K623" s="415">
        <f t="shared" si="1334"/>
        <v>1625250</v>
      </c>
      <c r="L623" s="415">
        <f t="shared" si="1341"/>
        <v>6501000</v>
      </c>
      <c r="M623" s="57"/>
      <c r="N623" s="57"/>
      <c r="O623" s="197"/>
      <c r="P623" s="57"/>
      <c r="Q623" s="270" t="s">
        <v>140</v>
      </c>
      <c r="R623" s="206">
        <v>1625000</v>
      </c>
      <c r="S623" s="155">
        <f>SUM(F623*R623)</f>
        <v>4875000</v>
      </c>
      <c r="T623" s="156">
        <v>0.25</v>
      </c>
      <c r="U623" s="480">
        <f t="shared" si="1345"/>
        <v>1218750</v>
      </c>
      <c r="V623" s="480">
        <f t="shared" si="1336"/>
        <v>3656250</v>
      </c>
      <c r="W623" s="424">
        <f t="shared" si="1337"/>
        <v>3656250</v>
      </c>
      <c r="X623" s="156">
        <v>0.11</v>
      </c>
      <c r="Y623" s="424">
        <f t="shared" si="1342"/>
        <v>4058437.5</v>
      </c>
    </row>
    <row r="624" spans="1:294" s="120" customFormat="1" ht="15.5" x14ac:dyDescent="0.35">
      <c r="A624" s="818"/>
      <c r="B624" s="784"/>
      <c r="C624" s="818"/>
      <c r="D624" s="781"/>
      <c r="E624" s="125" t="s">
        <v>221</v>
      </c>
      <c r="F624" s="75">
        <v>1</v>
      </c>
      <c r="G624" s="158" t="s">
        <v>45</v>
      </c>
      <c r="H624" s="157">
        <v>235000</v>
      </c>
      <c r="I624" s="413">
        <f t="shared" si="1344"/>
        <v>235000</v>
      </c>
      <c r="J624" s="158">
        <v>0.2</v>
      </c>
      <c r="K624" s="415">
        <f t="shared" si="1334"/>
        <v>47000</v>
      </c>
      <c r="L624" s="415">
        <f t="shared" si="1341"/>
        <v>188000</v>
      </c>
      <c r="M624" s="57"/>
      <c r="N624" s="57"/>
      <c r="O624" s="197"/>
      <c r="P624" s="57"/>
      <c r="Q624" s="484" t="s">
        <v>360</v>
      </c>
      <c r="R624" s="483">
        <v>380000</v>
      </c>
      <c r="S624" s="155">
        <f>SUM(F624*R624)</f>
        <v>380000</v>
      </c>
      <c r="T624" s="156">
        <v>0.5</v>
      </c>
      <c r="U624" s="480">
        <f t="shared" si="1345"/>
        <v>190000</v>
      </c>
      <c r="V624" s="480">
        <f t="shared" si="1336"/>
        <v>190000</v>
      </c>
      <c r="W624" s="424">
        <f t="shared" si="1337"/>
        <v>190000</v>
      </c>
      <c r="X624" s="156">
        <v>0.11</v>
      </c>
      <c r="Y624" s="424">
        <f t="shared" si="1342"/>
        <v>210900</v>
      </c>
    </row>
    <row r="625" spans="1:25" s="120" customFormat="1" ht="15.5" x14ac:dyDescent="0.35">
      <c r="A625" s="818"/>
      <c r="B625" s="784"/>
      <c r="C625" s="818"/>
      <c r="D625" s="781"/>
      <c r="E625" s="282" t="s">
        <v>295</v>
      </c>
      <c r="F625" s="732">
        <v>1</v>
      </c>
      <c r="G625" s="311" t="s">
        <v>45</v>
      </c>
      <c r="H625" s="312">
        <v>1534000</v>
      </c>
      <c r="I625" s="413">
        <f t="shared" si="1344"/>
        <v>1534000</v>
      </c>
      <c r="J625" s="311">
        <v>0</v>
      </c>
      <c r="K625" s="415">
        <f t="shared" si="1334"/>
        <v>0</v>
      </c>
      <c r="L625" s="415">
        <f t="shared" si="1341"/>
        <v>1534000</v>
      </c>
      <c r="M625" s="57"/>
      <c r="N625" s="57"/>
      <c r="O625" s="197"/>
      <c r="P625" s="57"/>
      <c r="Q625" s="484" t="s">
        <v>258</v>
      </c>
      <c r="R625" s="206">
        <v>557000</v>
      </c>
      <c r="S625" s="155">
        <f>SUM(F625*R625)</f>
        <v>557000</v>
      </c>
      <c r="T625" s="156">
        <v>0</v>
      </c>
      <c r="U625" s="480">
        <f t="shared" si="1345"/>
        <v>0</v>
      </c>
      <c r="V625" s="480">
        <f t="shared" si="1336"/>
        <v>557000</v>
      </c>
      <c r="W625" s="424">
        <f t="shared" si="1337"/>
        <v>557000</v>
      </c>
      <c r="X625" s="156">
        <v>0.11</v>
      </c>
      <c r="Y625" s="424">
        <f t="shared" si="1342"/>
        <v>618270</v>
      </c>
    </row>
    <row r="626" spans="1:25" s="120" customFormat="1" ht="15.5" x14ac:dyDescent="0.35">
      <c r="A626" s="818"/>
      <c r="B626" s="784"/>
      <c r="C626" s="818"/>
      <c r="D626" s="781"/>
      <c r="E626" s="125" t="s">
        <v>155</v>
      </c>
      <c r="F626" s="732">
        <v>3</v>
      </c>
      <c r="G626" s="158" t="s">
        <v>45</v>
      </c>
      <c r="H626" s="157">
        <v>1682000</v>
      </c>
      <c r="I626" s="413">
        <f t="shared" si="1344"/>
        <v>5046000</v>
      </c>
      <c r="J626" s="311">
        <v>0</v>
      </c>
      <c r="K626" s="415">
        <f t="shared" si="1334"/>
        <v>0</v>
      </c>
      <c r="L626" s="415">
        <f t="shared" si="1341"/>
        <v>5046000</v>
      </c>
      <c r="M626" s="57"/>
      <c r="N626" s="57"/>
      <c r="O626" s="197"/>
      <c r="P626" s="57"/>
      <c r="Q626" s="484" t="s">
        <v>258</v>
      </c>
      <c r="R626" s="483">
        <v>557000</v>
      </c>
      <c r="S626" s="155">
        <f>SUM(F626*R626)</f>
        <v>1671000</v>
      </c>
      <c r="T626" s="156">
        <v>0</v>
      </c>
      <c r="U626" s="480">
        <f t="shared" si="1345"/>
        <v>0</v>
      </c>
      <c r="V626" s="480">
        <f t="shared" si="1336"/>
        <v>1671000</v>
      </c>
      <c r="W626" s="424">
        <f t="shared" si="1337"/>
        <v>1671000</v>
      </c>
      <c r="X626" s="156">
        <v>0.11</v>
      </c>
      <c r="Y626" s="424">
        <f t="shared" si="1342"/>
        <v>1854810</v>
      </c>
    </row>
    <row r="627" spans="1:25" s="120" customFormat="1" ht="15.5" x14ac:dyDescent="0.35">
      <c r="A627" s="818"/>
      <c r="B627" s="784"/>
      <c r="C627" s="818"/>
      <c r="D627" s="781"/>
      <c r="E627" s="282" t="s">
        <v>172</v>
      </c>
      <c r="F627" s="732">
        <v>3</v>
      </c>
      <c r="G627" s="311" t="s">
        <v>45</v>
      </c>
      <c r="H627" s="312">
        <v>2414000</v>
      </c>
      <c r="I627" s="413">
        <f t="shared" si="1344"/>
        <v>7242000</v>
      </c>
      <c r="J627" s="311">
        <v>0</v>
      </c>
      <c r="K627" s="415">
        <f t="shared" si="1334"/>
        <v>0</v>
      </c>
      <c r="L627" s="415">
        <f t="shared" si="1341"/>
        <v>7242000</v>
      </c>
      <c r="M627" s="57"/>
      <c r="N627" s="57"/>
      <c r="O627" s="197"/>
      <c r="P627" s="57"/>
      <c r="Q627" s="484" t="s">
        <v>258</v>
      </c>
      <c r="R627" s="483">
        <v>900811</v>
      </c>
      <c r="S627" s="155">
        <f>SUM(F627*R627)</f>
        <v>2702433</v>
      </c>
      <c r="T627" s="156">
        <v>0</v>
      </c>
      <c r="U627" s="480">
        <f t="shared" si="1345"/>
        <v>0</v>
      </c>
      <c r="V627" s="480">
        <f t="shared" si="1336"/>
        <v>2702433</v>
      </c>
      <c r="W627" s="424">
        <f t="shared" si="1337"/>
        <v>2702433</v>
      </c>
      <c r="X627" s="156">
        <v>0.11</v>
      </c>
      <c r="Y627" s="424">
        <f t="shared" si="1342"/>
        <v>2999700.63</v>
      </c>
    </row>
    <row r="628" spans="1:25" s="120" customFormat="1" ht="15.5" x14ac:dyDescent="0.35">
      <c r="A628" s="818"/>
      <c r="B628" s="784"/>
      <c r="C628" s="818"/>
      <c r="D628" s="781"/>
      <c r="E628" s="125" t="s">
        <v>156</v>
      </c>
      <c r="F628" s="732">
        <v>1</v>
      </c>
      <c r="G628" s="158" t="s">
        <v>39</v>
      </c>
      <c r="H628" s="157">
        <v>489000</v>
      </c>
      <c r="I628" s="413">
        <f t="shared" si="1344"/>
        <v>489000</v>
      </c>
      <c r="J628" s="311">
        <v>0</v>
      </c>
      <c r="K628" s="415">
        <f t="shared" si="1334"/>
        <v>0</v>
      </c>
      <c r="L628" s="415">
        <f t="shared" si="1341"/>
        <v>489000</v>
      </c>
      <c r="M628" s="57"/>
      <c r="N628" s="57"/>
      <c r="O628" s="197"/>
      <c r="P628" s="57"/>
      <c r="Q628" s="484" t="s">
        <v>258</v>
      </c>
      <c r="R628" s="483">
        <v>211255</v>
      </c>
      <c r="S628" s="155">
        <f>SUM(F628*R628)</f>
        <v>211255</v>
      </c>
      <c r="T628" s="156">
        <v>0</v>
      </c>
      <c r="U628" s="480">
        <f t="shared" si="1345"/>
        <v>0</v>
      </c>
      <c r="V628" s="480">
        <f t="shared" si="1336"/>
        <v>211255</v>
      </c>
      <c r="W628" s="424">
        <f t="shared" si="1337"/>
        <v>211255</v>
      </c>
      <c r="X628" s="156">
        <v>0.11</v>
      </c>
      <c r="Y628" s="424">
        <f t="shared" si="1342"/>
        <v>234493.05</v>
      </c>
    </row>
    <row r="629" spans="1:25" s="120" customFormat="1" ht="15.5" x14ac:dyDescent="0.35">
      <c r="A629" s="818"/>
      <c r="B629" s="784"/>
      <c r="C629" s="818"/>
      <c r="D629" s="781"/>
      <c r="E629" s="125" t="s">
        <v>43</v>
      </c>
      <c r="F629" s="732">
        <v>1</v>
      </c>
      <c r="G629" s="158" t="s">
        <v>39</v>
      </c>
      <c r="H629" s="157">
        <v>5588000</v>
      </c>
      <c r="I629" s="413">
        <f t="shared" si="1344"/>
        <v>5588000</v>
      </c>
      <c r="J629" s="311">
        <v>0</v>
      </c>
      <c r="K629" s="415">
        <f t="shared" si="1334"/>
        <v>0</v>
      </c>
      <c r="L629" s="415">
        <f t="shared" si="1341"/>
        <v>5588000</v>
      </c>
      <c r="M629" s="57"/>
      <c r="N629" s="57"/>
      <c r="O629" s="197"/>
      <c r="P629" s="57"/>
      <c r="Q629" s="484" t="s">
        <v>258</v>
      </c>
      <c r="R629" s="483">
        <v>2417690</v>
      </c>
      <c r="S629" s="155">
        <f>SUM(F629*R629)</f>
        <v>2417690</v>
      </c>
      <c r="T629" s="156">
        <v>0</v>
      </c>
      <c r="U629" s="480">
        <f t="shared" si="1345"/>
        <v>0</v>
      </c>
      <c r="V629" s="480">
        <f t="shared" si="1336"/>
        <v>2417690</v>
      </c>
      <c r="W629" s="424">
        <f t="shared" si="1337"/>
        <v>2417690</v>
      </c>
      <c r="X629" s="156">
        <v>0.11</v>
      </c>
      <c r="Y629" s="424">
        <f t="shared" si="1342"/>
        <v>2683635.9</v>
      </c>
    </row>
    <row r="630" spans="1:25" s="120" customFormat="1" ht="15.5" x14ac:dyDescent="0.35">
      <c r="A630" s="818"/>
      <c r="B630" s="784"/>
      <c r="C630" s="818"/>
      <c r="D630" s="781"/>
      <c r="E630" s="282" t="s">
        <v>174</v>
      </c>
      <c r="F630" s="732">
        <v>1</v>
      </c>
      <c r="G630" s="311" t="s">
        <v>45</v>
      </c>
      <c r="H630" s="312">
        <v>1534000</v>
      </c>
      <c r="I630" s="413">
        <f t="shared" si="1344"/>
        <v>1534000</v>
      </c>
      <c r="J630" s="311">
        <v>0</v>
      </c>
      <c r="K630" s="415">
        <f t="shared" si="1334"/>
        <v>0</v>
      </c>
      <c r="L630" s="415">
        <f t="shared" si="1341"/>
        <v>1534000</v>
      </c>
      <c r="M630" s="57"/>
      <c r="N630" s="57"/>
      <c r="O630" s="197"/>
      <c r="P630" s="57"/>
      <c r="Q630" s="484" t="s">
        <v>258</v>
      </c>
      <c r="R630" s="483">
        <v>557000</v>
      </c>
      <c r="S630" s="155">
        <f>SUM(F630*R630)</f>
        <v>557000</v>
      </c>
      <c r="T630" s="156">
        <v>0</v>
      </c>
      <c r="U630" s="480">
        <f t="shared" si="1345"/>
        <v>0</v>
      </c>
      <c r="V630" s="480">
        <f t="shared" si="1336"/>
        <v>557000</v>
      </c>
      <c r="W630" s="424">
        <f t="shared" si="1337"/>
        <v>557000</v>
      </c>
      <c r="X630" s="156">
        <v>0.11</v>
      </c>
      <c r="Y630" s="424">
        <f t="shared" si="1342"/>
        <v>618270</v>
      </c>
    </row>
    <row r="631" spans="1:25" s="120" customFormat="1" ht="15.5" x14ac:dyDescent="0.35">
      <c r="A631" s="818"/>
      <c r="B631" s="784"/>
      <c r="C631" s="818"/>
      <c r="D631" s="781"/>
      <c r="E631" s="125" t="s">
        <v>59</v>
      </c>
      <c r="F631" s="732">
        <v>2</v>
      </c>
      <c r="G631" s="158" t="s">
        <v>42</v>
      </c>
      <c r="H631" s="157">
        <v>2892000</v>
      </c>
      <c r="I631" s="413">
        <f t="shared" si="1344"/>
        <v>5784000</v>
      </c>
      <c r="J631" s="311">
        <v>0</v>
      </c>
      <c r="K631" s="415">
        <f t="shared" si="1334"/>
        <v>0</v>
      </c>
      <c r="L631" s="415">
        <f t="shared" si="1341"/>
        <v>5784000</v>
      </c>
      <c r="M631" s="57"/>
      <c r="N631" s="57"/>
      <c r="O631" s="197"/>
      <c r="P631" s="57"/>
      <c r="Q631" s="484" t="s">
        <v>258</v>
      </c>
      <c r="R631" s="483">
        <v>1462000</v>
      </c>
      <c r="S631" s="155">
        <f>SUM(F631*R631)</f>
        <v>2924000</v>
      </c>
      <c r="T631" s="156">
        <v>0</v>
      </c>
      <c r="U631" s="480">
        <f t="shared" si="1345"/>
        <v>0</v>
      </c>
      <c r="V631" s="480">
        <f t="shared" si="1336"/>
        <v>2924000</v>
      </c>
      <c r="W631" s="424">
        <f t="shared" si="1337"/>
        <v>2924000</v>
      </c>
      <c r="X631" s="156">
        <v>0.11</v>
      </c>
      <c r="Y631" s="424">
        <f t="shared" si="1342"/>
        <v>3245640</v>
      </c>
    </row>
    <row r="632" spans="1:25" s="120" customFormat="1" ht="15.5" x14ac:dyDescent="0.35">
      <c r="A632" s="818"/>
      <c r="B632" s="784"/>
      <c r="C632" s="818"/>
      <c r="D632" s="781"/>
      <c r="E632" s="125" t="s">
        <v>111</v>
      </c>
      <c r="F632" s="732">
        <v>4</v>
      </c>
      <c r="G632" s="158" t="s">
        <v>42</v>
      </c>
      <c r="H632" s="157">
        <v>1816000</v>
      </c>
      <c r="I632" s="413">
        <f t="shared" si="1344"/>
        <v>7264000</v>
      </c>
      <c r="J632" s="311">
        <v>0</v>
      </c>
      <c r="K632" s="415">
        <f t="shared" si="1334"/>
        <v>0</v>
      </c>
      <c r="L632" s="415">
        <f t="shared" si="1341"/>
        <v>7264000</v>
      </c>
      <c r="M632" s="57"/>
      <c r="N632" s="57"/>
      <c r="O632" s="197"/>
      <c r="P632" s="57"/>
      <c r="Q632" s="484" t="s">
        <v>258</v>
      </c>
      <c r="R632" s="483">
        <v>658000</v>
      </c>
      <c r="S632" s="155">
        <f>SUM(F632*R632)</f>
        <v>2632000</v>
      </c>
      <c r="T632" s="156">
        <v>0</v>
      </c>
      <c r="U632" s="480">
        <f t="shared" si="1345"/>
        <v>0</v>
      </c>
      <c r="V632" s="480">
        <f t="shared" si="1336"/>
        <v>2632000</v>
      </c>
      <c r="W632" s="424">
        <f t="shared" si="1337"/>
        <v>2632000</v>
      </c>
      <c r="X632" s="156">
        <v>0.11</v>
      </c>
      <c r="Y632" s="424">
        <f t="shared" si="1342"/>
        <v>2921520</v>
      </c>
    </row>
    <row r="633" spans="1:25" s="120" customFormat="1" ht="15.5" x14ac:dyDescent="0.35">
      <c r="A633" s="818"/>
      <c r="B633" s="784"/>
      <c r="C633" s="818"/>
      <c r="D633" s="781"/>
      <c r="E633" s="282" t="s">
        <v>285</v>
      </c>
      <c r="F633" s="75">
        <v>5</v>
      </c>
      <c r="G633" s="311" t="s">
        <v>46</v>
      </c>
      <c r="H633" s="312">
        <v>206250</v>
      </c>
      <c r="I633" s="413">
        <f t="shared" si="1344"/>
        <v>1031250</v>
      </c>
      <c r="J633" s="311">
        <v>0.2</v>
      </c>
      <c r="K633" s="415">
        <f t="shared" si="1334"/>
        <v>206250</v>
      </c>
      <c r="L633" s="415">
        <f t="shared" si="1341"/>
        <v>825000</v>
      </c>
      <c r="M633" s="57"/>
      <c r="N633" s="57"/>
      <c r="O633" s="197"/>
      <c r="P633" s="57"/>
      <c r="Q633" s="270" t="s">
        <v>88</v>
      </c>
      <c r="R633" s="483">
        <v>49550</v>
      </c>
      <c r="S633" s="155">
        <f>SUM(F633*R633)</f>
        <v>247750</v>
      </c>
      <c r="T633" s="156">
        <v>0</v>
      </c>
      <c r="U633" s="480">
        <f t="shared" si="1345"/>
        <v>0</v>
      </c>
      <c r="V633" s="480">
        <f t="shared" si="1336"/>
        <v>247750</v>
      </c>
      <c r="W633" s="424">
        <f t="shared" si="1337"/>
        <v>247750</v>
      </c>
      <c r="X633" s="156">
        <v>0.11</v>
      </c>
      <c r="Y633" s="424">
        <f t="shared" si="1342"/>
        <v>275002.5</v>
      </c>
    </row>
    <row r="634" spans="1:25" s="120" customFormat="1" ht="15.5" x14ac:dyDescent="0.35">
      <c r="A634" s="818"/>
      <c r="B634" s="784"/>
      <c r="C634" s="818"/>
      <c r="D634" s="781"/>
      <c r="E634" s="120" t="s">
        <v>720</v>
      </c>
      <c r="F634" s="732">
        <v>10</v>
      </c>
      <c r="G634" s="158" t="s">
        <v>45</v>
      </c>
      <c r="H634" s="157">
        <v>75000</v>
      </c>
      <c r="I634" s="413">
        <f t="shared" si="1344"/>
        <v>750000</v>
      </c>
      <c r="J634" s="311">
        <v>0.2</v>
      </c>
      <c r="K634" s="415">
        <f t="shared" si="1334"/>
        <v>150000</v>
      </c>
      <c r="L634" s="415">
        <f t="shared" si="1341"/>
        <v>600000</v>
      </c>
      <c r="M634" s="57"/>
      <c r="N634" s="57"/>
      <c r="O634" s="197"/>
      <c r="P634" s="57"/>
      <c r="Q634" s="484" t="s">
        <v>68</v>
      </c>
      <c r="R634" s="483">
        <v>40000</v>
      </c>
      <c r="S634" s="155">
        <f>SUM(F634*R634)</f>
        <v>400000</v>
      </c>
      <c r="T634" s="156">
        <v>0</v>
      </c>
      <c r="U634" s="480">
        <f t="shared" si="1345"/>
        <v>0</v>
      </c>
      <c r="V634" s="480">
        <f t="shared" si="1336"/>
        <v>400000</v>
      </c>
      <c r="W634" s="424">
        <f t="shared" si="1337"/>
        <v>400000</v>
      </c>
      <c r="X634" s="156">
        <v>0</v>
      </c>
      <c r="Y634" s="424">
        <f t="shared" si="1342"/>
        <v>400000</v>
      </c>
    </row>
    <row r="635" spans="1:25" s="120" customFormat="1" ht="15.5" x14ac:dyDescent="0.35">
      <c r="A635" s="818"/>
      <c r="B635" s="784"/>
      <c r="C635" s="818"/>
      <c r="D635" s="781"/>
      <c r="E635" s="125" t="s">
        <v>163</v>
      </c>
      <c r="F635" s="732">
        <v>6</v>
      </c>
      <c r="G635" s="311" t="s">
        <v>45</v>
      </c>
      <c r="H635" s="157">
        <v>1260000</v>
      </c>
      <c r="I635" s="413">
        <f t="shared" si="1344"/>
        <v>7560000</v>
      </c>
      <c r="J635" s="311">
        <v>0.2</v>
      </c>
      <c r="K635" s="415">
        <f t="shared" si="1334"/>
        <v>1512000</v>
      </c>
      <c r="L635" s="415">
        <f t="shared" si="1341"/>
        <v>6048000</v>
      </c>
      <c r="M635" s="57"/>
      <c r="N635" s="57"/>
      <c r="O635" s="197"/>
      <c r="P635" s="57"/>
      <c r="Q635" s="484" t="s">
        <v>361</v>
      </c>
      <c r="R635" s="483">
        <v>1491000</v>
      </c>
      <c r="S635" s="155">
        <f>SUM(F635*R635)</f>
        <v>8946000</v>
      </c>
      <c r="T635" s="156">
        <v>0.5</v>
      </c>
      <c r="U635" s="480">
        <f t="shared" si="1345"/>
        <v>4473000</v>
      </c>
      <c r="V635" s="480">
        <f t="shared" si="1336"/>
        <v>4473000</v>
      </c>
      <c r="W635" s="424">
        <f t="shared" si="1337"/>
        <v>4473000</v>
      </c>
      <c r="X635" s="156">
        <v>0.11</v>
      </c>
      <c r="Y635" s="424">
        <f t="shared" si="1342"/>
        <v>4965030</v>
      </c>
    </row>
    <row r="636" spans="1:25" s="120" customFormat="1" ht="15.5" x14ac:dyDescent="0.35">
      <c r="A636" s="818"/>
      <c r="B636" s="784"/>
      <c r="C636" s="818"/>
      <c r="D636" s="781"/>
      <c r="E636" s="125" t="s">
        <v>534</v>
      </c>
      <c r="F636" s="75">
        <v>50</v>
      </c>
      <c r="G636" s="158" t="s">
        <v>50</v>
      </c>
      <c r="H636" s="157">
        <v>3688</v>
      </c>
      <c r="I636" s="413">
        <f t="shared" si="1344"/>
        <v>184400</v>
      </c>
      <c r="J636" s="158">
        <v>0.2</v>
      </c>
      <c r="K636" s="415">
        <f t="shared" si="1334"/>
        <v>36880</v>
      </c>
      <c r="L636" s="415">
        <f t="shared" si="1341"/>
        <v>147520</v>
      </c>
      <c r="M636" s="57"/>
      <c r="N636" s="57"/>
      <c r="O636" s="197"/>
      <c r="P636" s="57"/>
      <c r="Q636" s="484" t="s">
        <v>104</v>
      </c>
      <c r="R636" s="483">
        <v>1500</v>
      </c>
      <c r="S636" s="155">
        <f>SUM(F636*R636)</f>
        <v>75000</v>
      </c>
      <c r="T636" s="156">
        <v>0</v>
      </c>
      <c r="U636" s="480">
        <f t="shared" si="1345"/>
        <v>0</v>
      </c>
      <c r="V636" s="480">
        <f t="shared" si="1336"/>
        <v>75000</v>
      </c>
      <c r="W636" s="424">
        <f t="shared" si="1337"/>
        <v>75000</v>
      </c>
      <c r="X636" s="156">
        <v>0.11</v>
      </c>
      <c r="Y636" s="424">
        <f t="shared" si="1342"/>
        <v>83250</v>
      </c>
    </row>
    <row r="637" spans="1:25" s="120" customFormat="1" ht="15.5" x14ac:dyDescent="0.35">
      <c r="A637" s="818"/>
      <c r="B637" s="784"/>
      <c r="C637" s="818"/>
      <c r="D637" s="781"/>
      <c r="E637" s="125" t="s">
        <v>108</v>
      </c>
      <c r="F637" s="732">
        <v>500</v>
      </c>
      <c r="G637" s="311" t="s">
        <v>50</v>
      </c>
      <c r="H637" s="157">
        <v>1563</v>
      </c>
      <c r="I637" s="413">
        <f t="shared" ref="I637:I638" si="1346">SUM(F637*H637)</f>
        <v>781500</v>
      </c>
      <c r="J637" s="311">
        <v>0.2</v>
      </c>
      <c r="K637" s="415">
        <f t="shared" si="1334"/>
        <v>156300</v>
      </c>
      <c r="L637" s="415">
        <f t="shared" si="1341"/>
        <v>625200</v>
      </c>
      <c r="M637" s="57"/>
      <c r="N637" s="57"/>
      <c r="O637" s="197"/>
      <c r="P637" s="57"/>
      <c r="Q637" s="484" t="s">
        <v>198</v>
      </c>
      <c r="R637" s="483">
        <v>550</v>
      </c>
      <c r="S637" s="155">
        <f>SUM(F637*R637)</f>
        <v>275000</v>
      </c>
      <c r="T637" s="156">
        <v>0</v>
      </c>
      <c r="U637" s="480">
        <f t="shared" si="1345"/>
        <v>0</v>
      </c>
      <c r="V637" s="480">
        <f t="shared" si="1336"/>
        <v>275000</v>
      </c>
      <c r="W637" s="424">
        <f t="shared" si="1337"/>
        <v>275000</v>
      </c>
      <c r="X637" s="156">
        <v>0</v>
      </c>
      <c r="Y637" s="424">
        <f t="shared" si="1342"/>
        <v>275000</v>
      </c>
    </row>
    <row r="638" spans="1:25" s="120" customFormat="1" ht="15.5" x14ac:dyDescent="0.35">
      <c r="A638" s="818"/>
      <c r="B638" s="784"/>
      <c r="C638" s="818"/>
      <c r="D638" s="781"/>
      <c r="E638" s="282" t="s">
        <v>191</v>
      </c>
      <c r="F638" s="732">
        <v>3</v>
      </c>
      <c r="G638" s="311" t="s">
        <v>42</v>
      </c>
      <c r="H638" s="157">
        <v>339000</v>
      </c>
      <c r="I638" s="413">
        <f t="shared" si="1346"/>
        <v>1017000</v>
      </c>
      <c r="J638" s="311">
        <v>0</v>
      </c>
      <c r="K638" s="415">
        <f t="shared" si="1334"/>
        <v>0</v>
      </c>
      <c r="L638" s="415">
        <f t="shared" si="1341"/>
        <v>1017000</v>
      </c>
      <c r="M638" s="57"/>
      <c r="N638" s="57"/>
      <c r="O638" s="197"/>
      <c r="P638" s="57"/>
      <c r="Q638" s="484" t="s">
        <v>258</v>
      </c>
      <c r="R638" s="483">
        <v>150000</v>
      </c>
      <c r="S638" s="155">
        <f>SUM(F638*R638)</f>
        <v>450000</v>
      </c>
      <c r="T638" s="156">
        <v>0</v>
      </c>
      <c r="U638" s="480">
        <f t="shared" si="1345"/>
        <v>0</v>
      </c>
      <c r="V638" s="480">
        <f t="shared" si="1336"/>
        <v>450000</v>
      </c>
      <c r="W638" s="424">
        <f t="shared" si="1337"/>
        <v>450000</v>
      </c>
      <c r="X638" s="156">
        <v>0.11</v>
      </c>
      <c r="Y638" s="424">
        <f t="shared" si="1342"/>
        <v>499500</v>
      </c>
    </row>
    <row r="639" spans="1:25" s="120" customFormat="1" ht="15.5" x14ac:dyDescent="0.35">
      <c r="A639" s="818"/>
      <c r="B639" s="784"/>
      <c r="C639" s="818"/>
      <c r="D639" s="781"/>
      <c r="E639" s="282" t="s">
        <v>294</v>
      </c>
      <c r="F639" s="732">
        <v>1</v>
      </c>
      <c r="G639" s="311" t="s">
        <v>39</v>
      </c>
      <c r="H639" s="312">
        <v>2420000</v>
      </c>
      <c r="I639" s="413">
        <f t="shared" ref="I639:I651" si="1347">SUM(F639*H639)</f>
        <v>2420000</v>
      </c>
      <c r="J639" s="311">
        <v>0</v>
      </c>
      <c r="K639" s="415">
        <f t="shared" si="1334"/>
        <v>0</v>
      </c>
      <c r="L639" s="415">
        <f t="shared" si="1341"/>
        <v>2420000</v>
      </c>
      <c r="M639" s="57"/>
      <c r="N639" s="57"/>
      <c r="O639" s="197"/>
      <c r="P639" s="57"/>
      <c r="Q639" s="484" t="s">
        <v>40</v>
      </c>
      <c r="R639" s="483">
        <v>2094000</v>
      </c>
      <c r="S639" s="155">
        <f>SUM(F639*R639)</f>
        <v>2094000</v>
      </c>
      <c r="T639" s="156">
        <v>0.45</v>
      </c>
      <c r="U639" s="480">
        <f t="shared" si="1345"/>
        <v>942300</v>
      </c>
      <c r="V639" s="480">
        <f t="shared" si="1336"/>
        <v>1151700</v>
      </c>
      <c r="W639" s="424">
        <f t="shared" si="1337"/>
        <v>1151700</v>
      </c>
      <c r="X639" s="156">
        <v>0</v>
      </c>
      <c r="Y639" s="424">
        <f t="shared" si="1342"/>
        <v>1151700</v>
      </c>
    </row>
    <row r="640" spans="1:25" s="35" customFormat="1" ht="15.5" x14ac:dyDescent="0.35">
      <c r="A640" s="818"/>
      <c r="B640" s="784"/>
      <c r="C640" s="818"/>
      <c r="D640" s="781"/>
      <c r="E640" s="282" t="s">
        <v>297</v>
      </c>
      <c r="F640" s="75">
        <v>1</v>
      </c>
      <c r="G640" s="311" t="s">
        <v>39</v>
      </c>
      <c r="H640" s="312">
        <v>2420000</v>
      </c>
      <c r="I640" s="413">
        <f t="shared" si="1347"/>
        <v>2420000</v>
      </c>
      <c r="J640" s="311">
        <v>0</v>
      </c>
      <c r="K640" s="415">
        <f t="shared" si="1334"/>
        <v>0</v>
      </c>
      <c r="L640" s="415">
        <f t="shared" si="1341"/>
        <v>2420000</v>
      </c>
      <c r="M640" s="57"/>
      <c r="N640" s="57"/>
      <c r="O640" s="197"/>
      <c r="P640" s="57"/>
      <c r="Q640" s="484" t="s">
        <v>258</v>
      </c>
      <c r="R640" s="220">
        <v>1046980</v>
      </c>
      <c r="S640" s="155">
        <f>SUM(F640*R640)</f>
        <v>1046980</v>
      </c>
      <c r="T640" s="156">
        <v>0</v>
      </c>
      <c r="U640" s="480">
        <f t="shared" si="1345"/>
        <v>0</v>
      </c>
      <c r="V640" s="480">
        <f t="shared" si="1336"/>
        <v>1046980</v>
      </c>
      <c r="W640" s="424">
        <f t="shared" si="1337"/>
        <v>1046980</v>
      </c>
      <c r="X640" s="156">
        <v>0.11</v>
      </c>
      <c r="Y640" s="424">
        <f t="shared" si="1342"/>
        <v>1162147.8</v>
      </c>
    </row>
    <row r="641" spans="1:125" s="120" customFormat="1" ht="15.5" x14ac:dyDescent="0.35">
      <c r="A641" s="818"/>
      <c r="B641" s="784"/>
      <c r="C641" s="818"/>
      <c r="D641" s="781"/>
      <c r="E641" s="282" t="s">
        <v>178</v>
      </c>
      <c r="F641" s="732">
        <v>2</v>
      </c>
      <c r="G641" s="311" t="s">
        <v>39</v>
      </c>
      <c r="H641" s="312">
        <v>3328000</v>
      </c>
      <c r="I641" s="413">
        <f t="shared" si="1347"/>
        <v>6656000</v>
      </c>
      <c r="J641" s="311">
        <v>0</v>
      </c>
      <c r="K641" s="415">
        <f t="shared" si="1334"/>
        <v>0</v>
      </c>
      <c r="L641" s="415">
        <f t="shared" si="1341"/>
        <v>6656000</v>
      </c>
      <c r="M641" s="57"/>
      <c r="N641" s="57"/>
      <c r="O641" s="197"/>
      <c r="P641" s="57"/>
      <c r="Q641" s="484" t="s">
        <v>258</v>
      </c>
      <c r="R641" s="483">
        <v>500500</v>
      </c>
      <c r="S641" s="155">
        <f>SUM(F641*R641)</f>
        <v>1001000</v>
      </c>
      <c r="T641" s="156">
        <v>0</v>
      </c>
      <c r="U641" s="480">
        <f t="shared" si="1345"/>
        <v>0</v>
      </c>
      <c r="V641" s="480">
        <f t="shared" si="1336"/>
        <v>1001000</v>
      </c>
      <c r="W641" s="424">
        <f t="shared" si="1337"/>
        <v>1001000</v>
      </c>
      <c r="X641" s="156">
        <v>0.11</v>
      </c>
      <c r="Y641" s="424">
        <f t="shared" si="1342"/>
        <v>1111110</v>
      </c>
    </row>
    <row r="642" spans="1:125" s="120" customFormat="1" ht="15.5" x14ac:dyDescent="0.35">
      <c r="A642" s="818"/>
      <c r="B642" s="784"/>
      <c r="C642" s="818"/>
      <c r="D642" s="781"/>
      <c r="E642" s="125" t="s">
        <v>61</v>
      </c>
      <c r="F642" s="732">
        <v>1</v>
      </c>
      <c r="G642" s="311" t="s">
        <v>39</v>
      </c>
      <c r="H642" s="157">
        <v>3609000</v>
      </c>
      <c r="I642" s="413">
        <f t="shared" si="1347"/>
        <v>3609000</v>
      </c>
      <c r="J642" s="311">
        <v>0</v>
      </c>
      <c r="K642" s="415">
        <f t="shared" si="1334"/>
        <v>0</v>
      </c>
      <c r="L642" s="415">
        <f t="shared" si="1341"/>
        <v>3609000</v>
      </c>
      <c r="M642" s="57"/>
      <c r="N642" s="57"/>
      <c r="O642" s="197"/>
      <c r="P642" s="57"/>
      <c r="Q642" s="484" t="s">
        <v>360</v>
      </c>
      <c r="R642" s="483">
        <v>1561285</v>
      </c>
      <c r="S642" s="155">
        <f>SUM(F642*R642)</f>
        <v>1561285</v>
      </c>
      <c r="T642" s="156">
        <v>0.5</v>
      </c>
      <c r="U642" s="480">
        <f t="shared" si="1345"/>
        <v>780642.5</v>
      </c>
      <c r="V642" s="480">
        <f t="shared" si="1336"/>
        <v>780642.5</v>
      </c>
      <c r="W642" s="424">
        <f t="shared" si="1337"/>
        <v>780642.5</v>
      </c>
      <c r="X642" s="156">
        <v>0.11</v>
      </c>
      <c r="Y642" s="424">
        <f t="shared" si="1342"/>
        <v>866513.17500000005</v>
      </c>
    </row>
    <row r="643" spans="1:125" s="120" customFormat="1" ht="15.5" x14ac:dyDescent="0.35">
      <c r="A643" s="818"/>
      <c r="B643" s="784"/>
      <c r="C643" s="818"/>
      <c r="D643" s="781"/>
      <c r="E643" s="125" t="s">
        <v>103</v>
      </c>
      <c r="F643" s="732">
        <v>1</v>
      </c>
      <c r="G643" s="158" t="s">
        <v>39</v>
      </c>
      <c r="H643" s="157">
        <v>929000</v>
      </c>
      <c r="I643" s="413">
        <f t="shared" si="1347"/>
        <v>929000</v>
      </c>
      <c r="J643" s="311">
        <v>0</v>
      </c>
      <c r="K643" s="415">
        <f t="shared" si="1334"/>
        <v>0</v>
      </c>
      <c r="L643" s="415">
        <f t="shared" si="1341"/>
        <v>929000</v>
      </c>
      <c r="M643" s="57"/>
      <c r="N643" s="57"/>
      <c r="O643" s="197"/>
      <c r="P643" s="57"/>
      <c r="Q643" s="484" t="s">
        <v>258</v>
      </c>
      <c r="R643" s="483">
        <v>401830</v>
      </c>
      <c r="S643" s="155">
        <f>SUM(F643*R643)</f>
        <v>401830</v>
      </c>
      <c r="T643" s="156">
        <v>0</v>
      </c>
      <c r="U643" s="480">
        <f t="shared" si="1345"/>
        <v>0</v>
      </c>
      <c r="V643" s="480">
        <f t="shared" si="1336"/>
        <v>401830</v>
      </c>
      <c r="W643" s="424">
        <f t="shared" si="1337"/>
        <v>401830</v>
      </c>
      <c r="X643" s="156">
        <v>0.11</v>
      </c>
      <c r="Y643" s="424">
        <f t="shared" si="1342"/>
        <v>446031.3</v>
      </c>
    </row>
    <row r="644" spans="1:125" s="120" customFormat="1" ht="15.5" x14ac:dyDescent="0.35">
      <c r="A644" s="818"/>
      <c r="B644" s="784"/>
      <c r="C644" s="818"/>
      <c r="D644" s="781"/>
      <c r="E644" s="282" t="s">
        <v>257</v>
      </c>
      <c r="F644" s="75">
        <v>1</v>
      </c>
      <c r="G644" s="311" t="s">
        <v>45</v>
      </c>
      <c r="H644" s="312">
        <v>3019000</v>
      </c>
      <c r="I644" s="413">
        <f t="shared" si="1347"/>
        <v>3019000</v>
      </c>
      <c r="J644" s="311">
        <v>0.2</v>
      </c>
      <c r="K644" s="415">
        <f t="shared" si="1334"/>
        <v>603800</v>
      </c>
      <c r="L644" s="415">
        <f t="shared" si="1341"/>
        <v>2415200</v>
      </c>
      <c r="M644" s="57"/>
      <c r="N644" s="57"/>
      <c r="O644" s="197"/>
      <c r="P644" s="57"/>
      <c r="Q644" s="270" t="s">
        <v>118</v>
      </c>
      <c r="R644" s="483">
        <v>2173500</v>
      </c>
      <c r="S644" s="155">
        <f>SUM(F644*R644)</f>
        <v>2173500</v>
      </c>
      <c r="T644" s="156">
        <v>0.2</v>
      </c>
      <c r="U644" s="480">
        <f t="shared" si="1345"/>
        <v>434700</v>
      </c>
      <c r="V644" s="480">
        <f t="shared" si="1336"/>
        <v>1738800</v>
      </c>
      <c r="W644" s="424">
        <f t="shared" si="1337"/>
        <v>1738800</v>
      </c>
      <c r="X644" s="156">
        <v>0.11</v>
      </c>
      <c r="Y644" s="424">
        <f t="shared" si="1342"/>
        <v>1930068</v>
      </c>
    </row>
    <row r="645" spans="1:125" s="119" customFormat="1" ht="14.25" customHeight="1" x14ac:dyDescent="0.35">
      <c r="A645" s="818"/>
      <c r="B645" s="784"/>
      <c r="C645" s="818"/>
      <c r="D645" s="781"/>
      <c r="E645" s="282" t="s">
        <v>367</v>
      </c>
      <c r="F645" s="732">
        <v>2</v>
      </c>
      <c r="G645" s="311" t="s">
        <v>123</v>
      </c>
      <c r="H645" s="157">
        <v>611250</v>
      </c>
      <c r="I645" s="413">
        <f t="shared" si="1347"/>
        <v>1222500</v>
      </c>
      <c r="J645" s="311">
        <v>0.2</v>
      </c>
      <c r="K645" s="415">
        <f t="shared" si="1334"/>
        <v>244500</v>
      </c>
      <c r="L645" s="415">
        <f t="shared" si="1341"/>
        <v>978000</v>
      </c>
      <c r="M645" s="57"/>
      <c r="N645" s="57"/>
      <c r="O645" s="197"/>
      <c r="P645" s="57"/>
      <c r="Q645" s="484" t="s">
        <v>78</v>
      </c>
      <c r="R645" s="483">
        <v>225225</v>
      </c>
      <c r="S645" s="155">
        <f>SUM(F645*R645)</f>
        <v>450450</v>
      </c>
      <c r="T645" s="156">
        <v>0.45</v>
      </c>
      <c r="U645" s="480">
        <f>SUM(S645*T645)</f>
        <v>202702.5</v>
      </c>
      <c r="V645" s="480">
        <f>SUM(S645-U645)</f>
        <v>247747.5</v>
      </c>
      <c r="W645" s="424">
        <f t="shared" si="1337"/>
        <v>247747.5</v>
      </c>
      <c r="X645" s="156">
        <v>0.11</v>
      </c>
      <c r="Y645" s="424">
        <f t="shared" si="1342"/>
        <v>274999.72499999998</v>
      </c>
    </row>
    <row r="646" spans="1:125" s="119" customFormat="1" ht="15.5" x14ac:dyDescent="0.35">
      <c r="A646" s="818"/>
      <c r="B646" s="784"/>
      <c r="C646" s="818"/>
      <c r="D646" s="781"/>
      <c r="E646" s="282" t="s">
        <v>639</v>
      </c>
      <c r="F646" s="732">
        <v>20</v>
      </c>
      <c r="G646" s="311" t="s">
        <v>52</v>
      </c>
      <c r="H646" s="312">
        <v>217500</v>
      </c>
      <c r="I646" s="413">
        <f t="shared" si="1347"/>
        <v>4350000</v>
      </c>
      <c r="J646" s="311">
        <v>0.2</v>
      </c>
      <c r="K646" s="415">
        <f t="shared" si="1334"/>
        <v>870000</v>
      </c>
      <c r="L646" s="415">
        <f t="shared" si="1341"/>
        <v>3480000</v>
      </c>
      <c r="M646" s="159"/>
      <c r="N646" s="57"/>
      <c r="O646" s="197"/>
      <c r="P646" s="159"/>
      <c r="Q646" s="484" t="s">
        <v>40</v>
      </c>
      <c r="R646" s="350">
        <v>93600</v>
      </c>
      <c r="S646" s="155">
        <f>SUM(F646*R646)</f>
        <v>1872000</v>
      </c>
      <c r="T646" s="156">
        <v>0</v>
      </c>
      <c r="U646" s="480">
        <f>SUM(S646*T646)</f>
        <v>0</v>
      </c>
      <c r="V646" s="480">
        <f>SUM(S646-U646)</f>
        <v>1872000</v>
      </c>
      <c r="W646" s="424">
        <f t="shared" si="1337"/>
        <v>1872000</v>
      </c>
      <c r="X646" s="156">
        <v>0.11</v>
      </c>
      <c r="Y646" s="424">
        <f t="shared" si="1342"/>
        <v>2077920</v>
      </c>
    </row>
    <row r="647" spans="1:125" s="119" customFormat="1" ht="15.5" x14ac:dyDescent="0.35">
      <c r="A647" s="818"/>
      <c r="B647" s="784"/>
      <c r="C647" s="818"/>
      <c r="D647" s="781"/>
      <c r="E647" s="282" t="s">
        <v>573</v>
      </c>
      <c r="F647" s="732">
        <v>15</v>
      </c>
      <c r="G647" s="311" t="s">
        <v>52</v>
      </c>
      <c r="H647" s="312">
        <v>368750</v>
      </c>
      <c r="I647" s="413">
        <f t="shared" si="1347"/>
        <v>5531250</v>
      </c>
      <c r="J647" s="311">
        <v>0.2</v>
      </c>
      <c r="K647" s="415">
        <f t="shared" si="1334"/>
        <v>1106250</v>
      </c>
      <c r="L647" s="415">
        <f t="shared" si="1341"/>
        <v>4425000</v>
      </c>
      <c r="M647" s="57"/>
      <c r="N647" s="57"/>
      <c r="O647" s="197"/>
      <c r="P647" s="57"/>
      <c r="Q647" s="484" t="s">
        <v>40</v>
      </c>
      <c r="R647" s="206">
        <v>131600</v>
      </c>
      <c r="S647" s="155">
        <f>SUM(F647*R647)</f>
        <v>1974000</v>
      </c>
      <c r="T647" s="156">
        <v>0</v>
      </c>
      <c r="U647" s="480">
        <f>SUM(S647*T647)</f>
        <v>0</v>
      </c>
      <c r="V647" s="480">
        <f>SUM(S647-U647)</f>
        <v>1974000</v>
      </c>
      <c r="W647" s="424">
        <f t="shared" si="1337"/>
        <v>1974000</v>
      </c>
      <c r="X647" s="156">
        <v>0.11</v>
      </c>
      <c r="Y647" s="424">
        <f t="shared" si="1342"/>
        <v>2191140</v>
      </c>
    </row>
    <row r="648" spans="1:125" s="120" customFormat="1" ht="15.5" x14ac:dyDescent="0.35">
      <c r="A648" s="818"/>
      <c r="B648" s="784"/>
      <c r="C648" s="818"/>
      <c r="D648" s="781"/>
      <c r="E648" s="282" t="s">
        <v>301</v>
      </c>
      <c r="F648" s="75">
        <v>4</v>
      </c>
      <c r="G648" s="158" t="s">
        <v>90</v>
      </c>
      <c r="H648" s="157">
        <v>113500</v>
      </c>
      <c r="I648" s="413">
        <f t="shared" si="1347"/>
        <v>454000</v>
      </c>
      <c r="J648" s="311">
        <v>0</v>
      </c>
      <c r="K648" s="415">
        <f t="shared" si="1334"/>
        <v>0</v>
      </c>
      <c r="L648" s="415">
        <f t="shared" si="1341"/>
        <v>454000</v>
      </c>
      <c r="M648" s="57"/>
      <c r="N648" s="57"/>
      <c r="O648" s="197"/>
      <c r="P648" s="57"/>
      <c r="Q648" s="270" t="s">
        <v>40</v>
      </c>
      <c r="R648" s="206">
        <v>13000</v>
      </c>
      <c r="S648" s="155">
        <f>SUM(F648*R648)</f>
        <v>52000</v>
      </c>
      <c r="T648" s="156">
        <v>0</v>
      </c>
      <c r="U648" s="480">
        <f t="shared" ref="U648" si="1348">SUM(S648*T648)</f>
        <v>0</v>
      </c>
      <c r="V648" s="480">
        <f t="shared" ref="V648" si="1349">SUM(S648-U648)</f>
        <v>52000</v>
      </c>
      <c r="W648" s="424">
        <f t="shared" si="1337"/>
        <v>52000</v>
      </c>
      <c r="X648" s="156">
        <v>0.11</v>
      </c>
      <c r="Y648" s="424">
        <f t="shared" si="1342"/>
        <v>57720</v>
      </c>
    </row>
    <row r="649" spans="1:125" s="119" customFormat="1" ht="15.5" x14ac:dyDescent="0.35">
      <c r="A649" s="818"/>
      <c r="B649" s="784"/>
      <c r="C649" s="818"/>
      <c r="D649" s="781"/>
      <c r="E649" s="282" t="s">
        <v>287</v>
      </c>
      <c r="F649" s="732">
        <v>2</v>
      </c>
      <c r="G649" s="311" t="s">
        <v>45</v>
      </c>
      <c r="H649" s="312">
        <v>248522</v>
      </c>
      <c r="I649" s="413">
        <f t="shared" si="1347"/>
        <v>497044</v>
      </c>
      <c r="J649" s="311">
        <v>0.2</v>
      </c>
      <c r="K649" s="415">
        <f t="shared" si="1334"/>
        <v>99408.8</v>
      </c>
      <c r="L649" s="415">
        <f t="shared" si="1341"/>
        <v>397635.2</v>
      </c>
      <c r="M649" s="57"/>
      <c r="N649" s="57"/>
      <c r="O649" s="197"/>
      <c r="P649" s="57"/>
      <c r="Q649" s="484" t="s">
        <v>47</v>
      </c>
      <c r="R649" s="206">
        <v>159100</v>
      </c>
      <c r="S649" s="155">
        <f>SUM(F649*R649)</f>
        <v>318200</v>
      </c>
      <c r="T649" s="156">
        <v>0.22500000000000001</v>
      </c>
      <c r="U649" s="480">
        <f>SUM(S649*T649)</f>
        <v>71595</v>
      </c>
      <c r="V649" s="480">
        <f>SUM(S649-U649)</f>
        <v>246605</v>
      </c>
      <c r="W649" s="424">
        <f t="shared" si="1337"/>
        <v>246605</v>
      </c>
      <c r="X649" s="156">
        <v>0.11</v>
      </c>
      <c r="Y649" s="424">
        <f t="shared" si="1342"/>
        <v>273731.55</v>
      </c>
    </row>
    <row r="650" spans="1:125" s="120" customFormat="1" ht="15.5" x14ac:dyDescent="0.35">
      <c r="A650" s="818"/>
      <c r="B650" s="784"/>
      <c r="C650" s="818"/>
      <c r="D650" s="781"/>
      <c r="E650" s="125" t="s">
        <v>106</v>
      </c>
      <c r="F650" s="75">
        <v>2</v>
      </c>
      <c r="G650" s="311" t="s">
        <v>70</v>
      </c>
      <c r="H650" s="312">
        <v>1250000</v>
      </c>
      <c r="I650" s="413">
        <f t="shared" si="1347"/>
        <v>2500000</v>
      </c>
      <c r="J650" s="311">
        <v>0.2</v>
      </c>
      <c r="K650" s="415">
        <f t="shared" si="1334"/>
        <v>500000</v>
      </c>
      <c r="L650" s="415">
        <f t="shared" si="1341"/>
        <v>2000000</v>
      </c>
      <c r="M650" s="57"/>
      <c r="N650" s="57"/>
      <c r="O650" s="197"/>
      <c r="P650" s="57"/>
      <c r="Q650" s="270" t="s">
        <v>58</v>
      </c>
      <c r="R650" s="206">
        <v>760000</v>
      </c>
      <c r="S650" s="155">
        <f>SUM(F650*R650)</f>
        <v>1520000</v>
      </c>
      <c r="T650" s="156">
        <v>0</v>
      </c>
      <c r="U650" s="480">
        <f t="shared" ref="U650:U651" si="1350">SUM(S650*T650)</f>
        <v>0</v>
      </c>
      <c r="V650" s="480">
        <f t="shared" ref="V650:V651" si="1351">SUM(S650-U650)</f>
        <v>1520000</v>
      </c>
      <c r="W650" s="424">
        <f t="shared" si="1337"/>
        <v>1520000</v>
      </c>
      <c r="X650" s="156">
        <v>0.11</v>
      </c>
      <c r="Y650" s="424">
        <f t="shared" si="1342"/>
        <v>1687200</v>
      </c>
    </row>
    <row r="651" spans="1:125" s="120" customFormat="1" ht="15.5" x14ac:dyDescent="0.35">
      <c r="A651" s="819"/>
      <c r="B651" s="785"/>
      <c r="C651" s="819"/>
      <c r="D651" s="782"/>
      <c r="E651" s="599" t="s">
        <v>122</v>
      </c>
      <c r="F651" s="750">
        <v>2</v>
      </c>
      <c r="G651" s="315" t="s">
        <v>52</v>
      </c>
      <c r="H651" s="177">
        <v>174000</v>
      </c>
      <c r="I651" s="419">
        <f t="shared" si="1347"/>
        <v>348000</v>
      </c>
      <c r="J651" s="136">
        <v>0.2</v>
      </c>
      <c r="K651" s="383">
        <f t="shared" si="1334"/>
        <v>69600</v>
      </c>
      <c r="L651" s="383">
        <f t="shared" si="1341"/>
        <v>278400</v>
      </c>
      <c r="M651" s="47"/>
      <c r="N651" s="47"/>
      <c r="O651" s="198"/>
      <c r="P651" s="47"/>
      <c r="Q651" s="240" t="s">
        <v>98</v>
      </c>
      <c r="R651" s="338">
        <v>23636</v>
      </c>
      <c r="S651" s="173">
        <f>SUM(F651*R651)</f>
        <v>47272</v>
      </c>
      <c r="T651" s="639">
        <v>0.22</v>
      </c>
      <c r="U651" s="242">
        <f t="shared" si="1350"/>
        <v>10399.84</v>
      </c>
      <c r="V651" s="242">
        <f t="shared" si="1351"/>
        <v>36872.160000000003</v>
      </c>
      <c r="W651" s="241">
        <f t="shared" si="1337"/>
        <v>36872.160000000003</v>
      </c>
      <c r="X651" s="639">
        <v>0.11</v>
      </c>
      <c r="Y651" s="241">
        <f t="shared" si="1342"/>
        <v>40928.097600000001</v>
      </c>
    </row>
    <row r="652" spans="1:125" s="120" customFormat="1" ht="15.5" x14ac:dyDescent="0.35">
      <c r="A652" s="817">
        <v>2</v>
      </c>
      <c r="B652" s="783">
        <v>45937</v>
      </c>
      <c r="C652" s="817">
        <v>119301025</v>
      </c>
      <c r="D652" s="780" t="s">
        <v>37</v>
      </c>
      <c r="E652" s="339" t="s">
        <v>333</v>
      </c>
      <c r="F652" s="203">
        <v>1</v>
      </c>
      <c r="G652" s="319" t="s">
        <v>52</v>
      </c>
      <c r="H652" s="320">
        <v>3200000</v>
      </c>
      <c r="I652" s="412">
        <f t="shared" ref="I652" si="1352">SUM(F652*H652)</f>
        <v>3200000</v>
      </c>
      <c r="J652" s="319">
        <v>0</v>
      </c>
      <c r="K652" s="382">
        <f t="shared" ref="K652" si="1353">SUM(I652*J652)</f>
        <v>0</v>
      </c>
      <c r="L652" s="382">
        <f t="shared" ref="L652" si="1354">SUM(I652-K652)</f>
        <v>3200000</v>
      </c>
      <c r="M652" s="205">
        <f>SUM(L652:L653)</f>
        <v>11900000</v>
      </c>
      <c r="N652" s="205">
        <f>SUM(M652*11%)</f>
        <v>1309000</v>
      </c>
      <c r="O652" s="187"/>
      <c r="P652" s="229">
        <f>SUM(M652+N652)</f>
        <v>13209000</v>
      </c>
      <c r="Q652" s="485" t="s">
        <v>246</v>
      </c>
      <c r="R652" s="337">
        <v>1100000</v>
      </c>
      <c r="S652" s="649">
        <f>SUM(F652*R652)</f>
        <v>1100000</v>
      </c>
      <c r="T652" s="638">
        <v>0</v>
      </c>
      <c r="U652" s="239">
        <f t="shared" ref="U652" si="1355">SUM(S652*T652)</f>
        <v>0</v>
      </c>
      <c r="V652" s="239">
        <f t="shared" ref="V652" si="1356">SUM(S652-U652)</f>
        <v>1100000</v>
      </c>
      <c r="W652" s="238">
        <f t="shared" ref="W652:W653" si="1357">SUM(V652)</f>
        <v>1100000</v>
      </c>
      <c r="X652" s="638">
        <v>0.11</v>
      </c>
      <c r="Y652" s="238">
        <f>SUM(W652+(W652*X652))</f>
        <v>1221000</v>
      </c>
    </row>
    <row r="653" spans="1:125" s="120" customFormat="1" ht="15.5" x14ac:dyDescent="0.35">
      <c r="A653" s="819"/>
      <c r="B653" s="785"/>
      <c r="C653" s="819"/>
      <c r="D653" s="782"/>
      <c r="E653" s="397" t="s">
        <v>332</v>
      </c>
      <c r="F653" s="202">
        <v>1</v>
      </c>
      <c r="G653" s="315" t="s">
        <v>70</v>
      </c>
      <c r="H653" s="316">
        <v>8700000</v>
      </c>
      <c r="I653" s="419">
        <f t="shared" ref="I653" si="1358">SUM(F653*H653)</f>
        <v>8700000</v>
      </c>
      <c r="J653" s="315">
        <v>0</v>
      </c>
      <c r="K653" s="383">
        <f t="shared" ref="K653" si="1359">SUM(I653*J653)</f>
        <v>0</v>
      </c>
      <c r="L653" s="383">
        <f t="shared" ref="L653" si="1360">SUM(I653-K653)</f>
        <v>8700000</v>
      </c>
      <c r="M653" s="249"/>
      <c r="N653" s="249"/>
      <c r="O653" s="198"/>
      <c r="P653" s="351"/>
      <c r="Q653" s="489" t="s">
        <v>246</v>
      </c>
      <c r="R653" s="338">
        <v>3400000</v>
      </c>
      <c r="S653" s="173">
        <f>SUM(F653*R653)</f>
        <v>3400000</v>
      </c>
      <c r="T653" s="639">
        <v>0</v>
      </c>
      <c r="U653" s="242">
        <f t="shared" ref="U653" si="1361">SUM(S653*T653)</f>
        <v>0</v>
      </c>
      <c r="V653" s="242">
        <f t="shared" ref="V653" si="1362">SUM(S653-U653)</f>
        <v>3400000</v>
      </c>
      <c r="W653" s="241">
        <f t="shared" si="1357"/>
        <v>3400000</v>
      </c>
      <c r="X653" s="639">
        <v>0.11</v>
      </c>
      <c r="Y653" s="241">
        <f>SUM(W653+(W653*X653))</f>
        <v>3774000</v>
      </c>
    </row>
    <row r="654" spans="1:125" s="120" customFormat="1" ht="15.5" x14ac:dyDescent="0.35">
      <c r="A654" s="817">
        <v>3</v>
      </c>
      <c r="B654" s="783">
        <v>45937</v>
      </c>
      <c r="C654" s="817">
        <v>119311025</v>
      </c>
      <c r="D654" s="780" t="s">
        <v>37</v>
      </c>
      <c r="E654" s="295" t="s">
        <v>348</v>
      </c>
      <c r="F654" s="318">
        <v>30</v>
      </c>
      <c r="G654" s="133" t="s">
        <v>45</v>
      </c>
      <c r="H654" s="320">
        <v>31250</v>
      </c>
      <c r="I654" s="412">
        <f t="shared" ref="I654" si="1363">SUM(F654*H654)</f>
        <v>937500</v>
      </c>
      <c r="J654" s="319">
        <v>0.2</v>
      </c>
      <c r="K654" s="382">
        <f t="shared" ref="K654" si="1364">SUM(I654*J654)</f>
        <v>187500</v>
      </c>
      <c r="L654" s="382">
        <f t="shared" ref="L654" si="1365">SUM(I654-K654)</f>
        <v>750000</v>
      </c>
      <c r="M654" s="205">
        <f>SUM(L654:L655)</f>
        <v>10164400</v>
      </c>
      <c r="N654" s="205">
        <f>SUM(M654*11%)</f>
        <v>1118084</v>
      </c>
      <c r="O654" s="187"/>
      <c r="P654" s="229">
        <f>SUM(M654+N654)</f>
        <v>11282484</v>
      </c>
      <c r="Q654" s="485" t="s">
        <v>212</v>
      </c>
      <c r="R654" s="451">
        <v>13514</v>
      </c>
      <c r="S654" s="649">
        <f>SUM(F654*R654)</f>
        <v>405420</v>
      </c>
      <c r="T654" s="638">
        <v>0</v>
      </c>
      <c r="U654" s="239">
        <f t="shared" ref="U654" si="1366">SUM(S654*T654)</f>
        <v>0</v>
      </c>
      <c r="V654" s="239">
        <f t="shared" ref="V654" si="1367">SUM(S654-U654)</f>
        <v>405420</v>
      </c>
      <c r="W654" s="238">
        <f t="shared" ref="W654" si="1368">SUM(V654)</f>
        <v>405420</v>
      </c>
      <c r="X654" s="638">
        <v>0.11</v>
      </c>
      <c r="Y654" s="238">
        <f t="shared" ref="Y654" si="1369">SUM(W654+(W654*X654))</f>
        <v>450016.2</v>
      </c>
    </row>
    <row r="655" spans="1:125" s="120" customFormat="1" ht="17.25" customHeight="1" x14ac:dyDescent="0.35">
      <c r="A655" s="819"/>
      <c r="B655" s="785"/>
      <c r="C655" s="819"/>
      <c r="D655" s="782"/>
      <c r="E655" s="308" t="s">
        <v>288</v>
      </c>
      <c r="F655" s="314">
        <v>50</v>
      </c>
      <c r="G655" s="315" t="s">
        <v>45</v>
      </c>
      <c r="H655" s="316">
        <v>235360</v>
      </c>
      <c r="I655" s="419">
        <f>SUM(F655*H655)</f>
        <v>11768000</v>
      </c>
      <c r="J655" s="315">
        <v>0.2</v>
      </c>
      <c r="K655" s="383">
        <f>SUM(I655*J655)</f>
        <v>2353600</v>
      </c>
      <c r="L655" s="383">
        <f>SUM(I655-K655)</f>
        <v>9414400</v>
      </c>
      <c r="M655" s="249"/>
      <c r="N655" s="249"/>
      <c r="O655" s="198"/>
      <c r="P655" s="351"/>
      <c r="Q655" s="489" t="s">
        <v>289</v>
      </c>
      <c r="R655" s="338">
        <v>154000</v>
      </c>
      <c r="S655" s="173">
        <f>SUM(F655*R655)</f>
        <v>7700000</v>
      </c>
      <c r="T655" s="639">
        <v>0.25</v>
      </c>
      <c r="U655" s="242">
        <f>SUM(S655*T655)</f>
        <v>1925000</v>
      </c>
      <c r="V655" s="242">
        <f>SUM(S655-U655)</f>
        <v>5775000</v>
      </c>
      <c r="W655" s="241">
        <f>SUM(V655)</f>
        <v>5775000</v>
      </c>
      <c r="X655" s="639">
        <v>0.11</v>
      </c>
      <c r="Y655" s="241">
        <f>SUM(W655+(W655*X655))</f>
        <v>6410250</v>
      </c>
    </row>
    <row r="656" spans="1:125" s="47" customFormat="1" ht="15.5" x14ac:dyDescent="0.35">
      <c r="A656" s="230">
        <v>4</v>
      </c>
      <c r="B656" s="140">
        <v>45937</v>
      </c>
      <c r="C656" s="195">
        <v>119321025</v>
      </c>
      <c r="D656" s="490" t="s">
        <v>37</v>
      </c>
      <c r="E656" s="190" t="s">
        <v>690</v>
      </c>
      <c r="F656" s="231">
        <v>3</v>
      </c>
      <c r="G656" s="152" t="s">
        <v>90</v>
      </c>
      <c r="H656" s="99">
        <v>890000</v>
      </c>
      <c r="I656" s="100">
        <f>SUM(F656*H656)</f>
        <v>2670000</v>
      </c>
      <c r="J656" s="101">
        <v>0</v>
      </c>
      <c r="K656" s="102">
        <f>SUM(I656*J656)</f>
        <v>0</v>
      </c>
      <c r="L656" s="103">
        <f>SUM(I656-K656)</f>
        <v>2670000</v>
      </c>
      <c r="M656" s="103">
        <f>SUM(L656)</f>
        <v>2670000</v>
      </c>
      <c r="N656" s="103">
        <f>SUM(M656*11%)</f>
        <v>293700</v>
      </c>
      <c r="O656" s="103"/>
      <c r="P656" s="121">
        <f>SUM(M656+N656)</f>
        <v>2963700</v>
      </c>
      <c r="Q656" s="264" t="s">
        <v>92</v>
      </c>
      <c r="R656" s="265">
        <v>525000</v>
      </c>
      <c r="S656" s="148">
        <f>SUM(F656*R656)</f>
        <v>1575000</v>
      </c>
      <c r="T656" s="149">
        <v>0</v>
      </c>
      <c r="U656" s="121">
        <f t="shared" ref="U656" si="1370">SUM(S656*T656)</f>
        <v>0</v>
      </c>
      <c r="V656" s="121">
        <f t="shared" ref="V656" si="1371">SUM(S656-U656)</f>
        <v>1575000</v>
      </c>
      <c r="W656" s="146">
        <f t="shared" ref="W656" si="1372">SUM(V656)</f>
        <v>1575000</v>
      </c>
      <c r="X656" s="149">
        <v>0.11</v>
      </c>
      <c r="Y656" s="146">
        <f>SUM(W656+(W656*X656))</f>
        <v>1748250</v>
      </c>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row>
    <row r="657" spans="1:25" s="32" customFormat="1" ht="15.5" x14ac:dyDescent="0.35">
      <c r="A657" s="817">
        <v>5</v>
      </c>
      <c r="B657" s="783">
        <v>45937</v>
      </c>
      <c r="C657" s="817">
        <v>119331025</v>
      </c>
      <c r="D657" s="780" t="s">
        <v>37</v>
      </c>
      <c r="E657" s="317" t="s">
        <v>249</v>
      </c>
      <c r="F657" s="203">
        <v>1</v>
      </c>
      <c r="G657" s="319" t="s">
        <v>42</v>
      </c>
      <c r="H657" s="204">
        <v>2323750</v>
      </c>
      <c r="I657" s="412">
        <f>SUM(F657*H657)</f>
        <v>2323750</v>
      </c>
      <c r="J657" s="133">
        <v>0.2</v>
      </c>
      <c r="K657" s="382">
        <f>SUM(I657*J657)</f>
        <v>464750</v>
      </c>
      <c r="L657" s="382">
        <f>SUM(I657-K657)</f>
        <v>1859000</v>
      </c>
      <c r="M657" s="205">
        <f>SUM(L657:L658)</f>
        <v>3583945.6</v>
      </c>
      <c r="N657" s="205">
        <f>SUM(M657*11%)</f>
        <v>394234.016</v>
      </c>
      <c r="O657" s="187"/>
      <c r="P657" s="229">
        <f>SUM(M657+N657)</f>
        <v>3978179.6159999999</v>
      </c>
      <c r="Q657" s="493" t="s">
        <v>336</v>
      </c>
      <c r="R657" s="751">
        <v>1673051</v>
      </c>
      <c r="S657" s="649">
        <f>SUM(F657*R657)</f>
        <v>1673051</v>
      </c>
      <c r="T657" s="638">
        <v>0.2</v>
      </c>
      <c r="U657" s="239">
        <f>SUM(S657*T657)</f>
        <v>334610.2</v>
      </c>
      <c r="V657" s="239">
        <f>SUM(S657-U657)</f>
        <v>1338440.8</v>
      </c>
      <c r="W657" s="238">
        <f>SUM(V657)</f>
        <v>1338440.8</v>
      </c>
      <c r="X657" s="638">
        <v>0.11</v>
      </c>
      <c r="Y657" s="238">
        <f>SUM(W657+(W657*X657))</f>
        <v>1485669.2880000002</v>
      </c>
    </row>
    <row r="658" spans="1:25" s="119" customFormat="1" ht="15.5" x14ac:dyDescent="0.35">
      <c r="A658" s="819"/>
      <c r="B658" s="785"/>
      <c r="C658" s="819"/>
      <c r="D658" s="782"/>
      <c r="E658" s="599" t="s">
        <v>305</v>
      </c>
      <c r="F658" s="314">
        <v>2</v>
      </c>
      <c r="G658" s="315" t="s">
        <v>45</v>
      </c>
      <c r="H658" s="316">
        <v>1078091</v>
      </c>
      <c r="I658" s="419">
        <f t="shared" ref="I658" si="1373">SUM(F658*H658)</f>
        <v>2156182</v>
      </c>
      <c r="J658" s="315">
        <v>0.2</v>
      </c>
      <c r="K658" s="383">
        <f t="shared" ref="K658" si="1374">SUM(I658*J658)</f>
        <v>431236.4</v>
      </c>
      <c r="L658" s="383">
        <f t="shared" ref="L658" si="1375">SUM(I658-K658)</f>
        <v>1724945.6</v>
      </c>
      <c r="M658" s="47"/>
      <c r="N658" s="47"/>
      <c r="O658" s="198"/>
      <c r="P658" s="47"/>
      <c r="Q658" s="489" t="s">
        <v>47</v>
      </c>
      <c r="R658" s="347">
        <v>649740</v>
      </c>
      <c r="S658" s="173">
        <f>SUM(F658*R658)</f>
        <v>1299480</v>
      </c>
      <c r="T658" s="639">
        <v>0.22500000000000001</v>
      </c>
      <c r="U658" s="242">
        <f>SUM(S658*T658)</f>
        <v>292383</v>
      </c>
      <c r="V658" s="242">
        <f>SUM(S658-U658)</f>
        <v>1007097</v>
      </c>
      <c r="W658" s="241">
        <f t="shared" ref="W658:W659" si="1376">SUM(V658)</f>
        <v>1007097</v>
      </c>
      <c r="X658" s="639">
        <v>0.11</v>
      </c>
      <c r="Y658" s="241">
        <f t="shared" ref="Y658:Y659" si="1377">SUM(W658+(W658*X658))</f>
        <v>1117877.67</v>
      </c>
    </row>
    <row r="659" spans="1:25" s="120" customFormat="1" ht="15.5" x14ac:dyDescent="0.35">
      <c r="A659" s="230">
        <v>6</v>
      </c>
      <c r="B659" s="140">
        <v>45961</v>
      </c>
      <c r="C659" s="195">
        <v>119381025</v>
      </c>
      <c r="D659" s="490" t="s">
        <v>700</v>
      </c>
      <c r="E659" s="190" t="s">
        <v>701</v>
      </c>
      <c r="F659" s="388">
        <v>1</v>
      </c>
      <c r="G659" s="387" t="s">
        <v>64</v>
      </c>
      <c r="H659" s="191">
        <v>3562500</v>
      </c>
      <c r="I659" s="595">
        <f t="shared" ref="I659" si="1378">SUM(F659*H659)</f>
        <v>3562500</v>
      </c>
      <c r="J659" s="387">
        <v>0</v>
      </c>
      <c r="K659" s="596">
        <f t="shared" ref="K659" si="1379">SUM(I659*J659)</f>
        <v>0</v>
      </c>
      <c r="L659" s="596">
        <f>SUM(I659-K659)</f>
        <v>3562500</v>
      </c>
      <c r="M659" s="192">
        <f>SUM(L659)</f>
        <v>3562500</v>
      </c>
      <c r="N659" s="192">
        <f>SUM(M659*11%)</f>
        <v>391875</v>
      </c>
      <c r="O659" s="196"/>
      <c r="P659" s="597">
        <f>SUM(M659+N659)</f>
        <v>3954375</v>
      </c>
      <c r="Q659" s="498" t="s">
        <v>702</v>
      </c>
      <c r="R659" s="199">
        <v>3165000</v>
      </c>
      <c r="S659" s="650">
        <f>SUM(F659*R659)</f>
        <v>3165000</v>
      </c>
      <c r="T659" s="640">
        <v>0</v>
      </c>
      <c r="U659" s="458">
        <f t="shared" ref="U659" si="1380">SUM(S659*T659)</f>
        <v>0</v>
      </c>
      <c r="V659" s="458">
        <f t="shared" ref="V659" si="1381">SUM(S659-U659)</f>
        <v>3165000</v>
      </c>
      <c r="W659" s="535">
        <f t="shared" si="1376"/>
        <v>3165000</v>
      </c>
      <c r="X659" s="640">
        <v>0</v>
      </c>
      <c r="Y659" s="535">
        <f t="shared" si="1377"/>
        <v>3165000</v>
      </c>
    </row>
    <row r="660" spans="1:25" s="120" customFormat="1" ht="15.5" x14ac:dyDescent="0.35">
      <c r="A660" s="230">
        <v>7</v>
      </c>
      <c r="B660" s="140">
        <v>45937</v>
      </c>
      <c r="C660" s="195">
        <v>119391025</v>
      </c>
      <c r="D660" s="490" t="s">
        <v>37</v>
      </c>
      <c r="E660" s="190" t="s">
        <v>353</v>
      </c>
      <c r="F660" s="388">
        <v>30</v>
      </c>
      <c r="G660" s="387" t="s">
        <v>45</v>
      </c>
      <c r="H660" s="191">
        <v>27000</v>
      </c>
      <c r="I660" s="595">
        <f t="shared" ref="I660" si="1382">SUM(F660*H660)</f>
        <v>810000</v>
      </c>
      <c r="J660" s="387">
        <v>0.2</v>
      </c>
      <c r="K660" s="596">
        <f t="shared" ref="K660" si="1383">SUM(I660*J660)</f>
        <v>162000</v>
      </c>
      <c r="L660" s="596">
        <f>SUM(I660-K660)</f>
        <v>648000</v>
      </c>
      <c r="M660" s="192">
        <f>SUM(L660)</f>
        <v>648000</v>
      </c>
      <c r="N660" s="192">
        <f>SUM(M660*11%)</f>
        <v>71280</v>
      </c>
      <c r="O660" s="196"/>
      <c r="P660" s="597">
        <f>SUM(M660+N660)</f>
        <v>719280</v>
      </c>
      <c r="Q660" s="498" t="s">
        <v>88</v>
      </c>
      <c r="R660" s="199">
        <v>9009</v>
      </c>
      <c r="S660" s="650">
        <f>SUM(F660*R660)</f>
        <v>270270</v>
      </c>
      <c r="T660" s="640">
        <v>0</v>
      </c>
      <c r="U660" s="458">
        <f t="shared" ref="U660" si="1384">SUM(S660*T660)</f>
        <v>0</v>
      </c>
      <c r="V660" s="458">
        <f t="shared" ref="V660" si="1385">SUM(S660-U660)</f>
        <v>270270</v>
      </c>
      <c r="W660" s="535">
        <f t="shared" ref="W660" si="1386">SUM(V660)</f>
        <v>270270</v>
      </c>
      <c r="X660" s="640">
        <v>0.11</v>
      </c>
      <c r="Y660" s="535">
        <f t="shared" ref="Y660" si="1387">SUM(W660+(W660*X660))</f>
        <v>299999.7</v>
      </c>
    </row>
    <row r="661" spans="1:25" s="120" customFormat="1" ht="15.5" x14ac:dyDescent="0.35">
      <c r="A661" s="230">
        <v>8</v>
      </c>
      <c r="B661" s="140">
        <v>45940</v>
      </c>
      <c r="C661" s="139">
        <v>119401025</v>
      </c>
      <c r="D661" s="490" t="s">
        <v>37</v>
      </c>
      <c r="E661" s="384" t="s">
        <v>342</v>
      </c>
      <c r="F661" s="388">
        <v>4</v>
      </c>
      <c r="G661" s="387" t="s">
        <v>45</v>
      </c>
      <c r="H661" s="440">
        <v>2000000</v>
      </c>
      <c r="I661" s="595">
        <f>SUM(F661*H661)</f>
        <v>8000000</v>
      </c>
      <c r="J661" s="387">
        <v>0.2</v>
      </c>
      <c r="K661" s="596">
        <f t="shared" ref="K661" si="1388">SUM(I661*J661)</f>
        <v>1600000</v>
      </c>
      <c r="L661" s="596">
        <f>SUM(I661-K661)</f>
        <v>6400000</v>
      </c>
      <c r="M661" s="192">
        <f>SUM(L661)</f>
        <v>6400000</v>
      </c>
      <c r="N661" s="192">
        <f>SUM(M661*11%)</f>
        <v>704000</v>
      </c>
      <c r="O661" s="196"/>
      <c r="P661" s="597">
        <f>SUM(M661+N661)</f>
        <v>7104000</v>
      </c>
      <c r="Q661" s="498" t="s">
        <v>68</v>
      </c>
      <c r="R661" s="199">
        <v>850000</v>
      </c>
      <c r="S661" s="650">
        <f>SUM(F661*R661)</f>
        <v>3400000</v>
      </c>
      <c r="T661" s="640">
        <v>0</v>
      </c>
      <c r="U661" s="458">
        <f t="shared" ref="U661" si="1389">SUM(S661*T661)</f>
        <v>0</v>
      </c>
      <c r="V661" s="458">
        <f t="shared" ref="V661" si="1390">SUM(S661-U661)</f>
        <v>3400000</v>
      </c>
      <c r="W661" s="535">
        <f t="shared" ref="W661" si="1391">SUM(V661)</f>
        <v>3400000</v>
      </c>
      <c r="X661" s="640">
        <v>0.11</v>
      </c>
      <c r="Y661" s="535">
        <f t="shared" ref="Y661" si="1392">SUM(W661+(W661*X661))</f>
        <v>3774000</v>
      </c>
    </row>
    <row r="662" spans="1:25" s="120" customFormat="1" ht="15.5" x14ac:dyDescent="0.35">
      <c r="A662" s="817">
        <v>9</v>
      </c>
      <c r="B662" s="783">
        <v>45950</v>
      </c>
      <c r="C662" s="786">
        <v>119411025</v>
      </c>
      <c r="D662" s="780" t="s">
        <v>37</v>
      </c>
      <c r="E662" s="339" t="s">
        <v>333</v>
      </c>
      <c r="F662" s="203">
        <v>1</v>
      </c>
      <c r="G662" s="319" t="s">
        <v>52</v>
      </c>
      <c r="H662" s="320">
        <v>3200000</v>
      </c>
      <c r="I662" s="412">
        <f t="shared" ref="I662" si="1393">SUM(F662*H662)</f>
        <v>3200000</v>
      </c>
      <c r="J662" s="319">
        <v>0</v>
      </c>
      <c r="K662" s="382">
        <f t="shared" ref="K662" si="1394">SUM(I662*J662)</f>
        <v>0</v>
      </c>
      <c r="L662" s="382">
        <f t="shared" ref="L662" si="1395">SUM(I662-K662)</f>
        <v>3200000</v>
      </c>
      <c r="M662" s="205">
        <f>SUM(L662:L663)</f>
        <v>11900000</v>
      </c>
      <c r="N662" s="205">
        <f>SUM(M662*11%)</f>
        <v>1309000</v>
      </c>
      <c r="O662" s="187"/>
      <c r="P662" s="229">
        <f>SUM(M662+N662)</f>
        <v>13209000</v>
      </c>
      <c r="Q662" s="485" t="s">
        <v>246</v>
      </c>
      <c r="R662" s="337">
        <v>1100000</v>
      </c>
      <c r="S662" s="649">
        <f>SUM(F662*R662)</f>
        <v>1100000</v>
      </c>
      <c r="T662" s="638">
        <v>0</v>
      </c>
      <c r="U662" s="239">
        <f t="shared" ref="U662" si="1396">SUM(S662*T662)</f>
        <v>0</v>
      </c>
      <c r="V662" s="239">
        <f t="shared" ref="V662" si="1397">SUM(S662-U662)</f>
        <v>1100000</v>
      </c>
      <c r="W662" s="238">
        <f t="shared" ref="W662:W663" si="1398">SUM(V662)</f>
        <v>1100000</v>
      </c>
      <c r="X662" s="638">
        <v>0.11</v>
      </c>
      <c r="Y662" s="238">
        <f>SUM(W662+(W662*X662))</f>
        <v>1221000</v>
      </c>
    </row>
    <row r="663" spans="1:25" s="120" customFormat="1" ht="15.5" x14ac:dyDescent="0.35">
      <c r="A663" s="819"/>
      <c r="B663" s="785"/>
      <c r="C663" s="788"/>
      <c r="D663" s="782"/>
      <c r="E663" s="397" t="s">
        <v>332</v>
      </c>
      <c r="F663" s="202">
        <v>1</v>
      </c>
      <c r="G663" s="315" t="s">
        <v>70</v>
      </c>
      <c r="H663" s="316">
        <v>8700000</v>
      </c>
      <c r="I663" s="419">
        <f t="shared" ref="I663" si="1399">SUM(F663*H663)</f>
        <v>8700000</v>
      </c>
      <c r="J663" s="315">
        <v>0</v>
      </c>
      <c r="K663" s="383">
        <f t="shared" ref="K663" si="1400">SUM(I663*J663)</f>
        <v>0</v>
      </c>
      <c r="L663" s="383">
        <f t="shared" ref="L663" si="1401">SUM(I663-K663)</f>
        <v>8700000</v>
      </c>
      <c r="M663" s="249"/>
      <c r="N663" s="249"/>
      <c r="O663" s="198"/>
      <c r="P663" s="351"/>
      <c r="Q663" s="489" t="s">
        <v>246</v>
      </c>
      <c r="R663" s="338">
        <v>3400000</v>
      </c>
      <c r="S663" s="173">
        <f>SUM(F663*R663)</f>
        <v>3400000</v>
      </c>
      <c r="T663" s="639">
        <v>0</v>
      </c>
      <c r="U663" s="242">
        <f t="shared" ref="U663" si="1402">SUM(S663*T663)</f>
        <v>0</v>
      </c>
      <c r="V663" s="242">
        <f t="shared" ref="V663" si="1403">SUM(S663-U663)</f>
        <v>3400000</v>
      </c>
      <c r="W663" s="241">
        <f t="shared" si="1398"/>
        <v>3400000</v>
      </c>
      <c r="X663" s="639">
        <v>0.11</v>
      </c>
      <c r="Y663" s="241">
        <f>SUM(W663+(W663*X663))</f>
        <v>3774000</v>
      </c>
    </row>
    <row r="664" spans="1:25" s="120" customFormat="1" ht="15.5" x14ac:dyDescent="0.35">
      <c r="A664" s="817">
        <v>10</v>
      </c>
      <c r="B664" s="783">
        <v>45950</v>
      </c>
      <c r="C664" s="867">
        <v>119421025</v>
      </c>
      <c r="D664" s="780" t="s">
        <v>37</v>
      </c>
      <c r="E664" s="317" t="s">
        <v>174</v>
      </c>
      <c r="F664" s="752">
        <v>1</v>
      </c>
      <c r="G664" s="319" t="s">
        <v>45</v>
      </c>
      <c r="H664" s="320">
        <v>1534000</v>
      </c>
      <c r="I664" s="412">
        <f t="shared" ref="I664" si="1404">SUM(F664*H664)</f>
        <v>1534000</v>
      </c>
      <c r="J664" s="319">
        <v>0</v>
      </c>
      <c r="K664" s="382">
        <f t="shared" ref="K664:K665" si="1405">SUM(I664*J664)</f>
        <v>0</v>
      </c>
      <c r="L664" s="382">
        <f t="shared" ref="L664:L665" si="1406">SUM(I664-K664)</f>
        <v>1534000</v>
      </c>
      <c r="M664" s="205">
        <f>SUM(L664:L665)</f>
        <v>1873000</v>
      </c>
      <c r="N664" s="205">
        <f>SUM(M664*11%)</f>
        <v>206030</v>
      </c>
      <c r="O664" s="187"/>
      <c r="P664" s="229">
        <f>SUM(M664+N664)</f>
        <v>2079030</v>
      </c>
      <c r="Q664" s="485" t="s">
        <v>258</v>
      </c>
      <c r="R664" s="451">
        <v>557000</v>
      </c>
      <c r="S664" s="649">
        <f>SUM(F664*R664)</f>
        <v>557000</v>
      </c>
      <c r="T664" s="638">
        <v>0</v>
      </c>
      <c r="U664" s="239">
        <f t="shared" ref="U664:U665" si="1407">SUM(S664*T664)</f>
        <v>0</v>
      </c>
      <c r="V664" s="239">
        <f t="shared" ref="V664:V665" si="1408">SUM(S664-U664)</f>
        <v>557000</v>
      </c>
      <c r="W664" s="238">
        <f t="shared" ref="W664:W665" si="1409">SUM(V664)</f>
        <v>557000</v>
      </c>
      <c r="X664" s="638">
        <v>0.11</v>
      </c>
      <c r="Y664" s="238">
        <f t="shared" ref="Y664:Y665" si="1410">SUM(W664+(W664*X664))</f>
        <v>618270</v>
      </c>
    </row>
    <row r="665" spans="1:25" s="120" customFormat="1" ht="15.5" x14ac:dyDescent="0.35">
      <c r="A665" s="819"/>
      <c r="B665" s="785"/>
      <c r="C665" s="869"/>
      <c r="D665" s="782"/>
      <c r="E665" s="308" t="s">
        <v>191</v>
      </c>
      <c r="F665" s="750">
        <v>1</v>
      </c>
      <c r="G665" s="315" t="s">
        <v>42</v>
      </c>
      <c r="H665" s="177">
        <v>339000</v>
      </c>
      <c r="I665" s="419">
        <f t="shared" ref="I665" si="1411">SUM(F665*H665)</f>
        <v>339000</v>
      </c>
      <c r="J665" s="315">
        <v>0</v>
      </c>
      <c r="K665" s="383">
        <f t="shared" si="1405"/>
        <v>0</v>
      </c>
      <c r="L665" s="383">
        <f t="shared" si="1406"/>
        <v>339000</v>
      </c>
      <c r="M665" s="47"/>
      <c r="N665" s="47"/>
      <c r="O665" s="198"/>
      <c r="P665" s="47"/>
      <c r="Q665" s="489" t="s">
        <v>258</v>
      </c>
      <c r="R665" s="487">
        <v>150000</v>
      </c>
      <c r="S665" s="173">
        <f>SUM(F665*R665)</f>
        <v>150000</v>
      </c>
      <c r="T665" s="639">
        <v>0</v>
      </c>
      <c r="U665" s="242">
        <f t="shared" si="1407"/>
        <v>0</v>
      </c>
      <c r="V665" s="242">
        <f t="shared" si="1408"/>
        <v>150000</v>
      </c>
      <c r="W665" s="241">
        <f t="shared" si="1409"/>
        <v>150000</v>
      </c>
      <c r="X665" s="639">
        <v>0.11</v>
      </c>
      <c r="Y665" s="241">
        <f t="shared" si="1410"/>
        <v>166500</v>
      </c>
    </row>
    <row r="666" spans="1:25" s="125" customFormat="1" ht="15.5" x14ac:dyDescent="0.35">
      <c r="A666" s="817">
        <v>11</v>
      </c>
      <c r="B666" s="783">
        <v>45952</v>
      </c>
      <c r="C666" s="867">
        <v>119431025</v>
      </c>
      <c r="D666" s="780" t="s">
        <v>37</v>
      </c>
      <c r="E666" s="172" t="s">
        <v>539</v>
      </c>
      <c r="F666" s="203">
        <v>1</v>
      </c>
      <c r="G666" s="319" t="s">
        <v>65</v>
      </c>
      <c r="H666" s="204">
        <v>109000</v>
      </c>
      <c r="I666" s="412">
        <f t="shared" ref="I666:I667" si="1412">SUM(F666*H666)</f>
        <v>109000</v>
      </c>
      <c r="J666" s="319">
        <v>0.2</v>
      </c>
      <c r="K666" s="382">
        <f t="shared" ref="K666:K667" si="1413">SUM(I666*J666)</f>
        <v>21800</v>
      </c>
      <c r="L666" s="382">
        <f t="shared" ref="L666:L667" si="1414">SUM(I666-K666)</f>
        <v>87200</v>
      </c>
      <c r="M666" s="205">
        <f>SUM(L666:L669)</f>
        <v>3222200</v>
      </c>
      <c r="N666" s="205">
        <f>SUM(M666*11%)</f>
        <v>354442</v>
      </c>
      <c r="O666" s="187"/>
      <c r="P666" s="229">
        <f>SUM(M666+N666)</f>
        <v>3576642</v>
      </c>
      <c r="Q666" s="727" t="s">
        <v>275</v>
      </c>
      <c r="R666" s="452">
        <v>36036</v>
      </c>
      <c r="S666" s="137">
        <f>SUM(F666*R666)</f>
        <v>36036</v>
      </c>
      <c r="T666" s="138">
        <v>0</v>
      </c>
      <c r="U666" s="129">
        <f t="shared" ref="U666:U667" si="1415">SUM(S666*T666)</f>
        <v>0</v>
      </c>
      <c r="V666" s="129">
        <f t="shared" ref="V666:V667" si="1416">SUM(S666-U666)</f>
        <v>36036</v>
      </c>
      <c r="W666" s="134">
        <f t="shared" ref="W666:W669" si="1417">SUM(V666)</f>
        <v>36036</v>
      </c>
      <c r="X666" s="138">
        <v>0.11</v>
      </c>
      <c r="Y666" s="134">
        <f t="shared" ref="Y666" si="1418">SUM(W666+(W666*X666))</f>
        <v>39999.96</v>
      </c>
    </row>
    <row r="667" spans="1:25" s="270" customFormat="1" ht="15.5" x14ac:dyDescent="0.35">
      <c r="A667" s="818"/>
      <c r="B667" s="784"/>
      <c r="C667" s="868"/>
      <c r="D667" s="781"/>
      <c r="E667" s="282" t="s">
        <v>291</v>
      </c>
      <c r="F667" s="310">
        <v>100</v>
      </c>
      <c r="G667" s="311" t="s">
        <v>50</v>
      </c>
      <c r="H667" s="312">
        <v>14400</v>
      </c>
      <c r="I667" s="413">
        <f t="shared" si="1412"/>
        <v>1440000</v>
      </c>
      <c r="J667" s="311">
        <v>0</v>
      </c>
      <c r="K667" s="415">
        <f t="shared" si="1413"/>
        <v>0</v>
      </c>
      <c r="L667" s="415">
        <f t="shared" si="1414"/>
        <v>1440000</v>
      </c>
      <c r="M667" s="220"/>
      <c r="N667" s="220"/>
      <c r="O667" s="197"/>
      <c r="P667" s="352"/>
      <c r="Q667" s="484" t="s">
        <v>275</v>
      </c>
      <c r="R667" s="483">
        <v>5766</v>
      </c>
      <c r="S667" s="155">
        <f>SUM(F667*R667)</f>
        <v>576600</v>
      </c>
      <c r="T667" s="156">
        <v>0</v>
      </c>
      <c r="U667" s="480">
        <f t="shared" si="1415"/>
        <v>0</v>
      </c>
      <c r="V667" s="480">
        <f t="shared" si="1416"/>
        <v>576600</v>
      </c>
      <c r="W667" s="424">
        <f t="shared" si="1417"/>
        <v>576600</v>
      </c>
      <c r="X667" s="156">
        <v>0.11</v>
      </c>
      <c r="Y667" s="424">
        <f t="shared" ref="Y667" si="1419">SUM(W667+(W667*X667))</f>
        <v>640026</v>
      </c>
    </row>
    <row r="668" spans="1:25" s="120" customFormat="1" ht="15.5" x14ac:dyDescent="0.35">
      <c r="A668" s="818"/>
      <c r="B668" s="784"/>
      <c r="C668" s="868"/>
      <c r="D668" s="781"/>
      <c r="E668" s="282" t="s">
        <v>698</v>
      </c>
      <c r="F668" s="75">
        <v>5</v>
      </c>
      <c r="G668" s="311" t="s">
        <v>46</v>
      </c>
      <c r="H668" s="312">
        <v>206250</v>
      </c>
      <c r="I668" s="413">
        <f t="shared" ref="I668:I669" si="1420">SUM(F668*H668)</f>
        <v>1031250</v>
      </c>
      <c r="J668" s="311">
        <v>0.2</v>
      </c>
      <c r="K668" s="415">
        <f t="shared" ref="K668:K669" si="1421">SUM(I668*J668)</f>
        <v>206250</v>
      </c>
      <c r="L668" s="415">
        <f t="shared" ref="L668" si="1422">SUM(I668-K668)</f>
        <v>825000</v>
      </c>
      <c r="M668" s="57"/>
      <c r="N668" s="57"/>
      <c r="O668" s="197"/>
      <c r="P668" s="57"/>
      <c r="Q668" s="270" t="s">
        <v>88</v>
      </c>
      <c r="R668" s="483">
        <v>49550</v>
      </c>
      <c r="S668" s="155">
        <f>SUM(F668*R668)</f>
        <v>247750</v>
      </c>
      <c r="T668" s="156">
        <v>0</v>
      </c>
      <c r="U668" s="480">
        <f t="shared" ref="U668:U669" si="1423">SUM(S668*T668)</f>
        <v>0</v>
      </c>
      <c r="V668" s="480">
        <f t="shared" ref="V668:V669" si="1424">SUM(S668-U668)</f>
        <v>247750</v>
      </c>
      <c r="W668" s="424">
        <f t="shared" si="1417"/>
        <v>247750</v>
      </c>
      <c r="X668" s="156">
        <v>0.11</v>
      </c>
      <c r="Y668" s="424">
        <f t="shared" ref="Y668" si="1425">SUM(W668+(W668*X668))</f>
        <v>275002.5</v>
      </c>
    </row>
    <row r="669" spans="1:25" s="270" customFormat="1" ht="15.5" x14ac:dyDescent="0.35">
      <c r="A669" s="819"/>
      <c r="B669" s="785"/>
      <c r="C669" s="869"/>
      <c r="D669" s="782"/>
      <c r="E669" s="308" t="s">
        <v>459</v>
      </c>
      <c r="F669" s="314">
        <v>3</v>
      </c>
      <c r="G669" s="136" t="s">
        <v>45</v>
      </c>
      <c r="H669" s="316">
        <v>362500</v>
      </c>
      <c r="I669" s="419">
        <f t="shared" si="1420"/>
        <v>1087500</v>
      </c>
      <c r="J669" s="315">
        <v>0.2</v>
      </c>
      <c r="K669" s="383">
        <f t="shared" si="1421"/>
        <v>217500</v>
      </c>
      <c r="L669" s="383">
        <f>SUM(I669-K669)</f>
        <v>870000</v>
      </c>
      <c r="M669" s="249"/>
      <c r="N669" s="249"/>
      <c r="O669" s="198"/>
      <c r="P669" s="153"/>
      <c r="Q669" s="489" t="s">
        <v>275</v>
      </c>
      <c r="R669" s="338">
        <v>130631</v>
      </c>
      <c r="S669" s="173">
        <f>SUM(F669*R669)</f>
        <v>391893</v>
      </c>
      <c r="T669" s="639">
        <v>0</v>
      </c>
      <c r="U669" s="242">
        <f t="shared" si="1423"/>
        <v>0</v>
      </c>
      <c r="V669" s="242">
        <f t="shared" si="1424"/>
        <v>391893</v>
      </c>
      <c r="W669" s="241">
        <f t="shared" si="1417"/>
        <v>391893</v>
      </c>
      <c r="X669" s="639">
        <v>0.11</v>
      </c>
      <c r="Y669" s="241">
        <f>SUM(W669+(W669*X669))</f>
        <v>435001.23</v>
      </c>
    </row>
    <row r="670" spans="1:25" s="120" customFormat="1" ht="15.5" x14ac:dyDescent="0.35">
      <c r="A670" s="817">
        <v>12</v>
      </c>
      <c r="B670" s="783">
        <v>45954</v>
      </c>
      <c r="C670" s="786">
        <v>119441025</v>
      </c>
      <c r="D670" s="780" t="s">
        <v>37</v>
      </c>
      <c r="E670" s="317" t="s">
        <v>115</v>
      </c>
      <c r="F670" s="318">
        <v>3</v>
      </c>
      <c r="G670" s="319" t="s">
        <v>648</v>
      </c>
      <c r="H670" s="320">
        <v>268750</v>
      </c>
      <c r="I670" s="412">
        <f t="shared" ref="I670" si="1426">SUM(F670*H670)</f>
        <v>806250</v>
      </c>
      <c r="J670" s="319">
        <v>0.2</v>
      </c>
      <c r="K670" s="382">
        <f t="shared" ref="K670:K671" si="1427">SUM(I670*J670)</f>
        <v>161250</v>
      </c>
      <c r="L670" s="382">
        <f t="shared" ref="L670" si="1428">SUM(I670-K670)</f>
        <v>645000</v>
      </c>
      <c r="M670" s="205">
        <f>SUM(L670:L671)</f>
        <v>2179000</v>
      </c>
      <c r="N670" s="205">
        <f>SUM(M670*11%)</f>
        <v>239690</v>
      </c>
      <c r="O670" s="187"/>
      <c r="P670" s="229">
        <f>SUM(M670+N670)</f>
        <v>2418690</v>
      </c>
      <c r="Q670" s="485" t="s">
        <v>699</v>
      </c>
      <c r="R670" s="451">
        <v>65000</v>
      </c>
      <c r="S670" s="649">
        <f>SUM(F670*R670)</f>
        <v>195000</v>
      </c>
      <c r="T670" s="638">
        <v>0</v>
      </c>
      <c r="U670" s="239">
        <f t="shared" ref="U670:U671" si="1429">SUM(S670*T670)</f>
        <v>0</v>
      </c>
      <c r="V670" s="239">
        <f t="shared" ref="V670:V671" si="1430">SUM(S670-U670)</f>
        <v>195000</v>
      </c>
      <c r="W670" s="238">
        <f t="shared" ref="W670:W671" si="1431">SUM(V670)</f>
        <v>195000</v>
      </c>
      <c r="X670" s="638">
        <v>0.11</v>
      </c>
      <c r="Y670" s="238">
        <f t="shared" ref="Y670:Y671" si="1432">SUM(W670+(W670*X670))</f>
        <v>216450</v>
      </c>
    </row>
    <row r="671" spans="1:25" s="120" customFormat="1" ht="15.5" x14ac:dyDescent="0.35">
      <c r="A671" s="819"/>
      <c r="B671" s="785"/>
      <c r="C671" s="788"/>
      <c r="D671" s="782"/>
      <c r="E671" s="308" t="s">
        <v>174</v>
      </c>
      <c r="F671" s="750">
        <v>1</v>
      </c>
      <c r="G671" s="315" t="s">
        <v>45</v>
      </c>
      <c r="H671" s="316">
        <v>1534000</v>
      </c>
      <c r="I671" s="419">
        <f t="shared" ref="I671" si="1433">SUM(F671*H671)</f>
        <v>1534000</v>
      </c>
      <c r="J671" s="315">
        <v>0</v>
      </c>
      <c r="K671" s="383">
        <f t="shared" si="1427"/>
        <v>0</v>
      </c>
      <c r="L671" s="383">
        <f t="shared" ref="L671" si="1434">SUM(I671-K671)</f>
        <v>1534000</v>
      </c>
      <c r="M671" s="47"/>
      <c r="N671" s="47"/>
      <c r="O671" s="198"/>
      <c r="P671" s="47"/>
      <c r="Q671" s="489" t="s">
        <v>258</v>
      </c>
      <c r="R671" s="487">
        <v>557000</v>
      </c>
      <c r="S671" s="173">
        <f>SUM(F671*R671)</f>
        <v>557000</v>
      </c>
      <c r="T671" s="639">
        <v>0</v>
      </c>
      <c r="U671" s="242">
        <f t="shared" si="1429"/>
        <v>0</v>
      </c>
      <c r="V671" s="242">
        <f t="shared" si="1430"/>
        <v>557000</v>
      </c>
      <c r="W671" s="241">
        <f t="shared" si="1431"/>
        <v>557000</v>
      </c>
      <c r="X671" s="639">
        <v>0.11</v>
      </c>
      <c r="Y671" s="241">
        <f t="shared" si="1432"/>
        <v>618270</v>
      </c>
    </row>
    <row r="672" spans="1:25" s="125" customFormat="1" ht="15.5" x14ac:dyDescent="0.35">
      <c r="A672" s="817">
        <v>13</v>
      </c>
      <c r="B672" s="783">
        <v>45958</v>
      </c>
      <c r="C672" s="786">
        <v>119451025</v>
      </c>
      <c r="D672" s="780" t="s">
        <v>37</v>
      </c>
      <c r="E672" s="172" t="s">
        <v>694</v>
      </c>
      <c r="F672" s="203">
        <v>2</v>
      </c>
      <c r="G672" s="319" t="s">
        <v>65</v>
      </c>
      <c r="H672" s="204">
        <v>1215000</v>
      </c>
      <c r="I672" s="412">
        <f t="shared" ref="I672:I674" si="1435">SUM(F672*H672)</f>
        <v>2430000</v>
      </c>
      <c r="J672" s="319">
        <v>0.2</v>
      </c>
      <c r="K672" s="382">
        <f t="shared" ref="K672:K674" si="1436">SUM(I672*J672)</f>
        <v>486000</v>
      </c>
      <c r="L672" s="382">
        <f t="shared" ref="L672:L674" si="1437">SUM(I672-K672)</f>
        <v>1944000</v>
      </c>
      <c r="M672" s="205">
        <f>SUM(L672:L674)</f>
        <v>4854000</v>
      </c>
      <c r="N672" s="205">
        <f>SUM(M672*11%)</f>
        <v>533940</v>
      </c>
      <c r="O672" s="187"/>
      <c r="P672" s="229">
        <f>SUM(M672+N672)</f>
        <v>5387940</v>
      </c>
      <c r="Q672" s="727" t="s">
        <v>417</v>
      </c>
      <c r="R672" s="452">
        <v>680400</v>
      </c>
      <c r="S672" s="137">
        <f>SUM(F672*R672)</f>
        <v>1360800</v>
      </c>
      <c r="T672" s="138">
        <v>0.15</v>
      </c>
      <c r="U672" s="129">
        <f t="shared" ref="U672:U674" si="1438">SUM(S672*T672)</f>
        <v>204120</v>
      </c>
      <c r="V672" s="129">
        <f t="shared" ref="V672:V674" si="1439">SUM(S672-U672)</f>
        <v>1156680</v>
      </c>
      <c r="W672" s="134">
        <f t="shared" ref="W672:W674" si="1440">SUM(V672)</f>
        <v>1156680</v>
      </c>
      <c r="X672" s="138">
        <v>0.11</v>
      </c>
      <c r="Y672" s="134">
        <f t="shared" ref="Y672:Y673" si="1441">SUM(W672+(W672*X672))</f>
        <v>1283914.8</v>
      </c>
    </row>
    <row r="673" spans="1:291" s="120" customFormat="1" ht="15.5" x14ac:dyDescent="0.35">
      <c r="A673" s="818"/>
      <c r="B673" s="784"/>
      <c r="C673" s="787"/>
      <c r="D673" s="781"/>
      <c r="E673" s="282" t="s">
        <v>695</v>
      </c>
      <c r="F673" s="75">
        <v>30</v>
      </c>
      <c r="G673" s="158" t="s">
        <v>90</v>
      </c>
      <c r="H673" s="157">
        <v>65000</v>
      </c>
      <c r="I673" s="413">
        <f t="shared" si="1435"/>
        <v>1950000</v>
      </c>
      <c r="J673" s="158">
        <v>0.2</v>
      </c>
      <c r="K673" s="415">
        <f t="shared" si="1436"/>
        <v>390000</v>
      </c>
      <c r="L673" s="415">
        <f t="shared" si="1437"/>
        <v>1560000</v>
      </c>
      <c r="M673" s="220"/>
      <c r="N673" s="220"/>
      <c r="O673" s="197"/>
      <c r="P673" s="154"/>
      <c r="Q673" s="270" t="s">
        <v>417</v>
      </c>
      <c r="R673" s="206">
        <v>36000</v>
      </c>
      <c r="S673" s="155">
        <f>SUM(F673*R673)</f>
        <v>1080000</v>
      </c>
      <c r="T673" s="156">
        <v>0.18</v>
      </c>
      <c r="U673" s="480">
        <f t="shared" si="1438"/>
        <v>194400</v>
      </c>
      <c r="V673" s="480">
        <f t="shared" si="1439"/>
        <v>885600</v>
      </c>
      <c r="W673" s="424">
        <f t="shared" si="1440"/>
        <v>885600</v>
      </c>
      <c r="X673" s="156">
        <v>0.11</v>
      </c>
      <c r="Y673" s="424">
        <f t="shared" si="1441"/>
        <v>983016</v>
      </c>
    </row>
    <row r="674" spans="1:291" s="120" customFormat="1" ht="17.25" customHeight="1" x14ac:dyDescent="0.35">
      <c r="A674" s="819"/>
      <c r="B674" s="785"/>
      <c r="C674" s="788"/>
      <c r="D674" s="782"/>
      <c r="E674" s="397" t="s">
        <v>696</v>
      </c>
      <c r="F674" s="314">
        <v>50</v>
      </c>
      <c r="G674" s="315" t="s">
        <v>70</v>
      </c>
      <c r="H674" s="316">
        <v>33750</v>
      </c>
      <c r="I674" s="419">
        <f t="shared" si="1435"/>
        <v>1687500</v>
      </c>
      <c r="J674" s="315">
        <v>0.2</v>
      </c>
      <c r="K674" s="383">
        <f t="shared" si="1436"/>
        <v>337500</v>
      </c>
      <c r="L674" s="383">
        <f t="shared" si="1437"/>
        <v>1350000</v>
      </c>
      <c r="M674" s="240"/>
      <c r="N674" s="240"/>
      <c r="O674" s="240"/>
      <c r="P674" s="240"/>
      <c r="Q674" s="489" t="s">
        <v>417</v>
      </c>
      <c r="R674" s="487">
        <v>13513</v>
      </c>
      <c r="S674" s="173">
        <f>SUM(F674*R674)</f>
        <v>675650</v>
      </c>
      <c r="T674" s="639">
        <v>0</v>
      </c>
      <c r="U674" s="242">
        <f t="shared" si="1438"/>
        <v>0</v>
      </c>
      <c r="V674" s="242">
        <f t="shared" si="1439"/>
        <v>675650</v>
      </c>
      <c r="W674" s="241">
        <f t="shared" si="1440"/>
        <v>675650</v>
      </c>
      <c r="X674" s="639">
        <v>0.11</v>
      </c>
      <c r="Y674" s="241">
        <f t="shared" ref="Y674" si="1442">SUM(W674+(W674*X674))</f>
        <v>749971.5</v>
      </c>
    </row>
    <row r="675" spans="1:291" s="120" customFormat="1" ht="15.5" x14ac:dyDescent="0.35">
      <c r="A675" s="817">
        <v>14</v>
      </c>
      <c r="B675" s="783">
        <v>45958</v>
      </c>
      <c r="C675" s="867">
        <v>119461025</v>
      </c>
      <c r="D675" s="780" t="s">
        <v>37</v>
      </c>
      <c r="E675" s="339" t="s">
        <v>463</v>
      </c>
      <c r="F675" s="203">
        <v>10</v>
      </c>
      <c r="G675" s="133" t="s">
        <v>45</v>
      </c>
      <c r="H675" s="320">
        <v>128750</v>
      </c>
      <c r="I675" s="412">
        <f>SUM(F675*H675)</f>
        <v>1287500</v>
      </c>
      <c r="J675" s="319">
        <v>0.2</v>
      </c>
      <c r="K675" s="382">
        <f t="shared" ref="K675" si="1443">SUM(I675*J675)</f>
        <v>257500</v>
      </c>
      <c r="L675" s="382">
        <f>SUM(I675-K675)</f>
        <v>1030000</v>
      </c>
      <c r="M675" s="205">
        <f>SUM(L675:L676)</f>
        <v>2060000</v>
      </c>
      <c r="N675" s="205">
        <f>SUM(M675*11%)</f>
        <v>226600</v>
      </c>
      <c r="O675" s="187"/>
      <c r="P675" s="229">
        <f>SUM(M675+N675)</f>
        <v>2286600</v>
      </c>
      <c r="Q675" s="485" t="s">
        <v>417</v>
      </c>
      <c r="R675" s="320">
        <v>71621</v>
      </c>
      <c r="S675" s="649">
        <f>SUM(F675*R675)</f>
        <v>716210</v>
      </c>
      <c r="T675" s="638">
        <v>0</v>
      </c>
      <c r="U675" s="239">
        <f t="shared" ref="U675" si="1444">SUM(S675*T675)</f>
        <v>0</v>
      </c>
      <c r="V675" s="239">
        <f t="shared" ref="V675" si="1445">SUM(S675-U675)</f>
        <v>716210</v>
      </c>
      <c r="W675" s="238">
        <f t="shared" ref="W675:W676" si="1446">SUM(V675)</f>
        <v>716210</v>
      </c>
      <c r="X675" s="638">
        <v>0.11</v>
      </c>
      <c r="Y675" s="238">
        <f t="shared" ref="Y675:Y676" si="1447">SUM(W675+(W675*X675))</f>
        <v>794993.1</v>
      </c>
    </row>
    <row r="676" spans="1:291" s="120" customFormat="1" ht="15.5" x14ac:dyDescent="0.35">
      <c r="A676" s="819"/>
      <c r="B676" s="785"/>
      <c r="C676" s="869"/>
      <c r="D676" s="782"/>
      <c r="E676" s="397" t="s">
        <v>697</v>
      </c>
      <c r="F676" s="202">
        <v>10</v>
      </c>
      <c r="G676" s="136" t="s">
        <v>45</v>
      </c>
      <c r="H676" s="316">
        <v>128750</v>
      </c>
      <c r="I676" s="419">
        <f>SUM(F676*H676)</f>
        <v>1287500</v>
      </c>
      <c r="J676" s="315">
        <v>0.2</v>
      </c>
      <c r="K676" s="383">
        <f t="shared" ref="K676" si="1448">SUM(I676*J676)</f>
        <v>257500</v>
      </c>
      <c r="L676" s="383">
        <f>SUM(I676-K676)</f>
        <v>1030000</v>
      </c>
      <c r="M676" s="47"/>
      <c r="N676" s="47"/>
      <c r="O676" s="198"/>
      <c r="P676" s="47"/>
      <c r="Q676" s="489" t="s">
        <v>417</v>
      </c>
      <c r="R676" s="316">
        <v>71621</v>
      </c>
      <c r="S676" s="173">
        <f>SUM(F676*R676)</f>
        <v>716210</v>
      </c>
      <c r="T676" s="639">
        <v>0</v>
      </c>
      <c r="U676" s="242">
        <f t="shared" ref="U676" si="1449">SUM(S676*T676)</f>
        <v>0</v>
      </c>
      <c r="V676" s="242">
        <f t="shared" ref="V676" si="1450">SUM(S676-U676)</f>
        <v>716210</v>
      </c>
      <c r="W676" s="241">
        <f t="shared" si="1446"/>
        <v>716210</v>
      </c>
      <c r="X676" s="639">
        <v>0.11</v>
      </c>
      <c r="Y676" s="241">
        <f t="shared" si="1447"/>
        <v>794993.1</v>
      </c>
    </row>
    <row r="677" spans="1:291" s="120" customFormat="1" ht="15.5" x14ac:dyDescent="0.35">
      <c r="A677" s="817">
        <v>15</v>
      </c>
      <c r="B677" s="783">
        <v>45960</v>
      </c>
      <c r="C677" s="786">
        <v>119471025</v>
      </c>
      <c r="D677" s="780" t="s">
        <v>37</v>
      </c>
      <c r="E677" s="172" t="s">
        <v>59</v>
      </c>
      <c r="F677" s="752">
        <v>1</v>
      </c>
      <c r="G677" s="133" t="s">
        <v>42</v>
      </c>
      <c r="H677" s="204">
        <v>2892000</v>
      </c>
      <c r="I677" s="412">
        <f t="shared" ref="I677:I681" si="1451">SUM(F677*H677)</f>
        <v>2892000</v>
      </c>
      <c r="J677" s="319">
        <v>0</v>
      </c>
      <c r="K677" s="382">
        <f t="shared" ref="K677:K681" si="1452">SUM(I677*J677)</f>
        <v>0</v>
      </c>
      <c r="L677" s="382">
        <f t="shared" ref="L677:L681" si="1453">SUM(I677-K677)</f>
        <v>2892000</v>
      </c>
      <c r="M677" s="205">
        <f>SUM(L677:L681)</f>
        <v>7450635.2000000002</v>
      </c>
      <c r="N677" s="205">
        <f>SUM(M677*11%)</f>
        <v>819569.87199999997</v>
      </c>
      <c r="O677" s="187"/>
      <c r="P677" s="229">
        <f>SUM(M677+N677)</f>
        <v>8270205.0720000006</v>
      </c>
      <c r="Q677" s="485" t="s">
        <v>258</v>
      </c>
      <c r="R677" s="451">
        <v>1462000</v>
      </c>
      <c r="S677" s="649">
        <f>SUM(F677*R677)</f>
        <v>1462000</v>
      </c>
      <c r="T677" s="638">
        <v>0</v>
      </c>
      <c r="U677" s="239">
        <f t="shared" ref="U677:U678" si="1454">SUM(S677*T677)</f>
        <v>0</v>
      </c>
      <c r="V677" s="239">
        <f t="shared" ref="V677:V678" si="1455">SUM(S677-U677)</f>
        <v>1462000</v>
      </c>
      <c r="W677" s="238">
        <f t="shared" ref="W677:W681" si="1456">SUM(V677)</f>
        <v>1462000</v>
      </c>
      <c r="X677" s="638">
        <v>0.11</v>
      </c>
      <c r="Y677" s="238">
        <f t="shared" ref="Y677:Y681" si="1457">SUM(W677+(W677*X677))</f>
        <v>1622820</v>
      </c>
    </row>
    <row r="678" spans="1:291" s="120" customFormat="1" ht="15.5" x14ac:dyDescent="0.35">
      <c r="A678" s="818"/>
      <c r="B678" s="784"/>
      <c r="C678" s="787"/>
      <c r="D678" s="781"/>
      <c r="E678" s="125" t="s">
        <v>111</v>
      </c>
      <c r="F678" s="732">
        <v>1</v>
      </c>
      <c r="G678" s="158" t="s">
        <v>42</v>
      </c>
      <c r="H678" s="157">
        <v>1816000</v>
      </c>
      <c r="I678" s="413">
        <f t="shared" si="1451"/>
        <v>1816000</v>
      </c>
      <c r="J678" s="311">
        <v>0</v>
      </c>
      <c r="K678" s="415">
        <f t="shared" si="1452"/>
        <v>0</v>
      </c>
      <c r="L678" s="415">
        <f t="shared" si="1453"/>
        <v>1816000</v>
      </c>
      <c r="M678" s="57"/>
      <c r="N678" s="57"/>
      <c r="O678" s="197"/>
      <c r="P678" s="57"/>
      <c r="Q678" s="484" t="s">
        <v>258</v>
      </c>
      <c r="R678" s="483">
        <v>658000</v>
      </c>
      <c r="S678" s="155">
        <f>SUM(F678*R678)</f>
        <v>658000</v>
      </c>
      <c r="T678" s="156">
        <v>0</v>
      </c>
      <c r="U678" s="480">
        <f t="shared" si="1454"/>
        <v>0</v>
      </c>
      <c r="V678" s="480">
        <f t="shared" si="1455"/>
        <v>658000</v>
      </c>
      <c r="W678" s="424">
        <f t="shared" si="1456"/>
        <v>658000</v>
      </c>
      <c r="X678" s="156">
        <v>0.11</v>
      </c>
      <c r="Y678" s="424">
        <f t="shared" si="1457"/>
        <v>730380</v>
      </c>
    </row>
    <row r="679" spans="1:291" s="119" customFormat="1" ht="15.5" x14ac:dyDescent="0.35">
      <c r="A679" s="818"/>
      <c r="B679" s="784"/>
      <c r="C679" s="787"/>
      <c r="D679" s="781"/>
      <c r="E679" s="282" t="s">
        <v>639</v>
      </c>
      <c r="F679" s="732">
        <v>5</v>
      </c>
      <c r="G679" s="311" t="s">
        <v>52</v>
      </c>
      <c r="H679" s="312">
        <v>217500</v>
      </c>
      <c r="I679" s="413">
        <f t="shared" si="1451"/>
        <v>1087500</v>
      </c>
      <c r="J679" s="311">
        <v>0.2</v>
      </c>
      <c r="K679" s="415">
        <f t="shared" si="1452"/>
        <v>217500</v>
      </c>
      <c r="L679" s="415">
        <f t="shared" si="1453"/>
        <v>870000</v>
      </c>
      <c r="M679" s="159"/>
      <c r="N679" s="57"/>
      <c r="O679" s="197"/>
      <c r="P679" s="159"/>
      <c r="Q679" s="484" t="s">
        <v>40</v>
      </c>
      <c r="R679" s="350">
        <v>93600</v>
      </c>
      <c r="S679" s="155">
        <f>SUM(F679*R679)</f>
        <v>468000</v>
      </c>
      <c r="T679" s="156">
        <v>0</v>
      </c>
      <c r="U679" s="480">
        <f>SUM(S679*T679)</f>
        <v>0</v>
      </c>
      <c r="V679" s="480">
        <f>SUM(S679-U679)</f>
        <v>468000</v>
      </c>
      <c r="W679" s="424">
        <f t="shared" si="1456"/>
        <v>468000</v>
      </c>
      <c r="X679" s="156">
        <v>0.11</v>
      </c>
      <c r="Y679" s="424">
        <f t="shared" si="1457"/>
        <v>519480</v>
      </c>
    </row>
    <row r="680" spans="1:291" s="119" customFormat="1" ht="15.5" x14ac:dyDescent="0.35">
      <c r="A680" s="818"/>
      <c r="B680" s="784"/>
      <c r="C680" s="787"/>
      <c r="D680" s="781"/>
      <c r="E680" s="282" t="s">
        <v>573</v>
      </c>
      <c r="F680" s="732">
        <v>5</v>
      </c>
      <c r="G680" s="311" t="s">
        <v>52</v>
      </c>
      <c r="H680" s="312">
        <v>368750</v>
      </c>
      <c r="I680" s="413">
        <f t="shared" si="1451"/>
        <v>1843750</v>
      </c>
      <c r="J680" s="311">
        <v>0.2</v>
      </c>
      <c r="K680" s="415">
        <f t="shared" si="1452"/>
        <v>368750</v>
      </c>
      <c r="L680" s="415">
        <f t="shared" si="1453"/>
        <v>1475000</v>
      </c>
      <c r="M680" s="57"/>
      <c r="N680" s="57"/>
      <c r="O680" s="197"/>
      <c r="P680" s="57"/>
      <c r="Q680" s="484" t="s">
        <v>40</v>
      </c>
      <c r="R680" s="206">
        <v>131600</v>
      </c>
      <c r="S680" s="155">
        <f>SUM(F680*R680)</f>
        <v>658000</v>
      </c>
      <c r="T680" s="156">
        <v>0</v>
      </c>
      <c r="U680" s="480">
        <f>SUM(S680*T680)</f>
        <v>0</v>
      </c>
      <c r="V680" s="480">
        <f>SUM(S680-U680)</f>
        <v>658000</v>
      </c>
      <c r="W680" s="424">
        <f t="shared" si="1456"/>
        <v>658000</v>
      </c>
      <c r="X680" s="156">
        <v>0.11</v>
      </c>
      <c r="Y680" s="424">
        <f t="shared" si="1457"/>
        <v>730380</v>
      </c>
    </row>
    <row r="681" spans="1:291" s="119" customFormat="1" ht="15.5" x14ac:dyDescent="0.35">
      <c r="A681" s="819"/>
      <c r="B681" s="785"/>
      <c r="C681" s="788"/>
      <c r="D681" s="782"/>
      <c r="E681" s="308" t="s">
        <v>287</v>
      </c>
      <c r="F681" s="750">
        <v>2</v>
      </c>
      <c r="G681" s="315" t="s">
        <v>45</v>
      </c>
      <c r="H681" s="316">
        <v>248522</v>
      </c>
      <c r="I681" s="419">
        <f t="shared" si="1451"/>
        <v>497044</v>
      </c>
      <c r="J681" s="315">
        <v>0.2</v>
      </c>
      <c r="K681" s="383">
        <f t="shared" si="1452"/>
        <v>99408.8</v>
      </c>
      <c r="L681" s="383">
        <f t="shared" si="1453"/>
        <v>397635.2</v>
      </c>
      <c r="M681" s="47"/>
      <c r="N681" s="47"/>
      <c r="O681" s="198"/>
      <c r="P681" s="47"/>
      <c r="Q681" s="489" t="s">
        <v>47</v>
      </c>
      <c r="R681" s="338">
        <v>159100</v>
      </c>
      <c r="S681" s="173">
        <f>SUM(F681*R681)</f>
        <v>318200</v>
      </c>
      <c r="T681" s="639">
        <v>0.22500000000000001</v>
      </c>
      <c r="U681" s="242">
        <f>SUM(S681*T681)</f>
        <v>71595</v>
      </c>
      <c r="V681" s="242">
        <f>SUM(S681-U681)</f>
        <v>246605</v>
      </c>
      <c r="W681" s="241">
        <f t="shared" si="1456"/>
        <v>246605</v>
      </c>
      <c r="X681" s="639">
        <v>0.11</v>
      </c>
      <c r="Y681" s="241">
        <f t="shared" si="1457"/>
        <v>273731.55</v>
      </c>
    </row>
    <row r="682" spans="1:291" s="120" customFormat="1" ht="15.5" x14ac:dyDescent="0.35">
      <c r="A682" s="817">
        <v>16</v>
      </c>
      <c r="B682" s="783">
        <v>45961</v>
      </c>
      <c r="C682" s="786">
        <v>119481025</v>
      </c>
      <c r="D682" s="780" t="s">
        <v>37</v>
      </c>
      <c r="E682" s="172" t="s">
        <v>114</v>
      </c>
      <c r="F682" s="752">
        <v>2</v>
      </c>
      <c r="G682" s="133" t="s">
        <v>39</v>
      </c>
      <c r="H682" s="204">
        <v>1592000</v>
      </c>
      <c r="I682" s="412">
        <f t="shared" ref="I682:I683" si="1458">SUM(F682*H682)</f>
        <v>3184000</v>
      </c>
      <c r="J682" s="133">
        <v>0</v>
      </c>
      <c r="K682" s="382">
        <f t="shared" ref="K682:K683" si="1459">SUM(I682*J682)</f>
        <v>0</v>
      </c>
      <c r="L682" s="382">
        <f t="shared" ref="L682:L683" si="1460">SUM(I682-K682)</f>
        <v>3184000</v>
      </c>
      <c r="M682" s="205">
        <f>SUM(L682:L683)</f>
        <v>5566704</v>
      </c>
      <c r="N682" s="205">
        <f>SUM(M682*11%)</f>
        <v>612337.44000000006</v>
      </c>
      <c r="O682" s="187"/>
      <c r="P682" s="229">
        <f>SUM(M682+N682)</f>
        <v>6179041.4400000004</v>
      </c>
      <c r="Q682" s="485" t="s">
        <v>258</v>
      </c>
      <c r="R682" s="451">
        <v>473110</v>
      </c>
      <c r="S682" s="649">
        <f>SUM(F682*R682)</f>
        <v>946220</v>
      </c>
      <c r="T682" s="638">
        <v>0</v>
      </c>
      <c r="U682" s="239">
        <f t="shared" ref="U682:U683" si="1461">SUM(S682*T682)</f>
        <v>0</v>
      </c>
      <c r="V682" s="239">
        <f t="shared" ref="V682:V683" si="1462">SUM(S682-U682)</f>
        <v>946220</v>
      </c>
      <c r="W682" s="238">
        <f t="shared" ref="W682:W683" si="1463">SUM(V682)</f>
        <v>946220</v>
      </c>
      <c r="X682" s="638">
        <v>0.11</v>
      </c>
      <c r="Y682" s="238">
        <f t="shared" ref="Y682:Y683" si="1464">SUM(W682+(W682*X682))</f>
        <v>1050304.2</v>
      </c>
    </row>
    <row r="683" spans="1:291" ht="15.5" x14ac:dyDescent="0.35">
      <c r="A683" s="819"/>
      <c r="B683" s="785"/>
      <c r="C683" s="788"/>
      <c r="D683" s="782"/>
      <c r="E683" s="214" t="s">
        <v>121</v>
      </c>
      <c r="F683" s="202">
        <v>1</v>
      </c>
      <c r="G683" s="136" t="s">
        <v>45</v>
      </c>
      <c r="H683" s="177">
        <v>2978380</v>
      </c>
      <c r="I683" s="419">
        <f t="shared" si="1458"/>
        <v>2978380</v>
      </c>
      <c r="J683" s="136">
        <v>0.2</v>
      </c>
      <c r="K683" s="383">
        <f t="shared" si="1459"/>
        <v>595676</v>
      </c>
      <c r="L683" s="383">
        <f t="shared" si="1460"/>
        <v>2382704</v>
      </c>
      <c r="M683" s="47"/>
      <c r="N683" s="47"/>
      <c r="O683" s="198"/>
      <c r="P683" s="47"/>
      <c r="Q683" s="47" t="s">
        <v>118</v>
      </c>
      <c r="R683" s="186">
        <v>1787028</v>
      </c>
      <c r="S683" s="97">
        <f>SUM(F683*R683)</f>
        <v>1787028</v>
      </c>
      <c r="T683" s="639">
        <v>0.2</v>
      </c>
      <c r="U683" s="242">
        <f t="shared" si="1461"/>
        <v>357405.60000000003</v>
      </c>
      <c r="V683" s="242">
        <f t="shared" si="1462"/>
        <v>1429622.4</v>
      </c>
      <c r="W683" s="241">
        <f t="shared" si="1463"/>
        <v>1429622.4</v>
      </c>
      <c r="X683" s="642">
        <v>0.11</v>
      </c>
      <c r="Y683" s="241">
        <f t="shared" si="1464"/>
        <v>1586880.8639999998</v>
      </c>
    </row>
    <row r="684" spans="1:291" s="120" customFormat="1" ht="15.5" x14ac:dyDescent="0.35">
      <c r="A684" s="230">
        <v>17</v>
      </c>
      <c r="B684" s="140">
        <v>45961</v>
      </c>
      <c r="C684" s="139">
        <v>119491025</v>
      </c>
      <c r="D684" s="490" t="s">
        <v>37</v>
      </c>
      <c r="E684" s="384" t="s">
        <v>416</v>
      </c>
      <c r="F684" s="388">
        <v>7</v>
      </c>
      <c r="G684" s="387" t="s">
        <v>45</v>
      </c>
      <c r="H684" s="440">
        <v>68750</v>
      </c>
      <c r="I684" s="595">
        <f t="shared" ref="I684" si="1465">SUM(F684*H684)</f>
        <v>481250</v>
      </c>
      <c r="J684" s="387">
        <v>0.2</v>
      </c>
      <c r="K684" s="596">
        <f t="shared" ref="K684" si="1466">SUM(I684*J684)</f>
        <v>96250</v>
      </c>
      <c r="L684" s="596">
        <f t="shared" ref="L684" si="1467">SUM(I684-K684)</f>
        <v>385000</v>
      </c>
      <c r="M684" s="192">
        <f>SUM(L684)</f>
        <v>385000</v>
      </c>
      <c r="N684" s="192">
        <f>SUM(M684*11%)</f>
        <v>42350</v>
      </c>
      <c r="O684" s="196"/>
      <c r="P684" s="597">
        <f>SUM(M684+N684)</f>
        <v>427350</v>
      </c>
      <c r="Q684" s="498" t="s">
        <v>75</v>
      </c>
      <c r="R684" s="199">
        <v>31532</v>
      </c>
      <c r="S684" s="650">
        <f>SUM(F684*R684)</f>
        <v>220724</v>
      </c>
      <c r="T684" s="640">
        <v>0</v>
      </c>
      <c r="U684" s="458">
        <f t="shared" ref="U684" si="1468">SUM(S684*T684)</f>
        <v>0</v>
      </c>
      <c r="V684" s="458">
        <f t="shared" ref="V684" si="1469">SUM(S684-U684)</f>
        <v>220724</v>
      </c>
      <c r="W684" s="535">
        <f t="shared" ref="W684" si="1470">SUM(V684)</f>
        <v>220724</v>
      </c>
      <c r="X684" s="640">
        <v>0.11</v>
      </c>
      <c r="Y684" s="535">
        <f t="shared" ref="Y684" si="1471">SUM(W684+(W684*X684))</f>
        <v>245003.64</v>
      </c>
      <c r="Z684" s="9"/>
    </row>
    <row r="685" spans="1:291" s="35" customFormat="1" ht="15.5" x14ac:dyDescent="0.35">
      <c r="A685" s="209"/>
      <c r="B685" s="37"/>
      <c r="C685" s="271"/>
      <c r="D685" s="209"/>
      <c r="E685" s="385"/>
      <c r="F685" s="459"/>
      <c r="G685" s="340"/>
      <c r="H685" s="386"/>
      <c r="I685" s="460"/>
      <c r="J685" s="340"/>
      <c r="K685" s="447"/>
      <c r="L685" s="447"/>
      <c r="M685" s="232"/>
      <c r="N685" s="232"/>
      <c r="O685" s="224"/>
      <c r="Q685" s="427"/>
      <c r="R685" s="428"/>
      <c r="S685" s="651"/>
      <c r="T685" s="634"/>
      <c r="U685" s="501"/>
      <c r="V685" s="501"/>
      <c r="W685" s="562"/>
      <c r="X685" s="634"/>
      <c r="Y685" s="562"/>
    </row>
    <row r="686" spans="1:291" s="35" customFormat="1" ht="15.5" x14ac:dyDescent="0.35">
      <c r="A686" s="209"/>
      <c r="B686" s="37"/>
      <c r="C686" s="271"/>
      <c r="D686" s="209"/>
      <c r="E686" s="385"/>
      <c r="F686" s="459"/>
      <c r="G686" s="340"/>
      <c r="H686" s="386"/>
      <c r="I686" s="460"/>
      <c r="J686" s="340"/>
      <c r="K686" s="447"/>
      <c r="L686" s="447"/>
      <c r="M686" s="232"/>
      <c r="N686" s="232"/>
      <c r="O686" s="224"/>
      <c r="Q686" s="427"/>
      <c r="R686" s="428"/>
      <c r="S686" s="651"/>
      <c r="T686" s="634"/>
      <c r="U686" s="501"/>
      <c r="V686" s="501"/>
      <c r="W686" s="562"/>
      <c r="X686" s="634"/>
      <c r="Y686" s="562"/>
    </row>
    <row r="687" spans="1:291" s="41" customFormat="1" ht="19" thickBot="1" x14ac:dyDescent="0.4">
      <c r="A687" s="789" t="s">
        <v>712</v>
      </c>
      <c r="B687" s="790"/>
      <c r="C687" s="790"/>
      <c r="D687" s="110"/>
      <c r="E687" s="112"/>
      <c r="F687" s="113"/>
      <c r="G687" s="112"/>
      <c r="H687" s="114"/>
      <c r="I687" s="115"/>
      <c r="J687" s="116"/>
      <c r="K687" s="117"/>
      <c r="L687" s="117"/>
      <c r="M687" s="13"/>
      <c r="N687" s="13"/>
      <c r="O687" s="13"/>
      <c r="P687" s="116"/>
      <c r="Q687" s="118"/>
      <c r="R687" s="13"/>
      <c r="S687" s="13"/>
      <c r="T687" s="13"/>
      <c r="U687" s="118"/>
      <c r="V687" s="13"/>
      <c r="W687" s="13"/>
      <c r="X687" s="14"/>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c r="DL687"/>
      <c r="DM687"/>
      <c r="DN687"/>
      <c r="DO687"/>
      <c r="DP687"/>
      <c r="DQ687"/>
      <c r="DR687"/>
      <c r="DS687"/>
      <c r="DT687"/>
      <c r="DU687"/>
      <c r="DV687"/>
      <c r="DW687"/>
      <c r="DX687"/>
      <c r="DY687"/>
      <c r="DZ687"/>
      <c r="EA687"/>
      <c r="EB687"/>
      <c r="EC687"/>
      <c r="ED687"/>
      <c r="EE687"/>
      <c r="EF687"/>
      <c r="EG687"/>
      <c r="EH687"/>
      <c r="EI687"/>
      <c r="EJ687"/>
      <c r="EK687"/>
      <c r="EL687"/>
      <c r="EM687"/>
      <c r="EN687"/>
      <c r="EO687"/>
      <c r="EP687"/>
      <c r="EQ687"/>
      <c r="ER687"/>
      <c r="ES687"/>
      <c r="ET687"/>
      <c r="EU687"/>
      <c r="EV687"/>
      <c r="EW687"/>
      <c r="EX687"/>
      <c r="EY687"/>
      <c r="EZ687"/>
      <c r="FA687"/>
      <c r="FB687"/>
      <c r="FC687"/>
      <c r="FD687"/>
      <c r="FE687"/>
      <c r="FF687"/>
      <c r="FG687"/>
      <c r="FH687"/>
      <c r="FI687"/>
      <c r="FJ687"/>
      <c r="FK687"/>
      <c r="FL687"/>
      <c r="FM687"/>
      <c r="FN687"/>
      <c r="FO687"/>
      <c r="FP687"/>
      <c r="FQ687"/>
      <c r="FR687"/>
      <c r="FS687"/>
      <c r="FT687"/>
      <c r="FU687"/>
      <c r="FV687"/>
      <c r="FW687"/>
      <c r="FX687"/>
      <c r="FY687"/>
      <c r="FZ687"/>
      <c r="GA687"/>
      <c r="GB687"/>
      <c r="GC687"/>
      <c r="GD687"/>
      <c r="GE687"/>
      <c r="GF687"/>
      <c r="GG687"/>
      <c r="GH687"/>
      <c r="GI687"/>
      <c r="GJ687"/>
      <c r="GK687"/>
      <c r="GL687"/>
      <c r="GM687"/>
      <c r="GN687"/>
      <c r="GO687"/>
      <c r="GP687"/>
      <c r="GQ687"/>
      <c r="GR687"/>
      <c r="GS687"/>
      <c r="GT687"/>
      <c r="GU687"/>
      <c r="GV687"/>
      <c r="GW687"/>
      <c r="GX687"/>
      <c r="GY687"/>
      <c r="GZ687"/>
      <c r="HA687"/>
      <c r="HB687"/>
      <c r="HC687"/>
      <c r="HD687"/>
      <c r="HE687"/>
      <c r="HF687"/>
      <c r="HG687"/>
      <c r="HH687"/>
      <c r="HI687"/>
      <c r="HJ687"/>
      <c r="HK687"/>
      <c r="HL687"/>
      <c r="HM687"/>
      <c r="HN687"/>
      <c r="HO687"/>
      <c r="HP687"/>
      <c r="HQ687"/>
      <c r="HR687"/>
      <c r="HS687"/>
      <c r="HT687"/>
      <c r="HU687"/>
      <c r="HV687"/>
      <c r="HW687"/>
      <c r="HX687"/>
      <c r="HY687"/>
      <c r="HZ687"/>
      <c r="IA687"/>
      <c r="IB687"/>
      <c r="IC687"/>
      <c r="ID687"/>
      <c r="IE687"/>
      <c r="IF687"/>
      <c r="IG687"/>
      <c r="IH687"/>
      <c r="II687"/>
      <c r="IJ687"/>
      <c r="IK687"/>
      <c r="IL687"/>
      <c r="IM687"/>
      <c r="IN687"/>
      <c r="IO687"/>
      <c r="IP687"/>
      <c r="IQ687"/>
      <c r="IR687"/>
      <c r="IS687"/>
      <c r="IT687"/>
      <c r="IU687"/>
      <c r="IV687"/>
      <c r="IW687"/>
      <c r="IX687"/>
      <c r="IY687"/>
      <c r="IZ687"/>
      <c r="JA687"/>
      <c r="JB687"/>
      <c r="JC687"/>
      <c r="JD687"/>
      <c r="JE687"/>
      <c r="JF687"/>
      <c r="JG687"/>
      <c r="JH687"/>
      <c r="JI687"/>
      <c r="JJ687"/>
      <c r="JK687"/>
      <c r="JL687"/>
      <c r="JM687"/>
      <c r="JN687"/>
      <c r="JO687"/>
      <c r="JP687"/>
      <c r="JQ687"/>
      <c r="JR687"/>
      <c r="JS687"/>
      <c r="JT687"/>
      <c r="JU687"/>
      <c r="JV687"/>
      <c r="JW687"/>
      <c r="JX687"/>
      <c r="JY687"/>
      <c r="JZ687"/>
      <c r="KA687"/>
      <c r="KB687"/>
      <c r="KC687"/>
      <c r="KD687"/>
      <c r="KE687"/>
    </row>
    <row r="688" spans="1:291" ht="15.5" x14ac:dyDescent="0.35">
      <c r="A688" s="798" t="s">
        <v>0</v>
      </c>
      <c r="B688" s="798" t="s">
        <v>1</v>
      </c>
      <c r="C688" s="798"/>
      <c r="D688" s="800" t="s">
        <v>3</v>
      </c>
      <c r="E688" s="798" t="s">
        <v>5</v>
      </c>
      <c r="F688" s="798" t="s">
        <v>6</v>
      </c>
      <c r="G688" s="798"/>
      <c r="H688" s="370" t="s">
        <v>7</v>
      </c>
      <c r="I688" s="371" t="s">
        <v>8</v>
      </c>
      <c r="J688" s="372" t="s">
        <v>9</v>
      </c>
      <c r="K688" s="371" t="s">
        <v>10</v>
      </c>
      <c r="L688" s="371" t="s">
        <v>10</v>
      </c>
      <c r="M688" s="371" t="s">
        <v>11</v>
      </c>
      <c r="N688" s="802" t="s">
        <v>93</v>
      </c>
      <c r="O688" s="802" t="s">
        <v>206</v>
      </c>
      <c r="P688" s="371" t="s">
        <v>12</v>
      </c>
      <c r="Q688" s="804" t="s">
        <v>13</v>
      </c>
      <c r="R688" s="371" t="s">
        <v>14</v>
      </c>
      <c r="S688" s="371" t="s">
        <v>14</v>
      </c>
      <c r="T688" s="374" t="s">
        <v>15</v>
      </c>
      <c r="U688" s="40" t="s">
        <v>16</v>
      </c>
      <c r="V688" s="40" t="s">
        <v>17</v>
      </c>
      <c r="W688" s="40" t="s">
        <v>18</v>
      </c>
      <c r="X688" s="794" t="s">
        <v>19</v>
      </c>
      <c r="Y688" s="796" t="s">
        <v>17</v>
      </c>
    </row>
    <row r="689" spans="1:294" s="41" customFormat="1" ht="17.25" customHeight="1" thickBot="1" x14ac:dyDescent="0.4">
      <c r="A689" s="808"/>
      <c r="B689" s="375" t="s">
        <v>20</v>
      </c>
      <c r="C689" s="367" t="s">
        <v>21</v>
      </c>
      <c r="D689" s="809"/>
      <c r="E689" s="808"/>
      <c r="F689" s="377" t="s">
        <v>23</v>
      </c>
      <c r="G689" s="367" t="s">
        <v>24</v>
      </c>
      <c r="H689" s="378" t="s">
        <v>25</v>
      </c>
      <c r="I689" s="379" t="s">
        <v>25</v>
      </c>
      <c r="J689" s="380" t="s">
        <v>26</v>
      </c>
      <c r="K689" s="379" t="s">
        <v>27</v>
      </c>
      <c r="L689" s="379" t="s">
        <v>28</v>
      </c>
      <c r="M689" s="379" t="s">
        <v>29</v>
      </c>
      <c r="N689" s="810"/>
      <c r="O689" s="810"/>
      <c r="P689" s="379" t="s">
        <v>30</v>
      </c>
      <c r="Q689" s="811"/>
      <c r="R689" s="379" t="s">
        <v>31</v>
      </c>
      <c r="S689" s="379" t="s">
        <v>32</v>
      </c>
      <c r="T689" s="381" t="s">
        <v>33</v>
      </c>
      <c r="U689" s="367" t="s">
        <v>34</v>
      </c>
      <c r="V689" s="367" t="s">
        <v>35</v>
      </c>
      <c r="W689" s="367" t="s">
        <v>36</v>
      </c>
      <c r="X689" s="806"/>
      <c r="Y689" s="807"/>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c r="DC689"/>
      <c r="DD689"/>
      <c r="DE689"/>
      <c r="DF689"/>
      <c r="DG689"/>
      <c r="DH689"/>
      <c r="DI689"/>
      <c r="DJ689"/>
      <c r="DK689"/>
      <c r="DL689"/>
      <c r="DM689"/>
      <c r="DN689"/>
      <c r="DO689"/>
      <c r="DP689"/>
      <c r="DQ689"/>
      <c r="DR689"/>
      <c r="DS689"/>
      <c r="DT689"/>
      <c r="DU689"/>
      <c r="DV689"/>
      <c r="DW689"/>
      <c r="DX689"/>
      <c r="DY689"/>
      <c r="DZ689"/>
      <c r="EA689"/>
      <c r="EB689"/>
      <c r="EC689"/>
      <c r="ED689"/>
      <c r="EE689"/>
      <c r="EF689"/>
      <c r="EG689"/>
      <c r="EH689"/>
      <c r="EI689"/>
      <c r="EJ689"/>
      <c r="EK689"/>
      <c r="EL689"/>
      <c r="EM689"/>
      <c r="EN689"/>
      <c r="EO689"/>
      <c r="EP689"/>
      <c r="EQ689"/>
      <c r="ER689"/>
      <c r="ES689"/>
      <c r="ET689"/>
      <c r="EU689"/>
      <c r="EV689"/>
      <c r="EW689"/>
      <c r="EX689"/>
      <c r="EY689"/>
      <c r="EZ689"/>
      <c r="FA689"/>
      <c r="FB689"/>
      <c r="FC689"/>
      <c r="FD689"/>
      <c r="FE689"/>
      <c r="FF689"/>
      <c r="FG689"/>
      <c r="FH689"/>
      <c r="FI689"/>
      <c r="FJ689"/>
      <c r="FK689"/>
      <c r="FL689"/>
      <c r="FM689"/>
      <c r="FN689"/>
      <c r="FO689"/>
      <c r="FP689"/>
      <c r="FQ689"/>
      <c r="FR689"/>
      <c r="FS689"/>
      <c r="FT689"/>
      <c r="FU689"/>
      <c r="FV689"/>
      <c r="FW689"/>
      <c r="FX689"/>
      <c r="FY689"/>
      <c r="FZ689"/>
      <c r="GA689"/>
      <c r="GB689"/>
      <c r="GC689"/>
      <c r="GD689"/>
      <c r="GE689"/>
      <c r="GF689"/>
      <c r="GG689"/>
      <c r="GH689"/>
      <c r="GI689"/>
      <c r="GJ689"/>
      <c r="GK689"/>
      <c r="GL689"/>
      <c r="GM689"/>
      <c r="GN689"/>
      <c r="GO689"/>
      <c r="GP689"/>
      <c r="GQ689"/>
      <c r="GR689"/>
      <c r="GS689"/>
      <c r="GT689"/>
      <c r="GU689"/>
      <c r="GV689"/>
      <c r="GW689"/>
      <c r="GX689"/>
      <c r="GY689"/>
      <c r="GZ689"/>
      <c r="HA689"/>
      <c r="HB689"/>
      <c r="HC689"/>
      <c r="HD689"/>
      <c r="HE689"/>
      <c r="HF689"/>
      <c r="HG689"/>
      <c r="HH689"/>
      <c r="HI689"/>
      <c r="HJ689"/>
      <c r="HK689"/>
      <c r="HL689"/>
      <c r="HM689"/>
      <c r="HN689"/>
      <c r="HO689"/>
      <c r="HP689"/>
      <c r="HQ689"/>
      <c r="HR689"/>
      <c r="HS689"/>
      <c r="HT689"/>
      <c r="HU689"/>
      <c r="HV689"/>
      <c r="HW689"/>
      <c r="HX689"/>
      <c r="HY689"/>
      <c r="HZ689"/>
      <c r="IA689"/>
      <c r="IB689"/>
      <c r="IC689"/>
      <c r="ID689"/>
      <c r="IE689"/>
      <c r="IF689"/>
      <c r="IG689"/>
      <c r="IH689"/>
      <c r="II689"/>
      <c r="IJ689"/>
      <c r="IK689"/>
      <c r="IL689"/>
      <c r="IM689"/>
      <c r="IN689"/>
      <c r="IO689"/>
      <c r="IP689"/>
      <c r="IQ689"/>
      <c r="IR689"/>
      <c r="IS689"/>
      <c r="IT689"/>
      <c r="IU689"/>
      <c r="IV689"/>
      <c r="IW689"/>
      <c r="IX689"/>
      <c r="IY689"/>
      <c r="IZ689"/>
      <c r="JA689"/>
      <c r="JB689"/>
      <c r="JC689"/>
      <c r="JD689"/>
      <c r="JE689"/>
      <c r="JF689"/>
      <c r="JG689"/>
      <c r="JH689"/>
      <c r="JI689"/>
      <c r="JJ689"/>
      <c r="JK689"/>
      <c r="JL689"/>
      <c r="JM689"/>
      <c r="JN689"/>
      <c r="JO689"/>
      <c r="JP689"/>
      <c r="JQ689"/>
      <c r="JR689"/>
      <c r="JS689"/>
      <c r="JT689"/>
      <c r="JU689"/>
      <c r="JV689"/>
      <c r="JW689"/>
      <c r="JX689"/>
      <c r="JY689"/>
      <c r="JZ689"/>
      <c r="KA689"/>
      <c r="KB689"/>
      <c r="KC689"/>
      <c r="KD689"/>
      <c r="KE689"/>
      <c r="KF689"/>
      <c r="KG689"/>
      <c r="KH689"/>
    </row>
    <row r="690" spans="1:294" s="120" customFormat="1" ht="15.5" x14ac:dyDescent="0.35">
      <c r="A690" s="817">
        <v>1</v>
      </c>
      <c r="B690" s="783">
        <v>45964</v>
      </c>
      <c r="C690" s="820">
        <v>119631125</v>
      </c>
      <c r="D690" s="780" t="s">
        <v>37</v>
      </c>
      <c r="E690" s="317" t="s">
        <v>177</v>
      </c>
      <c r="F690" s="318">
        <v>1</v>
      </c>
      <c r="G690" s="319" t="s">
        <v>39</v>
      </c>
      <c r="H690" s="320">
        <v>983000</v>
      </c>
      <c r="I690" s="412">
        <f t="shared" ref="I690:I695" si="1472">SUM(F690*H690)</f>
        <v>983000</v>
      </c>
      <c r="J690" s="319">
        <v>0</v>
      </c>
      <c r="K690" s="382">
        <f t="shared" ref="K690:K692" si="1473">SUM(I690*J690)</f>
        <v>0</v>
      </c>
      <c r="L690" s="382">
        <f t="shared" ref="L690:L702" si="1474">SUM(I690-K690)</f>
        <v>983000</v>
      </c>
      <c r="M690" s="205">
        <f>SUM(L690:L714)</f>
        <v>113005664</v>
      </c>
      <c r="N690" s="205">
        <f>SUM(M690*11%)</f>
        <v>12430623.040000001</v>
      </c>
      <c r="O690" s="187"/>
      <c r="P690" s="229">
        <f>SUM(M690+N690)</f>
        <v>125436287.04000001</v>
      </c>
      <c r="Q690" s="485" t="s">
        <v>258</v>
      </c>
      <c r="R690" s="451">
        <v>424765</v>
      </c>
      <c r="S690" s="649">
        <f>SUM(F690*R690)</f>
        <v>424765</v>
      </c>
      <c r="T690" s="638">
        <v>0</v>
      </c>
      <c r="U690" s="239">
        <f t="shared" ref="U690:U709" si="1475">SUM(S690*T690)</f>
        <v>0</v>
      </c>
      <c r="V690" s="239">
        <f t="shared" ref="V690:V702" si="1476">SUM(S690-U690)</f>
        <v>424765</v>
      </c>
      <c r="W690" s="238">
        <f t="shared" ref="W690:W726" si="1477">SUM(V690)</f>
        <v>424765</v>
      </c>
      <c r="X690" s="638">
        <v>0.11</v>
      </c>
      <c r="Y690" s="238">
        <f t="shared" ref="Y690:Y702" si="1478">SUM(W690+(W690*X690))</f>
        <v>471489.15</v>
      </c>
    </row>
    <row r="691" spans="1:294" s="120" customFormat="1" ht="15.5" x14ac:dyDescent="0.35">
      <c r="A691" s="818"/>
      <c r="B691" s="784"/>
      <c r="C691" s="821"/>
      <c r="D691" s="781"/>
      <c r="E691" s="282" t="s">
        <v>178</v>
      </c>
      <c r="F691" s="732">
        <v>3</v>
      </c>
      <c r="G691" s="311" t="s">
        <v>39</v>
      </c>
      <c r="H691" s="312">
        <v>3328000</v>
      </c>
      <c r="I691" s="413">
        <f t="shared" si="1472"/>
        <v>9984000</v>
      </c>
      <c r="J691" s="311">
        <v>0</v>
      </c>
      <c r="K691" s="415">
        <f t="shared" si="1473"/>
        <v>0</v>
      </c>
      <c r="L691" s="415">
        <f t="shared" si="1474"/>
        <v>9984000</v>
      </c>
      <c r="M691" s="57"/>
      <c r="N691" s="57"/>
      <c r="O691" s="197"/>
      <c r="P691" s="57"/>
      <c r="Q691" s="484" t="s">
        <v>258</v>
      </c>
      <c r="R691" s="483">
        <v>500500</v>
      </c>
      <c r="S691" s="155">
        <f>SUM(F691*R691)</f>
        <v>1501500</v>
      </c>
      <c r="T691" s="156">
        <v>0</v>
      </c>
      <c r="U691" s="480">
        <f t="shared" si="1475"/>
        <v>0</v>
      </c>
      <c r="V691" s="480">
        <f t="shared" si="1476"/>
        <v>1501500</v>
      </c>
      <c r="W691" s="424">
        <f t="shared" si="1477"/>
        <v>1501500</v>
      </c>
      <c r="X691" s="156">
        <v>0.11</v>
      </c>
      <c r="Y691" s="424">
        <f t="shared" si="1478"/>
        <v>1666665</v>
      </c>
    </row>
    <row r="692" spans="1:294" s="120" customFormat="1" ht="17.25" customHeight="1" x14ac:dyDescent="0.35">
      <c r="A692" s="818"/>
      <c r="B692" s="784"/>
      <c r="C692" s="821"/>
      <c r="D692" s="781"/>
      <c r="E692" s="282" t="s">
        <v>307</v>
      </c>
      <c r="F692" s="75">
        <v>8</v>
      </c>
      <c r="G692" s="311" t="s">
        <v>45</v>
      </c>
      <c r="H692" s="157">
        <v>2708750</v>
      </c>
      <c r="I692" s="413">
        <f t="shared" si="1472"/>
        <v>21670000</v>
      </c>
      <c r="J692" s="311">
        <v>0.2</v>
      </c>
      <c r="K692" s="415">
        <f t="shared" si="1473"/>
        <v>4334000</v>
      </c>
      <c r="L692" s="415">
        <f t="shared" si="1474"/>
        <v>17336000</v>
      </c>
      <c r="M692" s="57"/>
      <c r="N692" s="57"/>
      <c r="O692" s="197"/>
      <c r="P692" s="57"/>
      <c r="Q692" s="270" t="s">
        <v>140</v>
      </c>
      <c r="R692" s="206">
        <v>1625000</v>
      </c>
      <c r="S692" s="155">
        <f>SUM(F692*R692)</f>
        <v>13000000</v>
      </c>
      <c r="T692" s="156">
        <v>0.25</v>
      </c>
      <c r="U692" s="480">
        <f t="shared" si="1475"/>
        <v>3250000</v>
      </c>
      <c r="V692" s="480">
        <f t="shared" si="1476"/>
        <v>9750000</v>
      </c>
      <c r="W692" s="424">
        <f t="shared" si="1477"/>
        <v>9750000</v>
      </c>
      <c r="X692" s="156">
        <v>0.11</v>
      </c>
      <c r="Y692" s="424">
        <f t="shared" si="1478"/>
        <v>10822500</v>
      </c>
    </row>
    <row r="693" spans="1:294" s="120" customFormat="1" ht="15.5" x14ac:dyDescent="0.35">
      <c r="A693" s="818"/>
      <c r="B693" s="784"/>
      <c r="C693" s="821"/>
      <c r="D693" s="781"/>
      <c r="E693" s="125" t="s">
        <v>221</v>
      </c>
      <c r="F693" s="75">
        <v>2</v>
      </c>
      <c r="G693" s="158" t="s">
        <v>45</v>
      </c>
      <c r="H693" s="157">
        <v>235000</v>
      </c>
      <c r="I693" s="413">
        <f t="shared" si="1472"/>
        <v>470000</v>
      </c>
      <c r="J693" s="158">
        <v>0.2</v>
      </c>
      <c r="K693" s="415">
        <f t="shared" ref="K693:K695" si="1479">SUM(I693*J693)</f>
        <v>94000</v>
      </c>
      <c r="L693" s="415">
        <f t="shared" si="1474"/>
        <v>376000</v>
      </c>
      <c r="M693" s="57"/>
      <c r="N693" s="57"/>
      <c r="O693" s="197"/>
      <c r="P693" s="57"/>
      <c r="Q693" s="484" t="s">
        <v>360</v>
      </c>
      <c r="R693" s="483">
        <v>380000</v>
      </c>
      <c r="S693" s="155">
        <f>SUM(F693*R693)</f>
        <v>760000</v>
      </c>
      <c r="T693" s="156">
        <v>0.5</v>
      </c>
      <c r="U693" s="480">
        <f t="shared" si="1475"/>
        <v>380000</v>
      </c>
      <c r="V693" s="480">
        <f t="shared" si="1476"/>
        <v>380000</v>
      </c>
      <c r="W693" s="424">
        <f t="shared" si="1477"/>
        <v>380000</v>
      </c>
      <c r="X693" s="156">
        <v>0.11</v>
      </c>
      <c r="Y693" s="424">
        <f t="shared" si="1478"/>
        <v>421800</v>
      </c>
    </row>
    <row r="694" spans="1:294" s="120" customFormat="1" ht="15.5" x14ac:dyDescent="0.35">
      <c r="A694" s="818"/>
      <c r="B694" s="784"/>
      <c r="C694" s="821"/>
      <c r="D694" s="781"/>
      <c r="E694" s="282" t="s">
        <v>295</v>
      </c>
      <c r="F694" s="732">
        <v>1</v>
      </c>
      <c r="G694" s="311" t="s">
        <v>45</v>
      </c>
      <c r="H694" s="312">
        <v>1534000</v>
      </c>
      <c r="I694" s="413">
        <f t="shared" si="1472"/>
        <v>1534000</v>
      </c>
      <c r="J694" s="311">
        <v>0</v>
      </c>
      <c r="K694" s="415">
        <f t="shared" si="1479"/>
        <v>0</v>
      </c>
      <c r="L694" s="415">
        <f t="shared" si="1474"/>
        <v>1534000</v>
      </c>
      <c r="M694" s="57"/>
      <c r="N694" s="57"/>
      <c r="O694" s="197"/>
      <c r="P694" s="57"/>
      <c r="Q694" s="484" t="s">
        <v>258</v>
      </c>
      <c r="R694" s="206">
        <v>557000</v>
      </c>
      <c r="S694" s="155">
        <f>SUM(F694*R694)</f>
        <v>557000</v>
      </c>
      <c r="T694" s="156">
        <v>0</v>
      </c>
      <c r="U694" s="480">
        <f t="shared" si="1475"/>
        <v>0</v>
      </c>
      <c r="V694" s="480">
        <f t="shared" si="1476"/>
        <v>557000</v>
      </c>
      <c r="W694" s="424">
        <f t="shared" si="1477"/>
        <v>557000</v>
      </c>
      <c r="X694" s="156">
        <v>0.11</v>
      </c>
      <c r="Y694" s="424">
        <f t="shared" si="1478"/>
        <v>618270</v>
      </c>
    </row>
    <row r="695" spans="1:294" s="120" customFormat="1" ht="15.5" x14ac:dyDescent="0.35">
      <c r="A695" s="818"/>
      <c r="B695" s="784"/>
      <c r="C695" s="821"/>
      <c r="D695" s="781"/>
      <c r="E695" s="125" t="s">
        <v>155</v>
      </c>
      <c r="F695" s="732">
        <v>3</v>
      </c>
      <c r="G695" s="158" t="s">
        <v>45</v>
      </c>
      <c r="H695" s="157">
        <v>1682000</v>
      </c>
      <c r="I695" s="413">
        <f t="shared" si="1472"/>
        <v>5046000</v>
      </c>
      <c r="J695" s="311">
        <v>0</v>
      </c>
      <c r="K695" s="415">
        <f t="shared" si="1479"/>
        <v>0</v>
      </c>
      <c r="L695" s="415">
        <f t="shared" si="1474"/>
        <v>5046000</v>
      </c>
      <c r="M695" s="57"/>
      <c r="N695" s="57"/>
      <c r="O695" s="197"/>
      <c r="P695" s="57"/>
      <c r="Q695" s="484" t="s">
        <v>258</v>
      </c>
      <c r="R695" s="483">
        <v>557000</v>
      </c>
      <c r="S695" s="155">
        <f>SUM(F695*R695)</f>
        <v>1671000</v>
      </c>
      <c r="T695" s="156">
        <v>0</v>
      </c>
      <c r="U695" s="480">
        <f t="shared" si="1475"/>
        <v>0</v>
      </c>
      <c r="V695" s="480">
        <f t="shared" si="1476"/>
        <v>1671000</v>
      </c>
      <c r="W695" s="424">
        <f t="shared" si="1477"/>
        <v>1671000</v>
      </c>
      <c r="X695" s="156">
        <v>0.11</v>
      </c>
      <c r="Y695" s="424">
        <f t="shared" si="1478"/>
        <v>1854810</v>
      </c>
    </row>
    <row r="696" spans="1:294" s="120" customFormat="1" ht="15.5" x14ac:dyDescent="0.35">
      <c r="A696" s="818"/>
      <c r="B696" s="784"/>
      <c r="C696" s="821"/>
      <c r="D696" s="781"/>
      <c r="E696" s="282" t="s">
        <v>176</v>
      </c>
      <c r="F696" s="732">
        <v>1</v>
      </c>
      <c r="G696" s="311" t="s">
        <v>46</v>
      </c>
      <c r="H696" s="157">
        <v>989000</v>
      </c>
      <c r="I696" s="413">
        <f t="shared" ref="I696:I707" si="1480">SUM(F696*H696)</f>
        <v>989000</v>
      </c>
      <c r="J696" s="311">
        <v>0</v>
      </c>
      <c r="K696" s="415">
        <f t="shared" ref="K696:K702" si="1481">SUM(I696*J696)</f>
        <v>0</v>
      </c>
      <c r="L696" s="415">
        <f t="shared" si="1474"/>
        <v>989000</v>
      </c>
      <c r="M696" s="57"/>
      <c r="N696" s="57"/>
      <c r="O696" s="197"/>
      <c r="P696" s="57"/>
      <c r="Q696" s="484" t="s">
        <v>40</v>
      </c>
      <c r="R696" s="483">
        <v>877000</v>
      </c>
      <c r="S696" s="155">
        <f>SUM(F696*R696)</f>
        <v>877000</v>
      </c>
      <c r="T696" s="156">
        <v>0.3</v>
      </c>
      <c r="U696" s="480">
        <f t="shared" si="1475"/>
        <v>263100</v>
      </c>
      <c r="V696" s="480">
        <f t="shared" si="1476"/>
        <v>613900</v>
      </c>
      <c r="W696" s="424">
        <f t="shared" si="1477"/>
        <v>613900</v>
      </c>
      <c r="X696" s="156">
        <v>0.11</v>
      </c>
      <c r="Y696" s="424">
        <f t="shared" si="1478"/>
        <v>681429</v>
      </c>
    </row>
    <row r="697" spans="1:294" s="120" customFormat="1" ht="15.5" x14ac:dyDescent="0.35">
      <c r="A697" s="818"/>
      <c r="B697" s="784"/>
      <c r="C697" s="821"/>
      <c r="D697" s="781"/>
      <c r="E697" s="282" t="s">
        <v>172</v>
      </c>
      <c r="F697" s="732">
        <v>4</v>
      </c>
      <c r="G697" s="311" t="s">
        <v>45</v>
      </c>
      <c r="H697" s="312">
        <v>2414000</v>
      </c>
      <c r="I697" s="413">
        <f t="shared" si="1480"/>
        <v>9656000</v>
      </c>
      <c r="J697" s="311">
        <v>0</v>
      </c>
      <c r="K697" s="415">
        <f t="shared" si="1481"/>
        <v>0</v>
      </c>
      <c r="L697" s="415">
        <f t="shared" si="1474"/>
        <v>9656000</v>
      </c>
      <c r="M697" s="57"/>
      <c r="N697" s="57"/>
      <c r="O697" s="197"/>
      <c r="P697" s="57"/>
      <c r="Q697" s="484" t="s">
        <v>258</v>
      </c>
      <c r="R697" s="483">
        <v>900811</v>
      </c>
      <c r="S697" s="155">
        <f>SUM(F697*R697)</f>
        <v>3603244</v>
      </c>
      <c r="T697" s="156">
        <v>0</v>
      </c>
      <c r="U697" s="480">
        <f t="shared" si="1475"/>
        <v>0</v>
      </c>
      <c r="V697" s="480">
        <f t="shared" si="1476"/>
        <v>3603244</v>
      </c>
      <c r="W697" s="424">
        <f t="shared" si="1477"/>
        <v>3603244</v>
      </c>
      <c r="X697" s="156">
        <v>0.11</v>
      </c>
      <c r="Y697" s="424">
        <f t="shared" si="1478"/>
        <v>3999600.84</v>
      </c>
    </row>
    <row r="698" spans="1:294" s="120" customFormat="1" ht="15.5" x14ac:dyDescent="0.35">
      <c r="A698" s="818"/>
      <c r="B698" s="784"/>
      <c r="C698" s="821"/>
      <c r="D698" s="781"/>
      <c r="E698" s="125" t="s">
        <v>156</v>
      </c>
      <c r="F698" s="732">
        <v>2</v>
      </c>
      <c r="G698" s="158" t="s">
        <v>39</v>
      </c>
      <c r="H698" s="157">
        <v>489000</v>
      </c>
      <c r="I698" s="413">
        <f t="shared" si="1480"/>
        <v>978000</v>
      </c>
      <c r="J698" s="311">
        <v>0</v>
      </c>
      <c r="K698" s="415">
        <f t="shared" si="1481"/>
        <v>0</v>
      </c>
      <c r="L698" s="415">
        <f t="shared" si="1474"/>
        <v>978000</v>
      </c>
      <c r="M698" s="57"/>
      <c r="N698" s="57"/>
      <c r="O698" s="197"/>
      <c r="P698" s="57"/>
      <c r="Q698" s="484" t="s">
        <v>258</v>
      </c>
      <c r="R698" s="483">
        <v>211255</v>
      </c>
      <c r="S698" s="155">
        <f>SUM(F698*R698)</f>
        <v>422510</v>
      </c>
      <c r="T698" s="156">
        <v>0</v>
      </c>
      <c r="U698" s="480">
        <f t="shared" si="1475"/>
        <v>0</v>
      </c>
      <c r="V698" s="480">
        <f t="shared" si="1476"/>
        <v>422510</v>
      </c>
      <c r="W698" s="424">
        <f t="shared" si="1477"/>
        <v>422510</v>
      </c>
      <c r="X698" s="156">
        <v>0.11</v>
      </c>
      <c r="Y698" s="424">
        <f t="shared" si="1478"/>
        <v>468986.1</v>
      </c>
    </row>
    <row r="699" spans="1:294" s="120" customFormat="1" ht="15.5" x14ac:dyDescent="0.35">
      <c r="A699" s="818"/>
      <c r="B699" s="784"/>
      <c r="C699" s="821"/>
      <c r="D699" s="781"/>
      <c r="E699" s="125" t="s">
        <v>43</v>
      </c>
      <c r="F699" s="732">
        <v>2</v>
      </c>
      <c r="G699" s="158" t="s">
        <v>39</v>
      </c>
      <c r="H699" s="157">
        <v>5588000</v>
      </c>
      <c r="I699" s="413">
        <f t="shared" si="1480"/>
        <v>11176000</v>
      </c>
      <c r="J699" s="311">
        <v>0</v>
      </c>
      <c r="K699" s="415">
        <f t="shared" si="1481"/>
        <v>0</v>
      </c>
      <c r="L699" s="415">
        <f t="shared" si="1474"/>
        <v>11176000</v>
      </c>
      <c r="M699" s="57"/>
      <c r="N699" s="57"/>
      <c r="O699" s="197"/>
      <c r="P699" s="57"/>
      <c r="Q699" s="484" t="s">
        <v>258</v>
      </c>
      <c r="R699" s="483">
        <v>2417690</v>
      </c>
      <c r="S699" s="155">
        <f>SUM(F699*R699)</f>
        <v>4835380</v>
      </c>
      <c r="T699" s="156">
        <v>0</v>
      </c>
      <c r="U699" s="480">
        <f t="shared" si="1475"/>
        <v>0</v>
      </c>
      <c r="V699" s="480">
        <f t="shared" si="1476"/>
        <v>4835380</v>
      </c>
      <c r="W699" s="424">
        <f t="shared" si="1477"/>
        <v>4835380</v>
      </c>
      <c r="X699" s="156">
        <v>0.11</v>
      </c>
      <c r="Y699" s="424">
        <f t="shared" si="1478"/>
        <v>5367271.8</v>
      </c>
    </row>
    <row r="700" spans="1:294" s="120" customFormat="1" ht="15.5" x14ac:dyDescent="0.35">
      <c r="A700" s="818"/>
      <c r="B700" s="784"/>
      <c r="C700" s="821"/>
      <c r="D700" s="781"/>
      <c r="E700" s="282" t="s">
        <v>174</v>
      </c>
      <c r="F700" s="732">
        <v>2</v>
      </c>
      <c r="G700" s="311" t="s">
        <v>45</v>
      </c>
      <c r="H700" s="312">
        <v>1534000</v>
      </c>
      <c r="I700" s="413">
        <f t="shared" si="1480"/>
        <v>3068000</v>
      </c>
      <c r="J700" s="311">
        <v>0</v>
      </c>
      <c r="K700" s="415">
        <f t="shared" si="1481"/>
        <v>0</v>
      </c>
      <c r="L700" s="415">
        <f t="shared" si="1474"/>
        <v>3068000</v>
      </c>
      <c r="M700" s="57"/>
      <c r="N700" s="57"/>
      <c r="O700" s="197"/>
      <c r="P700" s="57"/>
      <c r="Q700" s="484" t="s">
        <v>258</v>
      </c>
      <c r="R700" s="483">
        <v>557000</v>
      </c>
      <c r="S700" s="155">
        <f>SUM(F700*R700)</f>
        <v>1114000</v>
      </c>
      <c r="T700" s="156">
        <v>0</v>
      </c>
      <c r="U700" s="480">
        <f t="shared" si="1475"/>
        <v>0</v>
      </c>
      <c r="V700" s="480">
        <f t="shared" si="1476"/>
        <v>1114000</v>
      </c>
      <c r="W700" s="424">
        <f t="shared" si="1477"/>
        <v>1114000</v>
      </c>
      <c r="X700" s="156">
        <v>0.11</v>
      </c>
      <c r="Y700" s="424">
        <f t="shared" si="1478"/>
        <v>1236540</v>
      </c>
    </row>
    <row r="701" spans="1:294" s="120" customFormat="1" ht="15.5" x14ac:dyDescent="0.35">
      <c r="A701" s="818"/>
      <c r="B701" s="784"/>
      <c r="C701" s="821"/>
      <c r="D701" s="781"/>
      <c r="E701" s="125" t="s">
        <v>59</v>
      </c>
      <c r="F701" s="732">
        <v>3</v>
      </c>
      <c r="G701" s="158" t="s">
        <v>42</v>
      </c>
      <c r="H701" s="157">
        <v>2892000</v>
      </c>
      <c r="I701" s="413">
        <f t="shared" si="1480"/>
        <v>8676000</v>
      </c>
      <c r="J701" s="311">
        <v>0</v>
      </c>
      <c r="K701" s="415">
        <f t="shared" si="1481"/>
        <v>0</v>
      </c>
      <c r="L701" s="415">
        <f t="shared" si="1474"/>
        <v>8676000</v>
      </c>
      <c r="M701" s="57"/>
      <c r="N701" s="57"/>
      <c r="O701" s="197"/>
      <c r="P701" s="57"/>
      <c r="Q701" s="484" t="s">
        <v>258</v>
      </c>
      <c r="R701" s="483">
        <v>1462000</v>
      </c>
      <c r="S701" s="155">
        <f>SUM(F701*R701)</f>
        <v>4386000</v>
      </c>
      <c r="T701" s="156">
        <v>0</v>
      </c>
      <c r="U701" s="480">
        <f t="shared" si="1475"/>
        <v>0</v>
      </c>
      <c r="V701" s="480">
        <f t="shared" si="1476"/>
        <v>4386000</v>
      </c>
      <c r="W701" s="424">
        <f t="shared" si="1477"/>
        <v>4386000</v>
      </c>
      <c r="X701" s="156">
        <v>0.11</v>
      </c>
      <c r="Y701" s="424">
        <f t="shared" si="1478"/>
        <v>4868460</v>
      </c>
    </row>
    <row r="702" spans="1:294" s="120" customFormat="1" ht="15.5" x14ac:dyDescent="0.35">
      <c r="A702" s="818"/>
      <c r="B702" s="784"/>
      <c r="C702" s="821"/>
      <c r="D702" s="781"/>
      <c r="E702" s="125" t="s">
        <v>111</v>
      </c>
      <c r="F702" s="732">
        <v>4</v>
      </c>
      <c r="G702" s="158" t="s">
        <v>42</v>
      </c>
      <c r="H702" s="157">
        <v>1816000</v>
      </c>
      <c r="I702" s="413">
        <f t="shared" si="1480"/>
        <v>7264000</v>
      </c>
      <c r="J702" s="311">
        <v>0</v>
      </c>
      <c r="K702" s="415">
        <f t="shared" si="1481"/>
        <v>0</v>
      </c>
      <c r="L702" s="415">
        <f t="shared" si="1474"/>
        <v>7264000</v>
      </c>
      <c r="M702" s="57"/>
      <c r="N702" s="57"/>
      <c r="O702" s="197"/>
      <c r="P702" s="57"/>
      <c r="Q702" s="484" t="s">
        <v>258</v>
      </c>
      <c r="R702" s="483">
        <v>658000</v>
      </c>
      <c r="S702" s="155">
        <f>SUM(F702*R702)</f>
        <v>2632000</v>
      </c>
      <c r="T702" s="156">
        <v>0</v>
      </c>
      <c r="U702" s="480">
        <f t="shared" si="1475"/>
        <v>0</v>
      </c>
      <c r="V702" s="480">
        <f t="shared" si="1476"/>
        <v>2632000</v>
      </c>
      <c r="W702" s="424">
        <f t="shared" si="1477"/>
        <v>2632000</v>
      </c>
      <c r="X702" s="156">
        <v>0.11</v>
      </c>
      <c r="Y702" s="424">
        <f t="shared" si="1478"/>
        <v>2921520</v>
      </c>
    </row>
    <row r="703" spans="1:294" s="120" customFormat="1" ht="15.5" x14ac:dyDescent="0.35">
      <c r="A703" s="818"/>
      <c r="B703" s="784"/>
      <c r="C703" s="821"/>
      <c r="D703" s="781"/>
      <c r="E703" s="125" t="s">
        <v>163</v>
      </c>
      <c r="F703" s="732">
        <v>3</v>
      </c>
      <c r="G703" s="311" t="s">
        <v>45</v>
      </c>
      <c r="H703" s="157">
        <v>1260000</v>
      </c>
      <c r="I703" s="413">
        <f t="shared" si="1480"/>
        <v>3780000</v>
      </c>
      <c r="J703" s="311">
        <v>0.2</v>
      </c>
      <c r="K703" s="415">
        <f t="shared" ref="K703" si="1482">SUM(I703*J703)</f>
        <v>756000</v>
      </c>
      <c r="L703" s="415">
        <f t="shared" ref="L703" si="1483">SUM(I703-K703)</f>
        <v>3024000</v>
      </c>
      <c r="M703" s="57"/>
      <c r="N703" s="57"/>
      <c r="O703" s="197"/>
      <c r="P703" s="57"/>
      <c r="Q703" s="484" t="s">
        <v>361</v>
      </c>
      <c r="R703" s="483">
        <v>1491000</v>
      </c>
      <c r="S703" s="155">
        <f>SUM(F703*R703)</f>
        <v>4473000</v>
      </c>
      <c r="T703" s="156">
        <v>0.5</v>
      </c>
      <c r="U703" s="480">
        <f t="shared" si="1475"/>
        <v>2236500</v>
      </c>
      <c r="V703" s="480">
        <f t="shared" ref="V703" si="1484">SUM(S703-U703)</f>
        <v>2236500</v>
      </c>
      <c r="W703" s="424">
        <f t="shared" si="1477"/>
        <v>2236500</v>
      </c>
      <c r="X703" s="156">
        <v>0.11</v>
      </c>
      <c r="Y703" s="424">
        <f t="shared" ref="Y703" si="1485">SUM(W703+(W703*X703))</f>
        <v>2482515</v>
      </c>
    </row>
    <row r="704" spans="1:294" s="120" customFormat="1" ht="15.5" x14ac:dyDescent="0.35">
      <c r="A704" s="818"/>
      <c r="B704" s="784"/>
      <c r="C704" s="821"/>
      <c r="D704" s="781"/>
      <c r="E704" s="282" t="s">
        <v>191</v>
      </c>
      <c r="F704" s="732">
        <v>4</v>
      </c>
      <c r="G704" s="311" t="s">
        <v>42</v>
      </c>
      <c r="H704" s="157">
        <v>339000</v>
      </c>
      <c r="I704" s="413">
        <f t="shared" si="1480"/>
        <v>1356000</v>
      </c>
      <c r="J704" s="311">
        <v>0</v>
      </c>
      <c r="K704" s="415">
        <f t="shared" ref="K704:K720" si="1486">SUM(I704*J704)</f>
        <v>0</v>
      </c>
      <c r="L704" s="415">
        <f t="shared" ref="L704:L707" si="1487">SUM(I704-K704)</f>
        <v>1356000</v>
      </c>
      <c r="M704" s="57"/>
      <c r="N704" s="57"/>
      <c r="O704" s="197"/>
      <c r="P704" s="57"/>
      <c r="Q704" s="484" t="s">
        <v>258</v>
      </c>
      <c r="R704" s="483">
        <v>150000</v>
      </c>
      <c r="S704" s="155">
        <f>SUM(F704*R704)</f>
        <v>600000</v>
      </c>
      <c r="T704" s="156">
        <v>0</v>
      </c>
      <c r="U704" s="480">
        <f t="shared" si="1475"/>
        <v>0</v>
      </c>
      <c r="V704" s="480">
        <f t="shared" ref="V704:V709" si="1488">SUM(S704-U704)</f>
        <v>600000</v>
      </c>
      <c r="W704" s="424">
        <f t="shared" si="1477"/>
        <v>600000</v>
      </c>
      <c r="X704" s="156">
        <v>0.11</v>
      </c>
      <c r="Y704" s="424">
        <f t="shared" ref="Y704:Y707" si="1489">SUM(W704+(W704*X704))</f>
        <v>666000</v>
      </c>
    </row>
    <row r="705" spans="1:25" s="120" customFormat="1" ht="15.5" x14ac:dyDescent="0.35">
      <c r="A705" s="818"/>
      <c r="B705" s="784"/>
      <c r="C705" s="821"/>
      <c r="D705" s="781"/>
      <c r="E705" s="125" t="s">
        <v>61</v>
      </c>
      <c r="F705" s="732">
        <v>1</v>
      </c>
      <c r="G705" s="311" t="s">
        <v>39</v>
      </c>
      <c r="H705" s="157">
        <v>3609000</v>
      </c>
      <c r="I705" s="413">
        <f t="shared" si="1480"/>
        <v>3609000</v>
      </c>
      <c r="J705" s="311">
        <v>0</v>
      </c>
      <c r="K705" s="415">
        <f t="shared" si="1486"/>
        <v>0</v>
      </c>
      <c r="L705" s="415">
        <f t="shared" si="1487"/>
        <v>3609000</v>
      </c>
      <c r="M705" s="57"/>
      <c r="N705" s="57"/>
      <c r="O705" s="197"/>
      <c r="P705" s="57"/>
      <c r="Q705" s="484" t="s">
        <v>360</v>
      </c>
      <c r="R705" s="483">
        <v>1561285</v>
      </c>
      <c r="S705" s="155">
        <f>SUM(F705*R705)</f>
        <v>1561285</v>
      </c>
      <c r="T705" s="156">
        <v>0.5</v>
      </c>
      <c r="U705" s="480">
        <f t="shared" si="1475"/>
        <v>780642.5</v>
      </c>
      <c r="V705" s="480">
        <f t="shared" si="1488"/>
        <v>780642.5</v>
      </c>
      <c r="W705" s="424">
        <f t="shared" si="1477"/>
        <v>780642.5</v>
      </c>
      <c r="X705" s="156">
        <v>0.11</v>
      </c>
      <c r="Y705" s="424">
        <f t="shared" si="1489"/>
        <v>866513.17500000005</v>
      </c>
    </row>
    <row r="706" spans="1:25" s="120" customFormat="1" ht="15.5" x14ac:dyDescent="0.35">
      <c r="A706" s="818"/>
      <c r="B706" s="784"/>
      <c r="C706" s="821"/>
      <c r="D706" s="781"/>
      <c r="E706" s="125" t="s">
        <v>103</v>
      </c>
      <c r="F706" s="732">
        <v>2</v>
      </c>
      <c r="G706" s="158" t="s">
        <v>39</v>
      </c>
      <c r="H706" s="157">
        <v>929000</v>
      </c>
      <c r="I706" s="413">
        <f t="shared" si="1480"/>
        <v>1858000</v>
      </c>
      <c r="J706" s="311">
        <v>0</v>
      </c>
      <c r="K706" s="415">
        <f t="shared" si="1486"/>
        <v>0</v>
      </c>
      <c r="L706" s="415">
        <f t="shared" si="1487"/>
        <v>1858000</v>
      </c>
      <c r="M706" s="57"/>
      <c r="N706" s="57"/>
      <c r="O706" s="197"/>
      <c r="P706" s="57"/>
      <c r="Q706" s="484" t="s">
        <v>258</v>
      </c>
      <c r="R706" s="483">
        <v>401830</v>
      </c>
      <c r="S706" s="155">
        <f>SUM(F706*R706)</f>
        <v>803660</v>
      </c>
      <c r="T706" s="156">
        <v>0</v>
      </c>
      <c r="U706" s="480">
        <f t="shared" si="1475"/>
        <v>0</v>
      </c>
      <c r="V706" s="480">
        <f t="shared" si="1488"/>
        <v>803660</v>
      </c>
      <c r="W706" s="424">
        <f t="shared" si="1477"/>
        <v>803660</v>
      </c>
      <c r="X706" s="156">
        <v>0.11</v>
      </c>
      <c r="Y706" s="424">
        <f t="shared" si="1489"/>
        <v>892062.6</v>
      </c>
    </row>
    <row r="707" spans="1:25" s="120" customFormat="1" ht="15.5" x14ac:dyDescent="0.35">
      <c r="A707" s="818"/>
      <c r="B707" s="784"/>
      <c r="C707" s="821"/>
      <c r="D707" s="781"/>
      <c r="E707" s="282" t="s">
        <v>179</v>
      </c>
      <c r="F707" s="75">
        <v>1</v>
      </c>
      <c r="G707" s="311" t="s">
        <v>39</v>
      </c>
      <c r="H707" s="157">
        <v>1667000</v>
      </c>
      <c r="I707" s="413">
        <f t="shared" si="1480"/>
        <v>1667000</v>
      </c>
      <c r="J707" s="311">
        <v>0</v>
      </c>
      <c r="K707" s="415">
        <f t="shared" si="1486"/>
        <v>0</v>
      </c>
      <c r="L707" s="415">
        <f t="shared" si="1487"/>
        <v>1667000</v>
      </c>
      <c r="M707" s="57"/>
      <c r="N707" s="57"/>
      <c r="O707" s="197"/>
      <c r="P707" s="57"/>
      <c r="Q707" s="484" t="s">
        <v>258</v>
      </c>
      <c r="R707" s="483">
        <v>720940</v>
      </c>
      <c r="S707" s="155">
        <f>SUM(F707*R707)</f>
        <v>720940</v>
      </c>
      <c r="T707" s="156">
        <v>0</v>
      </c>
      <c r="U707" s="480">
        <f t="shared" si="1475"/>
        <v>0</v>
      </c>
      <c r="V707" s="480">
        <f t="shared" si="1488"/>
        <v>720940</v>
      </c>
      <c r="W707" s="424">
        <f t="shared" si="1477"/>
        <v>720940</v>
      </c>
      <c r="X707" s="156">
        <v>0.11</v>
      </c>
      <c r="Y707" s="424">
        <f t="shared" si="1489"/>
        <v>800243.4</v>
      </c>
    </row>
    <row r="708" spans="1:25" s="120" customFormat="1" ht="15.5" x14ac:dyDescent="0.35">
      <c r="A708" s="818"/>
      <c r="B708" s="784"/>
      <c r="C708" s="821"/>
      <c r="D708" s="781"/>
      <c r="E708" s="282" t="s">
        <v>292</v>
      </c>
      <c r="F708" s="732">
        <v>1</v>
      </c>
      <c r="G708" s="311" t="s">
        <v>39</v>
      </c>
      <c r="H708" s="157">
        <v>622000</v>
      </c>
      <c r="I708" s="413">
        <f t="shared" ref="I708" si="1490">SUM(F708*H708)</f>
        <v>622000</v>
      </c>
      <c r="J708" s="311">
        <v>0</v>
      </c>
      <c r="K708" s="415">
        <f t="shared" si="1486"/>
        <v>0</v>
      </c>
      <c r="L708" s="415">
        <f t="shared" ref="L708" si="1491">SUM(I708-K708)</f>
        <v>622000</v>
      </c>
      <c r="M708" s="57"/>
      <c r="N708" s="57"/>
      <c r="O708" s="197"/>
      <c r="P708" s="57"/>
      <c r="Q708" s="484" t="s">
        <v>258</v>
      </c>
      <c r="R708" s="483">
        <v>268620</v>
      </c>
      <c r="S708" s="155">
        <f>SUM(F708*R708)</f>
        <v>268620</v>
      </c>
      <c r="T708" s="156">
        <v>0</v>
      </c>
      <c r="U708" s="480">
        <f t="shared" si="1475"/>
        <v>0</v>
      </c>
      <c r="V708" s="480">
        <f t="shared" si="1488"/>
        <v>268620</v>
      </c>
      <c r="W708" s="424">
        <f t="shared" si="1477"/>
        <v>268620</v>
      </c>
      <c r="X708" s="156">
        <v>0.11</v>
      </c>
      <c r="Y708" s="424">
        <f t="shared" ref="Y708" si="1492">SUM(W708+(W708*X708))</f>
        <v>298168.2</v>
      </c>
    </row>
    <row r="709" spans="1:25" s="120" customFormat="1" ht="15.5" x14ac:dyDescent="0.35">
      <c r="A709" s="818"/>
      <c r="B709" s="784"/>
      <c r="C709" s="821"/>
      <c r="D709" s="781"/>
      <c r="E709" s="282" t="s">
        <v>257</v>
      </c>
      <c r="F709" s="75">
        <v>2</v>
      </c>
      <c r="G709" s="311" t="s">
        <v>45</v>
      </c>
      <c r="H709" s="312">
        <v>3019000</v>
      </c>
      <c r="I709" s="413">
        <f t="shared" ref="I709:I717" si="1493">SUM(F709*H709)</f>
        <v>6038000</v>
      </c>
      <c r="J709" s="311">
        <v>0.2</v>
      </c>
      <c r="K709" s="415">
        <f t="shared" si="1486"/>
        <v>1207600</v>
      </c>
      <c r="L709" s="415">
        <f t="shared" ref="L709:L714" si="1494">SUM(I709-K709)</f>
        <v>4830400</v>
      </c>
      <c r="M709" s="57"/>
      <c r="N709" s="57"/>
      <c r="O709" s="197"/>
      <c r="P709" s="57"/>
      <c r="Q709" s="270" t="s">
        <v>118</v>
      </c>
      <c r="R709" s="483">
        <v>2173500</v>
      </c>
      <c r="S709" s="155">
        <f>SUM(F709*R709)</f>
        <v>4347000</v>
      </c>
      <c r="T709" s="156">
        <v>0.2</v>
      </c>
      <c r="U709" s="480">
        <f t="shared" si="1475"/>
        <v>869400</v>
      </c>
      <c r="V709" s="480">
        <f t="shared" si="1488"/>
        <v>3477600</v>
      </c>
      <c r="W709" s="424">
        <f t="shared" si="1477"/>
        <v>3477600</v>
      </c>
      <c r="X709" s="156">
        <v>0.11</v>
      </c>
      <c r="Y709" s="424">
        <f t="shared" ref="Y709:Y716" si="1495">SUM(W709+(W709*X709))</f>
        <v>3860136</v>
      </c>
    </row>
    <row r="710" spans="1:25" s="119" customFormat="1" ht="14.25" customHeight="1" x14ac:dyDescent="0.35">
      <c r="A710" s="818"/>
      <c r="B710" s="784"/>
      <c r="C710" s="821"/>
      <c r="D710" s="781"/>
      <c r="E710" s="282" t="s">
        <v>367</v>
      </c>
      <c r="F710" s="732">
        <v>5</v>
      </c>
      <c r="G710" s="311" t="s">
        <v>123</v>
      </c>
      <c r="H710" s="157">
        <v>611250</v>
      </c>
      <c r="I710" s="413">
        <f t="shared" si="1493"/>
        <v>3056250</v>
      </c>
      <c r="J710" s="311">
        <v>0.2</v>
      </c>
      <c r="K710" s="415">
        <f t="shared" si="1486"/>
        <v>611250</v>
      </c>
      <c r="L710" s="415">
        <f t="shared" si="1494"/>
        <v>2445000</v>
      </c>
      <c r="M710" s="57"/>
      <c r="N710" s="57"/>
      <c r="O710" s="197"/>
      <c r="P710" s="57"/>
      <c r="Q710" s="484" t="s">
        <v>78</v>
      </c>
      <c r="R710" s="483">
        <v>225225</v>
      </c>
      <c r="S710" s="155">
        <f>SUM(F710*R710)</f>
        <v>1126125</v>
      </c>
      <c r="T710" s="156">
        <v>0.45</v>
      </c>
      <c r="U710" s="480">
        <f>SUM(S710*T710)</f>
        <v>506756.25</v>
      </c>
      <c r="V710" s="480">
        <f>SUM(S710-U710)</f>
        <v>619368.75</v>
      </c>
      <c r="W710" s="424">
        <f t="shared" si="1477"/>
        <v>619368.75</v>
      </c>
      <c r="X710" s="156">
        <v>0.11</v>
      </c>
      <c r="Y710" s="424">
        <f t="shared" si="1495"/>
        <v>687499.3125</v>
      </c>
    </row>
    <row r="711" spans="1:25" s="119" customFormat="1" ht="15.5" x14ac:dyDescent="0.35">
      <c r="A711" s="818"/>
      <c r="B711" s="784"/>
      <c r="C711" s="821"/>
      <c r="D711" s="781"/>
      <c r="E711" s="282" t="s">
        <v>639</v>
      </c>
      <c r="F711" s="732">
        <v>25</v>
      </c>
      <c r="G711" s="311" t="s">
        <v>52</v>
      </c>
      <c r="H711" s="312">
        <v>217500</v>
      </c>
      <c r="I711" s="413">
        <f t="shared" si="1493"/>
        <v>5437500</v>
      </c>
      <c r="J711" s="311">
        <v>0.2</v>
      </c>
      <c r="K711" s="415">
        <f t="shared" si="1486"/>
        <v>1087500</v>
      </c>
      <c r="L711" s="415">
        <f t="shared" si="1494"/>
        <v>4350000</v>
      </c>
      <c r="M711" s="159"/>
      <c r="N711" s="57"/>
      <c r="O711" s="197"/>
      <c r="P711" s="159"/>
      <c r="Q711" s="484" t="s">
        <v>40</v>
      </c>
      <c r="R711" s="350">
        <v>93600</v>
      </c>
      <c r="S711" s="155">
        <f>SUM(F711*R711)</f>
        <v>2340000</v>
      </c>
      <c r="T711" s="156">
        <v>0</v>
      </c>
      <c r="U711" s="480">
        <f>SUM(S711*T711)</f>
        <v>0</v>
      </c>
      <c r="V711" s="480">
        <f>SUM(S711-U711)</f>
        <v>2340000</v>
      </c>
      <c r="W711" s="424">
        <f t="shared" si="1477"/>
        <v>2340000</v>
      </c>
      <c r="X711" s="156">
        <v>0.11</v>
      </c>
      <c r="Y711" s="424">
        <f t="shared" si="1495"/>
        <v>2597400</v>
      </c>
    </row>
    <row r="712" spans="1:25" s="119" customFormat="1" ht="15.5" x14ac:dyDescent="0.35">
      <c r="A712" s="818"/>
      <c r="B712" s="784"/>
      <c r="C712" s="821"/>
      <c r="D712" s="781"/>
      <c r="E712" s="282" t="s">
        <v>573</v>
      </c>
      <c r="F712" s="732">
        <v>20</v>
      </c>
      <c r="G712" s="311" t="s">
        <v>52</v>
      </c>
      <c r="H712" s="312">
        <v>368750</v>
      </c>
      <c r="I712" s="413">
        <f t="shared" si="1493"/>
        <v>7375000</v>
      </c>
      <c r="J712" s="311">
        <v>0.2</v>
      </c>
      <c r="K712" s="415">
        <f t="shared" si="1486"/>
        <v>1475000</v>
      </c>
      <c r="L712" s="415">
        <f t="shared" si="1494"/>
        <v>5900000</v>
      </c>
      <c r="M712" s="57"/>
      <c r="N712" s="57"/>
      <c r="O712" s="197"/>
      <c r="P712" s="57"/>
      <c r="Q712" s="484" t="s">
        <v>40</v>
      </c>
      <c r="R712" s="206">
        <v>131600</v>
      </c>
      <c r="S712" s="155">
        <f>SUM(F712*R712)</f>
        <v>2632000</v>
      </c>
      <c r="T712" s="156">
        <v>0</v>
      </c>
      <c r="U712" s="480">
        <f>SUM(S712*T712)</f>
        <v>0</v>
      </c>
      <c r="V712" s="480">
        <f>SUM(S712-U712)</f>
        <v>2632000</v>
      </c>
      <c r="W712" s="424">
        <f t="shared" si="1477"/>
        <v>2632000</v>
      </c>
      <c r="X712" s="156">
        <v>0.11</v>
      </c>
      <c r="Y712" s="424">
        <f t="shared" si="1495"/>
        <v>2921520</v>
      </c>
    </row>
    <row r="713" spans="1:25" s="119" customFormat="1" ht="15.5" x14ac:dyDescent="0.35">
      <c r="A713" s="818"/>
      <c r="B713" s="784"/>
      <c r="C713" s="821"/>
      <c r="D713" s="781"/>
      <c r="E713" s="282" t="s">
        <v>287</v>
      </c>
      <c r="F713" s="732">
        <v>15</v>
      </c>
      <c r="G713" s="311" t="s">
        <v>45</v>
      </c>
      <c r="H713" s="312">
        <v>248522</v>
      </c>
      <c r="I713" s="413">
        <f t="shared" si="1493"/>
        <v>3727830</v>
      </c>
      <c r="J713" s="311">
        <v>0.2</v>
      </c>
      <c r="K713" s="415">
        <f t="shared" si="1486"/>
        <v>745566</v>
      </c>
      <c r="L713" s="415">
        <f t="shared" si="1494"/>
        <v>2982264</v>
      </c>
      <c r="M713" s="57"/>
      <c r="N713" s="57"/>
      <c r="O713" s="197"/>
      <c r="P713" s="57"/>
      <c r="Q713" s="484" t="s">
        <v>47</v>
      </c>
      <c r="R713" s="206">
        <v>159100</v>
      </c>
      <c r="S713" s="155">
        <f>SUM(F713*R713)</f>
        <v>2386500</v>
      </c>
      <c r="T713" s="156">
        <v>0.22500000000000001</v>
      </c>
      <c r="U713" s="480">
        <f>SUM(S713*T713)</f>
        <v>536962.5</v>
      </c>
      <c r="V713" s="480">
        <f>SUM(S713-U713)</f>
        <v>1849537.5</v>
      </c>
      <c r="W713" s="424">
        <f t="shared" si="1477"/>
        <v>1849537.5</v>
      </c>
      <c r="X713" s="156">
        <v>0.11</v>
      </c>
      <c r="Y713" s="424">
        <f t="shared" si="1495"/>
        <v>2052986.625</v>
      </c>
    </row>
    <row r="714" spans="1:25" s="120" customFormat="1" ht="15.5" x14ac:dyDescent="0.35">
      <c r="A714" s="819"/>
      <c r="B714" s="785"/>
      <c r="C714" s="822"/>
      <c r="D714" s="782"/>
      <c r="E714" s="397" t="s">
        <v>166</v>
      </c>
      <c r="F714" s="202">
        <v>4</v>
      </c>
      <c r="G714" s="136" t="s">
        <v>45</v>
      </c>
      <c r="H714" s="287">
        <v>1030000</v>
      </c>
      <c r="I714" s="419">
        <f t="shared" si="1493"/>
        <v>4120000</v>
      </c>
      <c r="J714" s="136">
        <v>0.2</v>
      </c>
      <c r="K714" s="383">
        <f t="shared" si="1486"/>
        <v>824000</v>
      </c>
      <c r="L714" s="383">
        <f t="shared" si="1494"/>
        <v>3296000</v>
      </c>
      <c r="M714" s="47"/>
      <c r="N714" s="47"/>
      <c r="O714" s="198"/>
      <c r="P714" s="47"/>
      <c r="Q714" s="489" t="s">
        <v>537</v>
      </c>
      <c r="R714" s="487">
        <v>950000</v>
      </c>
      <c r="S714" s="173">
        <f>SUM(F714*R714)</f>
        <v>3800000</v>
      </c>
      <c r="T714" s="639">
        <v>0.2</v>
      </c>
      <c r="U714" s="242">
        <f t="shared" ref="U714:U718" si="1496">SUM(S714*T714)</f>
        <v>760000</v>
      </c>
      <c r="V714" s="242">
        <f t="shared" ref="V714:V726" si="1497">SUM(S714-U714)</f>
        <v>3040000</v>
      </c>
      <c r="W714" s="241">
        <f t="shared" si="1477"/>
        <v>3040000</v>
      </c>
      <c r="X714" s="639">
        <v>0.11</v>
      </c>
      <c r="Y714" s="241">
        <f t="shared" si="1495"/>
        <v>3374400</v>
      </c>
    </row>
    <row r="715" spans="1:25" s="120" customFormat="1" ht="15.5" x14ac:dyDescent="0.35">
      <c r="A715" s="817">
        <v>2</v>
      </c>
      <c r="B715" s="783">
        <v>45966</v>
      </c>
      <c r="C715" s="817">
        <v>119641125</v>
      </c>
      <c r="D715" s="780" t="s">
        <v>37</v>
      </c>
      <c r="E715" s="172" t="s">
        <v>353</v>
      </c>
      <c r="F715" s="318">
        <v>15</v>
      </c>
      <c r="G715" s="319" t="s">
        <v>45</v>
      </c>
      <c r="H715" s="204">
        <v>27000</v>
      </c>
      <c r="I715" s="412">
        <f t="shared" si="1493"/>
        <v>405000</v>
      </c>
      <c r="J715" s="319">
        <v>0.2</v>
      </c>
      <c r="K715" s="382">
        <f t="shared" si="1486"/>
        <v>81000</v>
      </c>
      <c r="L715" s="382">
        <f>SUM(I715-K715)</f>
        <v>324000</v>
      </c>
      <c r="M715" s="205">
        <f>SUM(L715:L739)</f>
        <v>24642664.800000001</v>
      </c>
      <c r="N715" s="205">
        <f>SUM(M715*11%)</f>
        <v>2710693.128</v>
      </c>
      <c r="O715" s="187"/>
      <c r="P715" s="229">
        <f>SUM(M715+N715)</f>
        <v>27353357.927999999</v>
      </c>
      <c r="Q715" s="485" t="s">
        <v>88</v>
      </c>
      <c r="R715" s="337">
        <v>9009</v>
      </c>
      <c r="S715" s="649">
        <f>SUM(F715*R715)</f>
        <v>135135</v>
      </c>
      <c r="T715" s="638">
        <v>0</v>
      </c>
      <c r="U715" s="239">
        <f t="shared" si="1496"/>
        <v>0</v>
      </c>
      <c r="V715" s="239">
        <f t="shared" si="1497"/>
        <v>135135</v>
      </c>
      <c r="W715" s="238">
        <f t="shared" si="1477"/>
        <v>135135</v>
      </c>
      <c r="X715" s="638">
        <v>0</v>
      </c>
      <c r="Y715" s="238">
        <f t="shared" si="1495"/>
        <v>135135</v>
      </c>
    </row>
    <row r="716" spans="1:25" s="120" customFormat="1" ht="15.5" x14ac:dyDescent="0.35">
      <c r="A716" s="818"/>
      <c r="B716" s="784"/>
      <c r="C716" s="818"/>
      <c r="D716" s="781"/>
      <c r="E716" s="282" t="s">
        <v>724</v>
      </c>
      <c r="F716" s="310">
        <v>10</v>
      </c>
      <c r="G716" s="311" t="s">
        <v>648</v>
      </c>
      <c r="H716" s="312">
        <v>287500</v>
      </c>
      <c r="I716" s="413">
        <f t="shared" si="1493"/>
        <v>2875000</v>
      </c>
      <c r="J716" s="311">
        <v>0.2</v>
      </c>
      <c r="K716" s="415">
        <f t="shared" si="1486"/>
        <v>575000</v>
      </c>
      <c r="L716" s="415">
        <f t="shared" ref="L716:L717" si="1498">SUM(I716-K716)</f>
        <v>2300000</v>
      </c>
      <c r="M716" s="57"/>
      <c r="N716" s="57"/>
      <c r="O716" s="197"/>
      <c r="P716" s="57"/>
      <c r="Q716" s="484" t="s">
        <v>258</v>
      </c>
      <c r="R716" s="483">
        <v>424765</v>
      </c>
      <c r="S716" s="155">
        <f>SUM(F716*R716)</f>
        <v>4247650</v>
      </c>
      <c r="T716" s="156">
        <v>0</v>
      </c>
      <c r="U716" s="480">
        <f t="shared" si="1496"/>
        <v>0</v>
      </c>
      <c r="V716" s="480">
        <f t="shared" si="1497"/>
        <v>4247650</v>
      </c>
      <c r="W716" s="424">
        <f t="shared" si="1477"/>
        <v>4247650</v>
      </c>
      <c r="X716" s="156">
        <v>0.11</v>
      </c>
      <c r="Y716" s="424">
        <f t="shared" si="1495"/>
        <v>4714891.5</v>
      </c>
    </row>
    <row r="717" spans="1:25" s="120" customFormat="1" ht="15.5" x14ac:dyDescent="0.35">
      <c r="A717" s="818"/>
      <c r="B717" s="784"/>
      <c r="C717" s="818"/>
      <c r="D717" s="781"/>
      <c r="E717" s="125" t="s">
        <v>119</v>
      </c>
      <c r="F717" s="75">
        <v>2</v>
      </c>
      <c r="G717" s="158" t="s">
        <v>39</v>
      </c>
      <c r="H717" s="157">
        <v>131000</v>
      </c>
      <c r="I717" s="413">
        <f t="shared" si="1493"/>
        <v>262000</v>
      </c>
      <c r="J717" s="158">
        <v>0.2</v>
      </c>
      <c r="K717" s="415">
        <f t="shared" si="1486"/>
        <v>52400</v>
      </c>
      <c r="L717" s="415">
        <f t="shared" si="1498"/>
        <v>209600</v>
      </c>
      <c r="M717" s="57"/>
      <c r="N717" s="57"/>
      <c r="O717" s="197"/>
      <c r="P717" s="57"/>
      <c r="Q717" s="484" t="s">
        <v>104</v>
      </c>
      <c r="R717" s="483">
        <v>50000</v>
      </c>
      <c r="S717" s="155">
        <f>SUM(F717*R717)</f>
        <v>100000</v>
      </c>
      <c r="T717" s="156">
        <v>0</v>
      </c>
      <c r="U717" s="480">
        <f t="shared" si="1496"/>
        <v>0</v>
      </c>
      <c r="V717" s="480">
        <f t="shared" si="1497"/>
        <v>100000</v>
      </c>
      <c r="W717" s="424">
        <f t="shared" si="1477"/>
        <v>100000</v>
      </c>
      <c r="X717" s="156">
        <v>0.11</v>
      </c>
      <c r="Y717" s="424">
        <f t="shared" ref="Y717" si="1499">SUM(W717+(W717*X717))</f>
        <v>111000</v>
      </c>
    </row>
    <row r="718" spans="1:25" s="120" customFormat="1" ht="15.5" x14ac:dyDescent="0.35">
      <c r="A718" s="818"/>
      <c r="B718" s="784"/>
      <c r="C718" s="818"/>
      <c r="D718" s="781"/>
      <c r="E718" s="125" t="s">
        <v>359</v>
      </c>
      <c r="F718" s="732">
        <v>10</v>
      </c>
      <c r="G718" s="158" t="s">
        <v>45</v>
      </c>
      <c r="H718" s="157">
        <v>160000</v>
      </c>
      <c r="I718" s="413">
        <f t="shared" ref="I718:I719" si="1500">SUM(F718*H718)</f>
        <v>1600000</v>
      </c>
      <c r="J718" s="311">
        <v>0.2</v>
      </c>
      <c r="K718" s="415">
        <f t="shared" si="1486"/>
        <v>320000</v>
      </c>
      <c r="L718" s="415">
        <f t="shared" ref="L718:L720" si="1501">SUM(I718-K718)</f>
        <v>1280000</v>
      </c>
      <c r="M718" s="57"/>
      <c r="N718" s="57"/>
      <c r="O718" s="197"/>
      <c r="P718" s="57"/>
      <c r="Q718" s="484" t="s">
        <v>88</v>
      </c>
      <c r="R718" s="483">
        <v>54100</v>
      </c>
      <c r="S718" s="155">
        <f>SUM(F718*R718)</f>
        <v>541000</v>
      </c>
      <c r="T718" s="156">
        <v>0</v>
      </c>
      <c r="U718" s="480">
        <f t="shared" si="1496"/>
        <v>0</v>
      </c>
      <c r="V718" s="480">
        <f t="shared" si="1497"/>
        <v>541000</v>
      </c>
      <c r="W718" s="424">
        <f t="shared" si="1477"/>
        <v>541000</v>
      </c>
      <c r="X718" s="156">
        <v>0.11</v>
      </c>
      <c r="Y718" s="424">
        <f t="shared" ref="Y718:Y728" si="1502">SUM(W718+(W718*X718))</f>
        <v>600510</v>
      </c>
    </row>
    <row r="719" spans="1:25" s="120" customFormat="1" ht="15.5" x14ac:dyDescent="0.35">
      <c r="A719" s="818"/>
      <c r="B719" s="784"/>
      <c r="C719" s="818"/>
      <c r="D719" s="781"/>
      <c r="E719" s="125" t="s">
        <v>354</v>
      </c>
      <c r="F719" s="732">
        <v>10</v>
      </c>
      <c r="G719" s="158" t="s">
        <v>45</v>
      </c>
      <c r="H719" s="157">
        <v>145000</v>
      </c>
      <c r="I719" s="413">
        <f t="shared" si="1500"/>
        <v>1450000</v>
      </c>
      <c r="J719" s="311">
        <v>0.2</v>
      </c>
      <c r="K719" s="415">
        <f t="shared" si="1486"/>
        <v>290000</v>
      </c>
      <c r="L719" s="415">
        <f t="shared" si="1501"/>
        <v>1160000</v>
      </c>
      <c r="M719" s="57"/>
      <c r="N719" s="57"/>
      <c r="O719" s="197"/>
      <c r="P719" s="57"/>
      <c r="Q719" s="484" t="s">
        <v>88</v>
      </c>
      <c r="R719" s="483">
        <v>52300</v>
      </c>
      <c r="S719" s="155">
        <f>SUM(F719*R719)</f>
        <v>523000</v>
      </c>
      <c r="T719" s="156">
        <v>0</v>
      </c>
      <c r="U719" s="480">
        <f t="shared" ref="U719" si="1503">SUM(S719*T719)</f>
        <v>0</v>
      </c>
      <c r="V719" s="480">
        <f t="shared" si="1497"/>
        <v>523000</v>
      </c>
      <c r="W719" s="424">
        <f t="shared" si="1477"/>
        <v>523000</v>
      </c>
      <c r="X719" s="156">
        <v>0.11</v>
      </c>
      <c r="Y719" s="424">
        <f t="shared" si="1502"/>
        <v>580530</v>
      </c>
    </row>
    <row r="720" spans="1:25" s="120" customFormat="1" ht="15.5" x14ac:dyDescent="0.35">
      <c r="A720" s="818"/>
      <c r="B720" s="784"/>
      <c r="C720" s="818"/>
      <c r="D720" s="781"/>
      <c r="E720" s="125" t="s">
        <v>114</v>
      </c>
      <c r="F720" s="732">
        <v>2</v>
      </c>
      <c r="G720" s="158" t="s">
        <v>39</v>
      </c>
      <c r="H720" s="157">
        <v>1592000</v>
      </c>
      <c r="I720" s="413">
        <f t="shared" ref="I720" si="1504">SUM(F720*H720)</f>
        <v>3184000</v>
      </c>
      <c r="J720" s="158">
        <v>0</v>
      </c>
      <c r="K720" s="415">
        <f t="shared" si="1486"/>
        <v>0</v>
      </c>
      <c r="L720" s="415">
        <f t="shared" si="1501"/>
        <v>3184000</v>
      </c>
      <c r="M720" s="57"/>
      <c r="N720" s="57"/>
      <c r="O720" s="197"/>
      <c r="P720" s="57"/>
      <c r="Q720" s="484" t="s">
        <v>258</v>
      </c>
      <c r="R720" s="483">
        <v>473110</v>
      </c>
      <c r="S720" s="155">
        <f>SUM(F720*R720)</f>
        <v>946220</v>
      </c>
      <c r="T720" s="156">
        <v>0</v>
      </c>
      <c r="U720" s="480">
        <f t="shared" ref="U720:U726" si="1505">SUM(S720*T720)</f>
        <v>0</v>
      </c>
      <c r="V720" s="480">
        <f t="shared" si="1497"/>
        <v>946220</v>
      </c>
      <c r="W720" s="424">
        <f t="shared" si="1477"/>
        <v>946220</v>
      </c>
      <c r="X720" s="156">
        <v>0.11</v>
      </c>
      <c r="Y720" s="424">
        <f t="shared" si="1502"/>
        <v>1050304.2</v>
      </c>
    </row>
    <row r="721" spans="1:25" s="120" customFormat="1" ht="15.5" x14ac:dyDescent="0.35">
      <c r="A721" s="818"/>
      <c r="B721" s="784"/>
      <c r="C721" s="818"/>
      <c r="D721" s="781"/>
      <c r="E721" s="282" t="s">
        <v>302</v>
      </c>
      <c r="F721" s="396">
        <v>3</v>
      </c>
      <c r="G721" s="414" t="s">
        <v>52</v>
      </c>
      <c r="H721" s="312">
        <v>308125</v>
      </c>
      <c r="I721" s="413">
        <f t="shared" ref="I721" si="1506">SUM(F721*H721)</f>
        <v>924375</v>
      </c>
      <c r="J721" s="414">
        <v>0</v>
      </c>
      <c r="K721" s="415">
        <f t="shared" ref="K721" si="1507">SUM(I721*J721)</f>
        <v>0</v>
      </c>
      <c r="L721" s="415">
        <f t="shared" ref="L721" si="1508">SUM(I721-K721)</f>
        <v>924375</v>
      </c>
      <c r="M721" s="57"/>
      <c r="N721" s="57"/>
      <c r="O721" s="197"/>
      <c r="P721" s="57"/>
      <c r="Q721" s="484" t="s">
        <v>104</v>
      </c>
      <c r="R721" s="483">
        <v>67500</v>
      </c>
      <c r="S721" s="155">
        <f>SUM(F721*R721)</f>
        <v>202500</v>
      </c>
      <c r="T721" s="156">
        <v>0</v>
      </c>
      <c r="U721" s="480">
        <f t="shared" si="1505"/>
        <v>0</v>
      </c>
      <c r="V721" s="480">
        <f t="shared" si="1497"/>
        <v>202500</v>
      </c>
      <c r="W721" s="424">
        <f t="shared" si="1477"/>
        <v>202500</v>
      </c>
      <c r="X721" s="156">
        <v>0.11</v>
      </c>
      <c r="Y721" s="424">
        <f t="shared" si="1502"/>
        <v>224775</v>
      </c>
    </row>
    <row r="722" spans="1:25" s="282" customFormat="1" ht="15.5" x14ac:dyDescent="0.35">
      <c r="A722" s="818"/>
      <c r="B722" s="784"/>
      <c r="C722" s="818"/>
      <c r="D722" s="781"/>
      <c r="E722" s="282" t="s">
        <v>303</v>
      </c>
      <c r="F722" s="310">
        <v>1</v>
      </c>
      <c r="G722" s="311" t="s">
        <v>42</v>
      </c>
      <c r="H722" s="312">
        <v>2792500</v>
      </c>
      <c r="I722" s="413">
        <f t="shared" ref="I722" si="1509">SUM(F722*H722)</f>
        <v>2792500</v>
      </c>
      <c r="J722" s="311">
        <v>0.2</v>
      </c>
      <c r="K722" s="415">
        <f t="shared" ref="K722:K727" si="1510">SUM(I722*J722)</f>
        <v>558500</v>
      </c>
      <c r="L722" s="415">
        <f t="shared" ref="L722:L727" si="1511">SUM(I722-K722)</f>
        <v>2234000</v>
      </c>
      <c r="M722" s="57"/>
      <c r="N722" s="57"/>
      <c r="O722" s="197"/>
      <c r="P722" s="57"/>
      <c r="Q722" s="346" t="s">
        <v>76</v>
      </c>
      <c r="R722" s="220">
        <v>1675000</v>
      </c>
      <c r="S722" s="660">
        <f>SUM(F722*R722)</f>
        <v>1675000</v>
      </c>
      <c r="T722" s="661">
        <v>0.1</v>
      </c>
      <c r="U722" s="276">
        <f t="shared" si="1505"/>
        <v>167500</v>
      </c>
      <c r="V722" s="276">
        <f t="shared" si="1497"/>
        <v>1507500</v>
      </c>
      <c r="W722" s="277">
        <f t="shared" si="1477"/>
        <v>1507500</v>
      </c>
      <c r="X722" s="661">
        <v>0.11</v>
      </c>
      <c r="Y722" s="277">
        <f t="shared" si="1502"/>
        <v>1673325</v>
      </c>
    </row>
    <row r="723" spans="1:25" s="120" customFormat="1" ht="15.5" x14ac:dyDescent="0.35">
      <c r="A723" s="818"/>
      <c r="B723" s="784"/>
      <c r="C723" s="818"/>
      <c r="D723" s="781"/>
      <c r="E723" s="282" t="s">
        <v>532</v>
      </c>
      <c r="F723" s="310">
        <v>20</v>
      </c>
      <c r="G723" s="311" t="s">
        <v>45</v>
      </c>
      <c r="H723" s="312">
        <v>87500</v>
      </c>
      <c r="I723" s="413">
        <f t="shared" ref="I723:I726" si="1512">SUM(F723*H723)</f>
        <v>1750000</v>
      </c>
      <c r="J723" s="311">
        <v>0.2</v>
      </c>
      <c r="K723" s="415">
        <f t="shared" si="1510"/>
        <v>350000</v>
      </c>
      <c r="L723" s="415">
        <f t="shared" si="1511"/>
        <v>1400000</v>
      </c>
      <c r="M723" s="57"/>
      <c r="N723" s="57"/>
      <c r="O723" s="197"/>
      <c r="P723" s="57"/>
      <c r="Q723" s="484" t="s">
        <v>88</v>
      </c>
      <c r="R723" s="483">
        <v>37838</v>
      </c>
      <c r="S723" s="155">
        <f>SUM(F723*R723)</f>
        <v>756760</v>
      </c>
      <c r="T723" s="156">
        <v>0</v>
      </c>
      <c r="U723" s="480">
        <f t="shared" si="1505"/>
        <v>0</v>
      </c>
      <c r="V723" s="480">
        <f t="shared" si="1497"/>
        <v>756760</v>
      </c>
      <c r="W723" s="424">
        <f t="shared" si="1477"/>
        <v>756760</v>
      </c>
      <c r="X723" s="156">
        <v>0.11</v>
      </c>
      <c r="Y723" s="424">
        <f t="shared" si="1502"/>
        <v>840003.6</v>
      </c>
    </row>
    <row r="724" spans="1:25" s="120" customFormat="1" ht="15.5" x14ac:dyDescent="0.35">
      <c r="A724" s="818"/>
      <c r="B724" s="784"/>
      <c r="C724" s="818"/>
      <c r="D724" s="781"/>
      <c r="E724" s="70" t="s">
        <v>379</v>
      </c>
      <c r="F724" s="310">
        <v>1</v>
      </c>
      <c r="G724" s="311" t="s">
        <v>46</v>
      </c>
      <c r="H724" s="157">
        <v>187500</v>
      </c>
      <c r="I724" s="413">
        <f t="shared" si="1512"/>
        <v>187500</v>
      </c>
      <c r="J724" s="311">
        <v>0.2</v>
      </c>
      <c r="K724" s="415">
        <f t="shared" si="1510"/>
        <v>37500</v>
      </c>
      <c r="L724" s="415">
        <f t="shared" si="1511"/>
        <v>150000</v>
      </c>
      <c r="M724" s="57"/>
      <c r="N724" s="57"/>
      <c r="O724" s="197"/>
      <c r="P724" s="57"/>
      <c r="Q724" s="484" t="s">
        <v>58</v>
      </c>
      <c r="R724" s="483">
        <v>102000</v>
      </c>
      <c r="S724" s="155">
        <f>SUM(F724*R724)</f>
        <v>102000</v>
      </c>
      <c r="T724" s="156">
        <v>0.2</v>
      </c>
      <c r="U724" s="480">
        <f t="shared" si="1505"/>
        <v>20400</v>
      </c>
      <c r="V724" s="480">
        <f t="shared" si="1497"/>
        <v>81600</v>
      </c>
      <c r="W724" s="424">
        <f t="shared" si="1477"/>
        <v>81600</v>
      </c>
      <c r="X724" s="156">
        <v>0.11</v>
      </c>
      <c r="Y724" s="424">
        <f t="shared" si="1502"/>
        <v>90576</v>
      </c>
    </row>
    <row r="725" spans="1:25" s="20" customFormat="1" ht="15.5" x14ac:dyDescent="0.35">
      <c r="A725" s="818"/>
      <c r="B725" s="784"/>
      <c r="C725" s="818"/>
      <c r="D725" s="781"/>
      <c r="E725" s="130" t="s">
        <v>380</v>
      </c>
      <c r="F725" s="310">
        <v>1</v>
      </c>
      <c r="G725" s="311" t="s">
        <v>46</v>
      </c>
      <c r="H725" s="157">
        <v>187500</v>
      </c>
      <c r="I725" s="413">
        <f t="shared" si="1512"/>
        <v>187500</v>
      </c>
      <c r="J725" s="311">
        <v>0.2</v>
      </c>
      <c r="K725" s="415">
        <f t="shared" si="1510"/>
        <v>37500</v>
      </c>
      <c r="L725" s="415">
        <f t="shared" si="1511"/>
        <v>150000</v>
      </c>
      <c r="M725" s="57"/>
      <c r="N725" s="57"/>
      <c r="O725" s="197"/>
      <c r="P725" s="57"/>
      <c r="Q725" s="69" t="s">
        <v>58</v>
      </c>
      <c r="R725" s="483">
        <v>85000</v>
      </c>
      <c r="S725" s="155">
        <f>SUM(F725*R725)</f>
        <v>85000</v>
      </c>
      <c r="T725" s="156">
        <v>0.2</v>
      </c>
      <c r="U725" s="480">
        <f t="shared" si="1505"/>
        <v>17000</v>
      </c>
      <c r="V725" s="480">
        <f t="shared" si="1497"/>
        <v>68000</v>
      </c>
      <c r="W725" s="424">
        <f t="shared" si="1477"/>
        <v>68000</v>
      </c>
      <c r="X725" s="156">
        <v>0.11</v>
      </c>
      <c r="Y725" s="424">
        <f t="shared" si="1502"/>
        <v>75480</v>
      </c>
    </row>
    <row r="726" spans="1:25" s="120" customFormat="1" ht="15.5" x14ac:dyDescent="0.35">
      <c r="A726" s="818"/>
      <c r="B726" s="784"/>
      <c r="C726" s="818"/>
      <c r="D726" s="781"/>
      <c r="E726" s="130" t="s">
        <v>381</v>
      </c>
      <c r="F726" s="310">
        <v>1</v>
      </c>
      <c r="G726" s="311" t="s">
        <v>46</v>
      </c>
      <c r="H726" s="312">
        <v>225000</v>
      </c>
      <c r="I726" s="413">
        <f t="shared" si="1512"/>
        <v>225000</v>
      </c>
      <c r="J726" s="311">
        <v>0.2</v>
      </c>
      <c r="K726" s="415">
        <f t="shared" si="1510"/>
        <v>45000</v>
      </c>
      <c r="L726" s="415">
        <f t="shared" si="1511"/>
        <v>180000</v>
      </c>
      <c r="M726" s="57"/>
      <c r="N726" s="57"/>
      <c r="O726" s="197"/>
      <c r="P726" s="57"/>
      <c r="Q726" s="484" t="s">
        <v>58</v>
      </c>
      <c r="R726" s="483">
        <v>162000</v>
      </c>
      <c r="S726" s="155">
        <f>SUM(F726*R726)</f>
        <v>162000</v>
      </c>
      <c r="T726" s="156">
        <v>0.2</v>
      </c>
      <c r="U726" s="480">
        <f t="shared" si="1505"/>
        <v>32400</v>
      </c>
      <c r="V726" s="480">
        <f t="shared" si="1497"/>
        <v>129600</v>
      </c>
      <c r="W726" s="424">
        <f t="shared" si="1477"/>
        <v>129600</v>
      </c>
      <c r="X726" s="156">
        <v>0.11</v>
      </c>
      <c r="Y726" s="424">
        <f t="shared" si="1502"/>
        <v>143856</v>
      </c>
    </row>
    <row r="727" spans="1:25" ht="15.5" x14ac:dyDescent="0.35">
      <c r="A727" s="818"/>
      <c r="B727" s="784"/>
      <c r="C727" s="818"/>
      <c r="D727" s="781"/>
      <c r="E727" s="290" t="s">
        <v>200</v>
      </c>
      <c r="F727" s="310">
        <v>4</v>
      </c>
      <c r="G727" s="311" t="s">
        <v>45</v>
      </c>
      <c r="H727" s="600">
        <v>387500</v>
      </c>
      <c r="I727" s="413">
        <f t="shared" ref="I727" si="1513">SUM(F727*H727)</f>
        <v>1550000</v>
      </c>
      <c r="J727" s="311">
        <v>0</v>
      </c>
      <c r="K727" s="415">
        <f t="shared" si="1510"/>
        <v>0</v>
      </c>
      <c r="L727" s="415">
        <f t="shared" si="1511"/>
        <v>1550000</v>
      </c>
      <c r="M727" s="57"/>
      <c r="N727" s="57"/>
      <c r="O727" s="197"/>
      <c r="P727" s="57"/>
      <c r="Q727" s="57" t="s">
        <v>47</v>
      </c>
      <c r="R727" s="166">
        <v>286000</v>
      </c>
      <c r="S727" s="155">
        <f>SUM(F727*R727)</f>
        <v>1144000</v>
      </c>
      <c r="T727" s="156">
        <v>0.22</v>
      </c>
      <c r="U727" s="480">
        <f>SUM(S727*T727)</f>
        <v>251680</v>
      </c>
      <c r="V727" s="480">
        <f>SUM(S727-U727)</f>
        <v>892320</v>
      </c>
      <c r="W727" s="424">
        <f>SUM(V727)</f>
        <v>892320</v>
      </c>
      <c r="X727" s="156">
        <v>0.11</v>
      </c>
      <c r="Y727" s="424">
        <f t="shared" si="1502"/>
        <v>990475.2</v>
      </c>
    </row>
    <row r="728" spans="1:25" s="120" customFormat="1" ht="15.5" x14ac:dyDescent="0.35">
      <c r="A728" s="818"/>
      <c r="B728" s="784"/>
      <c r="C728" s="818"/>
      <c r="D728" s="781"/>
      <c r="E728" s="120" t="s">
        <v>720</v>
      </c>
      <c r="F728" s="732">
        <v>3</v>
      </c>
      <c r="G728" s="158" t="s">
        <v>45</v>
      </c>
      <c r="H728" s="157">
        <v>75000</v>
      </c>
      <c r="I728" s="413">
        <f t="shared" ref="I728" si="1514">SUM(F728*H728)</f>
        <v>225000</v>
      </c>
      <c r="J728" s="311">
        <v>0.2</v>
      </c>
      <c r="K728" s="415">
        <f t="shared" ref="K728:K729" si="1515">SUM(I728*J728)</f>
        <v>45000</v>
      </c>
      <c r="L728" s="415">
        <f t="shared" ref="L728" si="1516">SUM(I728-K728)</f>
        <v>180000</v>
      </c>
      <c r="M728" s="57"/>
      <c r="N728" s="57"/>
      <c r="O728" s="197"/>
      <c r="P728" s="57"/>
      <c r="Q728" s="484" t="s">
        <v>68</v>
      </c>
      <c r="R728" s="483">
        <v>40000</v>
      </c>
      <c r="S728" s="155">
        <f>SUM(F728*R728)</f>
        <v>120000</v>
      </c>
      <c r="T728" s="156">
        <v>0</v>
      </c>
      <c r="U728" s="480">
        <f t="shared" ref="U728" si="1517">SUM(S728*T728)</f>
        <v>0</v>
      </c>
      <c r="V728" s="480">
        <f t="shared" ref="V728:V729" si="1518">SUM(S728-U728)</f>
        <v>120000</v>
      </c>
      <c r="W728" s="424">
        <f t="shared" ref="W728:W729" si="1519">SUM(V728)</f>
        <v>120000</v>
      </c>
      <c r="X728" s="156">
        <v>0</v>
      </c>
      <c r="Y728" s="424">
        <f t="shared" si="1502"/>
        <v>120000</v>
      </c>
    </row>
    <row r="729" spans="1:25" s="120" customFormat="1" ht="15.5" x14ac:dyDescent="0.35">
      <c r="A729" s="818"/>
      <c r="B729" s="784"/>
      <c r="C729" s="818"/>
      <c r="D729" s="781"/>
      <c r="E729" s="290" t="s">
        <v>129</v>
      </c>
      <c r="F729" s="310">
        <v>1</v>
      </c>
      <c r="G729" s="311" t="s">
        <v>42</v>
      </c>
      <c r="H729" s="312">
        <v>140000</v>
      </c>
      <c r="I729" s="413">
        <f t="shared" ref="I729" si="1520">SUM(F729*H729)</f>
        <v>140000</v>
      </c>
      <c r="J729" s="311">
        <v>0.2</v>
      </c>
      <c r="K729" s="415">
        <f t="shared" si="1515"/>
        <v>28000</v>
      </c>
      <c r="L729" s="415">
        <f t="shared" ref="L729" si="1521">SUM(I729-K729)</f>
        <v>112000</v>
      </c>
      <c r="M729" s="57"/>
      <c r="N729" s="57"/>
      <c r="O729" s="197"/>
      <c r="P729" s="57"/>
      <c r="Q729" s="484" t="s">
        <v>73</v>
      </c>
      <c r="R729" s="483">
        <v>88000</v>
      </c>
      <c r="S729" s="155">
        <f>SUM(F729*R729)</f>
        <v>88000</v>
      </c>
      <c r="T729" s="156">
        <v>0.25</v>
      </c>
      <c r="U729" s="480">
        <f t="shared" ref="U729" si="1522">SUM(S729*T729)</f>
        <v>22000</v>
      </c>
      <c r="V729" s="480">
        <f t="shared" si="1518"/>
        <v>66000</v>
      </c>
      <c r="W729" s="424">
        <f t="shared" si="1519"/>
        <v>66000</v>
      </c>
      <c r="X729" s="156">
        <v>0.11</v>
      </c>
      <c r="Y729" s="424">
        <f t="shared" ref="Y729" si="1523">SUM(W729+(W729*X729))</f>
        <v>73260</v>
      </c>
    </row>
    <row r="730" spans="1:25" s="120" customFormat="1" ht="15.5" x14ac:dyDescent="0.35">
      <c r="A730" s="818"/>
      <c r="B730" s="784"/>
      <c r="C730" s="818"/>
      <c r="D730" s="781"/>
      <c r="E730" s="290" t="s">
        <v>162</v>
      </c>
      <c r="F730" s="732">
        <v>1</v>
      </c>
      <c r="G730" s="158" t="s">
        <v>46</v>
      </c>
      <c r="H730" s="157">
        <v>562000</v>
      </c>
      <c r="I730" s="413">
        <f t="shared" ref="I730" si="1524">SUM(F730*H730)</f>
        <v>562000</v>
      </c>
      <c r="J730" s="311">
        <v>0</v>
      </c>
      <c r="K730" s="415">
        <f>SUM(I730*J730)</f>
        <v>0</v>
      </c>
      <c r="L730" s="415">
        <f>SUM(I730-K730)</f>
        <v>562000</v>
      </c>
      <c r="M730"/>
      <c r="N730"/>
      <c r="O730" s="197"/>
      <c r="P730"/>
      <c r="Q730" s="484" t="s">
        <v>258</v>
      </c>
      <c r="R730" s="483">
        <v>304000</v>
      </c>
      <c r="S730" s="155">
        <f>SUM(F730*R730)</f>
        <v>304000</v>
      </c>
      <c r="T730" s="156">
        <v>0</v>
      </c>
      <c r="U730" s="480">
        <f>SUM(S730*T730)</f>
        <v>0</v>
      </c>
      <c r="V730" s="480">
        <f>SUM(S730-U730)</f>
        <v>304000</v>
      </c>
      <c r="W730" s="424">
        <f>SUM(V730)</f>
        <v>304000</v>
      </c>
      <c r="X730" s="156">
        <v>0.11</v>
      </c>
      <c r="Y730" s="424">
        <f>SUM(W730+(W730*X730))</f>
        <v>337440</v>
      </c>
    </row>
    <row r="731" spans="1:25" s="120" customFormat="1" ht="15.5" x14ac:dyDescent="0.35">
      <c r="A731" s="818"/>
      <c r="B731" s="784"/>
      <c r="C731" s="818"/>
      <c r="D731" s="781"/>
      <c r="E731" s="125" t="s">
        <v>355</v>
      </c>
      <c r="F731" s="732">
        <v>30</v>
      </c>
      <c r="G731" s="158" t="s">
        <v>45</v>
      </c>
      <c r="H731" s="157">
        <v>75000</v>
      </c>
      <c r="I731" s="413">
        <f t="shared" ref="I731" si="1525">SUM(F731*H731)</f>
        <v>2250000</v>
      </c>
      <c r="J731" s="311">
        <v>0.2</v>
      </c>
      <c r="K731" s="415">
        <f t="shared" ref="K731" si="1526">SUM(I731*J731)</f>
        <v>450000</v>
      </c>
      <c r="L731" s="415">
        <f t="shared" ref="L731" si="1527">SUM(I731-K731)</f>
        <v>1800000</v>
      </c>
      <c r="M731" s="57"/>
      <c r="N731" s="57"/>
      <c r="O731" s="197"/>
      <c r="P731" s="57"/>
      <c r="Q731" s="484" t="s">
        <v>68</v>
      </c>
      <c r="R731" s="483">
        <v>40000</v>
      </c>
      <c r="S731" s="155">
        <f>SUM(F731*R731)</f>
        <v>1200000</v>
      </c>
      <c r="T731" s="156">
        <v>0</v>
      </c>
      <c r="U731" s="480">
        <f t="shared" ref="U731" si="1528">SUM(S731*T731)</f>
        <v>0</v>
      </c>
      <c r="V731" s="480">
        <f t="shared" ref="V731" si="1529">SUM(S731-U731)</f>
        <v>1200000</v>
      </c>
      <c r="W731" s="424">
        <f t="shared" ref="W731:W748" si="1530">SUM(V731)</f>
        <v>1200000</v>
      </c>
      <c r="X731" s="156">
        <v>0</v>
      </c>
      <c r="Y731" s="424">
        <f t="shared" ref="Y731" si="1531">SUM(W731+(W731*X731))</f>
        <v>1200000</v>
      </c>
    </row>
    <row r="732" spans="1:25" s="120" customFormat="1" ht="15.5" x14ac:dyDescent="0.35">
      <c r="A732" s="818"/>
      <c r="B732" s="784"/>
      <c r="C732" s="818"/>
      <c r="D732" s="781"/>
      <c r="E732" s="282" t="s">
        <v>315</v>
      </c>
      <c r="F732" s="724">
        <v>2</v>
      </c>
      <c r="G732" s="311" t="s">
        <v>45</v>
      </c>
      <c r="H732" s="157">
        <v>566763</v>
      </c>
      <c r="I732" s="413">
        <f t="shared" ref="I732:I733" si="1532">SUM(F732*H732)</f>
        <v>1133526</v>
      </c>
      <c r="J732" s="311">
        <v>0.2</v>
      </c>
      <c r="K732" s="415">
        <f t="shared" ref="K732:K735" si="1533">SUM(I732*J732)</f>
        <v>226705.2</v>
      </c>
      <c r="L732" s="415">
        <f t="shared" ref="L732:L735" si="1534">SUM(I732-K732)</f>
        <v>906820.8</v>
      </c>
      <c r="M732" s="57"/>
      <c r="N732" s="57"/>
      <c r="O732" s="197"/>
      <c r="P732" s="57"/>
      <c r="Q732" s="270" t="s">
        <v>146</v>
      </c>
      <c r="R732" s="206">
        <v>745500</v>
      </c>
      <c r="S732" s="155">
        <f>SUM(F732*R732)</f>
        <v>1491000</v>
      </c>
      <c r="T732" s="156">
        <v>0.5</v>
      </c>
      <c r="U732" s="480">
        <f t="shared" ref="U732:U735" si="1535">SUM(S732*T732)</f>
        <v>745500</v>
      </c>
      <c r="V732" s="480">
        <f t="shared" ref="V732:V735" si="1536">SUM(S732-U732)</f>
        <v>745500</v>
      </c>
      <c r="W732" s="424">
        <f t="shared" si="1530"/>
        <v>745500</v>
      </c>
      <c r="X732" s="156">
        <v>0.11</v>
      </c>
      <c r="Y732" s="424">
        <f>SUM(W732+(W732*X732))</f>
        <v>827505</v>
      </c>
    </row>
    <row r="733" spans="1:25" s="120" customFormat="1" ht="15.5" x14ac:dyDescent="0.35">
      <c r="A733" s="818"/>
      <c r="B733" s="784"/>
      <c r="C733" s="818"/>
      <c r="D733" s="781"/>
      <c r="E733" s="125" t="s">
        <v>534</v>
      </c>
      <c r="F733" s="75">
        <v>50</v>
      </c>
      <c r="G733" s="158" t="s">
        <v>50</v>
      </c>
      <c r="H733" s="157">
        <v>3688</v>
      </c>
      <c r="I733" s="413">
        <f t="shared" si="1532"/>
        <v>184400</v>
      </c>
      <c r="J733" s="158">
        <v>0.2</v>
      </c>
      <c r="K733" s="415">
        <f t="shared" si="1533"/>
        <v>36880</v>
      </c>
      <c r="L733" s="415">
        <f t="shared" si="1534"/>
        <v>147520</v>
      </c>
      <c r="M733" s="57"/>
      <c r="N733" s="57"/>
      <c r="O733" s="197"/>
      <c r="P733" s="57"/>
      <c r="Q733" s="484" t="s">
        <v>104</v>
      </c>
      <c r="R733" s="483">
        <v>1500</v>
      </c>
      <c r="S733" s="155">
        <f>SUM(F733*R733)</f>
        <v>75000</v>
      </c>
      <c r="T733" s="156">
        <v>0</v>
      </c>
      <c r="U733" s="480">
        <f t="shared" si="1535"/>
        <v>0</v>
      </c>
      <c r="V733" s="480">
        <f t="shared" si="1536"/>
        <v>75000</v>
      </c>
      <c r="W733" s="424">
        <f t="shared" si="1530"/>
        <v>75000</v>
      </c>
      <c r="X733" s="156">
        <v>0.11</v>
      </c>
      <c r="Y733" s="424">
        <f t="shared" ref="Y733:Y735" si="1537">SUM(W733+(W733*X733))</f>
        <v>83250</v>
      </c>
    </row>
    <row r="734" spans="1:25" s="120" customFormat="1" ht="15.5" x14ac:dyDescent="0.35">
      <c r="A734" s="818"/>
      <c r="B734" s="784"/>
      <c r="C734" s="818"/>
      <c r="D734" s="781"/>
      <c r="E734" s="282" t="s">
        <v>349</v>
      </c>
      <c r="F734" s="732">
        <v>2</v>
      </c>
      <c r="G734" s="311" t="s">
        <v>52</v>
      </c>
      <c r="H734" s="312">
        <v>350000</v>
      </c>
      <c r="I734" s="413">
        <f t="shared" ref="I734" si="1538">SUM(F734*H734)</f>
        <v>700000</v>
      </c>
      <c r="J734" s="311">
        <v>0.2</v>
      </c>
      <c r="K734" s="415">
        <f t="shared" si="1533"/>
        <v>140000</v>
      </c>
      <c r="L734" s="415">
        <f t="shared" si="1534"/>
        <v>560000</v>
      </c>
      <c r="M734" s="57"/>
      <c r="N734" s="57"/>
      <c r="O734" s="197"/>
      <c r="P734" s="57"/>
      <c r="Q734" s="484" t="s">
        <v>104</v>
      </c>
      <c r="R734" s="483">
        <v>140000</v>
      </c>
      <c r="S734" s="155">
        <f>SUM(F734*R734)</f>
        <v>280000</v>
      </c>
      <c r="T734" s="156">
        <v>0</v>
      </c>
      <c r="U734" s="480">
        <f t="shared" si="1535"/>
        <v>0</v>
      </c>
      <c r="V734" s="480">
        <f t="shared" si="1536"/>
        <v>280000</v>
      </c>
      <c r="W734" s="424">
        <f t="shared" si="1530"/>
        <v>280000</v>
      </c>
      <c r="X734" s="156">
        <v>0.11</v>
      </c>
      <c r="Y734" s="424">
        <f t="shared" si="1537"/>
        <v>310800</v>
      </c>
    </row>
    <row r="735" spans="1:25" s="120" customFormat="1" ht="15.5" x14ac:dyDescent="0.35">
      <c r="A735" s="818"/>
      <c r="B735" s="784"/>
      <c r="C735" s="818"/>
      <c r="D735" s="781"/>
      <c r="E735" s="260" t="s">
        <v>312</v>
      </c>
      <c r="F735" s="310">
        <v>1</v>
      </c>
      <c r="G735" s="311" t="s">
        <v>45</v>
      </c>
      <c r="H735" s="600">
        <v>668845</v>
      </c>
      <c r="I735" s="413">
        <f t="shared" ref="I735" si="1539">SUM(F735*H735)</f>
        <v>668845</v>
      </c>
      <c r="J735" s="311">
        <v>0</v>
      </c>
      <c r="K735" s="415">
        <f t="shared" si="1533"/>
        <v>0</v>
      </c>
      <c r="L735" s="415">
        <f t="shared" si="1534"/>
        <v>668845</v>
      </c>
      <c r="M735" s="57"/>
      <c r="N735" s="57"/>
      <c r="O735" s="197"/>
      <c r="P735" s="57"/>
      <c r="Q735" s="484" t="s">
        <v>118</v>
      </c>
      <c r="R735" s="483">
        <v>211255</v>
      </c>
      <c r="S735" s="155">
        <f>SUM(F735*R735)</f>
        <v>211255</v>
      </c>
      <c r="T735" s="156">
        <v>0.2</v>
      </c>
      <c r="U735" s="480">
        <f t="shared" si="1535"/>
        <v>42251</v>
      </c>
      <c r="V735" s="480">
        <f t="shared" si="1536"/>
        <v>169004</v>
      </c>
      <c r="W735" s="424">
        <f t="shared" si="1530"/>
        <v>169004</v>
      </c>
      <c r="X735" s="156">
        <v>0.11</v>
      </c>
      <c r="Y735" s="424">
        <f t="shared" si="1537"/>
        <v>187594.44</v>
      </c>
    </row>
    <row r="736" spans="1:25" ht="15.5" x14ac:dyDescent="0.35">
      <c r="A736" s="818"/>
      <c r="B736" s="784"/>
      <c r="C736" s="818"/>
      <c r="D736" s="781"/>
      <c r="E736" s="130" t="s">
        <v>121</v>
      </c>
      <c r="F736" s="75">
        <v>1</v>
      </c>
      <c r="G736" s="158" t="s">
        <v>45</v>
      </c>
      <c r="H736" s="157">
        <v>2978380</v>
      </c>
      <c r="I736" s="413">
        <f t="shared" ref="I736" si="1540">SUM(F736*H736)</f>
        <v>2978380</v>
      </c>
      <c r="J736" s="158">
        <v>0.2</v>
      </c>
      <c r="K736" s="415">
        <f t="shared" ref="K736" si="1541">SUM(I736*J736)</f>
        <v>595676</v>
      </c>
      <c r="L736" s="415">
        <f t="shared" ref="L736" si="1542">SUM(I736-K736)</f>
        <v>2382704</v>
      </c>
      <c r="M736" s="57"/>
      <c r="N736" s="57"/>
      <c r="O736" s="197"/>
      <c r="P736" s="57"/>
      <c r="Q736" s="57" t="s">
        <v>118</v>
      </c>
      <c r="R736" s="166">
        <v>1787028</v>
      </c>
      <c r="S736" s="78">
        <f>SUM(F736*R736)</f>
        <v>1787028</v>
      </c>
      <c r="T736" s="156">
        <v>0.2</v>
      </c>
      <c r="U736" s="480">
        <f t="shared" ref="U736" si="1543">SUM(S736*T736)</f>
        <v>357405.60000000003</v>
      </c>
      <c r="V736" s="480">
        <f t="shared" ref="V736" si="1544">SUM(S736-U736)</f>
        <v>1429622.4</v>
      </c>
      <c r="W736" s="424">
        <f t="shared" si="1530"/>
        <v>1429622.4</v>
      </c>
      <c r="X736" s="641">
        <v>0.11</v>
      </c>
      <c r="Y736" s="424">
        <f t="shared" ref="Y736" si="1545">SUM(W736+(W736*X736))</f>
        <v>1586880.8639999998</v>
      </c>
    </row>
    <row r="737" spans="1:25" s="120" customFormat="1" ht="15.5" x14ac:dyDescent="0.35">
      <c r="A737" s="818"/>
      <c r="B737" s="784"/>
      <c r="C737" s="818"/>
      <c r="D737" s="781"/>
      <c r="E737" s="130" t="s">
        <v>358</v>
      </c>
      <c r="F737" s="310">
        <v>1</v>
      </c>
      <c r="G737" s="311" t="s">
        <v>45</v>
      </c>
      <c r="H737" s="312">
        <v>1317400</v>
      </c>
      <c r="I737" s="413">
        <f t="shared" ref="I737:I740" si="1546">SUM(F737*H737)</f>
        <v>1317400</v>
      </c>
      <c r="J737" s="311">
        <v>0</v>
      </c>
      <c r="K737" s="415">
        <f t="shared" ref="K737:K740" si="1547">SUM(I737*J737)</f>
        <v>0</v>
      </c>
      <c r="L737" s="415">
        <f t="shared" ref="L737:L740" si="1548">SUM(I737-K737)</f>
        <v>1317400</v>
      </c>
      <c r="M737" s="57"/>
      <c r="N737" s="57"/>
      <c r="O737" s="197"/>
      <c r="P737" s="57"/>
      <c r="Q737" s="484" t="s">
        <v>362</v>
      </c>
      <c r="R737" s="483">
        <v>1053850</v>
      </c>
      <c r="S737" s="155">
        <f>SUM(F737*R737)</f>
        <v>1053850</v>
      </c>
      <c r="T737" s="156">
        <v>0.2</v>
      </c>
      <c r="U737" s="480">
        <f t="shared" ref="U737:U740" si="1549">SUM(S737*T737)</f>
        <v>210770</v>
      </c>
      <c r="V737" s="480">
        <f t="shared" ref="V737:V740" si="1550">SUM(S737-U737)</f>
        <v>843080</v>
      </c>
      <c r="W737" s="424">
        <f t="shared" si="1530"/>
        <v>843080</v>
      </c>
      <c r="X737" s="156">
        <v>0.11</v>
      </c>
      <c r="Y737" s="424">
        <f t="shared" ref="Y737:Y739" si="1551">SUM(W737+(W737*X737))</f>
        <v>935818.8</v>
      </c>
    </row>
    <row r="738" spans="1:25" s="120" customFormat="1" ht="15.5" x14ac:dyDescent="0.35">
      <c r="A738" s="818"/>
      <c r="B738" s="784"/>
      <c r="C738" s="818"/>
      <c r="D738" s="781"/>
      <c r="E738" s="282" t="s">
        <v>301</v>
      </c>
      <c r="F738" s="75">
        <v>6</v>
      </c>
      <c r="G738" s="158" t="s">
        <v>90</v>
      </c>
      <c r="H738" s="157">
        <v>113500</v>
      </c>
      <c r="I738" s="413">
        <f t="shared" si="1546"/>
        <v>681000</v>
      </c>
      <c r="J738" s="311">
        <v>0</v>
      </c>
      <c r="K738" s="415">
        <f t="shared" si="1547"/>
        <v>0</v>
      </c>
      <c r="L738" s="415">
        <f t="shared" si="1548"/>
        <v>681000</v>
      </c>
      <c r="M738" s="57"/>
      <c r="N738" s="57"/>
      <c r="O738" s="197"/>
      <c r="P738" s="57"/>
      <c r="Q738" s="270" t="s">
        <v>40</v>
      </c>
      <c r="R738" s="206">
        <v>13000</v>
      </c>
      <c r="S738" s="155">
        <f>SUM(F738*R738)</f>
        <v>78000</v>
      </c>
      <c r="T738" s="156">
        <v>0</v>
      </c>
      <c r="U738" s="480">
        <f t="shared" si="1549"/>
        <v>0</v>
      </c>
      <c r="V738" s="480">
        <f t="shared" si="1550"/>
        <v>78000</v>
      </c>
      <c r="W738" s="424">
        <f t="shared" si="1530"/>
        <v>78000</v>
      </c>
      <c r="X738" s="156">
        <v>0.11</v>
      </c>
      <c r="Y738" s="424">
        <f t="shared" si="1551"/>
        <v>86580</v>
      </c>
    </row>
    <row r="739" spans="1:25" s="120" customFormat="1" ht="15.5" x14ac:dyDescent="0.35">
      <c r="A739" s="819"/>
      <c r="B739" s="785"/>
      <c r="C739" s="819"/>
      <c r="D739" s="782"/>
      <c r="E739" s="599" t="s">
        <v>122</v>
      </c>
      <c r="F739" s="750">
        <v>2</v>
      </c>
      <c r="G739" s="315" t="s">
        <v>52</v>
      </c>
      <c r="H739" s="177">
        <v>174000</v>
      </c>
      <c r="I739" s="419">
        <f t="shared" si="1546"/>
        <v>348000</v>
      </c>
      <c r="J739" s="136">
        <v>0.2</v>
      </c>
      <c r="K739" s="383">
        <f t="shared" si="1547"/>
        <v>69600</v>
      </c>
      <c r="L739" s="383">
        <f t="shared" si="1548"/>
        <v>278400</v>
      </c>
      <c r="M739" s="47"/>
      <c r="N739" s="47"/>
      <c r="O739" s="198"/>
      <c r="P739" s="47"/>
      <c r="Q739" s="240" t="s">
        <v>98</v>
      </c>
      <c r="R739" s="338">
        <v>23636</v>
      </c>
      <c r="S739" s="173">
        <f>SUM(F739*R739)</f>
        <v>47272</v>
      </c>
      <c r="T739" s="639">
        <v>0.22</v>
      </c>
      <c r="U739" s="242">
        <f t="shared" si="1549"/>
        <v>10399.84</v>
      </c>
      <c r="V739" s="242">
        <f t="shared" si="1550"/>
        <v>36872.160000000003</v>
      </c>
      <c r="W739" s="241">
        <f t="shared" si="1530"/>
        <v>36872.160000000003</v>
      </c>
      <c r="X739" s="639">
        <v>0.11</v>
      </c>
      <c r="Y739" s="241">
        <f t="shared" si="1551"/>
        <v>40928.097600000001</v>
      </c>
    </row>
    <row r="740" spans="1:25" s="120" customFormat="1" ht="15.5" x14ac:dyDescent="0.35">
      <c r="A740" s="817">
        <v>3</v>
      </c>
      <c r="B740" s="783">
        <v>45967</v>
      </c>
      <c r="C740" s="786">
        <v>119651125</v>
      </c>
      <c r="D740" s="780" t="s">
        <v>37</v>
      </c>
      <c r="E740" s="339" t="s">
        <v>333</v>
      </c>
      <c r="F740" s="203">
        <v>3</v>
      </c>
      <c r="G740" s="319" t="s">
        <v>52</v>
      </c>
      <c r="H740" s="320">
        <v>3200000</v>
      </c>
      <c r="I740" s="412">
        <f t="shared" si="1546"/>
        <v>9600000</v>
      </c>
      <c r="J740" s="319">
        <v>0</v>
      </c>
      <c r="K740" s="382">
        <f t="shared" si="1547"/>
        <v>0</v>
      </c>
      <c r="L740" s="382">
        <f t="shared" si="1548"/>
        <v>9600000</v>
      </c>
      <c r="M740" s="205">
        <f>SUM(L740:L741)</f>
        <v>35700000</v>
      </c>
      <c r="N740" s="205">
        <f>SUM(M740*11%)</f>
        <v>3927000</v>
      </c>
      <c r="O740" s="187"/>
      <c r="P740" s="229">
        <f>SUM(M740+N740)</f>
        <v>39627000</v>
      </c>
      <c r="Q740" s="485" t="s">
        <v>246</v>
      </c>
      <c r="R740" s="337">
        <v>1100000</v>
      </c>
      <c r="S740" s="649">
        <f>SUM(F740*R740)</f>
        <v>3300000</v>
      </c>
      <c r="T740" s="638">
        <v>0</v>
      </c>
      <c r="U740" s="239">
        <f t="shared" si="1549"/>
        <v>0</v>
      </c>
      <c r="V740" s="239">
        <f t="shared" si="1550"/>
        <v>3300000</v>
      </c>
      <c r="W740" s="238">
        <f t="shared" si="1530"/>
        <v>3300000</v>
      </c>
      <c r="X740" s="638">
        <v>0.11</v>
      </c>
      <c r="Y740" s="238">
        <f>SUM(W740+(W740*X740))</f>
        <v>3663000</v>
      </c>
    </row>
    <row r="741" spans="1:25" s="120" customFormat="1" ht="15.5" x14ac:dyDescent="0.35">
      <c r="A741" s="819"/>
      <c r="B741" s="785"/>
      <c r="C741" s="788"/>
      <c r="D741" s="782"/>
      <c r="E741" s="397" t="s">
        <v>332</v>
      </c>
      <c r="F741" s="202">
        <v>3</v>
      </c>
      <c r="G741" s="315" t="s">
        <v>70</v>
      </c>
      <c r="H741" s="316">
        <v>8700000</v>
      </c>
      <c r="I741" s="419">
        <f t="shared" ref="I741:I742" si="1552">SUM(F741*H741)</f>
        <v>26100000</v>
      </c>
      <c r="J741" s="315">
        <v>0</v>
      </c>
      <c r="K741" s="383">
        <f t="shared" ref="K741:K743" si="1553">SUM(I741*J741)</f>
        <v>0</v>
      </c>
      <c r="L741" s="383">
        <f t="shared" ref="L741:L742" si="1554">SUM(I741-K741)</f>
        <v>26100000</v>
      </c>
      <c r="M741" s="249"/>
      <c r="N741" s="249"/>
      <c r="O741" s="198"/>
      <c r="P741" s="351"/>
      <c r="Q741" s="489" t="s">
        <v>246</v>
      </c>
      <c r="R741" s="338">
        <v>3400000</v>
      </c>
      <c r="S741" s="173">
        <f>SUM(F741*R741)</f>
        <v>10200000</v>
      </c>
      <c r="T741" s="639">
        <v>0</v>
      </c>
      <c r="U741" s="242">
        <f t="shared" ref="U741:U742" si="1555">SUM(S741*T741)</f>
        <v>0</v>
      </c>
      <c r="V741" s="242">
        <f t="shared" ref="V741:V743" si="1556">SUM(S741-U741)</f>
        <v>10200000</v>
      </c>
      <c r="W741" s="241">
        <f t="shared" si="1530"/>
        <v>10200000</v>
      </c>
      <c r="X741" s="639">
        <v>0.11</v>
      </c>
      <c r="Y741" s="241">
        <f>SUM(W741+(W741*X741))</f>
        <v>11322000</v>
      </c>
    </row>
    <row r="742" spans="1:25" s="125" customFormat="1" ht="15.5" x14ac:dyDescent="0.35">
      <c r="A742" s="817">
        <v>4</v>
      </c>
      <c r="B742" s="783">
        <v>45973</v>
      </c>
      <c r="C742" s="786">
        <v>119661125</v>
      </c>
      <c r="D742" s="780" t="s">
        <v>37</v>
      </c>
      <c r="E742" s="172" t="s">
        <v>694</v>
      </c>
      <c r="F742" s="203">
        <v>2</v>
      </c>
      <c r="G742" s="319" t="s">
        <v>65</v>
      </c>
      <c r="H742" s="204">
        <v>1215000</v>
      </c>
      <c r="I742" s="412">
        <f t="shared" si="1552"/>
        <v>2430000</v>
      </c>
      <c r="J742" s="319">
        <v>0.2</v>
      </c>
      <c r="K742" s="382">
        <f t="shared" si="1553"/>
        <v>486000</v>
      </c>
      <c r="L742" s="382">
        <f t="shared" si="1554"/>
        <v>1944000</v>
      </c>
      <c r="M742" s="205">
        <f>SUM(L742:L745)</f>
        <v>9169000</v>
      </c>
      <c r="N742" s="205">
        <f>SUM(M742*11%)</f>
        <v>1008590</v>
      </c>
      <c r="O742" s="187"/>
      <c r="P742" s="229">
        <f>SUM(M742+N742)</f>
        <v>10177590</v>
      </c>
      <c r="Q742" s="727" t="s">
        <v>417</v>
      </c>
      <c r="R742" s="452">
        <v>680400</v>
      </c>
      <c r="S742" s="137">
        <f>SUM(F742*R742)</f>
        <v>1360800</v>
      </c>
      <c r="T742" s="138">
        <v>0.15</v>
      </c>
      <c r="U742" s="129">
        <f t="shared" si="1555"/>
        <v>204120</v>
      </c>
      <c r="V742" s="129">
        <f t="shared" si="1556"/>
        <v>1156680</v>
      </c>
      <c r="W742" s="134">
        <f t="shared" si="1530"/>
        <v>1156680</v>
      </c>
      <c r="X742" s="138">
        <v>0.11</v>
      </c>
      <c r="Y742" s="134">
        <f t="shared" ref="Y742:Y748" si="1557">SUM(W742+(W742*X742))</f>
        <v>1283914.8</v>
      </c>
    </row>
    <row r="743" spans="1:25" s="120" customFormat="1" ht="15.5" x14ac:dyDescent="0.35">
      <c r="A743" s="818"/>
      <c r="B743" s="784"/>
      <c r="C743" s="787"/>
      <c r="D743" s="781"/>
      <c r="E743" s="282" t="s">
        <v>285</v>
      </c>
      <c r="F743" s="75">
        <v>5</v>
      </c>
      <c r="G743" s="311" t="s">
        <v>46</v>
      </c>
      <c r="H743" s="312">
        <v>206250</v>
      </c>
      <c r="I743" s="413">
        <f t="shared" ref="I743" si="1558">SUM(F743*H743)</f>
        <v>1031250</v>
      </c>
      <c r="J743" s="311">
        <v>0.2</v>
      </c>
      <c r="K743" s="415">
        <f t="shared" si="1553"/>
        <v>206250</v>
      </c>
      <c r="L743" s="415">
        <f t="shared" ref="L743" si="1559">SUM(I743-K743)</f>
        <v>825000</v>
      </c>
      <c r="M743" s="57"/>
      <c r="N743" s="57"/>
      <c r="O743" s="197"/>
      <c r="P743" s="57"/>
      <c r="Q743" s="270" t="s">
        <v>88</v>
      </c>
      <c r="R743" s="483">
        <v>49550</v>
      </c>
      <c r="S743" s="155">
        <f>SUM(F743*R743)</f>
        <v>247750</v>
      </c>
      <c r="T743" s="156">
        <v>0</v>
      </c>
      <c r="U743" s="480">
        <f t="shared" ref="U743:U745" si="1560">SUM(S743*T743)</f>
        <v>0</v>
      </c>
      <c r="V743" s="480">
        <f t="shared" si="1556"/>
        <v>247750</v>
      </c>
      <c r="W743" s="424">
        <f t="shared" si="1530"/>
        <v>247750</v>
      </c>
      <c r="X743" s="156">
        <v>0.11</v>
      </c>
      <c r="Y743" s="424">
        <f t="shared" si="1557"/>
        <v>275002.5</v>
      </c>
    </row>
    <row r="744" spans="1:25" s="120" customFormat="1" ht="15.5" x14ac:dyDescent="0.35">
      <c r="A744" s="818"/>
      <c r="B744" s="784"/>
      <c r="C744" s="787"/>
      <c r="D744" s="781"/>
      <c r="E744" s="282" t="s">
        <v>411</v>
      </c>
      <c r="F744" s="310">
        <v>1</v>
      </c>
      <c r="G744" s="311" t="s">
        <v>45</v>
      </c>
      <c r="H744" s="312">
        <v>2000000</v>
      </c>
      <c r="I744" s="413">
        <f>SUM(F744*H744)</f>
        <v>2000000</v>
      </c>
      <c r="J744" s="311">
        <v>0.2</v>
      </c>
      <c r="K744" s="415">
        <f t="shared" ref="K744:K745" si="1561">SUM(I744*J744)</f>
        <v>400000</v>
      </c>
      <c r="L744" s="415">
        <f>SUM(I744-K744)</f>
        <v>1600000</v>
      </c>
      <c r="M744" s="220"/>
      <c r="N744" s="220"/>
      <c r="O744" s="197"/>
      <c r="P744" s="154"/>
      <c r="Q744" s="484" t="s">
        <v>68</v>
      </c>
      <c r="R744" s="206">
        <v>850000</v>
      </c>
      <c r="S744" s="155">
        <f>SUM(F744*R744)</f>
        <v>850000</v>
      </c>
      <c r="T744" s="156">
        <v>0</v>
      </c>
      <c r="U744" s="480">
        <f t="shared" si="1560"/>
        <v>0</v>
      </c>
      <c r="V744" s="480">
        <f t="shared" ref="V744:V745" si="1562">SUM(S744-U744)</f>
        <v>850000</v>
      </c>
      <c r="W744" s="424">
        <f t="shared" si="1530"/>
        <v>850000</v>
      </c>
      <c r="X744" s="156">
        <v>0</v>
      </c>
      <c r="Y744" s="424">
        <f t="shared" si="1557"/>
        <v>850000</v>
      </c>
    </row>
    <row r="745" spans="1:25" s="120" customFormat="1" ht="15.5" x14ac:dyDescent="0.35">
      <c r="A745" s="819"/>
      <c r="B745" s="785"/>
      <c r="C745" s="788"/>
      <c r="D745" s="782"/>
      <c r="E745" s="308" t="s">
        <v>342</v>
      </c>
      <c r="F745" s="314">
        <v>3</v>
      </c>
      <c r="G745" s="315" t="s">
        <v>45</v>
      </c>
      <c r="H745" s="316">
        <v>2000000</v>
      </c>
      <c r="I745" s="419">
        <f>SUM(F745*H745)</f>
        <v>6000000</v>
      </c>
      <c r="J745" s="315">
        <v>0.2</v>
      </c>
      <c r="K745" s="383">
        <f t="shared" si="1561"/>
        <v>1200000</v>
      </c>
      <c r="L745" s="383">
        <f>SUM(I745-K745)</f>
        <v>4800000</v>
      </c>
      <c r="M745" s="249"/>
      <c r="N745" s="249"/>
      <c r="O745" s="198"/>
      <c r="P745" s="351"/>
      <c r="Q745" s="489" t="s">
        <v>68</v>
      </c>
      <c r="R745" s="338">
        <v>850000</v>
      </c>
      <c r="S745" s="173">
        <f>SUM(F745*R745)</f>
        <v>2550000</v>
      </c>
      <c r="T745" s="639">
        <v>0</v>
      </c>
      <c r="U745" s="242">
        <f t="shared" si="1560"/>
        <v>0</v>
      </c>
      <c r="V745" s="242">
        <f t="shared" si="1562"/>
        <v>2550000</v>
      </c>
      <c r="W745" s="241">
        <f t="shared" si="1530"/>
        <v>2550000</v>
      </c>
      <c r="X745" s="639">
        <v>0.11</v>
      </c>
      <c r="Y745" s="241">
        <f t="shared" si="1557"/>
        <v>2830500</v>
      </c>
    </row>
    <row r="746" spans="1:25" s="120" customFormat="1" ht="15.5" x14ac:dyDescent="0.35">
      <c r="A746" s="817">
        <v>5</v>
      </c>
      <c r="B746" s="783">
        <v>45975</v>
      </c>
      <c r="C746" s="786">
        <v>119671125</v>
      </c>
      <c r="D746" s="780" t="s">
        <v>37</v>
      </c>
      <c r="E746" s="172" t="s">
        <v>366</v>
      </c>
      <c r="F746" s="203">
        <v>10</v>
      </c>
      <c r="G746" s="133" t="s">
        <v>45</v>
      </c>
      <c r="H746" s="204">
        <v>250000</v>
      </c>
      <c r="I746" s="123">
        <f t="shared" ref="I746:I748" si="1563">SUM(F746*H746)</f>
        <v>2500000</v>
      </c>
      <c r="J746" s="133">
        <v>0.2</v>
      </c>
      <c r="K746" s="382">
        <f t="shared" ref="K746:K748" si="1564">SUM(I746*J746)</f>
        <v>500000</v>
      </c>
      <c r="L746" s="382">
        <f t="shared" ref="L746:L748" si="1565">SUM(I746-K746)</f>
        <v>2000000</v>
      </c>
      <c r="M746" s="205">
        <f>SUM(L746:L749)</f>
        <v>14994400</v>
      </c>
      <c r="N746" s="205">
        <f>SUM(M746*11%)</f>
        <v>1649384</v>
      </c>
      <c r="O746" s="187"/>
      <c r="P746" s="229">
        <f>SUM(M746+N746)</f>
        <v>16643784</v>
      </c>
      <c r="Q746" s="485" t="s">
        <v>275</v>
      </c>
      <c r="R746" s="451">
        <v>90090</v>
      </c>
      <c r="S746" s="649">
        <f>SUM(F746*R746)</f>
        <v>900900</v>
      </c>
      <c r="T746" s="638">
        <v>0</v>
      </c>
      <c r="U746" s="239">
        <f t="shared" ref="U746:U748" si="1566">SUM(S746*T746)</f>
        <v>0</v>
      </c>
      <c r="V746" s="239">
        <f t="shared" ref="V746:V748" si="1567">SUM(S746-U746)</f>
        <v>900900</v>
      </c>
      <c r="W746" s="238">
        <f t="shared" si="1530"/>
        <v>900900</v>
      </c>
      <c r="X746" s="638">
        <v>0.11</v>
      </c>
      <c r="Y746" s="238">
        <f t="shared" si="1557"/>
        <v>999999</v>
      </c>
    </row>
    <row r="747" spans="1:25" s="120" customFormat="1" ht="15.5" x14ac:dyDescent="0.35">
      <c r="A747" s="818"/>
      <c r="B747" s="784"/>
      <c r="C747" s="787"/>
      <c r="D747" s="781"/>
      <c r="E747" s="125" t="s">
        <v>354</v>
      </c>
      <c r="F747" s="75">
        <v>20</v>
      </c>
      <c r="G747" s="158" t="s">
        <v>45</v>
      </c>
      <c r="H747" s="157">
        <v>145000</v>
      </c>
      <c r="I747" s="54">
        <f t="shared" si="1563"/>
        <v>2900000</v>
      </c>
      <c r="J747" s="158">
        <v>0.2</v>
      </c>
      <c r="K747" s="415">
        <f t="shared" si="1564"/>
        <v>580000</v>
      </c>
      <c r="L747" s="415">
        <f t="shared" si="1565"/>
        <v>2320000</v>
      </c>
      <c r="M747" s="220"/>
      <c r="N747" s="220"/>
      <c r="O747" s="197"/>
      <c r="P747" s="154"/>
      <c r="Q747" s="484" t="s">
        <v>275</v>
      </c>
      <c r="R747" s="483">
        <v>52252</v>
      </c>
      <c r="S747" s="155">
        <f>SUM(F747*R747)</f>
        <v>1045040</v>
      </c>
      <c r="T747" s="156">
        <v>0</v>
      </c>
      <c r="U747" s="480">
        <f t="shared" si="1566"/>
        <v>0</v>
      </c>
      <c r="V747" s="480">
        <f t="shared" si="1567"/>
        <v>1045040</v>
      </c>
      <c r="W747" s="424">
        <f t="shared" si="1530"/>
        <v>1045040</v>
      </c>
      <c r="X747" s="156">
        <v>0.11</v>
      </c>
      <c r="Y747" s="424">
        <f t="shared" si="1557"/>
        <v>1159994.3999999999</v>
      </c>
    </row>
    <row r="748" spans="1:25" s="120" customFormat="1" ht="15.5" x14ac:dyDescent="0.35">
      <c r="A748" s="818"/>
      <c r="B748" s="784"/>
      <c r="C748" s="787"/>
      <c r="D748" s="781"/>
      <c r="E748" s="125" t="s">
        <v>369</v>
      </c>
      <c r="F748" s="75">
        <v>10</v>
      </c>
      <c r="G748" s="158" t="s">
        <v>45</v>
      </c>
      <c r="H748" s="157">
        <v>157500</v>
      </c>
      <c r="I748" s="54">
        <f t="shared" si="1563"/>
        <v>1575000</v>
      </c>
      <c r="J748" s="158">
        <v>0.2</v>
      </c>
      <c r="K748" s="415">
        <f t="shared" si="1564"/>
        <v>315000</v>
      </c>
      <c r="L748" s="415">
        <f t="shared" si="1565"/>
        <v>1260000</v>
      </c>
      <c r="M748" s="220"/>
      <c r="N748" s="220"/>
      <c r="O748" s="197"/>
      <c r="P748" s="154"/>
      <c r="Q748" s="484" t="s">
        <v>275</v>
      </c>
      <c r="R748" s="483">
        <v>56757</v>
      </c>
      <c r="S748" s="155">
        <f>SUM(F748*R748)</f>
        <v>567570</v>
      </c>
      <c r="T748" s="156">
        <v>0</v>
      </c>
      <c r="U748" s="480">
        <f t="shared" si="1566"/>
        <v>0</v>
      </c>
      <c r="V748" s="480">
        <f t="shared" si="1567"/>
        <v>567570</v>
      </c>
      <c r="W748" s="424">
        <f t="shared" si="1530"/>
        <v>567570</v>
      </c>
      <c r="X748" s="156">
        <v>0.11</v>
      </c>
      <c r="Y748" s="424">
        <f t="shared" si="1557"/>
        <v>630002.69999999995</v>
      </c>
    </row>
    <row r="749" spans="1:25" s="120" customFormat="1" ht="17.25" customHeight="1" x14ac:dyDescent="0.35">
      <c r="A749" s="819"/>
      <c r="B749" s="785"/>
      <c r="C749" s="788"/>
      <c r="D749" s="782"/>
      <c r="E749" s="308" t="s">
        <v>288</v>
      </c>
      <c r="F749" s="314">
        <v>50</v>
      </c>
      <c r="G749" s="315" t="s">
        <v>45</v>
      </c>
      <c r="H749" s="316">
        <v>235360</v>
      </c>
      <c r="I749" s="419">
        <f>SUM(F749*H749)</f>
        <v>11768000</v>
      </c>
      <c r="J749" s="315">
        <v>0.2</v>
      </c>
      <c r="K749" s="383">
        <f>SUM(I749*J749)</f>
        <v>2353600</v>
      </c>
      <c r="L749" s="383">
        <f>SUM(I749-K749)</f>
        <v>9414400</v>
      </c>
      <c r="M749" s="249"/>
      <c r="N749" s="249"/>
      <c r="O749" s="198"/>
      <c r="P749" s="351"/>
      <c r="Q749" s="489" t="s">
        <v>289</v>
      </c>
      <c r="R749" s="338">
        <v>154000</v>
      </c>
      <c r="S749" s="173">
        <f>SUM(F749*R749)</f>
        <v>7700000</v>
      </c>
      <c r="T749" s="639">
        <v>0.25</v>
      </c>
      <c r="U749" s="242">
        <f>SUM(S749*T749)</f>
        <v>1925000</v>
      </c>
      <c r="V749" s="242">
        <f>SUM(S749-U749)</f>
        <v>5775000</v>
      </c>
      <c r="W749" s="241">
        <f>SUM(V749)</f>
        <v>5775000</v>
      </c>
      <c r="X749" s="639">
        <v>0.11</v>
      </c>
      <c r="Y749" s="241">
        <f>SUM(W749+(W749*X749))</f>
        <v>6410250</v>
      </c>
    </row>
    <row r="750" spans="1:25" s="120" customFormat="1" ht="17.25" customHeight="1" x14ac:dyDescent="0.35">
      <c r="A750" s="817">
        <v>6</v>
      </c>
      <c r="B750" s="783">
        <v>45989</v>
      </c>
      <c r="C750" s="786">
        <v>119711125</v>
      </c>
      <c r="D750" s="780" t="s">
        <v>37</v>
      </c>
      <c r="E750" s="172" t="s">
        <v>742</v>
      </c>
      <c r="F750" s="203">
        <v>20</v>
      </c>
      <c r="G750" s="133" t="s">
        <v>45</v>
      </c>
      <c r="H750" s="204">
        <v>80000</v>
      </c>
      <c r="I750" s="123">
        <f t="shared" ref="I750" si="1568">SUM(F750*H750)</f>
        <v>1600000</v>
      </c>
      <c r="J750" s="133">
        <v>0.2</v>
      </c>
      <c r="K750" s="382">
        <f t="shared" ref="K750:K751" si="1569">SUM(I750*J750)</f>
        <v>320000</v>
      </c>
      <c r="L750" s="382">
        <f t="shared" ref="L750:L751" si="1570">SUM(I750-K750)</f>
        <v>1280000</v>
      </c>
      <c r="M750" s="205">
        <f>SUM(L750:L753)</f>
        <v>7140000</v>
      </c>
      <c r="N750" s="205">
        <f>SUM(M750*11%)</f>
        <v>785400</v>
      </c>
      <c r="O750" s="187"/>
      <c r="P750" s="229">
        <f>SUM(M750+N750)</f>
        <v>7925400</v>
      </c>
      <c r="Q750" s="485" t="s">
        <v>88</v>
      </c>
      <c r="R750" s="451">
        <v>31532</v>
      </c>
      <c r="S750" s="649">
        <f>SUM(F750*R750)</f>
        <v>630640</v>
      </c>
      <c r="T750" s="638">
        <v>0</v>
      </c>
      <c r="U750" s="239">
        <f t="shared" ref="U750:U751" si="1571">SUM(S750*T750)</f>
        <v>0</v>
      </c>
      <c r="V750" s="239">
        <f t="shared" ref="V750:V751" si="1572">SUM(S750-U750)</f>
        <v>630640</v>
      </c>
      <c r="W750" s="238">
        <f t="shared" ref="W750:W753" si="1573">SUM(V750)</f>
        <v>630640</v>
      </c>
      <c r="X750" s="638">
        <v>0.11</v>
      </c>
      <c r="Y750" s="238">
        <f t="shared" ref="Y750:Y751" si="1574">SUM(W750+(W750*X750))</f>
        <v>700010.4</v>
      </c>
    </row>
    <row r="751" spans="1:25" s="120" customFormat="1" ht="15.5" x14ac:dyDescent="0.35">
      <c r="A751" s="818"/>
      <c r="B751" s="784"/>
      <c r="C751" s="787"/>
      <c r="D751" s="781"/>
      <c r="E751" s="282" t="s">
        <v>741</v>
      </c>
      <c r="F751" s="310">
        <v>20</v>
      </c>
      <c r="G751" s="311" t="s">
        <v>45</v>
      </c>
      <c r="H751" s="312">
        <v>87500</v>
      </c>
      <c r="I751" s="413">
        <f t="shared" ref="I751" si="1575">SUM(F751*H751)</f>
        <v>1750000</v>
      </c>
      <c r="J751" s="311">
        <v>0.2</v>
      </c>
      <c r="K751" s="415">
        <f t="shared" si="1569"/>
        <v>350000</v>
      </c>
      <c r="L751" s="415">
        <f t="shared" si="1570"/>
        <v>1400000</v>
      </c>
      <c r="M751" s="57"/>
      <c r="N751" s="57"/>
      <c r="O751" s="197"/>
      <c r="P751" s="57"/>
      <c r="Q751" s="484" t="s">
        <v>88</v>
      </c>
      <c r="R751" s="483">
        <v>37838</v>
      </c>
      <c r="S751" s="155">
        <f>SUM(F751*R751)</f>
        <v>756760</v>
      </c>
      <c r="T751" s="156">
        <v>0</v>
      </c>
      <c r="U751" s="480">
        <f t="shared" si="1571"/>
        <v>0</v>
      </c>
      <c r="V751" s="480">
        <f t="shared" si="1572"/>
        <v>756760</v>
      </c>
      <c r="W751" s="424">
        <f t="shared" si="1573"/>
        <v>756760</v>
      </c>
      <c r="X751" s="156">
        <v>0.11</v>
      </c>
      <c r="Y751" s="424">
        <f t="shared" si="1574"/>
        <v>840003.6</v>
      </c>
    </row>
    <row r="752" spans="1:25" s="120" customFormat="1" ht="15.5" x14ac:dyDescent="0.35">
      <c r="A752" s="818"/>
      <c r="B752" s="784"/>
      <c r="C752" s="787"/>
      <c r="D752" s="781"/>
      <c r="E752" s="282" t="s">
        <v>342</v>
      </c>
      <c r="F752" s="310">
        <v>2</v>
      </c>
      <c r="G752" s="311" t="s">
        <v>45</v>
      </c>
      <c r="H752" s="312">
        <v>2000000</v>
      </c>
      <c r="I752" s="413">
        <f>SUM(F752*H752)</f>
        <v>4000000</v>
      </c>
      <c r="J752" s="311">
        <v>0.2</v>
      </c>
      <c r="K752" s="415">
        <f t="shared" ref="K752" si="1576">SUM(I752*J752)</f>
        <v>800000</v>
      </c>
      <c r="L752" s="415">
        <f>SUM(I752-K752)</f>
        <v>3200000</v>
      </c>
      <c r="M752" s="220"/>
      <c r="N752" s="220"/>
      <c r="O752" s="197"/>
      <c r="P752" s="352"/>
      <c r="Q752" s="484" t="s">
        <v>68</v>
      </c>
      <c r="R752" s="206">
        <v>850000</v>
      </c>
      <c r="S752" s="155">
        <f>SUM(F752*R752)</f>
        <v>1700000</v>
      </c>
      <c r="T752" s="156">
        <v>0</v>
      </c>
      <c r="U752" s="480">
        <f t="shared" ref="U752" si="1577">SUM(S752*T752)</f>
        <v>0</v>
      </c>
      <c r="V752" s="480">
        <f t="shared" ref="V752" si="1578">SUM(S752-U752)</f>
        <v>1700000</v>
      </c>
      <c r="W752" s="424">
        <f t="shared" si="1573"/>
        <v>1700000</v>
      </c>
      <c r="X752" s="156">
        <v>0.11</v>
      </c>
      <c r="Y752" s="424">
        <f t="shared" ref="Y752" si="1579">SUM(W752+(W752*X752))</f>
        <v>1887000</v>
      </c>
    </row>
    <row r="753" spans="1:294" s="120" customFormat="1" ht="15.5" x14ac:dyDescent="0.35">
      <c r="A753" s="819"/>
      <c r="B753" s="785"/>
      <c r="C753" s="788"/>
      <c r="D753" s="782"/>
      <c r="E753" s="184" t="s">
        <v>369</v>
      </c>
      <c r="F753" s="202">
        <v>10</v>
      </c>
      <c r="G753" s="136" t="s">
        <v>45</v>
      </c>
      <c r="H753" s="177">
        <v>157500</v>
      </c>
      <c r="I753" s="44">
        <f t="shared" ref="I753" si="1580">SUM(F753*H753)</f>
        <v>1575000</v>
      </c>
      <c r="J753" s="136">
        <v>0.2</v>
      </c>
      <c r="K753" s="383">
        <f t="shared" ref="K753" si="1581">SUM(I753*J753)</f>
        <v>315000</v>
      </c>
      <c r="L753" s="383">
        <f t="shared" ref="L753" si="1582">SUM(I753-K753)</f>
        <v>1260000</v>
      </c>
      <c r="M753" s="249"/>
      <c r="N753" s="249"/>
      <c r="O753" s="198"/>
      <c r="P753" s="153"/>
      <c r="Q753" s="489" t="s">
        <v>275</v>
      </c>
      <c r="R753" s="487">
        <v>54100</v>
      </c>
      <c r="S753" s="173">
        <f>SUM(F753*R753)</f>
        <v>541000</v>
      </c>
      <c r="T753" s="639">
        <v>0</v>
      </c>
      <c r="U753" s="242">
        <f t="shared" ref="U753" si="1583">SUM(S753*T753)</f>
        <v>0</v>
      </c>
      <c r="V753" s="242">
        <f t="shared" ref="V753" si="1584">SUM(S753-U753)</f>
        <v>541000</v>
      </c>
      <c r="W753" s="241">
        <f t="shared" si="1573"/>
        <v>541000</v>
      </c>
      <c r="X753" s="639">
        <v>0.11</v>
      </c>
      <c r="Y753" s="241">
        <f t="shared" ref="Y753" si="1585">SUM(W753+(W753*X753))</f>
        <v>600510</v>
      </c>
    </row>
    <row r="754" spans="1:294" s="35" customFormat="1" ht="15.5" x14ac:dyDescent="0.35">
      <c r="A754" s="209"/>
      <c r="B754" s="37"/>
      <c r="C754" s="271"/>
      <c r="D754" s="209"/>
      <c r="E754" s="385"/>
      <c r="F754" s="459"/>
      <c r="G754" s="340"/>
      <c r="H754" s="386"/>
      <c r="I754" s="460"/>
      <c r="J754" s="340"/>
      <c r="K754" s="447"/>
      <c r="L754" s="447"/>
      <c r="M754" s="232"/>
      <c r="N754" s="232"/>
      <c r="O754" s="224"/>
      <c r="Q754" s="427"/>
      <c r="R754" s="428"/>
      <c r="S754" s="651"/>
      <c r="T754" s="634"/>
      <c r="U754" s="501"/>
      <c r="V754" s="501"/>
      <c r="W754" s="562"/>
      <c r="X754" s="634"/>
      <c r="Y754" s="562"/>
    </row>
    <row r="755" spans="1:294" s="35" customFormat="1" ht="15.5" x14ac:dyDescent="0.35">
      <c r="A755" s="209"/>
      <c r="B755" s="37"/>
      <c r="C755" s="271"/>
      <c r="D755" s="209"/>
      <c r="E755" s="385"/>
      <c r="F755" s="459"/>
      <c r="G755" s="340"/>
      <c r="H755" s="386"/>
      <c r="I755" s="460"/>
      <c r="J755" s="340"/>
      <c r="K755" s="447"/>
      <c r="L755" s="447"/>
      <c r="M755" s="232"/>
      <c r="N755" s="232"/>
      <c r="O755" s="224"/>
      <c r="Q755" s="427"/>
      <c r="R755" s="428"/>
      <c r="S755" s="651"/>
      <c r="T755" s="634"/>
      <c r="U755" s="501"/>
      <c r="V755" s="501"/>
      <c r="W755" s="562"/>
      <c r="X755" s="634"/>
      <c r="Y755" s="562"/>
    </row>
    <row r="756" spans="1:294" s="41" customFormat="1" ht="19" thickBot="1" x14ac:dyDescent="0.4">
      <c r="A756" s="789" t="s">
        <v>745</v>
      </c>
      <c r="B756" s="790"/>
      <c r="C756" s="790"/>
      <c r="D756" s="110"/>
      <c r="E756" s="112"/>
      <c r="F756" s="113"/>
      <c r="G756" s="112"/>
      <c r="H756" s="114"/>
      <c r="I756" s="115"/>
      <c r="J756" s="116"/>
      <c r="K756" s="117"/>
      <c r="L756" s="117"/>
      <c r="M756" s="13"/>
      <c r="N756" s="13"/>
      <c r="O756" s="13"/>
      <c r="P756" s="116"/>
      <c r="Q756" s="118"/>
      <c r="R756" s="13"/>
      <c r="S756" s="13"/>
      <c r="T756" s="13"/>
      <c r="U756" s="118"/>
      <c r="V756" s="13"/>
      <c r="W756" s="13"/>
      <c r="X756" s="14"/>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c r="CT756"/>
      <c r="CU756"/>
      <c r="CV756"/>
      <c r="CW756"/>
      <c r="CX756"/>
      <c r="CY756"/>
      <c r="CZ756"/>
      <c r="DA756"/>
      <c r="DB756"/>
      <c r="DC756"/>
      <c r="DD756"/>
      <c r="DE756"/>
      <c r="DF756"/>
      <c r="DG756"/>
      <c r="DH756"/>
      <c r="DI756"/>
      <c r="DJ756"/>
      <c r="DK756"/>
      <c r="DL756"/>
      <c r="DM756"/>
      <c r="DN756"/>
      <c r="DO756"/>
      <c r="DP756"/>
      <c r="DQ756"/>
      <c r="DR756"/>
      <c r="DS756"/>
      <c r="DT756"/>
      <c r="DU756"/>
      <c r="DV756"/>
      <c r="DW756"/>
      <c r="DX756"/>
      <c r="DY756"/>
      <c r="DZ756"/>
      <c r="EA756"/>
      <c r="EB756"/>
      <c r="EC756"/>
      <c r="ED756"/>
      <c r="EE756"/>
      <c r="EF756"/>
      <c r="EG756"/>
      <c r="EH756"/>
      <c r="EI756"/>
      <c r="EJ756"/>
      <c r="EK756"/>
      <c r="EL756"/>
      <c r="EM756"/>
      <c r="EN756"/>
      <c r="EO756"/>
      <c r="EP756"/>
      <c r="EQ756"/>
      <c r="ER756"/>
      <c r="ES756"/>
      <c r="ET756"/>
      <c r="EU756"/>
      <c r="EV756"/>
      <c r="EW756"/>
      <c r="EX756"/>
      <c r="EY756"/>
      <c r="EZ756"/>
      <c r="FA756"/>
      <c r="FB756"/>
      <c r="FC756"/>
      <c r="FD756"/>
      <c r="FE756"/>
      <c r="FF756"/>
      <c r="FG756"/>
      <c r="FH756"/>
      <c r="FI756"/>
      <c r="FJ756"/>
      <c r="FK756"/>
      <c r="FL756"/>
      <c r="FM756"/>
      <c r="FN756"/>
      <c r="FO756"/>
      <c r="FP756"/>
      <c r="FQ756"/>
      <c r="FR756"/>
      <c r="FS756"/>
      <c r="FT756"/>
      <c r="FU756"/>
      <c r="FV756"/>
      <c r="FW756"/>
      <c r="FX756"/>
      <c r="FY756"/>
      <c r="FZ756"/>
      <c r="GA756"/>
      <c r="GB756"/>
      <c r="GC756"/>
      <c r="GD756"/>
      <c r="GE756"/>
      <c r="GF756"/>
      <c r="GG756"/>
      <c r="GH756"/>
      <c r="GI756"/>
      <c r="GJ756"/>
      <c r="GK756"/>
      <c r="GL756"/>
      <c r="GM756"/>
      <c r="GN756"/>
      <c r="GO756"/>
      <c r="GP756"/>
      <c r="GQ756"/>
      <c r="GR756"/>
      <c r="GS756"/>
      <c r="GT756"/>
      <c r="GU756"/>
      <c r="GV756"/>
      <c r="GW756"/>
      <c r="GX756"/>
      <c r="GY756"/>
      <c r="GZ756"/>
      <c r="HA756"/>
      <c r="HB756"/>
      <c r="HC756"/>
      <c r="HD756"/>
      <c r="HE756"/>
      <c r="HF756"/>
      <c r="HG756"/>
      <c r="HH756"/>
      <c r="HI756"/>
      <c r="HJ756"/>
      <c r="HK756"/>
      <c r="HL756"/>
      <c r="HM756"/>
      <c r="HN756"/>
      <c r="HO756"/>
      <c r="HP756"/>
      <c r="HQ756"/>
      <c r="HR756"/>
      <c r="HS756"/>
      <c r="HT756"/>
      <c r="HU756"/>
      <c r="HV756"/>
      <c r="HW756"/>
      <c r="HX756"/>
      <c r="HY756"/>
      <c r="HZ756"/>
      <c r="IA756"/>
      <c r="IB756"/>
      <c r="IC756"/>
      <c r="ID756"/>
      <c r="IE756"/>
      <c r="IF756"/>
      <c r="IG756"/>
      <c r="IH756"/>
      <c r="II756"/>
      <c r="IJ756"/>
      <c r="IK756"/>
      <c r="IL756"/>
      <c r="IM756"/>
      <c r="IN756"/>
      <c r="IO756"/>
      <c r="IP756"/>
      <c r="IQ756"/>
      <c r="IR756"/>
      <c r="IS756"/>
      <c r="IT756"/>
      <c r="IU756"/>
      <c r="IV756"/>
      <c r="IW756"/>
      <c r="IX756"/>
      <c r="IY756"/>
      <c r="IZ756"/>
      <c r="JA756"/>
      <c r="JB756"/>
      <c r="JC756"/>
      <c r="JD756"/>
      <c r="JE756"/>
      <c r="JF756"/>
      <c r="JG756"/>
      <c r="JH756"/>
      <c r="JI756"/>
      <c r="JJ756"/>
      <c r="JK756"/>
      <c r="JL756"/>
      <c r="JM756"/>
      <c r="JN756"/>
      <c r="JO756"/>
      <c r="JP756"/>
      <c r="JQ756"/>
      <c r="JR756"/>
      <c r="JS756"/>
      <c r="JT756"/>
      <c r="JU756"/>
      <c r="JV756"/>
      <c r="JW756"/>
      <c r="JX756"/>
      <c r="JY756"/>
      <c r="JZ756"/>
      <c r="KA756"/>
      <c r="KB756"/>
      <c r="KC756"/>
      <c r="KD756"/>
      <c r="KE756"/>
    </row>
    <row r="757" spans="1:294" ht="15.5" x14ac:dyDescent="0.35">
      <c r="A757" s="798" t="s">
        <v>0</v>
      </c>
      <c r="B757" s="798" t="s">
        <v>1</v>
      </c>
      <c r="C757" s="798"/>
      <c r="D757" s="800" t="s">
        <v>3</v>
      </c>
      <c r="E757" s="798" t="s">
        <v>5</v>
      </c>
      <c r="F757" s="798" t="s">
        <v>6</v>
      </c>
      <c r="G757" s="798"/>
      <c r="H757" s="370" t="s">
        <v>7</v>
      </c>
      <c r="I757" s="371" t="s">
        <v>8</v>
      </c>
      <c r="J757" s="372" t="s">
        <v>9</v>
      </c>
      <c r="K757" s="371" t="s">
        <v>10</v>
      </c>
      <c r="L757" s="371" t="s">
        <v>10</v>
      </c>
      <c r="M757" s="371" t="s">
        <v>11</v>
      </c>
      <c r="N757" s="802" t="s">
        <v>93</v>
      </c>
      <c r="O757" s="802" t="s">
        <v>206</v>
      </c>
      <c r="P757" s="371" t="s">
        <v>12</v>
      </c>
      <c r="Q757" s="804" t="s">
        <v>13</v>
      </c>
      <c r="R757" s="371" t="s">
        <v>14</v>
      </c>
      <c r="S757" s="371" t="s">
        <v>14</v>
      </c>
      <c r="T757" s="374" t="s">
        <v>15</v>
      </c>
      <c r="U757" s="40" t="s">
        <v>16</v>
      </c>
      <c r="V757" s="40" t="s">
        <v>17</v>
      </c>
      <c r="W757" s="40" t="s">
        <v>18</v>
      </c>
      <c r="X757" s="794" t="s">
        <v>19</v>
      </c>
      <c r="Y757" s="796" t="s">
        <v>17</v>
      </c>
    </row>
    <row r="758" spans="1:294" s="41" customFormat="1" ht="17.25" customHeight="1" thickBot="1" x14ac:dyDescent="0.4">
      <c r="A758" s="808"/>
      <c r="B758" s="375" t="s">
        <v>20</v>
      </c>
      <c r="C758" s="367" t="s">
        <v>21</v>
      </c>
      <c r="D758" s="809"/>
      <c r="E758" s="808"/>
      <c r="F758" s="377" t="s">
        <v>23</v>
      </c>
      <c r="G758" s="367" t="s">
        <v>24</v>
      </c>
      <c r="H758" s="378" t="s">
        <v>25</v>
      </c>
      <c r="I758" s="379" t="s">
        <v>25</v>
      </c>
      <c r="J758" s="380" t="s">
        <v>26</v>
      </c>
      <c r="K758" s="379" t="s">
        <v>27</v>
      </c>
      <c r="L758" s="379" t="s">
        <v>28</v>
      </c>
      <c r="M758" s="379" t="s">
        <v>29</v>
      </c>
      <c r="N758" s="810"/>
      <c r="O758" s="810"/>
      <c r="P758" s="379" t="s">
        <v>30</v>
      </c>
      <c r="Q758" s="811"/>
      <c r="R758" s="379" t="s">
        <v>31</v>
      </c>
      <c r="S758" s="379" t="s">
        <v>32</v>
      </c>
      <c r="T758" s="381" t="s">
        <v>33</v>
      </c>
      <c r="U758" s="367" t="s">
        <v>34</v>
      </c>
      <c r="V758" s="367" t="s">
        <v>35</v>
      </c>
      <c r="W758" s="367" t="s">
        <v>36</v>
      </c>
      <c r="X758" s="806"/>
      <c r="Y758" s="807"/>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c r="CT758"/>
      <c r="CU758"/>
      <c r="CV758"/>
      <c r="CW758"/>
      <c r="CX758"/>
      <c r="CY758"/>
      <c r="CZ758"/>
      <c r="DA758"/>
      <c r="DB758"/>
      <c r="DC758"/>
      <c r="DD758"/>
      <c r="DE758"/>
      <c r="DF758"/>
      <c r="DG758"/>
      <c r="DH758"/>
      <c r="DI758"/>
      <c r="DJ758"/>
      <c r="DK758"/>
      <c r="DL758"/>
      <c r="DM758"/>
      <c r="DN758"/>
      <c r="DO758"/>
      <c r="DP758"/>
      <c r="DQ758"/>
      <c r="DR758"/>
      <c r="DS758"/>
      <c r="DT758"/>
      <c r="DU758"/>
      <c r="DV758"/>
      <c r="DW758"/>
      <c r="DX758"/>
      <c r="DY758"/>
      <c r="DZ758"/>
      <c r="EA758"/>
      <c r="EB758"/>
      <c r="EC758"/>
      <c r="ED758"/>
      <c r="EE758"/>
      <c r="EF758"/>
      <c r="EG758"/>
      <c r="EH758"/>
      <c r="EI758"/>
      <c r="EJ758"/>
      <c r="EK758"/>
      <c r="EL758"/>
      <c r="EM758"/>
      <c r="EN758"/>
      <c r="EO758"/>
      <c r="EP758"/>
      <c r="EQ758"/>
      <c r="ER758"/>
      <c r="ES758"/>
      <c r="ET758"/>
      <c r="EU758"/>
      <c r="EV758"/>
      <c r="EW758"/>
      <c r="EX758"/>
      <c r="EY758"/>
      <c r="EZ758"/>
      <c r="FA758"/>
      <c r="FB758"/>
      <c r="FC758"/>
      <c r="FD758"/>
      <c r="FE758"/>
      <c r="FF758"/>
      <c r="FG758"/>
      <c r="FH758"/>
      <c r="FI758"/>
      <c r="FJ758"/>
      <c r="FK758"/>
      <c r="FL758"/>
      <c r="FM758"/>
      <c r="FN758"/>
      <c r="FO758"/>
      <c r="FP758"/>
      <c r="FQ758"/>
      <c r="FR758"/>
      <c r="FS758"/>
      <c r="FT758"/>
      <c r="FU758"/>
      <c r="FV758"/>
      <c r="FW758"/>
      <c r="FX758"/>
      <c r="FY758"/>
      <c r="FZ758"/>
      <c r="GA758"/>
      <c r="GB758"/>
      <c r="GC758"/>
      <c r="GD758"/>
      <c r="GE758"/>
      <c r="GF758"/>
      <c r="GG758"/>
      <c r="GH758"/>
      <c r="GI758"/>
      <c r="GJ758"/>
      <c r="GK758"/>
      <c r="GL758"/>
      <c r="GM758"/>
      <c r="GN758"/>
      <c r="GO758"/>
      <c r="GP758"/>
      <c r="GQ758"/>
      <c r="GR758"/>
      <c r="GS758"/>
      <c r="GT758"/>
      <c r="GU758"/>
      <c r="GV758"/>
      <c r="GW758"/>
      <c r="GX758"/>
      <c r="GY758"/>
      <c r="GZ758"/>
      <c r="HA758"/>
      <c r="HB758"/>
      <c r="HC758"/>
      <c r="HD758"/>
      <c r="HE758"/>
      <c r="HF758"/>
      <c r="HG758"/>
      <c r="HH758"/>
      <c r="HI758"/>
      <c r="HJ758"/>
      <c r="HK758"/>
      <c r="HL758"/>
      <c r="HM758"/>
      <c r="HN758"/>
      <c r="HO758"/>
      <c r="HP758"/>
      <c r="HQ758"/>
      <c r="HR758"/>
      <c r="HS758"/>
      <c r="HT758"/>
      <c r="HU758"/>
      <c r="HV758"/>
      <c r="HW758"/>
      <c r="HX758"/>
      <c r="HY758"/>
      <c r="HZ758"/>
      <c r="IA758"/>
      <c r="IB758"/>
      <c r="IC758"/>
      <c r="ID758"/>
      <c r="IE758"/>
      <c r="IF758"/>
      <c r="IG758"/>
      <c r="IH758"/>
      <c r="II758"/>
      <c r="IJ758"/>
      <c r="IK758"/>
      <c r="IL758"/>
      <c r="IM758"/>
      <c r="IN758"/>
      <c r="IO758"/>
      <c r="IP758"/>
      <c r="IQ758"/>
      <c r="IR758"/>
      <c r="IS758"/>
      <c r="IT758"/>
      <c r="IU758"/>
      <c r="IV758"/>
      <c r="IW758"/>
      <c r="IX758"/>
      <c r="IY758"/>
      <c r="IZ758"/>
      <c r="JA758"/>
      <c r="JB758"/>
      <c r="JC758"/>
      <c r="JD758"/>
      <c r="JE758"/>
      <c r="JF758"/>
      <c r="JG758"/>
      <c r="JH758"/>
      <c r="JI758"/>
      <c r="JJ758"/>
      <c r="JK758"/>
      <c r="JL758"/>
      <c r="JM758"/>
      <c r="JN758"/>
      <c r="JO758"/>
      <c r="JP758"/>
      <c r="JQ758"/>
      <c r="JR758"/>
      <c r="JS758"/>
      <c r="JT758"/>
      <c r="JU758"/>
      <c r="JV758"/>
      <c r="JW758"/>
      <c r="JX758"/>
      <c r="JY758"/>
      <c r="JZ758"/>
      <c r="KA758"/>
      <c r="KB758"/>
      <c r="KC758"/>
      <c r="KD758"/>
      <c r="KE758"/>
      <c r="KF758"/>
      <c r="KG758"/>
      <c r="KH758"/>
    </row>
    <row r="759" spans="1:294" s="120" customFormat="1" ht="15.5" x14ac:dyDescent="0.35">
      <c r="A759" s="817">
        <v>14</v>
      </c>
      <c r="B759" s="864">
        <v>45996</v>
      </c>
      <c r="C759" s="817">
        <v>119861225</v>
      </c>
      <c r="D759" s="817" t="s">
        <v>37</v>
      </c>
      <c r="E759" s="172" t="s">
        <v>356</v>
      </c>
      <c r="F759" s="318">
        <v>1</v>
      </c>
      <c r="G759" s="319" t="s">
        <v>52</v>
      </c>
      <c r="H759" s="320">
        <v>361250</v>
      </c>
      <c r="I759" s="412">
        <f t="shared" ref="I759" si="1586">SUM(F759*H759)</f>
        <v>361250</v>
      </c>
      <c r="J759" s="319">
        <v>0.2</v>
      </c>
      <c r="K759" s="382">
        <f t="shared" ref="K759" si="1587">SUM(I759*J759)</f>
        <v>72250</v>
      </c>
      <c r="L759" s="382">
        <f>SUM(I759-K759)</f>
        <v>289000</v>
      </c>
      <c r="M759" s="205">
        <f>SUM(L759:L804)</f>
        <v>117129906.2</v>
      </c>
      <c r="N759" s="205">
        <f>SUM(M759*11%)</f>
        <v>12884289.682</v>
      </c>
      <c r="O759" s="187"/>
      <c r="P759" s="229">
        <f>SUM(M759+N759)</f>
        <v>130014195.882</v>
      </c>
      <c r="Q759" s="485" t="s">
        <v>227</v>
      </c>
      <c r="R759" s="337">
        <v>97117</v>
      </c>
      <c r="S759" s="649">
        <f>SUM(F759*R759)</f>
        <v>97117</v>
      </c>
      <c r="T759" s="638">
        <v>0</v>
      </c>
      <c r="U759" s="239">
        <f t="shared" ref="U759" si="1588">SUM(S759*T759)</f>
        <v>0</v>
      </c>
      <c r="V759" s="239">
        <f t="shared" ref="V759" si="1589">SUM(S759-U759)</f>
        <v>97117</v>
      </c>
      <c r="W759" s="238">
        <f t="shared" ref="W759:W813" si="1590">SUM(V759)</f>
        <v>97117</v>
      </c>
      <c r="X759" s="638">
        <v>0.11</v>
      </c>
      <c r="Y759" s="238">
        <f t="shared" ref="Y759:Y800" si="1591">SUM(W759+(W759*X759))</f>
        <v>107799.87</v>
      </c>
    </row>
    <row r="760" spans="1:294" s="120" customFormat="1" ht="15.5" x14ac:dyDescent="0.35">
      <c r="A760" s="818"/>
      <c r="B760" s="865"/>
      <c r="C760" s="818"/>
      <c r="D760" s="818"/>
      <c r="E760" s="125" t="s">
        <v>85</v>
      </c>
      <c r="F760" s="75">
        <v>1</v>
      </c>
      <c r="G760" s="311" t="s">
        <v>39</v>
      </c>
      <c r="H760" s="157">
        <v>627000</v>
      </c>
      <c r="I760" s="413">
        <f t="shared" ref="I760:I801" si="1592">SUM(F760*H760)</f>
        <v>627000</v>
      </c>
      <c r="J760" s="311">
        <v>0</v>
      </c>
      <c r="K760" s="415">
        <f t="shared" ref="K760:K803" si="1593">SUM(I760*J760)</f>
        <v>0</v>
      </c>
      <c r="L760" s="415">
        <f>SUM(I760-K760)</f>
        <v>627000</v>
      </c>
      <c r="M760" s="197"/>
      <c r="N760" s="197"/>
      <c r="O760" s="197"/>
      <c r="P760" s="352"/>
      <c r="Q760" s="484" t="s">
        <v>258</v>
      </c>
      <c r="R760" s="206">
        <v>270930</v>
      </c>
      <c r="S760" s="155">
        <f>SUM(F760*R760)</f>
        <v>270930</v>
      </c>
      <c r="T760" s="156">
        <v>0</v>
      </c>
      <c r="U760" s="480">
        <f t="shared" ref="U760:U794" si="1594">SUM(S760*T760)</f>
        <v>0</v>
      </c>
      <c r="V760" s="480">
        <f t="shared" ref="V760:V794" si="1595">SUM(S760-U760)</f>
        <v>270930</v>
      </c>
      <c r="W760" s="424">
        <f t="shared" si="1590"/>
        <v>270930</v>
      </c>
      <c r="X760" s="156">
        <v>0.11</v>
      </c>
      <c r="Y760" s="424">
        <f t="shared" si="1591"/>
        <v>300732.3</v>
      </c>
    </row>
    <row r="761" spans="1:294" s="120" customFormat="1" ht="15.5" x14ac:dyDescent="0.35">
      <c r="A761" s="818"/>
      <c r="B761" s="865"/>
      <c r="C761" s="818"/>
      <c r="D761" s="818"/>
      <c r="E761" s="125" t="s">
        <v>353</v>
      </c>
      <c r="F761" s="310">
        <v>25</v>
      </c>
      <c r="G761" s="311" t="s">
        <v>45</v>
      </c>
      <c r="H761" s="157">
        <v>27000</v>
      </c>
      <c r="I761" s="413">
        <f t="shared" si="1592"/>
        <v>675000</v>
      </c>
      <c r="J761" s="311">
        <v>0.2</v>
      </c>
      <c r="K761" s="415">
        <f t="shared" si="1593"/>
        <v>135000</v>
      </c>
      <c r="L761" s="415">
        <f>SUM(I761-K761)</f>
        <v>540000</v>
      </c>
      <c r="M761" s="57"/>
      <c r="N761" s="57"/>
      <c r="O761" s="197"/>
      <c r="P761" s="57"/>
      <c r="Q761" s="484" t="s">
        <v>88</v>
      </c>
      <c r="R761" s="206">
        <v>9009</v>
      </c>
      <c r="S761" s="155">
        <f>SUM(F761*R761)</f>
        <v>225225</v>
      </c>
      <c r="T761" s="156">
        <v>0</v>
      </c>
      <c r="U761" s="480">
        <f t="shared" si="1594"/>
        <v>0</v>
      </c>
      <c r="V761" s="480">
        <f t="shared" si="1595"/>
        <v>225225</v>
      </c>
      <c r="W761" s="424">
        <f t="shared" si="1590"/>
        <v>225225</v>
      </c>
      <c r="X761" s="156">
        <v>0</v>
      </c>
      <c r="Y761" s="424">
        <f t="shared" si="1591"/>
        <v>225225</v>
      </c>
    </row>
    <row r="762" spans="1:294" s="120" customFormat="1" ht="15.5" x14ac:dyDescent="0.35">
      <c r="A762" s="818"/>
      <c r="B762" s="865"/>
      <c r="C762" s="818"/>
      <c r="D762" s="818"/>
      <c r="E762" s="282" t="s">
        <v>177</v>
      </c>
      <c r="F762" s="310">
        <v>1</v>
      </c>
      <c r="G762" s="311" t="s">
        <v>39</v>
      </c>
      <c r="H762" s="312">
        <v>983000</v>
      </c>
      <c r="I762" s="413">
        <f t="shared" si="1592"/>
        <v>983000</v>
      </c>
      <c r="J762" s="311">
        <v>0</v>
      </c>
      <c r="K762" s="415">
        <f t="shared" si="1593"/>
        <v>0</v>
      </c>
      <c r="L762" s="415">
        <f t="shared" ref="L762:L804" si="1596">SUM(I762-K762)</f>
        <v>983000</v>
      </c>
      <c r="M762" s="220"/>
      <c r="N762" s="220"/>
      <c r="O762" s="197"/>
      <c r="P762" s="352"/>
      <c r="Q762" s="484" t="s">
        <v>258</v>
      </c>
      <c r="R762" s="483">
        <v>424765</v>
      </c>
      <c r="S762" s="155">
        <f>SUM(F762*R762)</f>
        <v>424765</v>
      </c>
      <c r="T762" s="156">
        <v>0</v>
      </c>
      <c r="U762" s="480">
        <f t="shared" si="1594"/>
        <v>0</v>
      </c>
      <c r="V762" s="480">
        <f t="shared" si="1595"/>
        <v>424765</v>
      </c>
      <c r="W762" s="424">
        <f t="shared" si="1590"/>
        <v>424765</v>
      </c>
      <c r="X762" s="156">
        <v>0.11</v>
      </c>
      <c r="Y762" s="424">
        <f t="shared" si="1591"/>
        <v>471489.15</v>
      </c>
    </row>
    <row r="763" spans="1:294" s="120" customFormat="1" ht="15.5" x14ac:dyDescent="0.35">
      <c r="A763" s="818"/>
      <c r="B763" s="865"/>
      <c r="C763" s="818"/>
      <c r="D763" s="818"/>
      <c r="E763" s="282" t="s">
        <v>724</v>
      </c>
      <c r="F763" s="310">
        <v>9</v>
      </c>
      <c r="G763" s="311" t="s">
        <v>648</v>
      </c>
      <c r="H763" s="312">
        <v>287500</v>
      </c>
      <c r="I763" s="413">
        <f t="shared" si="1592"/>
        <v>2587500</v>
      </c>
      <c r="J763" s="311">
        <v>0.2</v>
      </c>
      <c r="K763" s="415">
        <f t="shared" si="1593"/>
        <v>517500</v>
      </c>
      <c r="L763" s="415">
        <f t="shared" si="1596"/>
        <v>2070000</v>
      </c>
      <c r="M763" s="57"/>
      <c r="N763" s="57"/>
      <c r="O763" s="197"/>
      <c r="P763" s="57"/>
      <c r="Q763" s="484" t="s">
        <v>258</v>
      </c>
      <c r="R763" s="483">
        <v>424765</v>
      </c>
      <c r="S763" s="155">
        <f>SUM(F763*R763)</f>
        <v>3822885</v>
      </c>
      <c r="T763" s="156">
        <v>0</v>
      </c>
      <c r="U763" s="480">
        <f t="shared" si="1594"/>
        <v>0</v>
      </c>
      <c r="V763" s="480">
        <f t="shared" si="1595"/>
        <v>3822885</v>
      </c>
      <c r="W763" s="424">
        <f t="shared" si="1590"/>
        <v>3822885</v>
      </c>
      <c r="X763" s="156">
        <v>0.11</v>
      </c>
      <c r="Y763" s="424">
        <f t="shared" si="1591"/>
        <v>4243402.3499999996</v>
      </c>
    </row>
    <row r="764" spans="1:294" s="120" customFormat="1" ht="15.5" x14ac:dyDescent="0.35">
      <c r="A764" s="818"/>
      <c r="B764" s="865"/>
      <c r="C764" s="818"/>
      <c r="D764" s="818"/>
      <c r="E764" s="125" t="s">
        <v>359</v>
      </c>
      <c r="F764" s="732">
        <v>4</v>
      </c>
      <c r="G764" s="158" t="s">
        <v>45</v>
      </c>
      <c r="H764" s="157">
        <v>160000</v>
      </c>
      <c r="I764" s="413">
        <f t="shared" si="1592"/>
        <v>640000</v>
      </c>
      <c r="J764" s="311">
        <v>0.2</v>
      </c>
      <c r="K764" s="415">
        <f t="shared" si="1593"/>
        <v>128000</v>
      </c>
      <c r="L764" s="415">
        <f t="shared" si="1596"/>
        <v>512000</v>
      </c>
      <c r="M764" s="57"/>
      <c r="N764" s="57"/>
      <c r="O764" s="197"/>
      <c r="P764" s="57"/>
      <c r="Q764" s="484" t="s">
        <v>88</v>
      </c>
      <c r="R764" s="483">
        <v>54100</v>
      </c>
      <c r="S764" s="155">
        <f>SUM(F764*R764)</f>
        <v>216400</v>
      </c>
      <c r="T764" s="156">
        <v>0</v>
      </c>
      <c r="U764" s="480">
        <f t="shared" si="1594"/>
        <v>0</v>
      </c>
      <c r="V764" s="480">
        <f t="shared" si="1595"/>
        <v>216400</v>
      </c>
      <c r="W764" s="424">
        <f t="shared" si="1590"/>
        <v>216400</v>
      </c>
      <c r="X764" s="156">
        <v>0.11</v>
      </c>
      <c r="Y764" s="424">
        <f t="shared" si="1591"/>
        <v>240204</v>
      </c>
    </row>
    <row r="765" spans="1:294" s="120" customFormat="1" ht="15.5" x14ac:dyDescent="0.35">
      <c r="A765" s="818"/>
      <c r="B765" s="865"/>
      <c r="C765" s="818"/>
      <c r="D765" s="818"/>
      <c r="E765" s="125" t="s">
        <v>354</v>
      </c>
      <c r="F765" s="732">
        <v>4</v>
      </c>
      <c r="G765" s="158" t="s">
        <v>45</v>
      </c>
      <c r="H765" s="157">
        <v>145000</v>
      </c>
      <c r="I765" s="413">
        <f t="shared" si="1592"/>
        <v>580000</v>
      </c>
      <c r="J765" s="311">
        <v>0.2</v>
      </c>
      <c r="K765" s="415">
        <f t="shared" si="1593"/>
        <v>116000</v>
      </c>
      <c r="L765" s="415">
        <f t="shared" si="1596"/>
        <v>464000</v>
      </c>
      <c r="M765" s="57"/>
      <c r="N765" s="57"/>
      <c r="O765" s="197"/>
      <c r="P765" s="57"/>
      <c r="Q765" s="484" t="s">
        <v>88</v>
      </c>
      <c r="R765" s="483">
        <v>52300</v>
      </c>
      <c r="S765" s="155">
        <f>SUM(F765*R765)</f>
        <v>209200</v>
      </c>
      <c r="T765" s="156">
        <v>0</v>
      </c>
      <c r="U765" s="480">
        <f t="shared" si="1594"/>
        <v>0</v>
      </c>
      <c r="V765" s="480">
        <f t="shared" si="1595"/>
        <v>209200</v>
      </c>
      <c r="W765" s="424">
        <f t="shared" si="1590"/>
        <v>209200</v>
      </c>
      <c r="X765" s="156">
        <v>0.11</v>
      </c>
      <c r="Y765" s="424">
        <f t="shared" si="1591"/>
        <v>232212</v>
      </c>
    </row>
    <row r="766" spans="1:294" s="120" customFormat="1" ht="15.5" x14ac:dyDescent="0.35">
      <c r="A766" s="818"/>
      <c r="B766" s="865"/>
      <c r="C766" s="818"/>
      <c r="D766" s="818"/>
      <c r="E766" s="125" t="s">
        <v>114</v>
      </c>
      <c r="F766" s="732">
        <v>2</v>
      </c>
      <c r="G766" s="158" t="s">
        <v>39</v>
      </c>
      <c r="H766" s="157">
        <v>1592000</v>
      </c>
      <c r="I766" s="413">
        <f t="shared" si="1592"/>
        <v>3184000</v>
      </c>
      <c r="J766" s="158">
        <v>0</v>
      </c>
      <c r="K766" s="415">
        <f t="shared" si="1593"/>
        <v>0</v>
      </c>
      <c r="L766" s="415">
        <f t="shared" si="1596"/>
        <v>3184000</v>
      </c>
      <c r="M766" s="57"/>
      <c r="N766" s="57"/>
      <c r="O766" s="197"/>
      <c r="P766" s="57"/>
      <c r="Q766" s="484" t="s">
        <v>258</v>
      </c>
      <c r="R766" s="483">
        <v>473110</v>
      </c>
      <c r="S766" s="155">
        <f>SUM(F766*R766)</f>
        <v>946220</v>
      </c>
      <c r="T766" s="156">
        <v>0</v>
      </c>
      <c r="U766" s="480">
        <f t="shared" si="1594"/>
        <v>0</v>
      </c>
      <c r="V766" s="480">
        <f t="shared" si="1595"/>
        <v>946220</v>
      </c>
      <c r="W766" s="424">
        <f t="shared" si="1590"/>
        <v>946220</v>
      </c>
      <c r="X766" s="156">
        <v>0.11</v>
      </c>
      <c r="Y766" s="424">
        <f t="shared" si="1591"/>
        <v>1050304.2</v>
      </c>
    </row>
    <row r="767" spans="1:294" s="120" customFormat="1" ht="15.5" x14ac:dyDescent="0.35">
      <c r="A767" s="818"/>
      <c r="B767" s="865"/>
      <c r="C767" s="818"/>
      <c r="D767" s="818"/>
      <c r="E767" s="282" t="s">
        <v>178</v>
      </c>
      <c r="F767" s="732">
        <v>3</v>
      </c>
      <c r="G767" s="311" t="s">
        <v>39</v>
      </c>
      <c r="H767" s="312">
        <v>3328000</v>
      </c>
      <c r="I767" s="413">
        <f t="shared" si="1592"/>
        <v>9984000</v>
      </c>
      <c r="J767" s="311">
        <v>0</v>
      </c>
      <c r="K767" s="415">
        <f t="shared" si="1593"/>
        <v>0</v>
      </c>
      <c r="L767" s="415">
        <f t="shared" si="1596"/>
        <v>9984000</v>
      </c>
      <c r="M767" s="57"/>
      <c r="N767" s="57"/>
      <c r="O767" s="197"/>
      <c r="P767" s="57"/>
      <c r="Q767" s="484" t="s">
        <v>258</v>
      </c>
      <c r="R767" s="483">
        <v>500500</v>
      </c>
      <c r="S767" s="155">
        <f>SUM(F767*R767)</f>
        <v>1501500</v>
      </c>
      <c r="T767" s="156">
        <v>0</v>
      </c>
      <c r="U767" s="480">
        <f t="shared" si="1594"/>
        <v>0</v>
      </c>
      <c r="V767" s="480">
        <f t="shared" si="1595"/>
        <v>1501500</v>
      </c>
      <c r="W767" s="424">
        <f t="shared" si="1590"/>
        <v>1501500</v>
      </c>
      <c r="X767" s="156">
        <v>0.11</v>
      </c>
      <c r="Y767" s="424">
        <f t="shared" si="1591"/>
        <v>1666665</v>
      </c>
    </row>
    <row r="768" spans="1:294" s="120" customFormat="1" ht="15.5" x14ac:dyDescent="0.35">
      <c r="A768" s="818"/>
      <c r="B768" s="865"/>
      <c r="C768" s="818"/>
      <c r="D768" s="818"/>
      <c r="E768" s="125" t="s">
        <v>193</v>
      </c>
      <c r="F768" s="75">
        <v>1</v>
      </c>
      <c r="G768" s="311" t="s">
        <v>45</v>
      </c>
      <c r="H768" s="349">
        <v>2603750</v>
      </c>
      <c r="I768" s="413">
        <f t="shared" si="1592"/>
        <v>2603750</v>
      </c>
      <c r="J768" s="311">
        <v>0.2</v>
      </c>
      <c r="K768" s="415">
        <f t="shared" si="1593"/>
        <v>520750</v>
      </c>
      <c r="L768" s="415">
        <f t="shared" si="1596"/>
        <v>2083000</v>
      </c>
      <c r="M768" s="57"/>
      <c r="N768" s="57"/>
      <c r="O768" s="197"/>
      <c r="P768" s="57"/>
      <c r="Q768" s="484" t="s">
        <v>536</v>
      </c>
      <c r="R768" s="483">
        <v>500500</v>
      </c>
      <c r="S768" s="155">
        <f>SUM(F768*R768)</f>
        <v>500500</v>
      </c>
      <c r="T768" s="156">
        <v>0.25</v>
      </c>
      <c r="U768" s="480">
        <f t="shared" si="1594"/>
        <v>125125</v>
      </c>
      <c r="V768" s="480">
        <f t="shared" si="1595"/>
        <v>375375</v>
      </c>
      <c r="W768" s="424">
        <f t="shared" si="1590"/>
        <v>375375</v>
      </c>
      <c r="X768" s="156">
        <v>0.11</v>
      </c>
      <c r="Y768" s="424">
        <f t="shared" si="1591"/>
        <v>416666.25</v>
      </c>
    </row>
    <row r="769" spans="1:25" s="120" customFormat="1" ht="15.5" x14ac:dyDescent="0.35">
      <c r="A769" s="818"/>
      <c r="B769" s="865"/>
      <c r="C769" s="818"/>
      <c r="D769" s="818"/>
      <c r="E769" s="282" t="s">
        <v>302</v>
      </c>
      <c r="F769" s="396">
        <v>2</v>
      </c>
      <c r="G769" s="414" t="s">
        <v>52</v>
      </c>
      <c r="H769" s="312">
        <v>308125</v>
      </c>
      <c r="I769" s="413">
        <f t="shared" si="1592"/>
        <v>616250</v>
      </c>
      <c r="J769" s="414">
        <v>0</v>
      </c>
      <c r="K769" s="415">
        <f t="shared" si="1593"/>
        <v>0</v>
      </c>
      <c r="L769" s="415">
        <f t="shared" si="1596"/>
        <v>616250</v>
      </c>
      <c r="M769" s="57"/>
      <c r="N769" s="57"/>
      <c r="O769" s="197"/>
      <c r="P769" s="57"/>
      <c r="Q769" s="484" t="s">
        <v>104</v>
      </c>
      <c r="R769" s="483">
        <v>67500</v>
      </c>
      <c r="S769" s="155">
        <f>SUM(F769*R769)</f>
        <v>135000</v>
      </c>
      <c r="T769" s="156">
        <v>0</v>
      </c>
      <c r="U769" s="480">
        <f t="shared" si="1594"/>
        <v>0</v>
      </c>
      <c r="V769" s="480">
        <f t="shared" si="1595"/>
        <v>135000</v>
      </c>
      <c r="W769" s="424">
        <f t="shared" si="1590"/>
        <v>135000</v>
      </c>
      <c r="X769" s="156">
        <v>0.11</v>
      </c>
      <c r="Y769" s="424">
        <f t="shared" si="1591"/>
        <v>149850</v>
      </c>
    </row>
    <row r="770" spans="1:25" s="120" customFormat="1" ht="15.5" x14ac:dyDescent="0.35">
      <c r="A770" s="818"/>
      <c r="B770" s="865"/>
      <c r="C770" s="818"/>
      <c r="D770" s="818"/>
      <c r="E770" s="282" t="s">
        <v>741</v>
      </c>
      <c r="F770" s="310">
        <v>15</v>
      </c>
      <c r="G770" s="311" t="s">
        <v>45</v>
      </c>
      <c r="H770" s="312">
        <v>87500</v>
      </c>
      <c r="I770" s="413">
        <f t="shared" si="1592"/>
        <v>1312500</v>
      </c>
      <c r="J770" s="311">
        <v>0.2</v>
      </c>
      <c r="K770" s="415">
        <f t="shared" si="1593"/>
        <v>262500</v>
      </c>
      <c r="L770" s="415">
        <f t="shared" si="1596"/>
        <v>1050000</v>
      </c>
      <c r="M770" s="57"/>
      <c r="N770" s="57"/>
      <c r="O770" s="197"/>
      <c r="P770" s="57"/>
      <c r="Q770" s="484" t="s">
        <v>88</v>
      </c>
      <c r="R770" s="483">
        <v>37838</v>
      </c>
      <c r="S770" s="155">
        <f>SUM(F770*R770)</f>
        <v>567570</v>
      </c>
      <c r="T770" s="156">
        <v>0</v>
      </c>
      <c r="U770" s="480">
        <f t="shared" si="1594"/>
        <v>0</v>
      </c>
      <c r="V770" s="480">
        <f t="shared" si="1595"/>
        <v>567570</v>
      </c>
      <c r="W770" s="424">
        <f t="shared" si="1590"/>
        <v>567570</v>
      </c>
      <c r="X770" s="156">
        <v>0.11</v>
      </c>
      <c r="Y770" s="424">
        <f t="shared" si="1591"/>
        <v>630002.69999999995</v>
      </c>
    </row>
    <row r="771" spans="1:25" s="120" customFormat="1" ht="15.5" x14ac:dyDescent="0.35">
      <c r="A771" s="818"/>
      <c r="B771" s="865"/>
      <c r="C771" s="818"/>
      <c r="D771" s="818"/>
      <c r="E771" s="70" t="s">
        <v>379</v>
      </c>
      <c r="F771" s="310">
        <v>1</v>
      </c>
      <c r="G771" s="311" t="s">
        <v>46</v>
      </c>
      <c r="H771" s="157">
        <v>187500</v>
      </c>
      <c r="I771" s="413">
        <f t="shared" si="1592"/>
        <v>187500</v>
      </c>
      <c r="J771" s="311">
        <v>0.2</v>
      </c>
      <c r="K771" s="415">
        <f t="shared" si="1593"/>
        <v>37500</v>
      </c>
      <c r="L771" s="415">
        <f t="shared" si="1596"/>
        <v>150000</v>
      </c>
      <c r="M771" s="57"/>
      <c r="N771" s="57"/>
      <c r="O771" s="197"/>
      <c r="P771" s="57"/>
      <c r="Q771" s="484" t="s">
        <v>58</v>
      </c>
      <c r="R771" s="483">
        <v>102000</v>
      </c>
      <c r="S771" s="155">
        <f>SUM(F771*R771)</f>
        <v>102000</v>
      </c>
      <c r="T771" s="156">
        <v>0.2</v>
      </c>
      <c r="U771" s="480">
        <f t="shared" si="1594"/>
        <v>20400</v>
      </c>
      <c r="V771" s="480">
        <f t="shared" si="1595"/>
        <v>81600</v>
      </c>
      <c r="W771" s="424">
        <f t="shared" si="1590"/>
        <v>81600</v>
      </c>
      <c r="X771" s="156">
        <v>0.11</v>
      </c>
      <c r="Y771" s="424">
        <f t="shared" si="1591"/>
        <v>90576</v>
      </c>
    </row>
    <row r="772" spans="1:25" s="120" customFormat="1" ht="15.5" x14ac:dyDescent="0.35">
      <c r="A772" s="818"/>
      <c r="B772" s="865"/>
      <c r="C772" s="818"/>
      <c r="D772" s="818"/>
      <c r="E772" s="130" t="s">
        <v>381</v>
      </c>
      <c r="F772" s="310">
        <v>1</v>
      </c>
      <c r="G772" s="311" t="s">
        <v>46</v>
      </c>
      <c r="H772" s="312">
        <v>225000</v>
      </c>
      <c r="I772" s="413">
        <f t="shared" si="1592"/>
        <v>225000</v>
      </c>
      <c r="J772" s="311">
        <v>0.2</v>
      </c>
      <c r="K772" s="415">
        <f t="shared" si="1593"/>
        <v>45000</v>
      </c>
      <c r="L772" s="415">
        <f t="shared" si="1596"/>
        <v>180000</v>
      </c>
      <c r="M772" s="57"/>
      <c r="N772" s="57"/>
      <c r="O772" s="197"/>
      <c r="P772" s="57"/>
      <c r="Q772" s="484" t="s">
        <v>58</v>
      </c>
      <c r="R772" s="483">
        <v>162000</v>
      </c>
      <c r="S772" s="155">
        <f>SUM(F772*R772)</f>
        <v>162000</v>
      </c>
      <c r="T772" s="156">
        <v>0.2</v>
      </c>
      <c r="U772" s="480">
        <f t="shared" si="1594"/>
        <v>32400</v>
      </c>
      <c r="V772" s="480">
        <f t="shared" si="1595"/>
        <v>129600</v>
      </c>
      <c r="W772" s="424">
        <f t="shared" si="1590"/>
        <v>129600</v>
      </c>
      <c r="X772" s="156">
        <v>0.11</v>
      </c>
      <c r="Y772" s="424">
        <f t="shared" si="1591"/>
        <v>143856</v>
      </c>
    </row>
    <row r="773" spans="1:25" s="120" customFormat="1" ht="17.25" customHeight="1" x14ac:dyDescent="0.35">
      <c r="A773" s="818"/>
      <c r="B773" s="865"/>
      <c r="C773" s="818"/>
      <c r="D773" s="818"/>
      <c r="E773" s="282" t="s">
        <v>307</v>
      </c>
      <c r="F773" s="75">
        <v>2</v>
      </c>
      <c r="G773" s="311" t="s">
        <v>45</v>
      </c>
      <c r="H773" s="157">
        <v>2708750</v>
      </c>
      <c r="I773" s="413">
        <f t="shared" si="1592"/>
        <v>5417500</v>
      </c>
      <c r="J773" s="311">
        <v>0.2</v>
      </c>
      <c r="K773" s="415">
        <f t="shared" si="1593"/>
        <v>1083500</v>
      </c>
      <c r="L773" s="415">
        <f t="shared" si="1596"/>
        <v>4334000</v>
      </c>
      <c r="M773" s="57"/>
      <c r="N773" s="57"/>
      <c r="O773" s="197"/>
      <c r="P773" s="57"/>
      <c r="Q773" s="270" t="s">
        <v>140</v>
      </c>
      <c r="R773" s="206">
        <v>1625000</v>
      </c>
      <c r="S773" s="155">
        <f>SUM(F773*R773)</f>
        <v>3250000</v>
      </c>
      <c r="T773" s="156">
        <v>0.25</v>
      </c>
      <c r="U773" s="480">
        <f t="shared" si="1594"/>
        <v>812500</v>
      </c>
      <c r="V773" s="480">
        <f t="shared" si="1595"/>
        <v>2437500</v>
      </c>
      <c r="W773" s="424">
        <f t="shared" si="1590"/>
        <v>2437500</v>
      </c>
      <c r="X773" s="156">
        <v>0.11</v>
      </c>
      <c r="Y773" s="424">
        <f t="shared" si="1591"/>
        <v>2705625</v>
      </c>
    </row>
    <row r="774" spans="1:25" s="120" customFormat="1" ht="15.5" x14ac:dyDescent="0.35">
      <c r="A774" s="818"/>
      <c r="B774" s="865"/>
      <c r="C774" s="818"/>
      <c r="D774" s="818"/>
      <c r="E774" s="125" t="s">
        <v>221</v>
      </c>
      <c r="F774" s="75">
        <v>2</v>
      </c>
      <c r="G774" s="158" t="s">
        <v>45</v>
      </c>
      <c r="H774" s="157">
        <v>235000</v>
      </c>
      <c r="I774" s="413">
        <f t="shared" si="1592"/>
        <v>470000</v>
      </c>
      <c r="J774" s="158">
        <v>0.2</v>
      </c>
      <c r="K774" s="415">
        <f t="shared" si="1593"/>
        <v>94000</v>
      </c>
      <c r="L774" s="415">
        <f t="shared" si="1596"/>
        <v>376000</v>
      </c>
      <c r="M774" s="57"/>
      <c r="N774" s="57"/>
      <c r="O774" s="197"/>
      <c r="P774" s="57"/>
      <c r="Q774" s="484" t="s">
        <v>360</v>
      </c>
      <c r="R774" s="483">
        <v>380000</v>
      </c>
      <c r="S774" s="155">
        <f>SUM(F774*R774)</f>
        <v>760000</v>
      </c>
      <c r="T774" s="156">
        <v>0.5</v>
      </c>
      <c r="U774" s="480">
        <f t="shared" si="1594"/>
        <v>380000</v>
      </c>
      <c r="V774" s="480">
        <f t="shared" si="1595"/>
        <v>380000</v>
      </c>
      <c r="W774" s="424">
        <f t="shared" si="1590"/>
        <v>380000</v>
      </c>
      <c r="X774" s="156">
        <v>0.11</v>
      </c>
      <c r="Y774" s="424">
        <f t="shared" si="1591"/>
        <v>421800</v>
      </c>
    </row>
    <row r="775" spans="1:25" s="120" customFormat="1" ht="15.5" x14ac:dyDescent="0.35">
      <c r="A775" s="818"/>
      <c r="B775" s="865"/>
      <c r="C775" s="818"/>
      <c r="D775" s="818"/>
      <c r="E775" s="125" t="s">
        <v>109</v>
      </c>
      <c r="F775" s="75">
        <v>1</v>
      </c>
      <c r="G775" s="311" t="s">
        <v>50</v>
      </c>
      <c r="H775" s="157">
        <v>5167000</v>
      </c>
      <c r="I775" s="413">
        <f t="shared" si="1592"/>
        <v>5167000</v>
      </c>
      <c r="J775" s="311">
        <v>0</v>
      </c>
      <c r="K775" s="415">
        <f t="shared" si="1593"/>
        <v>0</v>
      </c>
      <c r="L775" s="415">
        <f t="shared" si="1596"/>
        <v>5167000</v>
      </c>
      <c r="M775" s="57"/>
      <c r="N775" s="57"/>
      <c r="O775" s="197"/>
      <c r="P775" s="57"/>
      <c r="Q775" s="484" t="s">
        <v>258</v>
      </c>
      <c r="R775" s="483">
        <v>2900000</v>
      </c>
      <c r="S775" s="155">
        <f>SUM(F775*R775)</f>
        <v>2900000</v>
      </c>
      <c r="T775" s="156">
        <v>0</v>
      </c>
      <c r="U775" s="480">
        <f t="shared" si="1594"/>
        <v>0</v>
      </c>
      <c r="V775" s="480">
        <f t="shared" si="1595"/>
        <v>2900000</v>
      </c>
      <c r="W775" s="424">
        <f t="shared" si="1590"/>
        <v>2900000</v>
      </c>
      <c r="X775" s="156">
        <v>0.11</v>
      </c>
      <c r="Y775" s="424">
        <f t="shared" si="1591"/>
        <v>3219000</v>
      </c>
    </row>
    <row r="776" spans="1:25" s="120" customFormat="1" ht="15.5" x14ac:dyDescent="0.35">
      <c r="A776" s="818"/>
      <c r="B776" s="865"/>
      <c r="C776" s="818"/>
      <c r="D776" s="818"/>
      <c r="E776" s="125" t="s">
        <v>155</v>
      </c>
      <c r="F776" s="732">
        <v>3</v>
      </c>
      <c r="G776" s="158" t="s">
        <v>45</v>
      </c>
      <c r="H776" s="157">
        <v>1682000</v>
      </c>
      <c r="I776" s="413">
        <f t="shared" si="1592"/>
        <v>5046000</v>
      </c>
      <c r="J776" s="311">
        <v>0</v>
      </c>
      <c r="K776" s="415">
        <f t="shared" si="1593"/>
        <v>0</v>
      </c>
      <c r="L776" s="415">
        <f t="shared" si="1596"/>
        <v>5046000</v>
      </c>
      <c r="M776" s="57"/>
      <c r="N776" s="57"/>
      <c r="O776" s="197"/>
      <c r="P776" s="57"/>
      <c r="Q776" s="484" t="s">
        <v>258</v>
      </c>
      <c r="R776" s="483">
        <v>557000</v>
      </c>
      <c r="S776" s="155">
        <f>SUM(F776*R776)</f>
        <v>1671000</v>
      </c>
      <c r="T776" s="156">
        <v>0</v>
      </c>
      <c r="U776" s="480">
        <f t="shared" si="1594"/>
        <v>0</v>
      </c>
      <c r="V776" s="480">
        <f t="shared" si="1595"/>
        <v>1671000</v>
      </c>
      <c r="W776" s="424">
        <f t="shared" si="1590"/>
        <v>1671000</v>
      </c>
      <c r="X776" s="156">
        <v>0.11</v>
      </c>
      <c r="Y776" s="424">
        <f t="shared" si="1591"/>
        <v>1854810</v>
      </c>
    </row>
    <row r="777" spans="1:25" s="120" customFormat="1" ht="15.5" x14ac:dyDescent="0.35">
      <c r="A777" s="818"/>
      <c r="B777" s="865"/>
      <c r="C777" s="818"/>
      <c r="D777" s="818"/>
      <c r="E777" s="290" t="s">
        <v>162</v>
      </c>
      <c r="F777" s="732">
        <v>1</v>
      </c>
      <c r="G777" s="158" t="s">
        <v>46</v>
      </c>
      <c r="H777" s="157">
        <v>562000</v>
      </c>
      <c r="I777" s="413">
        <f t="shared" si="1592"/>
        <v>562000</v>
      </c>
      <c r="J777" s="311">
        <v>0</v>
      </c>
      <c r="K777" s="415">
        <f t="shared" si="1593"/>
        <v>0</v>
      </c>
      <c r="L777" s="415">
        <f t="shared" si="1596"/>
        <v>562000</v>
      </c>
      <c r="M777" s="57"/>
      <c r="N777" s="57"/>
      <c r="O777" s="197"/>
      <c r="P777" s="57"/>
      <c r="Q777" s="484" t="s">
        <v>258</v>
      </c>
      <c r="R777" s="483">
        <v>304000</v>
      </c>
      <c r="S777" s="155">
        <f>SUM(F777*R777)</f>
        <v>304000</v>
      </c>
      <c r="T777" s="156">
        <v>0</v>
      </c>
      <c r="U777" s="480">
        <f t="shared" si="1594"/>
        <v>0</v>
      </c>
      <c r="V777" s="480">
        <f t="shared" si="1595"/>
        <v>304000</v>
      </c>
      <c r="W777" s="424">
        <f t="shared" si="1590"/>
        <v>304000</v>
      </c>
      <c r="X777" s="156">
        <v>0.11</v>
      </c>
      <c r="Y777" s="424">
        <f t="shared" si="1591"/>
        <v>337440</v>
      </c>
    </row>
    <row r="778" spans="1:25" s="120" customFormat="1" ht="15.5" x14ac:dyDescent="0.35">
      <c r="A778" s="818"/>
      <c r="B778" s="865"/>
      <c r="C778" s="818"/>
      <c r="D778" s="818"/>
      <c r="E778" s="282" t="s">
        <v>172</v>
      </c>
      <c r="F778" s="732">
        <v>4</v>
      </c>
      <c r="G778" s="311" t="s">
        <v>45</v>
      </c>
      <c r="H778" s="312">
        <v>2414000</v>
      </c>
      <c r="I778" s="413">
        <f t="shared" si="1592"/>
        <v>9656000</v>
      </c>
      <c r="J778" s="311">
        <v>0</v>
      </c>
      <c r="K778" s="415">
        <f t="shared" si="1593"/>
        <v>0</v>
      </c>
      <c r="L778" s="415">
        <f t="shared" si="1596"/>
        <v>9656000</v>
      </c>
      <c r="M778" s="57"/>
      <c r="N778" s="57"/>
      <c r="O778" s="197"/>
      <c r="P778" s="57"/>
      <c r="Q778" s="484" t="s">
        <v>258</v>
      </c>
      <c r="R778" s="483">
        <v>900811</v>
      </c>
      <c r="S778" s="155">
        <f>SUM(F778*R778)</f>
        <v>3603244</v>
      </c>
      <c r="T778" s="156">
        <v>0</v>
      </c>
      <c r="U778" s="480">
        <f t="shared" si="1594"/>
        <v>0</v>
      </c>
      <c r="V778" s="480">
        <f t="shared" si="1595"/>
        <v>3603244</v>
      </c>
      <c r="W778" s="424">
        <f t="shared" si="1590"/>
        <v>3603244</v>
      </c>
      <c r="X778" s="156">
        <v>0.11</v>
      </c>
      <c r="Y778" s="424">
        <f t="shared" si="1591"/>
        <v>3999600.84</v>
      </c>
    </row>
    <row r="779" spans="1:25" s="120" customFormat="1" ht="15.5" x14ac:dyDescent="0.35">
      <c r="A779" s="818"/>
      <c r="B779" s="865"/>
      <c r="C779" s="818"/>
      <c r="D779" s="818"/>
      <c r="E779" s="125" t="s">
        <v>43</v>
      </c>
      <c r="F779" s="732">
        <v>2</v>
      </c>
      <c r="G779" s="158" t="s">
        <v>39</v>
      </c>
      <c r="H779" s="157">
        <v>5588000</v>
      </c>
      <c r="I779" s="413">
        <f t="shared" si="1592"/>
        <v>11176000</v>
      </c>
      <c r="J779" s="311">
        <v>0</v>
      </c>
      <c r="K779" s="415">
        <f t="shared" si="1593"/>
        <v>0</v>
      </c>
      <c r="L779" s="415">
        <f t="shared" si="1596"/>
        <v>11176000</v>
      </c>
      <c r="M779" s="57"/>
      <c r="N779" s="57"/>
      <c r="O779" s="197"/>
      <c r="P779" s="57"/>
      <c r="Q779" s="484" t="s">
        <v>258</v>
      </c>
      <c r="R779" s="483">
        <v>2417690</v>
      </c>
      <c r="S779" s="155">
        <f>SUM(F779*R779)</f>
        <v>4835380</v>
      </c>
      <c r="T779" s="156">
        <v>0</v>
      </c>
      <c r="U779" s="480">
        <f t="shared" si="1594"/>
        <v>0</v>
      </c>
      <c r="V779" s="480">
        <f t="shared" si="1595"/>
        <v>4835380</v>
      </c>
      <c r="W779" s="424">
        <f t="shared" si="1590"/>
        <v>4835380</v>
      </c>
      <c r="X779" s="156">
        <v>0.11</v>
      </c>
      <c r="Y779" s="424">
        <f t="shared" si="1591"/>
        <v>5367271.8</v>
      </c>
    </row>
    <row r="780" spans="1:25" s="120" customFormat="1" ht="15.5" x14ac:dyDescent="0.35">
      <c r="A780" s="818"/>
      <c r="B780" s="865"/>
      <c r="C780" s="818"/>
      <c r="D780" s="818"/>
      <c r="E780" s="260" t="s">
        <v>144</v>
      </c>
      <c r="F780" s="75">
        <v>1</v>
      </c>
      <c r="G780" s="311" t="s">
        <v>42</v>
      </c>
      <c r="H780" s="312">
        <v>1856000</v>
      </c>
      <c r="I780" s="413">
        <f t="shared" si="1592"/>
        <v>1856000</v>
      </c>
      <c r="J780" s="311">
        <v>0</v>
      </c>
      <c r="K780" s="415">
        <f t="shared" si="1593"/>
        <v>0</v>
      </c>
      <c r="L780" s="415">
        <f t="shared" si="1596"/>
        <v>1856000</v>
      </c>
      <c r="M780" s="57"/>
      <c r="N780" s="57"/>
      <c r="O780" s="197"/>
      <c r="P780" s="57"/>
      <c r="Q780" s="484" t="s">
        <v>258</v>
      </c>
      <c r="R780" s="483">
        <v>607000</v>
      </c>
      <c r="S780" s="155">
        <f>SUM(F780*R780)</f>
        <v>607000</v>
      </c>
      <c r="T780" s="156">
        <v>0</v>
      </c>
      <c r="U780" s="480">
        <f t="shared" si="1594"/>
        <v>0</v>
      </c>
      <c r="V780" s="480">
        <f t="shared" si="1595"/>
        <v>607000</v>
      </c>
      <c r="W780" s="424">
        <f t="shared" si="1590"/>
        <v>607000</v>
      </c>
      <c r="X780" s="156">
        <v>0.11</v>
      </c>
      <c r="Y780" s="424">
        <f t="shared" si="1591"/>
        <v>673770</v>
      </c>
    </row>
    <row r="781" spans="1:25" s="120" customFormat="1" ht="15.5" x14ac:dyDescent="0.35">
      <c r="A781" s="818"/>
      <c r="B781" s="865"/>
      <c r="C781" s="818"/>
      <c r="D781" s="818"/>
      <c r="E781" s="125" t="s">
        <v>59</v>
      </c>
      <c r="F781" s="732">
        <v>4</v>
      </c>
      <c r="G781" s="158" t="s">
        <v>42</v>
      </c>
      <c r="H781" s="157">
        <v>2892000</v>
      </c>
      <c r="I781" s="413">
        <f t="shared" si="1592"/>
        <v>11568000</v>
      </c>
      <c r="J781" s="311">
        <v>0</v>
      </c>
      <c r="K781" s="415">
        <f t="shared" si="1593"/>
        <v>0</v>
      </c>
      <c r="L781" s="415">
        <f t="shared" si="1596"/>
        <v>11568000</v>
      </c>
      <c r="M781" s="57"/>
      <c r="N781" s="57"/>
      <c r="O781" s="197"/>
      <c r="P781" s="57"/>
      <c r="Q781" s="484" t="s">
        <v>258</v>
      </c>
      <c r="R781" s="483">
        <v>1462000</v>
      </c>
      <c r="S781" s="155">
        <f>SUM(F781*R781)</f>
        <v>5848000</v>
      </c>
      <c r="T781" s="156">
        <v>0</v>
      </c>
      <c r="U781" s="480">
        <f t="shared" si="1594"/>
        <v>0</v>
      </c>
      <c r="V781" s="480">
        <f t="shared" si="1595"/>
        <v>5848000</v>
      </c>
      <c r="W781" s="424">
        <f t="shared" si="1590"/>
        <v>5848000</v>
      </c>
      <c r="X781" s="156">
        <v>0.11</v>
      </c>
      <c r="Y781" s="424">
        <f t="shared" si="1591"/>
        <v>6491280</v>
      </c>
    </row>
    <row r="782" spans="1:25" s="120" customFormat="1" ht="15.5" x14ac:dyDescent="0.35">
      <c r="A782" s="818"/>
      <c r="B782" s="865"/>
      <c r="C782" s="818"/>
      <c r="D782" s="818"/>
      <c r="E782" s="125" t="s">
        <v>111</v>
      </c>
      <c r="F782" s="732">
        <v>4</v>
      </c>
      <c r="G782" s="158" t="s">
        <v>42</v>
      </c>
      <c r="H782" s="157">
        <v>1816000</v>
      </c>
      <c r="I782" s="413">
        <f t="shared" si="1592"/>
        <v>7264000</v>
      </c>
      <c r="J782" s="311">
        <v>0</v>
      </c>
      <c r="K782" s="415">
        <f t="shared" si="1593"/>
        <v>0</v>
      </c>
      <c r="L782" s="415">
        <f t="shared" si="1596"/>
        <v>7264000</v>
      </c>
      <c r="M782" s="57"/>
      <c r="N782" s="57"/>
      <c r="O782" s="197"/>
      <c r="P782" s="57"/>
      <c r="Q782" s="484" t="s">
        <v>258</v>
      </c>
      <c r="R782" s="483">
        <v>658000</v>
      </c>
      <c r="S782" s="155">
        <f>SUM(F782*R782)</f>
        <v>2632000</v>
      </c>
      <c r="T782" s="156">
        <v>0</v>
      </c>
      <c r="U782" s="480">
        <f t="shared" si="1594"/>
        <v>0</v>
      </c>
      <c r="V782" s="480">
        <f t="shared" si="1595"/>
        <v>2632000</v>
      </c>
      <c r="W782" s="424">
        <f t="shared" si="1590"/>
        <v>2632000</v>
      </c>
      <c r="X782" s="156">
        <v>0.11</v>
      </c>
      <c r="Y782" s="424">
        <f t="shared" si="1591"/>
        <v>2921520</v>
      </c>
    </row>
    <row r="783" spans="1:25" s="120" customFormat="1" ht="15.5" x14ac:dyDescent="0.35">
      <c r="A783" s="818"/>
      <c r="B783" s="865"/>
      <c r="C783" s="818"/>
      <c r="D783" s="818"/>
      <c r="E783" s="282" t="s">
        <v>306</v>
      </c>
      <c r="F783" s="732">
        <v>1</v>
      </c>
      <c r="G783" s="311" t="s">
        <v>42</v>
      </c>
      <c r="H783" s="312">
        <v>1056000</v>
      </c>
      <c r="I783" s="413">
        <f t="shared" si="1592"/>
        <v>1056000</v>
      </c>
      <c r="J783" s="311">
        <v>0</v>
      </c>
      <c r="K783" s="415">
        <f t="shared" si="1593"/>
        <v>0</v>
      </c>
      <c r="L783" s="415">
        <f t="shared" si="1596"/>
        <v>1056000</v>
      </c>
      <c r="M783" s="57"/>
      <c r="N783" s="57"/>
      <c r="O783" s="197"/>
      <c r="P783" s="57"/>
      <c r="Q783" s="484" t="s">
        <v>258</v>
      </c>
      <c r="R783" s="483">
        <v>314000</v>
      </c>
      <c r="S783" s="155">
        <f>SUM(F783*R783)</f>
        <v>314000</v>
      </c>
      <c r="T783" s="156">
        <v>0</v>
      </c>
      <c r="U783" s="480">
        <f t="shared" si="1594"/>
        <v>0</v>
      </c>
      <c r="V783" s="480">
        <f t="shared" si="1595"/>
        <v>314000</v>
      </c>
      <c r="W783" s="424">
        <f t="shared" si="1590"/>
        <v>314000</v>
      </c>
      <c r="X783" s="156">
        <v>0.11</v>
      </c>
      <c r="Y783" s="424">
        <f t="shared" si="1591"/>
        <v>348540</v>
      </c>
    </row>
    <row r="784" spans="1:25" s="120" customFormat="1" ht="15.5" x14ac:dyDescent="0.35">
      <c r="A784" s="818"/>
      <c r="B784" s="865"/>
      <c r="C784" s="818"/>
      <c r="D784" s="818"/>
      <c r="E784" s="125" t="s">
        <v>355</v>
      </c>
      <c r="F784" s="732">
        <v>5</v>
      </c>
      <c r="G784" s="158" t="s">
        <v>45</v>
      </c>
      <c r="H784" s="157">
        <v>75000</v>
      </c>
      <c r="I784" s="413">
        <f t="shared" si="1592"/>
        <v>375000</v>
      </c>
      <c r="J784" s="311">
        <v>0.2</v>
      </c>
      <c r="K784" s="415">
        <f t="shared" si="1593"/>
        <v>75000</v>
      </c>
      <c r="L784" s="415">
        <f t="shared" si="1596"/>
        <v>300000</v>
      </c>
      <c r="M784" s="57"/>
      <c r="N784" s="57"/>
      <c r="O784" s="197"/>
      <c r="P784" s="57"/>
      <c r="Q784" s="484" t="s">
        <v>68</v>
      </c>
      <c r="R784" s="483">
        <v>40000</v>
      </c>
      <c r="S784" s="155">
        <f>SUM(F784*R784)</f>
        <v>200000</v>
      </c>
      <c r="T784" s="156">
        <v>0</v>
      </c>
      <c r="U784" s="480">
        <f t="shared" si="1594"/>
        <v>0</v>
      </c>
      <c r="V784" s="480">
        <f t="shared" si="1595"/>
        <v>200000</v>
      </c>
      <c r="W784" s="424">
        <f t="shared" si="1590"/>
        <v>200000</v>
      </c>
      <c r="X784" s="156">
        <v>0</v>
      </c>
      <c r="Y784" s="424">
        <f t="shared" si="1591"/>
        <v>200000</v>
      </c>
    </row>
    <row r="785" spans="1:25" s="120" customFormat="1" ht="15.5" x14ac:dyDescent="0.35">
      <c r="A785" s="818"/>
      <c r="B785" s="865"/>
      <c r="C785" s="818"/>
      <c r="D785" s="818"/>
      <c r="E785" s="125" t="s">
        <v>120</v>
      </c>
      <c r="F785" s="75">
        <v>5</v>
      </c>
      <c r="G785" s="311" t="s">
        <v>90</v>
      </c>
      <c r="H785" s="157">
        <v>44938</v>
      </c>
      <c r="I785" s="413">
        <f t="shared" si="1592"/>
        <v>224690</v>
      </c>
      <c r="J785" s="311">
        <v>0.2</v>
      </c>
      <c r="K785" s="415">
        <f t="shared" si="1593"/>
        <v>44938</v>
      </c>
      <c r="L785" s="415">
        <f t="shared" si="1596"/>
        <v>179752</v>
      </c>
      <c r="M785" s="57"/>
      <c r="N785" s="57"/>
      <c r="O785" s="197"/>
      <c r="P785" s="57"/>
      <c r="Q785" s="484" t="s">
        <v>124</v>
      </c>
      <c r="R785" s="483">
        <v>6000</v>
      </c>
      <c r="S785" s="155">
        <f>SUM(F785*R785)</f>
        <v>30000</v>
      </c>
      <c r="T785" s="156">
        <v>0</v>
      </c>
      <c r="U785" s="480">
        <f t="shared" si="1594"/>
        <v>0</v>
      </c>
      <c r="V785" s="480">
        <f t="shared" si="1595"/>
        <v>30000</v>
      </c>
      <c r="W785" s="424">
        <f t="shared" si="1590"/>
        <v>30000</v>
      </c>
      <c r="X785" s="156">
        <v>0</v>
      </c>
      <c r="Y785" s="424">
        <f t="shared" si="1591"/>
        <v>30000</v>
      </c>
    </row>
    <row r="786" spans="1:25" s="120" customFormat="1" ht="15.5" x14ac:dyDescent="0.35">
      <c r="A786" s="818"/>
      <c r="B786" s="865"/>
      <c r="C786" s="818"/>
      <c r="D786" s="818"/>
      <c r="E786" s="282" t="s">
        <v>191</v>
      </c>
      <c r="F786" s="732">
        <v>3</v>
      </c>
      <c r="G786" s="311" t="s">
        <v>42</v>
      </c>
      <c r="H786" s="157">
        <v>339000</v>
      </c>
      <c r="I786" s="413">
        <f t="shared" si="1592"/>
        <v>1017000</v>
      </c>
      <c r="J786" s="311">
        <v>0</v>
      </c>
      <c r="K786" s="415">
        <f t="shared" si="1593"/>
        <v>0</v>
      </c>
      <c r="L786" s="415">
        <f t="shared" si="1596"/>
        <v>1017000</v>
      </c>
      <c r="M786" s="57"/>
      <c r="N786" s="57"/>
      <c r="O786" s="197"/>
      <c r="P786" s="57"/>
      <c r="Q786" s="484" t="s">
        <v>258</v>
      </c>
      <c r="R786" s="483">
        <v>150000</v>
      </c>
      <c r="S786" s="155">
        <f>SUM(F786*R786)</f>
        <v>450000</v>
      </c>
      <c r="T786" s="156">
        <v>0</v>
      </c>
      <c r="U786" s="480">
        <f t="shared" si="1594"/>
        <v>0</v>
      </c>
      <c r="V786" s="480">
        <f t="shared" si="1595"/>
        <v>450000</v>
      </c>
      <c r="W786" s="424">
        <f t="shared" si="1590"/>
        <v>450000</v>
      </c>
      <c r="X786" s="156">
        <v>0.11</v>
      </c>
      <c r="Y786" s="424">
        <f t="shared" si="1591"/>
        <v>499500</v>
      </c>
    </row>
    <row r="787" spans="1:25" s="120" customFormat="1" ht="15.5" x14ac:dyDescent="0.35">
      <c r="A787" s="818"/>
      <c r="B787" s="865"/>
      <c r="C787" s="818"/>
      <c r="D787" s="818"/>
      <c r="E787" s="125" t="s">
        <v>61</v>
      </c>
      <c r="F787" s="732">
        <v>1</v>
      </c>
      <c r="G787" s="311" t="s">
        <v>39</v>
      </c>
      <c r="H787" s="157">
        <v>3609000</v>
      </c>
      <c r="I787" s="413">
        <f t="shared" si="1592"/>
        <v>3609000</v>
      </c>
      <c r="J787" s="311">
        <v>0</v>
      </c>
      <c r="K787" s="415">
        <f t="shared" si="1593"/>
        <v>0</v>
      </c>
      <c r="L787" s="415">
        <f t="shared" si="1596"/>
        <v>3609000</v>
      </c>
      <c r="M787" s="57"/>
      <c r="N787" s="57"/>
      <c r="O787" s="197"/>
      <c r="P787" s="57"/>
      <c r="Q787" s="484" t="s">
        <v>360</v>
      </c>
      <c r="R787" s="483">
        <v>1561285</v>
      </c>
      <c r="S787" s="155">
        <f>SUM(F787*R787)</f>
        <v>1561285</v>
      </c>
      <c r="T787" s="156">
        <v>0.5</v>
      </c>
      <c r="U787" s="480">
        <f t="shared" si="1594"/>
        <v>780642.5</v>
      </c>
      <c r="V787" s="480">
        <f t="shared" si="1595"/>
        <v>780642.5</v>
      </c>
      <c r="W787" s="424">
        <f t="shared" si="1590"/>
        <v>780642.5</v>
      </c>
      <c r="X787" s="156">
        <v>0.11</v>
      </c>
      <c r="Y787" s="424">
        <f t="shared" si="1591"/>
        <v>866513.17500000005</v>
      </c>
    </row>
    <row r="788" spans="1:25" s="20" customFormat="1" ht="15.5" x14ac:dyDescent="0.35">
      <c r="A788" s="818"/>
      <c r="B788" s="865"/>
      <c r="C788" s="818"/>
      <c r="D788" s="818"/>
      <c r="E788" s="282" t="s">
        <v>314</v>
      </c>
      <c r="F788" s="310">
        <v>1</v>
      </c>
      <c r="G788" s="311" t="s">
        <v>39</v>
      </c>
      <c r="H788" s="312">
        <v>415000</v>
      </c>
      <c r="I788" s="413">
        <f t="shared" si="1592"/>
        <v>415000</v>
      </c>
      <c r="J788" s="311">
        <v>0</v>
      </c>
      <c r="K788" s="415">
        <f t="shared" si="1593"/>
        <v>0</v>
      </c>
      <c r="L788" s="415">
        <f t="shared" si="1596"/>
        <v>415000</v>
      </c>
      <c r="M788" s="57"/>
      <c r="N788" s="57"/>
      <c r="O788" s="197"/>
      <c r="P788" s="57"/>
      <c r="Q788" s="484" t="s">
        <v>40</v>
      </c>
      <c r="R788" s="166">
        <v>358000</v>
      </c>
      <c r="S788" s="155">
        <f>SUM(F788*R788)</f>
        <v>358000</v>
      </c>
      <c r="T788" s="156">
        <v>0.45</v>
      </c>
      <c r="U788" s="480">
        <f t="shared" si="1594"/>
        <v>161100</v>
      </c>
      <c r="V788" s="480">
        <f t="shared" si="1595"/>
        <v>196900</v>
      </c>
      <c r="W788" s="424">
        <f t="shared" si="1590"/>
        <v>196900</v>
      </c>
      <c r="X788" s="156">
        <v>0.11</v>
      </c>
      <c r="Y788" s="424">
        <f t="shared" si="1591"/>
        <v>218559</v>
      </c>
    </row>
    <row r="789" spans="1:25" s="120" customFormat="1" ht="15.5" x14ac:dyDescent="0.35">
      <c r="A789" s="818"/>
      <c r="B789" s="865"/>
      <c r="C789" s="818"/>
      <c r="D789" s="818"/>
      <c r="E789" s="282" t="s">
        <v>179</v>
      </c>
      <c r="F789" s="75">
        <v>1</v>
      </c>
      <c r="G789" s="311" t="s">
        <v>39</v>
      </c>
      <c r="H789" s="157">
        <v>1667000</v>
      </c>
      <c r="I789" s="413">
        <f t="shared" si="1592"/>
        <v>1667000</v>
      </c>
      <c r="J789" s="311">
        <v>0</v>
      </c>
      <c r="K789" s="415">
        <f t="shared" si="1593"/>
        <v>0</v>
      </c>
      <c r="L789" s="415">
        <f t="shared" si="1596"/>
        <v>1667000</v>
      </c>
      <c r="M789" s="57"/>
      <c r="N789" s="57"/>
      <c r="O789" s="197"/>
      <c r="P789" s="57"/>
      <c r="Q789" s="484" t="s">
        <v>258</v>
      </c>
      <c r="R789" s="483">
        <v>720940</v>
      </c>
      <c r="S789" s="155">
        <f>SUM(F789*R789)</f>
        <v>720940</v>
      </c>
      <c r="T789" s="156">
        <v>0</v>
      </c>
      <c r="U789" s="480">
        <f t="shared" si="1594"/>
        <v>0</v>
      </c>
      <c r="V789" s="480">
        <f t="shared" si="1595"/>
        <v>720940</v>
      </c>
      <c r="W789" s="424">
        <f t="shared" si="1590"/>
        <v>720940</v>
      </c>
      <c r="X789" s="156">
        <v>0.11</v>
      </c>
      <c r="Y789" s="424">
        <f t="shared" si="1591"/>
        <v>800243.4</v>
      </c>
    </row>
    <row r="790" spans="1:25" s="120" customFormat="1" ht="15.5" x14ac:dyDescent="0.35">
      <c r="A790" s="818"/>
      <c r="B790" s="865"/>
      <c r="C790" s="818"/>
      <c r="D790" s="818"/>
      <c r="E790" s="282" t="s">
        <v>292</v>
      </c>
      <c r="F790" s="732">
        <v>1</v>
      </c>
      <c r="G790" s="311" t="s">
        <v>39</v>
      </c>
      <c r="H790" s="157">
        <v>622000</v>
      </c>
      <c r="I790" s="413">
        <f t="shared" si="1592"/>
        <v>622000</v>
      </c>
      <c r="J790" s="311">
        <v>0</v>
      </c>
      <c r="K790" s="415">
        <f t="shared" si="1593"/>
        <v>0</v>
      </c>
      <c r="L790" s="415">
        <f t="shared" si="1596"/>
        <v>622000</v>
      </c>
      <c r="M790" s="57"/>
      <c r="N790" s="57"/>
      <c r="O790" s="197"/>
      <c r="P790" s="57"/>
      <c r="Q790" s="484" t="s">
        <v>258</v>
      </c>
      <c r="R790" s="483">
        <v>268620</v>
      </c>
      <c r="S790" s="155">
        <f>SUM(F790*R790)</f>
        <v>268620</v>
      </c>
      <c r="T790" s="156">
        <v>0</v>
      </c>
      <c r="U790" s="480">
        <f t="shared" si="1594"/>
        <v>0</v>
      </c>
      <c r="V790" s="480">
        <f t="shared" si="1595"/>
        <v>268620</v>
      </c>
      <c r="W790" s="424">
        <f t="shared" si="1590"/>
        <v>268620</v>
      </c>
      <c r="X790" s="156">
        <v>0.11</v>
      </c>
      <c r="Y790" s="424">
        <f t="shared" si="1591"/>
        <v>298168.2</v>
      </c>
    </row>
    <row r="791" spans="1:25" ht="17.25" customHeight="1" x14ac:dyDescent="0.35">
      <c r="A791" s="818"/>
      <c r="B791" s="865"/>
      <c r="C791" s="818"/>
      <c r="D791" s="818"/>
      <c r="E791" s="130" t="s">
        <v>293</v>
      </c>
      <c r="F791" s="732">
        <v>1</v>
      </c>
      <c r="G791" s="311" t="s">
        <v>39</v>
      </c>
      <c r="H791" s="157">
        <v>922000</v>
      </c>
      <c r="I791" s="413">
        <f t="shared" si="1592"/>
        <v>922000</v>
      </c>
      <c r="J791" s="311">
        <v>0</v>
      </c>
      <c r="K791" s="415">
        <f t="shared" si="1593"/>
        <v>0</v>
      </c>
      <c r="L791" s="415">
        <f t="shared" si="1596"/>
        <v>922000</v>
      </c>
      <c r="M791" s="57"/>
      <c r="N791" s="57"/>
      <c r="O791" s="197"/>
      <c r="P791" s="57"/>
      <c r="Q791" s="484" t="s">
        <v>258</v>
      </c>
      <c r="R791" s="166">
        <v>473110</v>
      </c>
      <c r="S791" s="155">
        <f>SUM(F791*R791)</f>
        <v>473110</v>
      </c>
      <c r="T791" s="156">
        <v>0</v>
      </c>
      <c r="U791" s="480">
        <f t="shared" si="1594"/>
        <v>0</v>
      </c>
      <c r="V791" s="480">
        <f t="shared" si="1595"/>
        <v>473110</v>
      </c>
      <c r="W791" s="424">
        <f t="shared" si="1590"/>
        <v>473110</v>
      </c>
      <c r="X791" s="156">
        <v>0.11</v>
      </c>
      <c r="Y791" s="424">
        <f t="shared" si="1591"/>
        <v>525152.1</v>
      </c>
    </row>
    <row r="792" spans="1:25" s="120" customFormat="1" ht="15.5" x14ac:dyDescent="0.35">
      <c r="A792" s="818"/>
      <c r="B792" s="865"/>
      <c r="C792" s="818"/>
      <c r="D792" s="818"/>
      <c r="E792" s="260" t="s">
        <v>312</v>
      </c>
      <c r="F792" s="310">
        <v>1</v>
      </c>
      <c r="G792" s="311" t="s">
        <v>45</v>
      </c>
      <c r="H792" s="600">
        <v>668845</v>
      </c>
      <c r="I792" s="413">
        <f t="shared" si="1592"/>
        <v>668845</v>
      </c>
      <c r="J792" s="311">
        <v>0</v>
      </c>
      <c r="K792" s="415">
        <f t="shared" si="1593"/>
        <v>0</v>
      </c>
      <c r="L792" s="415">
        <f t="shared" si="1596"/>
        <v>668845</v>
      </c>
      <c r="M792" s="57"/>
      <c r="N792" s="57"/>
      <c r="O792" s="197"/>
      <c r="P792" s="57"/>
      <c r="Q792" s="484" t="s">
        <v>118</v>
      </c>
      <c r="R792" s="483">
        <v>211255</v>
      </c>
      <c r="S792" s="155">
        <f>SUM(F792*R792)</f>
        <v>211255</v>
      </c>
      <c r="T792" s="156">
        <v>0.2</v>
      </c>
      <c r="U792" s="480">
        <f t="shared" si="1594"/>
        <v>42251</v>
      </c>
      <c r="V792" s="480">
        <f t="shared" si="1595"/>
        <v>169004</v>
      </c>
      <c r="W792" s="424">
        <f t="shared" si="1590"/>
        <v>169004</v>
      </c>
      <c r="X792" s="156">
        <v>0.11</v>
      </c>
      <c r="Y792" s="424">
        <f t="shared" si="1591"/>
        <v>187594.44</v>
      </c>
    </row>
    <row r="793" spans="1:25" ht="15.5" x14ac:dyDescent="0.35">
      <c r="A793" s="818"/>
      <c r="B793" s="865"/>
      <c r="C793" s="818"/>
      <c r="D793" s="818"/>
      <c r="E793" s="130" t="s">
        <v>121</v>
      </c>
      <c r="F793" s="75">
        <v>1</v>
      </c>
      <c r="G793" s="158" t="s">
        <v>45</v>
      </c>
      <c r="H793" s="157">
        <v>2978380</v>
      </c>
      <c r="I793" s="413">
        <f t="shared" si="1592"/>
        <v>2978380</v>
      </c>
      <c r="J793" s="158">
        <v>0.2</v>
      </c>
      <c r="K793" s="415">
        <f t="shared" si="1593"/>
        <v>595676</v>
      </c>
      <c r="L793" s="415">
        <f t="shared" si="1596"/>
        <v>2382704</v>
      </c>
      <c r="M793" s="57"/>
      <c r="N793" s="57"/>
      <c r="O793" s="197"/>
      <c r="P793" s="57"/>
      <c r="Q793" s="57" t="s">
        <v>118</v>
      </c>
      <c r="R793" s="166">
        <v>1787028</v>
      </c>
      <c r="S793" s="78">
        <f>SUM(F793*R793)</f>
        <v>1787028</v>
      </c>
      <c r="T793" s="156">
        <v>0.2</v>
      </c>
      <c r="U793" s="480">
        <f t="shared" si="1594"/>
        <v>357405.60000000003</v>
      </c>
      <c r="V793" s="480">
        <f t="shared" si="1595"/>
        <v>1429622.4</v>
      </c>
      <c r="W793" s="424">
        <f t="shared" si="1590"/>
        <v>1429622.4</v>
      </c>
      <c r="X793" s="641">
        <v>0.11</v>
      </c>
      <c r="Y793" s="424">
        <f t="shared" si="1591"/>
        <v>1586880.8639999998</v>
      </c>
    </row>
    <row r="794" spans="1:25" s="120" customFormat="1" ht="15.5" x14ac:dyDescent="0.35">
      <c r="A794" s="818"/>
      <c r="B794" s="865"/>
      <c r="C794" s="818"/>
      <c r="D794" s="818"/>
      <c r="E794" s="282" t="s">
        <v>170</v>
      </c>
      <c r="F794" s="310">
        <v>1</v>
      </c>
      <c r="G794" s="311" t="s">
        <v>42</v>
      </c>
      <c r="H794" s="312">
        <v>55000</v>
      </c>
      <c r="I794" s="413">
        <f t="shared" si="1592"/>
        <v>55000</v>
      </c>
      <c r="J794" s="311">
        <v>0</v>
      </c>
      <c r="K794" s="415">
        <f t="shared" si="1593"/>
        <v>0</v>
      </c>
      <c r="L794" s="415">
        <f t="shared" si="1596"/>
        <v>55000</v>
      </c>
      <c r="M794" s="57"/>
      <c r="N794" s="57"/>
      <c r="O794" s="197"/>
      <c r="P794" s="57"/>
      <c r="Q794" s="484" t="s">
        <v>68</v>
      </c>
      <c r="R794" s="483">
        <v>40000</v>
      </c>
      <c r="S794" s="155">
        <f>SUM(F794*R794)</f>
        <v>40000</v>
      </c>
      <c r="T794" s="156">
        <v>0</v>
      </c>
      <c r="U794" s="480">
        <f t="shared" si="1594"/>
        <v>0</v>
      </c>
      <c r="V794" s="480">
        <f t="shared" si="1595"/>
        <v>40000</v>
      </c>
      <c r="W794" s="424">
        <f t="shared" si="1590"/>
        <v>40000</v>
      </c>
      <c r="X794" s="156">
        <v>0</v>
      </c>
      <c r="Y794" s="424">
        <f t="shared" si="1591"/>
        <v>40000</v>
      </c>
    </row>
    <row r="795" spans="1:25" s="119" customFormat="1" ht="15" customHeight="1" x14ac:dyDescent="0.35">
      <c r="A795" s="818"/>
      <c r="B795" s="865"/>
      <c r="C795" s="818"/>
      <c r="D795" s="818"/>
      <c r="E795" s="282" t="s">
        <v>367</v>
      </c>
      <c r="F795" s="732">
        <v>3</v>
      </c>
      <c r="G795" s="311" t="s">
        <v>123</v>
      </c>
      <c r="H795" s="157">
        <v>611250</v>
      </c>
      <c r="I795" s="413">
        <f t="shared" si="1592"/>
        <v>1833750</v>
      </c>
      <c r="J795" s="311">
        <v>0.2</v>
      </c>
      <c r="K795" s="415">
        <f t="shared" si="1593"/>
        <v>366750</v>
      </c>
      <c r="L795" s="415">
        <f t="shared" si="1596"/>
        <v>1467000</v>
      </c>
      <c r="M795" s="57"/>
      <c r="N795" s="57"/>
      <c r="O795" s="197"/>
      <c r="P795" s="57"/>
      <c r="Q795" s="484" t="s">
        <v>78</v>
      </c>
      <c r="R795" s="483">
        <v>225225</v>
      </c>
      <c r="S795" s="155">
        <f>SUM(F795*R795)</f>
        <v>675675</v>
      </c>
      <c r="T795" s="156">
        <v>0.45</v>
      </c>
      <c r="U795" s="480">
        <f>SUM(S795*T795)</f>
        <v>304053.75</v>
      </c>
      <c r="V795" s="480">
        <f>SUM(S795-U795)</f>
        <v>371621.25</v>
      </c>
      <c r="W795" s="424">
        <f t="shared" si="1590"/>
        <v>371621.25</v>
      </c>
      <c r="X795" s="156">
        <v>0.11</v>
      </c>
      <c r="Y795" s="424">
        <f t="shared" si="1591"/>
        <v>412499.58750000002</v>
      </c>
    </row>
    <row r="796" spans="1:25" ht="15.5" x14ac:dyDescent="0.35">
      <c r="A796" s="818"/>
      <c r="B796" s="865"/>
      <c r="C796" s="818"/>
      <c r="D796" s="818"/>
      <c r="E796" s="282" t="s">
        <v>182</v>
      </c>
      <c r="F796" s="75">
        <v>1</v>
      </c>
      <c r="G796" s="311" t="s">
        <v>52</v>
      </c>
      <c r="H796" s="312">
        <v>218750</v>
      </c>
      <c r="I796" s="413">
        <f t="shared" si="1592"/>
        <v>218750</v>
      </c>
      <c r="J796" s="311">
        <v>0.2</v>
      </c>
      <c r="K796" s="415">
        <f t="shared" si="1593"/>
        <v>43750</v>
      </c>
      <c r="L796" s="415">
        <f t="shared" si="1596"/>
        <v>175000</v>
      </c>
      <c r="M796" s="57"/>
      <c r="N796" s="57"/>
      <c r="O796" s="197"/>
      <c r="P796" s="57"/>
      <c r="Q796" s="57" t="s">
        <v>88</v>
      </c>
      <c r="R796" s="220">
        <v>157700</v>
      </c>
      <c r="S796" s="78">
        <f>SUM(F796*R796)</f>
        <v>157700</v>
      </c>
      <c r="T796" s="156">
        <v>0</v>
      </c>
      <c r="U796" s="480">
        <f t="shared" ref="U796" si="1597">SUM(S796*T796)</f>
        <v>0</v>
      </c>
      <c r="V796" s="480">
        <f t="shared" ref="V796" si="1598">SUM(S796-U796)</f>
        <v>157700</v>
      </c>
      <c r="W796" s="424">
        <f t="shared" si="1590"/>
        <v>157700</v>
      </c>
      <c r="X796" s="156">
        <v>0.11</v>
      </c>
      <c r="Y796" s="424">
        <f t="shared" si="1591"/>
        <v>175047</v>
      </c>
    </row>
    <row r="797" spans="1:25" s="119" customFormat="1" ht="15.5" x14ac:dyDescent="0.35">
      <c r="A797" s="818"/>
      <c r="B797" s="865"/>
      <c r="C797" s="818"/>
      <c r="D797" s="818"/>
      <c r="E797" s="282" t="s">
        <v>639</v>
      </c>
      <c r="F797" s="732">
        <v>25</v>
      </c>
      <c r="G797" s="311" t="s">
        <v>52</v>
      </c>
      <c r="H797" s="312">
        <v>217500</v>
      </c>
      <c r="I797" s="413">
        <f t="shared" si="1592"/>
        <v>5437500</v>
      </c>
      <c r="J797" s="311">
        <v>0.2</v>
      </c>
      <c r="K797" s="415">
        <f t="shared" si="1593"/>
        <v>1087500</v>
      </c>
      <c r="L797" s="415">
        <f t="shared" si="1596"/>
        <v>4350000</v>
      </c>
      <c r="M797" s="57"/>
      <c r="N797" s="57"/>
      <c r="O797" s="197"/>
      <c r="P797" s="57"/>
      <c r="Q797" s="484" t="s">
        <v>40</v>
      </c>
      <c r="R797" s="350">
        <v>93600</v>
      </c>
      <c r="S797" s="155">
        <f>SUM(F797*R797)</f>
        <v>2340000</v>
      </c>
      <c r="T797" s="156">
        <v>0</v>
      </c>
      <c r="U797" s="480">
        <f>SUM(S797*T797)</f>
        <v>0</v>
      </c>
      <c r="V797" s="480">
        <f>SUM(S797-U797)</f>
        <v>2340000</v>
      </c>
      <c r="W797" s="424">
        <f t="shared" si="1590"/>
        <v>2340000</v>
      </c>
      <c r="X797" s="156">
        <v>0.11</v>
      </c>
      <c r="Y797" s="424">
        <f t="shared" si="1591"/>
        <v>2597400</v>
      </c>
    </row>
    <row r="798" spans="1:25" s="119" customFormat="1" ht="15.5" x14ac:dyDescent="0.35">
      <c r="A798" s="818"/>
      <c r="B798" s="865"/>
      <c r="C798" s="818"/>
      <c r="D798" s="818"/>
      <c r="E798" s="282" t="s">
        <v>573</v>
      </c>
      <c r="F798" s="732">
        <v>20</v>
      </c>
      <c r="G798" s="311" t="s">
        <v>52</v>
      </c>
      <c r="H798" s="312">
        <v>368750</v>
      </c>
      <c r="I798" s="413">
        <f t="shared" si="1592"/>
        <v>7375000</v>
      </c>
      <c r="J798" s="311">
        <v>0.2</v>
      </c>
      <c r="K798" s="415">
        <f t="shared" si="1593"/>
        <v>1475000</v>
      </c>
      <c r="L798" s="415">
        <f t="shared" si="1596"/>
        <v>5900000</v>
      </c>
      <c r="M798" s="57"/>
      <c r="N798" s="57"/>
      <c r="O798" s="197"/>
      <c r="P798" s="57"/>
      <c r="Q798" s="484" t="s">
        <v>40</v>
      </c>
      <c r="R798" s="206">
        <v>131600</v>
      </c>
      <c r="S798" s="155">
        <f>SUM(F798*R798)</f>
        <v>2632000</v>
      </c>
      <c r="T798" s="156">
        <v>0</v>
      </c>
      <c r="U798" s="480">
        <f>SUM(S798*T798)</f>
        <v>0</v>
      </c>
      <c r="V798" s="480">
        <f>SUM(S798-U798)</f>
        <v>2632000</v>
      </c>
      <c r="W798" s="424">
        <f t="shared" si="1590"/>
        <v>2632000</v>
      </c>
      <c r="X798" s="156">
        <v>0.11</v>
      </c>
      <c r="Y798" s="424">
        <f t="shared" si="1591"/>
        <v>2921520</v>
      </c>
    </row>
    <row r="799" spans="1:25" s="21" customFormat="1" ht="15.5" x14ac:dyDescent="0.35">
      <c r="A799" s="818"/>
      <c r="B799" s="865"/>
      <c r="C799" s="818"/>
      <c r="D799" s="818"/>
      <c r="E799" s="282" t="s">
        <v>308</v>
      </c>
      <c r="F799" s="75">
        <v>3</v>
      </c>
      <c r="G799" s="311" t="s">
        <v>52</v>
      </c>
      <c r="H799" s="157">
        <v>375000</v>
      </c>
      <c r="I799" s="413">
        <f t="shared" si="1592"/>
        <v>1125000</v>
      </c>
      <c r="J799" s="311">
        <v>0.2</v>
      </c>
      <c r="K799" s="415">
        <f t="shared" si="1593"/>
        <v>225000</v>
      </c>
      <c r="L799" s="415">
        <f t="shared" si="1596"/>
        <v>900000</v>
      </c>
      <c r="M799" s="57"/>
      <c r="N799" s="57"/>
      <c r="O799" s="197"/>
      <c r="P799" s="57"/>
      <c r="Q799" s="291" t="s">
        <v>104</v>
      </c>
      <c r="R799" s="166">
        <v>150000</v>
      </c>
      <c r="S799" s="155">
        <f>SUM(F799*R799)</f>
        <v>450000</v>
      </c>
      <c r="T799" s="156">
        <v>0</v>
      </c>
      <c r="U799" s="480">
        <f t="shared" ref="U799:U801" si="1599">SUM(S799*T799)</f>
        <v>0</v>
      </c>
      <c r="V799" s="480">
        <f t="shared" ref="V799:V801" si="1600">SUM(S799-U799)</f>
        <v>450000</v>
      </c>
      <c r="W799" s="424">
        <f t="shared" si="1590"/>
        <v>450000</v>
      </c>
      <c r="X799" s="156">
        <v>0.11</v>
      </c>
      <c r="Y799" s="424">
        <f t="shared" si="1591"/>
        <v>499500</v>
      </c>
    </row>
    <row r="800" spans="1:25" s="120" customFormat="1" ht="15.5" x14ac:dyDescent="0.35">
      <c r="A800" s="818"/>
      <c r="B800" s="865"/>
      <c r="C800" s="818"/>
      <c r="D800" s="818"/>
      <c r="E800" s="282" t="s">
        <v>301</v>
      </c>
      <c r="F800" s="75">
        <v>10</v>
      </c>
      <c r="G800" s="158" t="s">
        <v>90</v>
      </c>
      <c r="H800" s="157">
        <v>113500</v>
      </c>
      <c r="I800" s="413">
        <f t="shared" si="1592"/>
        <v>1135000</v>
      </c>
      <c r="J800" s="311">
        <v>0</v>
      </c>
      <c r="K800" s="415">
        <f t="shared" si="1593"/>
        <v>0</v>
      </c>
      <c r="L800" s="415">
        <f t="shared" si="1596"/>
        <v>1135000</v>
      </c>
      <c r="M800" s="57"/>
      <c r="N800" s="57"/>
      <c r="O800" s="197"/>
      <c r="P800" s="57"/>
      <c r="Q800" s="270" t="s">
        <v>40</v>
      </c>
      <c r="R800" s="206">
        <v>13000</v>
      </c>
      <c r="S800" s="155">
        <f>SUM(F800*R800)</f>
        <v>130000</v>
      </c>
      <c r="T800" s="156">
        <v>0</v>
      </c>
      <c r="U800" s="480">
        <f t="shared" si="1599"/>
        <v>0</v>
      </c>
      <c r="V800" s="480">
        <f t="shared" si="1600"/>
        <v>130000</v>
      </c>
      <c r="W800" s="424">
        <f t="shared" si="1590"/>
        <v>130000</v>
      </c>
      <c r="X800" s="156">
        <v>0.11</v>
      </c>
      <c r="Y800" s="424">
        <f t="shared" si="1591"/>
        <v>144300</v>
      </c>
    </row>
    <row r="801" spans="1:26" s="120" customFormat="1" ht="15.5" x14ac:dyDescent="0.35">
      <c r="A801" s="818"/>
      <c r="B801" s="865"/>
      <c r="C801" s="818"/>
      <c r="D801" s="818"/>
      <c r="E801" s="282" t="s">
        <v>313</v>
      </c>
      <c r="F801" s="732">
        <v>1</v>
      </c>
      <c r="G801" s="311" t="s">
        <v>45</v>
      </c>
      <c r="H801" s="312">
        <v>5000000</v>
      </c>
      <c r="I801" s="413">
        <f t="shared" si="1592"/>
        <v>5000000</v>
      </c>
      <c r="J801" s="311">
        <v>0.2</v>
      </c>
      <c r="K801" s="415">
        <f t="shared" si="1593"/>
        <v>1000000</v>
      </c>
      <c r="L801" s="415">
        <f t="shared" si="1596"/>
        <v>4000000</v>
      </c>
      <c r="M801" s="57"/>
      <c r="N801" s="57"/>
      <c r="O801" s="197"/>
      <c r="P801" s="57"/>
      <c r="Q801" s="270" t="s">
        <v>140</v>
      </c>
      <c r="R801" s="483">
        <v>3000000</v>
      </c>
      <c r="S801" s="155">
        <f>SUM(F801*R801)</f>
        <v>3000000</v>
      </c>
      <c r="T801" s="156">
        <v>0.25</v>
      </c>
      <c r="U801" s="480">
        <f t="shared" si="1599"/>
        <v>750000</v>
      </c>
      <c r="V801" s="480">
        <f t="shared" si="1600"/>
        <v>2250000</v>
      </c>
      <c r="W801" s="424">
        <f t="shared" si="1590"/>
        <v>2250000</v>
      </c>
      <c r="X801" s="156">
        <v>0.11</v>
      </c>
      <c r="Y801" s="424">
        <f>SUM(W801+(W801*X801))</f>
        <v>2497500</v>
      </c>
    </row>
    <row r="802" spans="1:26" s="119" customFormat="1" ht="15.5" x14ac:dyDescent="0.35">
      <c r="A802" s="818"/>
      <c r="B802" s="865"/>
      <c r="C802" s="818"/>
      <c r="D802" s="818"/>
      <c r="E802" s="313" t="s">
        <v>305</v>
      </c>
      <c r="F802" s="310">
        <v>4</v>
      </c>
      <c r="G802" s="311" t="s">
        <v>45</v>
      </c>
      <c r="H802" s="312">
        <v>1078091</v>
      </c>
      <c r="I802" s="413">
        <f t="shared" ref="I802" si="1601">SUM(F802*H802)</f>
        <v>4312364</v>
      </c>
      <c r="J802" s="311">
        <v>0.2</v>
      </c>
      <c r="K802" s="415">
        <f t="shared" si="1593"/>
        <v>862472.8</v>
      </c>
      <c r="L802" s="415">
        <f t="shared" si="1596"/>
        <v>3449891.2</v>
      </c>
      <c r="M802" s="57"/>
      <c r="N802" s="57"/>
      <c r="O802" s="197"/>
      <c r="P802" s="57"/>
      <c r="Q802" s="484" t="s">
        <v>47</v>
      </c>
      <c r="R802" s="350">
        <v>649740</v>
      </c>
      <c r="S802" s="155">
        <f>SUM(F802*R802)</f>
        <v>2598960</v>
      </c>
      <c r="T802" s="156">
        <v>0.22500000000000001</v>
      </c>
      <c r="U802" s="480">
        <f>SUM(S802*T802)</f>
        <v>584766</v>
      </c>
      <c r="V802" s="480">
        <f>SUM(S802-U802)</f>
        <v>2014194</v>
      </c>
      <c r="W802" s="424">
        <f t="shared" si="1590"/>
        <v>2014194</v>
      </c>
      <c r="X802" s="156">
        <v>0.11</v>
      </c>
      <c r="Y802" s="424">
        <f t="shared" ref="Y802:Y810" si="1602">SUM(W802+(W802*X802))</f>
        <v>2235755.34</v>
      </c>
    </row>
    <row r="803" spans="1:26" s="119" customFormat="1" ht="15.5" x14ac:dyDescent="0.35">
      <c r="A803" s="818"/>
      <c r="B803" s="865"/>
      <c r="C803" s="818"/>
      <c r="D803" s="818"/>
      <c r="E803" s="282" t="s">
        <v>287</v>
      </c>
      <c r="F803" s="732">
        <v>15</v>
      </c>
      <c r="G803" s="311" t="s">
        <v>45</v>
      </c>
      <c r="H803" s="312">
        <v>248522</v>
      </c>
      <c r="I803" s="413">
        <f t="shared" ref="I803:I804" si="1603">SUM(F803*H803)</f>
        <v>3727830</v>
      </c>
      <c r="J803" s="311">
        <v>0.2</v>
      </c>
      <c r="K803" s="415">
        <f t="shared" si="1593"/>
        <v>745566</v>
      </c>
      <c r="L803" s="415">
        <f t="shared" si="1596"/>
        <v>2982264</v>
      </c>
      <c r="M803" s="57"/>
      <c r="N803" s="57"/>
      <c r="O803" s="197"/>
      <c r="P803" s="57"/>
      <c r="Q803" s="484" t="s">
        <v>47</v>
      </c>
      <c r="R803" s="206">
        <v>159100</v>
      </c>
      <c r="S803" s="155">
        <f>SUM(F803*R803)</f>
        <v>2386500</v>
      </c>
      <c r="T803" s="156">
        <v>0.22500000000000001</v>
      </c>
      <c r="U803" s="480">
        <f>SUM(S803*T803)</f>
        <v>536962.5</v>
      </c>
      <c r="V803" s="480">
        <f>SUM(S803-U803)</f>
        <v>1849537.5</v>
      </c>
      <c r="W803" s="424">
        <f t="shared" si="1590"/>
        <v>1849537.5</v>
      </c>
      <c r="X803" s="156">
        <v>0.11</v>
      </c>
      <c r="Y803" s="424">
        <f t="shared" si="1602"/>
        <v>2052986.625</v>
      </c>
    </row>
    <row r="804" spans="1:26" s="120" customFormat="1" ht="15.5" x14ac:dyDescent="0.35">
      <c r="A804" s="819"/>
      <c r="B804" s="866"/>
      <c r="C804" s="819"/>
      <c r="D804" s="819"/>
      <c r="E804" s="599" t="s">
        <v>122</v>
      </c>
      <c r="F804" s="750">
        <v>1</v>
      </c>
      <c r="G804" s="315" t="s">
        <v>52</v>
      </c>
      <c r="H804" s="177">
        <v>174000</v>
      </c>
      <c r="I804" s="419">
        <f t="shared" si="1603"/>
        <v>174000</v>
      </c>
      <c r="J804" s="136">
        <v>0.2</v>
      </c>
      <c r="K804" s="383">
        <f t="shared" ref="K804:K805" si="1604">SUM(I804*J804)</f>
        <v>34800</v>
      </c>
      <c r="L804" s="383">
        <f t="shared" si="1596"/>
        <v>139200</v>
      </c>
      <c r="M804" s="47"/>
      <c r="N804" s="47"/>
      <c r="O804" s="198"/>
      <c r="P804" s="47"/>
      <c r="Q804" s="240" t="s">
        <v>98</v>
      </c>
      <c r="R804" s="338">
        <v>23636</v>
      </c>
      <c r="S804" s="173">
        <f>SUM(F804*R804)</f>
        <v>23636</v>
      </c>
      <c r="T804" s="639">
        <v>0.22</v>
      </c>
      <c r="U804" s="242">
        <f t="shared" ref="U804:U805" si="1605">SUM(S804*T804)</f>
        <v>5199.92</v>
      </c>
      <c r="V804" s="242">
        <f t="shared" ref="V804:V805" si="1606">SUM(S804-U804)</f>
        <v>18436.080000000002</v>
      </c>
      <c r="W804" s="241">
        <f t="shared" si="1590"/>
        <v>18436.080000000002</v>
      </c>
      <c r="X804" s="639">
        <v>0.11</v>
      </c>
      <c r="Y804" s="241">
        <f t="shared" si="1602"/>
        <v>20464.0488</v>
      </c>
    </row>
    <row r="805" spans="1:26" s="120" customFormat="1" ht="15.5" x14ac:dyDescent="0.35">
      <c r="A805" s="780">
        <v>15</v>
      </c>
      <c r="B805" s="783">
        <v>46000</v>
      </c>
      <c r="C805" s="838">
        <v>119871225</v>
      </c>
      <c r="D805" s="780" t="s">
        <v>37</v>
      </c>
      <c r="E805" s="172" t="s">
        <v>353</v>
      </c>
      <c r="F805" s="318">
        <v>20</v>
      </c>
      <c r="G805" s="319" t="s">
        <v>45</v>
      </c>
      <c r="H805" s="204">
        <v>27000</v>
      </c>
      <c r="I805" s="412">
        <f t="shared" ref="I805" si="1607">SUM(F805*H805)</f>
        <v>540000</v>
      </c>
      <c r="J805" s="319">
        <v>0.2</v>
      </c>
      <c r="K805" s="382">
        <f t="shared" si="1604"/>
        <v>108000</v>
      </c>
      <c r="L805" s="382">
        <f>SUM(I805-K805)</f>
        <v>432000</v>
      </c>
      <c r="M805" s="205">
        <f>SUM(L805:L815)</f>
        <v>32247520</v>
      </c>
      <c r="N805" s="205">
        <f>SUM(M805*11%)</f>
        <v>3547227.2</v>
      </c>
      <c r="O805" s="187"/>
      <c r="P805" s="229">
        <f>SUM(M805+N805)</f>
        <v>35794747.200000003</v>
      </c>
      <c r="Q805" s="485" t="s">
        <v>88</v>
      </c>
      <c r="R805" s="337">
        <v>9009</v>
      </c>
      <c r="S805" s="649">
        <f>SUM(F805*R805)</f>
        <v>180180</v>
      </c>
      <c r="T805" s="638">
        <v>0</v>
      </c>
      <c r="U805" s="239">
        <f t="shared" si="1605"/>
        <v>0</v>
      </c>
      <c r="V805" s="239">
        <f t="shared" si="1606"/>
        <v>180180</v>
      </c>
      <c r="W805" s="238">
        <f t="shared" si="1590"/>
        <v>180180</v>
      </c>
      <c r="X805" s="638">
        <v>0</v>
      </c>
      <c r="Y805" s="238">
        <f t="shared" si="1602"/>
        <v>180180</v>
      </c>
    </row>
    <row r="806" spans="1:26" s="120" customFormat="1" ht="15.5" x14ac:dyDescent="0.35">
      <c r="A806" s="781"/>
      <c r="B806" s="784"/>
      <c r="C806" s="787"/>
      <c r="D806" s="781"/>
      <c r="E806" s="125" t="s">
        <v>366</v>
      </c>
      <c r="F806" s="75">
        <v>20</v>
      </c>
      <c r="G806" s="158" t="s">
        <v>45</v>
      </c>
      <c r="H806" s="157">
        <v>250000</v>
      </c>
      <c r="I806" s="54">
        <f t="shared" ref="I806:I810" si="1608">SUM(F806*H806)</f>
        <v>5000000</v>
      </c>
      <c r="J806" s="158">
        <v>0.2</v>
      </c>
      <c r="K806" s="415">
        <f t="shared" ref="K806:K810" si="1609">SUM(I806*J806)</f>
        <v>1000000</v>
      </c>
      <c r="L806" s="415">
        <f t="shared" ref="L806:L810" si="1610">SUM(I806-K806)</f>
        <v>4000000</v>
      </c>
      <c r="M806" s="220"/>
      <c r="N806" s="220"/>
      <c r="O806" s="197"/>
      <c r="P806" s="352"/>
      <c r="Q806" s="484" t="s">
        <v>275</v>
      </c>
      <c r="R806" s="483">
        <v>90090</v>
      </c>
      <c r="S806" s="155">
        <f>SUM(F806*R806)</f>
        <v>1801800</v>
      </c>
      <c r="T806" s="156">
        <v>0</v>
      </c>
      <c r="U806" s="480">
        <f t="shared" ref="U806:U810" si="1611">SUM(S806*T806)</f>
        <v>0</v>
      </c>
      <c r="V806" s="480">
        <f t="shared" ref="V806:V810" si="1612">SUM(S806-U806)</f>
        <v>1801800</v>
      </c>
      <c r="W806" s="424">
        <f t="shared" si="1590"/>
        <v>1801800</v>
      </c>
      <c r="X806" s="156">
        <v>0.11</v>
      </c>
      <c r="Y806" s="424">
        <f t="shared" si="1602"/>
        <v>1999998</v>
      </c>
    </row>
    <row r="807" spans="1:26" s="120" customFormat="1" ht="15.5" x14ac:dyDescent="0.35">
      <c r="A807" s="781"/>
      <c r="B807" s="784"/>
      <c r="C807" s="787"/>
      <c r="D807" s="781"/>
      <c r="E807" s="125" t="s">
        <v>387</v>
      </c>
      <c r="F807" s="75">
        <v>4</v>
      </c>
      <c r="G807" s="158" t="s">
        <v>45</v>
      </c>
      <c r="H807" s="157">
        <v>172500</v>
      </c>
      <c r="I807" s="54">
        <f t="shared" si="1608"/>
        <v>690000</v>
      </c>
      <c r="J807" s="158">
        <v>0.2</v>
      </c>
      <c r="K807" s="415">
        <f t="shared" si="1609"/>
        <v>138000</v>
      </c>
      <c r="L807" s="415">
        <f t="shared" si="1610"/>
        <v>552000</v>
      </c>
      <c r="M807" s="220"/>
      <c r="N807" s="220"/>
      <c r="O807" s="197"/>
      <c r="P807" s="154"/>
      <c r="Q807" s="484" t="s">
        <v>569</v>
      </c>
      <c r="R807" s="483">
        <v>62162</v>
      </c>
      <c r="S807" s="155">
        <f>SUM(F807*R807)</f>
        <v>248648</v>
      </c>
      <c r="T807" s="156">
        <v>0</v>
      </c>
      <c r="U807" s="480">
        <f t="shared" si="1611"/>
        <v>0</v>
      </c>
      <c r="V807" s="480">
        <f t="shared" si="1612"/>
        <v>248648</v>
      </c>
      <c r="W807" s="424">
        <f t="shared" si="1590"/>
        <v>248648</v>
      </c>
      <c r="X807" s="156">
        <v>0.11</v>
      </c>
      <c r="Y807" s="424">
        <f t="shared" si="1602"/>
        <v>275999.28000000003</v>
      </c>
    </row>
    <row r="808" spans="1:26" s="120" customFormat="1" ht="15.5" x14ac:dyDescent="0.35">
      <c r="A808" s="781"/>
      <c r="B808" s="784"/>
      <c r="C808" s="787"/>
      <c r="D808" s="781"/>
      <c r="E808" s="125" t="s">
        <v>354</v>
      </c>
      <c r="F808" s="75">
        <v>20</v>
      </c>
      <c r="G808" s="158" t="s">
        <v>45</v>
      </c>
      <c r="H808" s="157">
        <v>145000</v>
      </c>
      <c r="I808" s="54">
        <f t="shared" si="1608"/>
        <v>2900000</v>
      </c>
      <c r="J808" s="158">
        <v>0.2</v>
      </c>
      <c r="K808" s="415">
        <f t="shared" si="1609"/>
        <v>580000</v>
      </c>
      <c r="L808" s="415">
        <f t="shared" si="1610"/>
        <v>2320000</v>
      </c>
      <c r="M808" s="220"/>
      <c r="N808" s="220"/>
      <c r="O808" s="197"/>
      <c r="P808" s="154"/>
      <c r="Q808" s="484" t="s">
        <v>275</v>
      </c>
      <c r="R808" s="483">
        <v>52252</v>
      </c>
      <c r="S808" s="155">
        <f>SUM(F808*R808)</f>
        <v>1045040</v>
      </c>
      <c r="T808" s="156">
        <v>0</v>
      </c>
      <c r="U808" s="480">
        <f t="shared" si="1611"/>
        <v>0</v>
      </c>
      <c r="V808" s="480">
        <f t="shared" si="1612"/>
        <v>1045040</v>
      </c>
      <c r="W808" s="424">
        <f t="shared" si="1590"/>
        <v>1045040</v>
      </c>
      <c r="X808" s="156">
        <v>0.11</v>
      </c>
      <c r="Y808" s="424">
        <f t="shared" si="1602"/>
        <v>1159994.3999999999</v>
      </c>
    </row>
    <row r="809" spans="1:26" s="120" customFormat="1" ht="15.5" x14ac:dyDescent="0.35">
      <c r="A809" s="781"/>
      <c r="B809" s="784"/>
      <c r="C809" s="787"/>
      <c r="D809" s="781"/>
      <c r="E809" s="125" t="s">
        <v>389</v>
      </c>
      <c r="F809" s="75">
        <v>6</v>
      </c>
      <c r="G809" s="158" t="s">
        <v>45</v>
      </c>
      <c r="H809" s="157">
        <v>390000</v>
      </c>
      <c r="I809" s="54">
        <f t="shared" si="1608"/>
        <v>2340000</v>
      </c>
      <c r="J809" s="158">
        <v>0.2</v>
      </c>
      <c r="K809" s="415">
        <f t="shared" si="1609"/>
        <v>468000</v>
      </c>
      <c r="L809" s="415">
        <f t="shared" si="1610"/>
        <v>1872000</v>
      </c>
      <c r="M809" s="220"/>
      <c r="N809" s="220"/>
      <c r="O809" s="197"/>
      <c r="P809" s="154"/>
      <c r="Q809" s="484" t="s">
        <v>275</v>
      </c>
      <c r="R809" s="483">
        <v>72072</v>
      </c>
      <c r="S809" s="155">
        <f>SUM(F809*R809)</f>
        <v>432432</v>
      </c>
      <c r="T809" s="156">
        <v>0</v>
      </c>
      <c r="U809" s="480">
        <f t="shared" si="1611"/>
        <v>0</v>
      </c>
      <c r="V809" s="480">
        <f t="shared" si="1612"/>
        <v>432432</v>
      </c>
      <c r="W809" s="424">
        <f t="shared" si="1590"/>
        <v>432432</v>
      </c>
      <c r="X809" s="156">
        <v>0.11</v>
      </c>
      <c r="Y809" s="424">
        <f t="shared" si="1602"/>
        <v>479999.52</v>
      </c>
    </row>
    <row r="810" spans="1:26" s="120" customFormat="1" ht="15.5" x14ac:dyDescent="0.35">
      <c r="A810" s="781"/>
      <c r="B810" s="784"/>
      <c r="C810" s="787"/>
      <c r="D810" s="781"/>
      <c r="E810" s="125" t="s">
        <v>369</v>
      </c>
      <c r="F810" s="75">
        <v>15</v>
      </c>
      <c r="G810" s="158" t="s">
        <v>45</v>
      </c>
      <c r="H810" s="157">
        <v>157500</v>
      </c>
      <c r="I810" s="54">
        <f t="shared" si="1608"/>
        <v>2362500</v>
      </c>
      <c r="J810" s="158">
        <v>0.2</v>
      </c>
      <c r="K810" s="415">
        <f t="shared" si="1609"/>
        <v>472500</v>
      </c>
      <c r="L810" s="415">
        <f t="shared" si="1610"/>
        <v>1890000</v>
      </c>
      <c r="M810" s="220"/>
      <c r="N810" s="220"/>
      <c r="O810" s="197"/>
      <c r="P810" s="154"/>
      <c r="Q810" s="484" t="s">
        <v>275</v>
      </c>
      <c r="R810" s="483">
        <v>56757</v>
      </c>
      <c r="S810" s="155">
        <f>SUM(F810*R810)</f>
        <v>851355</v>
      </c>
      <c r="T810" s="156">
        <v>0</v>
      </c>
      <c r="U810" s="480">
        <f t="shared" si="1611"/>
        <v>0</v>
      </c>
      <c r="V810" s="480">
        <f t="shared" si="1612"/>
        <v>851355</v>
      </c>
      <c r="W810" s="424">
        <f t="shared" si="1590"/>
        <v>851355</v>
      </c>
      <c r="X810" s="156">
        <v>0.11</v>
      </c>
      <c r="Y810" s="424">
        <f t="shared" si="1602"/>
        <v>945004.05</v>
      </c>
    </row>
    <row r="811" spans="1:26" s="120" customFormat="1" ht="17.25" customHeight="1" x14ac:dyDescent="0.35">
      <c r="A811" s="781"/>
      <c r="B811" s="784"/>
      <c r="C811" s="787"/>
      <c r="D811" s="781"/>
      <c r="E811" s="282" t="s">
        <v>288</v>
      </c>
      <c r="F811" s="310">
        <v>40</v>
      </c>
      <c r="G811" s="311" t="s">
        <v>45</v>
      </c>
      <c r="H811" s="312">
        <v>235360</v>
      </c>
      <c r="I811" s="413">
        <f>SUM(F811*H811)</f>
        <v>9414400</v>
      </c>
      <c r="J811" s="311">
        <v>0.2</v>
      </c>
      <c r="K811" s="415">
        <f>SUM(I811*J811)</f>
        <v>1882880</v>
      </c>
      <c r="L811" s="415">
        <f>SUM(I811-K811)</f>
        <v>7531520</v>
      </c>
      <c r="M811" s="220"/>
      <c r="N811" s="220"/>
      <c r="O811" s="197"/>
      <c r="P811" s="352"/>
      <c r="Q811" s="484" t="s">
        <v>289</v>
      </c>
      <c r="R811" s="206">
        <v>154000</v>
      </c>
      <c r="S811" s="155">
        <f>SUM(F811*R811)</f>
        <v>6160000</v>
      </c>
      <c r="T811" s="156">
        <v>0.25</v>
      </c>
      <c r="U811" s="480">
        <f>SUM(S811*T811)</f>
        <v>1540000</v>
      </c>
      <c r="V811" s="480">
        <f>SUM(S811-U811)</f>
        <v>4620000</v>
      </c>
      <c r="W811" s="424">
        <f>SUM(V811)</f>
        <v>4620000</v>
      </c>
      <c r="X811" s="156">
        <v>0.11</v>
      </c>
      <c r="Y811" s="424">
        <f>SUM(W811+(W811*X811))</f>
        <v>5128200</v>
      </c>
    </row>
    <row r="812" spans="1:26" s="120" customFormat="1" ht="15.5" x14ac:dyDescent="0.35">
      <c r="A812" s="781"/>
      <c r="B812" s="784"/>
      <c r="C812" s="787"/>
      <c r="D812" s="781"/>
      <c r="E812" s="282" t="s">
        <v>741</v>
      </c>
      <c r="F812" s="310">
        <v>50</v>
      </c>
      <c r="G812" s="311" t="s">
        <v>45</v>
      </c>
      <c r="H812" s="312">
        <v>87500</v>
      </c>
      <c r="I812" s="413">
        <f t="shared" ref="I812" si="1613">SUM(F812*H812)</f>
        <v>4375000</v>
      </c>
      <c r="J812" s="311">
        <v>0.2</v>
      </c>
      <c r="K812" s="415">
        <f t="shared" ref="K812:K813" si="1614">SUM(I812*J812)</f>
        <v>875000</v>
      </c>
      <c r="L812" s="415">
        <f t="shared" ref="L812:L813" si="1615">SUM(I812-K812)</f>
        <v>3500000</v>
      </c>
      <c r="M812" s="57"/>
      <c r="N812" s="57"/>
      <c r="O812" s="197"/>
      <c r="P812" s="57"/>
      <c r="Q812" s="484" t="s">
        <v>88</v>
      </c>
      <c r="R812" s="483">
        <v>37838</v>
      </c>
      <c r="S812" s="155">
        <f>SUM(F812*R812)</f>
        <v>1891900</v>
      </c>
      <c r="T812" s="156">
        <v>0</v>
      </c>
      <c r="U812" s="480">
        <f t="shared" ref="U812:U813" si="1616">SUM(S812*T812)</f>
        <v>0</v>
      </c>
      <c r="V812" s="480">
        <f t="shared" ref="V812:V813" si="1617">SUM(S812-U812)</f>
        <v>1891900</v>
      </c>
      <c r="W812" s="424">
        <f t="shared" ref="W812:W820" si="1618">SUM(V812)</f>
        <v>1891900</v>
      </c>
      <c r="X812" s="156">
        <v>0.11</v>
      </c>
      <c r="Y812" s="424">
        <f t="shared" ref="Y812:Y815" si="1619">SUM(W812+(W812*X812))</f>
        <v>2100009</v>
      </c>
    </row>
    <row r="813" spans="1:26" s="120" customFormat="1" ht="17.25" customHeight="1" x14ac:dyDescent="0.35">
      <c r="A813" s="781"/>
      <c r="B813" s="784"/>
      <c r="C813" s="787"/>
      <c r="D813" s="781"/>
      <c r="E813" s="125" t="s">
        <v>742</v>
      </c>
      <c r="F813" s="75">
        <v>100</v>
      </c>
      <c r="G813" s="158" t="s">
        <v>45</v>
      </c>
      <c r="H813" s="157">
        <v>80000</v>
      </c>
      <c r="I813" s="54">
        <f t="shared" ref="I813" si="1620">SUM(F813*H813)</f>
        <v>8000000</v>
      </c>
      <c r="J813" s="158">
        <v>0.2</v>
      </c>
      <c r="K813" s="415">
        <f t="shared" si="1614"/>
        <v>1600000</v>
      </c>
      <c r="L813" s="415">
        <f t="shared" si="1615"/>
        <v>6400000</v>
      </c>
      <c r="M813" s="220"/>
      <c r="N813" s="220"/>
      <c r="O813" s="197"/>
      <c r="P813" s="352"/>
      <c r="Q813" s="484" t="s">
        <v>88</v>
      </c>
      <c r="R813" s="483">
        <v>31532</v>
      </c>
      <c r="S813" s="155">
        <f>SUM(F813*R813)</f>
        <v>3153200</v>
      </c>
      <c r="T813" s="156">
        <v>0</v>
      </c>
      <c r="U813" s="480">
        <f t="shared" si="1616"/>
        <v>0</v>
      </c>
      <c r="V813" s="480">
        <f t="shared" si="1617"/>
        <v>3153200</v>
      </c>
      <c r="W813" s="424">
        <f t="shared" si="1618"/>
        <v>3153200</v>
      </c>
      <c r="X813" s="156">
        <v>0.11</v>
      </c>
      <c r="Y813" s="424">
        <f t="shared" si="1619"/>
        <v>3500052</v>
      </c>
    </row>
    <row r="814" spans="1:26" s="120" customFormat="1" ht="15.5" x14ac:dyDescent="0.35">
      <c r="A814" s="781"/>
      <c r="B814" s="784"/>
      <c r="C814" s="787"/>
      <c r="D814" s="781"/>
      <c r="E814" s="282" t="s">
        <v>416</v>
      </c>
      <c r="F814" s="310">
        <v>10</v>
      </c>
      <c r="G814" s="311" t="s">
        <v>45</v>
      </c>
      <c r="H814" s="312">
        <v>68750</v>
      </c>
      <c r="I814" s="413">
        <f t="shared" ref="I814" si="1621">SUM(F814*H814)</f>
        <v>687500</v>
      </c>
      <c r="J814" s="311">
        <v>0.2</v>
      </c>
      <c r="K814" s="415">
        <f t="shared" ref="K814:K816" si="1622">SUM(I814*J814)</f>
        <v>137500</v>
      </c>
      <c r="L814" s="415">
        <f t="shared" ref="L814" si="1623">SUM(I814-K814)</f>
        <v>550000</v>
      </c>
      <c r="M814" s="220"/>
      <c r="N814" s="220"/>
      <c r="O814" s="197"/>
      <c r="P814" s="352"/>
      <c r="Q814" s="484" t="s">
        <v>75</v>
      </c>
      <c r="R814" s="206">
        <v>31532</v>
      </c>
      <c r="S814" s="155">
        <f>SUM(F814*R814)</f>
        <v>315320</v>
      </c>
      <c r="T814" s="156">
        <v>0</v>
      </c>
      <c r="U814" s="480">
        <f t="shared" ref="U814:U816" si="1624">SUM(S814*T814)</f>
        <v>0</v>
      </c>
      <c r="V814" s="480">
        <f t="shared" ref="V814:V816" si="1625">SUM(S814-U814)</f>
        <v>315320</v>
      </c>
      <c r="W814" s="424">
        <f t="shared" si="1618"/>
        <v>315320</v>
      </c>
      <c r="X814" s="156">
        <v>0.11</v>
      </c>
      <c r="Y814" s="424">
        <f t="shared" si="1619"/>
        <v>350005.2</v>
      </c>
      <c r="Z814" s="9"/>
    </row>
    <row r="815" spans="1:26" s="120" customFormat="1" ht="15.5" x14ac:dyDescent="0.35">
      <c r="A815" s="782"/>
      <c r="B815" s="785"/>
      <c r="C815" s="788"/>
      <c r="D815" s="782"/>
      <c r="E815" s="308" t="s">
        <v>342</v>
      </c>
      <c r="F815" s="314">
        <v>2</v>
      </c>
      <c r="G815" s="315" t="s">
        <v>45</v>
      </c>
      <c r="H815" s="316">
        <v>2000000</v>
      </c>
      <c r="I815" s="419">
        <f>SUM(F815*H815)</f>
        <v>4000000</v>
      </c>
      <c r="J815" s="315">
        <v>0.2</v>
      </c>
      <c r="K815" s="383">
        <f t="shared" si="1622"/>
        <v>800000</v>
      </c>
      <c r="L815" s="383">
        <f>SUM(I815-K815)</f>
        <v>3200000</v>
      </c>
      <c r="M815" s="249"/>
      <c r="N815" s="249"/>
      <c r="O815" s="198"/>
      <c r="P815" s="351"/>
      <c r="Q815" s="489" t="s">
        <v>68</v>
      </c>
      <c r="R815" s="338">
        <v>850000</v>
      </c>
      <c r="S815" s="173">
        <f>SUM(F815*R815)</f>
        <v>1700000</v>
      </c>
      <c r="T815" s="639">
        <v>0</v>
      </c>
      <c r="U815" s="242">
        <f t="shared" si="1624"/>
        <v>0</v>
      </c>
      <c r="V815" s="242">
        <f t="shared" si="1625"/>
        <v>1700000</v>
      </c>
      <c r="W815" s="241">
        <f t="shared" si="1618"/>
        <v>1700000</v>
      </c>
      <c r="X815" s="639">
        <v>0.11</v>
      </c>
      <c r="Y815" s="241">
        <f t="shared" si="1619"/>
        <v>1887000</v>
      </c>
    </row>
    <row r="816" spans="1:26" s="20" customFormat="1" ht="15.5" x14ac:dyDescent="0.35">
      <c r="A816" s="817">
        <v>16</v>
      </c>
      <c r="B816" s="864">
        <v>46000</v>
      </c>
      <c r="C816" s="837" t="s">
        <v>767</v>
      </c>
      <c r="D816" s="817" t="s">
        <v>37</v>
      </c>
      <c r="E816" s="317" t="s">
        <v>266</v>
      </c>
      <c r="F816" s="318">
        <v>10</v>
      </c>
      <c r="G816" s="319" t="s">
        <v>65</v>
      </c>
      <c r="H816" s="320">
        <v>87000</v>
      </c>
      <c r="I816" s="412">
        <f t="shared" ref="I816" si="1626">SUM(F816*H816)</f>
        <v>870000</v>
      </c>
      <c r="J816" s="319">
        <v>0</v>
      </c>
      <c r="K816" s="382">
        <f t="shared" si="1622"/>
        <v>0</v>
      </c>
      <c r="L816" s="382">
        <f t="shared" ref="L816" si="1627">SUM(I816-K816)</f>
        <v>870000</v>
      </c>
      <c r="M816" s="205">
        <f>SUM(L816:L817)</f>
        <v>1365000</v>
      </c>
      <c r="N816" s="205">
        <f>SUM(M816*11%)</f>
        <v>150150</v>
      </c>
      <c r="O816" s="187"/>
      <c r="P816" s="229">
        <f>SUM(M816+N816)</f>
        <v>1515150</v>
      </c>
      <c r="Q816" s="493" t="s">
        <v>68</v>
      </c>
      <c r="R816" s="451">
        <v>65000</v>
      </c>
      <c r="S816" s="649">
        <f>SUM(F816*R816)</f>
        <v>650000</v>
      </c>
      <c r="T816" s="638">
        <v>0</v>
      </c>
      <c r="U816" s="239">
        <f t="shared" si="1624"/>
        <v>0</v>
      </c>
      <c r="V816" s="239">
        <f t="shared" si="1625"/>
        <v>650000</v>
      </c>
      <c r="W816" s="238">
        <f t="shared" si="1618"/>
        <v>650000</v>
      </c>
      <c r="X816" s="638">
        <v>0</v>
      </c>
      <c r="Y816" s="238">
        <f>SUM(W816+(W816*X816))</f>
        <v>650000</v>
      </c>
    </row>
    <row r="817" spans="1:25" s="120" customFormat="1" ht="15.5" x14ac:dyDescent="0.35">
      <c r="A817" s="819"/>
      <c r="B817" s="866"/>
      <c r="C817" s="896"/>
      <c r="D817" s="819"/>
      <c r="E817" s="308" t="s">
        <v>285</v>
      </c>
      <c r="F817" s="314">
        <v>3</v>
      </c>
      <c r="G817" s="315" t="s">
        <v>46</v>
      </c>
      <c r="H817" s="316">
        <v>165000</v>
      </c>
      <c r="I817" s="419">
        <f t="shared" ref="I817" si="1628">SUM(F817*H817)</f>
        <v>495000</v>
      </c>
      <c r="J817" s="315">
        <v>0</v>
      </c>
      <c r="K817" s="383">
        <f t="shared" ref="K817" si="1629">SUM(I817*J817)</f>
        <v>0</v>
      </c>
      <c r="L817" s="383">
        <f t="shared" ref="L817" si="1630">SUM(I817-K817)</f>
        <v>495000</v>
      </c>
      <c r="M817" s="47"/>
      <c r="N817" s="47"/>
      <c r="O817" s="198"/>
      <c r="P817" s="47"/>
      <c r="Q817" s="240" t="s">
        <v>290</v>
      </c>
      <c r="R817" s="487">
        <v>165000</v>
      </c>
      <c r="S817" s="173">
        <f>SUM(F817*R817)</f>
        <v>495000</v>
      </c>
      <c r="T817" s="639">
        <v>0.65</v>
      </c>
      <c r="U817" s="242">
        <f t="shared" ref="U817" si="1631">SUM(S817*T817)</f>
        <v>321750</v>
      </c>
      <c r="V817" s="242">
        <f t="shared" ref="V817" si="1632">SUM(S817-U817)</f>
        <v>173250</v>
      </c>
      <c r="W817" s="241">
        <f t="shared" si="1618"/>
        <v>173250</v>
      </c>
      <c r="X817" s="639">
        <v>0.11</v>
      </c>
      <c r="Y817" s="241">
        <f t="shared" ref="Y817:Y818" si="1633">SUM(W817+(W817*X817))</f>
        <v>192307.5</v>
      </c>
    </row>
    <row r="818" spans="1:25" s="120" customFormat="1" ht="17.25" customHeight="1" x14ac:dyDescent="0.35">
      <c r="A818" s="780">
        <v>17</v>
      </c>
      <c r="B818" s="783">
        <v>46003</v>
      </c>
      <c r="C818" s="786">
        <v>119891225</v>
      </c>
      <c r="D818" s="780" t="s">
        <v>37</v>
      </c>
      <c r="E818" s="339" t="s">
        <v>331</v>
      </c>
      <c r="F818" s="318">
        <v>1</v>
      </c>
      <c r="G818" s="319" t="s">
        <v>70</v>
      </c>
      <c r="H818" s="320">
        <v>13700000</v>
      </c>
      <c r="I818" s="412">
        <f t="shared" ref="I818:I819" si="1634">SUM(F818*H818)</f>
        <v>13700000</v>
      </c>
      <c r="J818" s="319">
        <v>0</v>
      </c>
      <c r="K818" s="382">
        <f t="shared" ref="K818:K819" si="1635">SUM(I818*J818)</f>
        <v>0</v>
      </c>
      <c r="L818" s="382">
        <f t="shared" ref="L818:L819" si="1636">SUM(I818-K818)</f>
        <v>13700000</v>
      </c>
      <c r="M818" s="205">
        <f>SUM(L818:L820)</f>
        <v>37500000</v>
      </c>
      <c r="N818" s="205">
        <f>SUM(M818*11%)</f>
        <v>4125000</v>
      </c>
      <c r="O818" s="187"/>
      <c r="P818" s="229">
        <f>SUM(M818+N818)</f>
        <v>41625000</v>
      </c>
      <c r="Q818" s="485" t="s">
        <v>246</v>
      </c>
      <c r="R818" s="451">
        <v>4800000</v>
      </c>
      <c r="S818" s="649">
        <f>SUM(F818*R818)</f>
        <v>4800000</v>
      </c>
      <c r="T818" s="638">
        <v>0</v>
      </c>
      <c r="U818" s="239">
        <f t="shared" ref="U818:U819" si="1637">SUM(S818*T818)</f>
        <v>0</v>
      </c>
      <c r="V818" s="239">
        <f t="shared" ref="V818:V819" si="1638">SUM(S818-U818)</f>
        <v>4800000</v>
      </c>
      <c r="W818" s="238">
        <f t="shared" si="1618"/>
        <v>4800000</v>
      </c>
      <c r="X818" s="638">
        <v>0.11</v>
      </c>
      <c r="Y818" s="238">
        <f t="shared" si="1633"/>
        <v>5328000</v>
      </c>
    </row>
    <row r="819" spans="1:25" s="120" customFormat="1" ht="15.5" x14ac:dyDescent="0.35">
      <c r="A819" s="781"/>
      <c r="B819" s="784"/>
      <c r="C819" s="787"/>
      <c r="D819" s="781"/>
      <c r="E819" s="290" t="s">
        <v>333</v>
      </c>
      <c r="F819" s="75">
        <v>2</v>
      </c>
      <c r="G819" s="311" t="s">
        <v>52</v>
      </c>
      <c r="H819" s="312">
        <v>3200000</v>
      </c>
      <c r="I819" s="413">
        <f t="shared" si="1634"/>
        <v>6400000</v>
      </c>
      <c r="J819" s="311">
        <v>0</v>
      </c>
      <c r="K819" s="415">
        <f t="shared" si="1635"/>
        <v>0</v>
      </c>
      <c r="L819" s="415">
        <f t="shared" si="1636"/>
        <v>6400000</v>
      </c>
      <c r="M819" s="220"/>
      <c r="N819" s="220"/>
      <c r="O819" s="197"/>
      <c r="P819" s="352"/>
      <c r="Q819" s="484" t="s">
        <v>246</v>
      </c>
      <c r="R819" s="206">
        <v>1100000</v>
      </c>
      <c r="S819" s="155">
        <f>SUM(F819*R819)</f>
        <v>2200000</v>
      </c>
      <c r="T819" s="156">
        <v>0</v>
      </c>
      <c r="U819" s="480">
        <f t="shared" si="1637"/>
        <v>0</v>
      </c>
      <c r="V819" s="480">
        <f t="shared" si="1638"/>
        <v>2200000</v>
      </c>
      <c r="W819" s="424">
        <f t="shared" si="1618"/>
        <v>2200000</v>
      </c>
      <c r="X819" s="156">
        <v>0.11</v>
      </c>
      <c r="Y819" s="424">
        <f>SUM(W819+(W819*X819))</f>
        <v>2442000</v>
      </c>
    </row>
    <row r="820" spans="1:25" s="120" customFormat="1" ht="15.5" x14ac:dyDescent="0.35">
      <c r="A820" s="782"/>
      <c r="B820" s="785"/>
      <c r="C820" s="788"/>
      <c r="D820" s="782"/>
      <c r="E820" s="397" t="s">
        <v>332</v>
      </c>
      <c r="F820" s="202">
        <v>2</v>
      </c>
      <c r="G820" s="315" t="s">
        <v>70</v>
      </c>
      <c r="H820" s="316">
        <v>8700000</v>
      </c>
      <c r="I820" s="419">
        <f t="shared" ref="I820" si="1639">SUM(F820*H820)</f>
        <v>17400000</v>
      </c>
      <c r="J820" s="315">
        <v>0</v>
      </c>
      <c r="K820" s="383">
        <f t="shared" ref="K820" si="1640">SUM(I820*J820)</f>
        <v>0</v>
      </c>
      <c r="L820" s="383">
        <f t="shared" ref="L820" si="1641">SUM(I820-K820)</f>
        <v>17400000</v>
      </c>
      <c r="M820" s="249"/>
      <c r="N820" s="249"/>
      <c r="O820" s="198"/>
      <c r="P820" s="351"/>
      <c r="Q820" s="489" t="s">
        <v>246</v>
      </c>
      <c r="R820" s="338">
        <v>3400000</v>
      </c>
      <c r="S820" s="173">
        <f>SUM(F820*R820)</f>
        <v>6800000</v>
      </c>
      <c r="T820" s="639">
        <v>0</v>
      </c>
      <c r="U820" s="242">
        <f t="shared" ref="U820" si="1642">SUM(S820*T820)</f>
        <v>0</v>
      </c>
      <c r="V820" s="242">
        <f t="shared" ref="V820" si="1643">SUM(S820-U820)</f>
        <v>6800000</v>
      </c>
      <c r="W820" s="241">
        <f t="shared" si="1618"/>
        <v>6800000</v>
      </c>
      <c r="X820" s="639">
        <v>0.11</v>
      </c>
      <c r="Y820" s="241">
        <f>SUM(W820+(W820*X820))</f>
        <v>7548000</v>
      </c>
    </row>
    <row r="821" spans="1:25" s="35" customFormat="1" ht="15.5" x14ac:dyDescent="0.35">
      <c r="A821" s="209"/>
      <c r="B821" s="37"/>
      <c r="C821" s="271"/>
      <c r="D821" s="209"/>
      <c r="E821" s="385"/>
      <c r="F821" s="459"/>
      <c r="G821" s="340"/>
      <c r="H821" s="386"/>
      <c r="I821" s="460"/>
      <c r="J821" s="340"/>
      <c r="K821" s="447"/>
      <c r="L821" s="447"/>
      <c r="M821" s="232"/>
      <c r="N821" s="232"/>
      <c r="O821" s="224"/>
      <c r="Q821" s="427"/>
      <c r="R821" s="428"/>
      <c r="S821" s="651"/>
      <c r="T821" s="634"/>
      <c r="U821" s="501"/>
      <c r="V821" s="501"/>
      <c r="W821" s="562"/>
      <c r="X821" s="634"/>
      <c r="Y821" s="562"/>
    </row>
    <row r="822" spans="1:25" s="35" customFormat="1" ht="15.5" x14ac:dyDescent="0.35">
      <c r="A822" s="209"/>
      <c r="B822" s="37"/>
      <c r="C822" s="271"/>
      <c r="D822" s="209"/>
      <c r="E822" s="385"/>
      <c r="F822" s="459"/>
      <c r="G822" s="340"/>
      <c r="H822" s="386"/>
      <c r="I822" s="460"/>
      <c r="J822" s="340"/>
      <c r="K822" s="447"/>
      <c r="L822" s="447"/>
      <c r="M822" s="232"/>
      <c r="N822" s="232"/>
      <c r="O822" s="224"/>
      <c r="Q822" s="427"/>
      <c r="R822" s="428"/>
      <c r="S822" s="651"/>
      <c r="T822" s="634"/>
      <c r="U822" s="501"/>
      <c r="V822" s="501"/>
      <c r="W822" s="562"/>
      <c r="X822" s="634"/>
      <c r="Y822" s="562"/>
    </row>
    <row r="823" spans="1:25" s="35" customFormat="1" ht="15.5" x14ac:dyDescent="0.35">
      <c r="A823" s="209"/>
      <c r="B823" s="37"/>
      <c r="C823" s="271"/>
      <c r="D823" s="209"/>
      <c r="E823" s="385"/>
      <c r="F823" s="459"/>
      <c r="G823" s="340"/>
      <c r="H823" s="386"/>
      <c r="I823" s="460"/>
      <c r="J823" s="340"/>
      <c r="K823" s="447"/>
      <c r="L823" s="447"/>
      <c r="M823" s="232"/>
      <c r="N823" s="232"/>
      <c r="O823" s="224"/>
      <c r="Q823" s="427"/>
      <c r="R823" s="428"/>
      <c r="S823" s="651"/>
      <c r="T823" s="634"/>
      <c r="U823" s="501"/>
      <c r="V823" s="501"/>
      <c r="W823" s="562"/>
      <c r="X823" s="634"/>
      <c r="Y823" s="562"/>
    </row>
    <row r="824" spans="1:25" x14ac:dyDescent="0.35">
      <c r="N824" s="35"/>
      <c r="O824" s="232" t="e">
        <f>SUM(#REF!+#REF!)</f>
        <v>#REF!</v>
      </c>
      <c r="P824" s="35"/>
      <c r="X824" s="35"/>
    </row>
  </sheetData>
  <autoFilter ref="E1:E824" xr:uid="{E3CE6812-FC18-48B2-9B43-533867BF57D3}"/>
  <mergeCells count="428">
    <mergeCell ref="A805:A815"/>
    <mergeCell ref="B805:B815"/>
    <mergeCell ref="C805:C815"/>
    <mergeCell ref="D805:D815"/>
    <mergeCell ref="A816:A817"/>
    <mergeCell ref="B816:B817"/>
    <mergeCell ref="C816:C817"/>
    <mergeCell ref="D816:D817"/>
    <mergeCell ref="A818:A820"/>
    <mergeCell ref="B818:B820"/>
    <mergeCell ref="C818:C820"/>
    <mergeCell ref="D818:D820"/>
    <mergeCell ref="B66:B72"/>
    <mergeCell ref="C66:C72"/>
    <mergeCell ref="C76:C84"/>
    <mergeCell ref="B76:B84"/>
    <mergeCell ref="B85:B106"/>
    <mergeCell ref="C85:C106"/>
    <mergeCell ref="B107:B109"/>
    <mergeCell ref="C107:C109"/>
    <mergeCell ref="A756:C756"/>
    <mergeCell ref="A757:A758"/>
    <mergeCell ref="B757:C757"/>
    <mergeCell ref="D757:D758"/>
    <mergeCell ref="E757:E758"/>
    <mergeCell ref="F757:G757"/>
    <mergeCell ref="N757:N758"/>
    <mergeCell ref="O757:O758"/>
    <mergeCell ref="Q757:Q758"/>
    <mergeCell ref="X757:X758"/>
    <mergeCell ref="Y757:Y758"/>
    <mergeCell ref="A759:A804"/>
    <mergeCell ref="B759:B804"/>
    <mergeCell ref="C759:C804"/>
    <mergeCell ref="D759:D804"/>
    <mergeCell ref="A746:A749"/>
    <mergeCell ref="B746:B749"/>
    <mergeCell ref="C746:C749"/>
    <mergeCell ref="D746:D749"/>
    <mergeCell ref="E688:E689"/>
    <mergeCell ref="F688:G688"/>
    <mergeCell ref="N688:N689"/>
    <mergeCell ref="O688:O689"/>
    <mergeCell ref="Q688:Q689"/>
    <mergeCell ref="X688:X689"/>
    <mergeCell ref="Y688:Y689"/>
    <mergeCell ref="A750:A753"/>
    <mergeCell ref="B750:B753"/>
    <mergeCell ref="C750:C753"/>
    <mergeCell ref="D750:D753"/>
    <mergeCell ref="A690:A714"/>
    <mergeCell ref="B690:B714"/>
    <mergeCell ref="C690:C714"/>
    <mergeCell ref="D690:D714"/>
    <mergeCell ref="A715:A739"/>
    <mergeCell ref="B715:B739"/>
    <mergeCell ref="C715:C739"/>
    <mergeCell ref="D715:D739"/>
    <mergeCell ref="A740:A741"/>
    <mergeCell ref="B740:B741"/>
    <mergeCell ref="C740:C741"/>
    <mergeCell ref="D740:D741"/>
    <mergeCell ref="A742:A745"/>
    <mergeCell ref="A675:A676"/>
    <mergeCell ref="B675:B676"/>
    <mergeCell ref="C675:C676"/>
    <mergeCell ref="D675:D676"/>
    <mergeCell ref="A677:A681"/>
    <mergeCell ref="B677:B681"/>
    <mergeCell ref="C677:C681"/>
    <mergeCell ref="D677:D681"/>
    <mergeCell ref="A682:A683"/>
    <mergeCell ref="B682:B683"/>
    <mergeCell ref="C682:C683"/>
    <mergeCell ref="D682:D683"/>
    <mergeCell ref="A687:C687"/>
    <mergeCell ref="A688:A689"/>
    <mergeCell ref="B688:C688"/>
    <mergeCell ref="D688:D689"/>
    <mergeCell ref="B742:B745"/>
    <mergeCell ref="C742:C745"/>
    <mergeCell ref="D742:D745"/>
    <mergeCell ref="A593:A600"/>
    <mergeCell ref="B593:B600"/>
    <mergeCell ref="C593:C600"/>
    <mergeCell ref="D593:D600"/>
    <mergeCell ref="D601:D605"/>
    <mergeCell ref="C601:C605"/>
    <mergeCell ref="B601:B605"/>
    <mergeCell ref="A601:A605"/>
    <mergeCell ref="A547:A590"/>
    <mergeCell ref="C612:C651"/>
    <mergeCell ref="D612:D651"/>
    <mergeCell ref="A652:A653"/>
    <mergeCell ref="A609:C609"/>
    <mergeCell ref="A610:A611"/>
    <mergeCell ref="B610:C610"/>
    <mergeCell ref="D610:D611"/>
    <mergeCell ref="E610:E611"/>
    <mergeCell ref="A662:A663"/>
    <mergeCell ref="B662:B663"/>
    <mergeCell ref="C662:C663"/>
    <mergeCell ref="D662:D663"/>
    <mergeCell ref="A664:A665"/>
    <mergeCell ref="B664:B665"/>
    <mergeCell ref="C664:C665"/>
    <mergeCell ref="D664:D665"/>
    <mergeCell ref="A666:A669"/>
    <mergeCell ref="Q545:Q546"/>
    <mergeCell ref="X545:X546"/>
    <mergeCell ref="Y545:Y546"/>
    <mergeCell ref="A591:A592"/>
    <mergeCell ref="B591:B592"/>
    <mergeCell ref="C591:C592"/>
    <mergeCell ref="D591:D592"/>
    <mergeCell ref="A544:C544"/>
    <mergeCell ref="A545:A546"/>
    <mergeCell ref="B545:C545"/>
    <mergeCell ref="D545:D546"/>
    <mergeCell ref="E545:E546"/>
    <mergeCell ref="F545:G545"/>
    <mergeCell ref="N545:N546"/>
    <mergeCell ref="O545:O546"/>
    <mergeCell ref="B547:B590"/>
    <mergeCell ref="C547:C590"/>
    <mergeCell ref="D547:D590"/>
    <mergeCell ref="E499:E500"/>
    <mergeCell ref="F499:G499"/>
    <mergeCell ref="N499:N500"/>
    <mergeCell ref="O499:O500"/>
    <mergeCell ref="Q499:Q500"/>
    <mergeCell ref="X499:X500"/>
    <mergeCell ref="Y499:Y500"/>
    <mergeCell ref="A501:A538"/>
    <mergeCell ref="B501:B538"/>
    <mergeCell ref="C501:C538"/>
    <mergeCell ref="D501:D538"/>
    <mergeCell ref="M501:M538"/>
    <mergeCell ref="N501:N538"/>
    <mergeCell ref="P501:P538"/>
    <mergeCell ref="A539:A540"/>
    <mergeCell ref="B539:B540"/>
    <mergeCell ref="C539:C540"/>
    <mergeCell ref="D539:D540"/>
    <mergeCell ref="D499:D500"/>
    <mergeCell ref="A499:A500"/>
    <mergeCell ref="B499:C499"/>
    <mergeCell ref="M446:M490"/>
    <mergeCell ref="N446:N490"/>
    <mergeCell ref="P446:P490"/>
    <mergeCell ref="A491:A493"/>
    <mergeCell ref="B491:B493"/>
    <mergeCell ref="C491:C493"/>
    <mergeCell ref="D491:D493"/>
    <mergeCell ref="A443:C443"/>
    <mergeCell ref="A444:A445"/>
    <mergeCell ref="B444:C444"/>
    <mergeCell ref="D444:D445"/>
    <mergeCell ref="E444:E445"/>
    <mergeCell ref="F444:G444"/>
    <mergeCell ref="N444:N445"/>
    <mergeCell ref="O444:O445"/>
    <mergeCell ref="E401:E402"/>
    <mergeCell ref="F401:G401"/>
    <mergeCell ref="N401:N402"/>
    <mergeCell ref="O401:O402"/>
    <mergeCell ref="Q401:Q402"/>
    <mergeCell ref="X401:X402"/>
    <mergeCell ref="Y401:Y402"/>
    <mergeCell ref="A403:A436"/>
    <mergeCell ref="B403:B436"/>
    <mergeCell ref="C403:C436"/>
    <mergeCell ref="D403:D436"/>
    <mergeCell ref="M403:M436"/>
    <mergeCell ref="N403:N436"/>
    <mergeCell ref="P403:P436"/>
    <mergeCell ref="Q444:Q445"/>
    <mergeCell ref="X444:X445"/>
    <mergeCell ref="Y444:Y445"/>
    <mergeCell ref="A437:A438"/>
    <mergeCell ref="B437:B438"/>
    <mergeCell ref="C437:C438"/>
    <mergeCell ref="D437:D438"/>
    <mergeCell ref="N296:N297"/>
    <mergeCell ref="O296:O297"/>
    <mergeCell ref="Q296:Q297"/>
    <mergeCell ref="X296:X297"/>
    <mergeCell ref="Y296:Y297"/>
    <mergeCell ref="A369:A370"/>
    <mergeCell ref="B369:B370"/>
    <mergeCell ref="C369:C370"/>
    <mergeCell ref="D369:D370"/>
    <mergeCell ref="A371:A378"/>
    <mergeCell ref="B371:B378"/>
    <mergeCell ref="C371:C378"/>
    <mergeCell ref="D371:D378"/>
    <mergeCell ref="A295:C295"/>
    <mergeCell ref="A296:A297"/>
    <mergeCell ref="B296:C296"/>
    <mergeCell ref="D296:D297"/>
    <mergeCell ref="A356:A357"/>
    <mergeCell ref="B356:B357"/>
    <mergeCell ref="C356:C357"/>
    <mergeCell ref="D356:D357"/>
    <mergeCell ref="A358:A365"/>
    <mergeCell ref="B358:B365"/>
    <mergeCell ref="C358:C365"/>
    <mergeCell ref="D298:D347"/>
    <mergeCell ref="D358:D365"/>
    <mergeCell ref="A367:A368"/>
    <mergeCell ref="B367:B368"/>
    <mergeCell ref="C367:C368"/>
    <mergeCell ref="A298:A347"/>
    <mergeCell ref="A115:A139"/>
    <mergeCell ref="B115:B139"/>
    <mergeCell ref="C115:C139"/>
    <mergeCell ref="D115:D139"/>
    <mergeCell ref="M115:M139"/>
    <mergeCell ref="N115:N139"/>
    <mergeCell ref="A12:C12"/>
    <mergeCell ref="A13:A14"/>
    <mergeCell ref="B13:C13"/>
    <mergeCell ref="D73:D75"/>
    <mergeCell ref="P115:P139"/>
    <mergeCell ref="A112:C112"/>
    <mergeCell ref="A113:A114"/>
    <mergeCell ref="B113:C113"/>
    <mergeCell ref="D113:D114"/>
    <mergeCell ref="E113:E114"/>
    <mergeCell ref="F113:G113"/>
    <mergeCell ref="N113:N114"/>
    <mergeCell ref="P15:P62"/>
    <mergeCell ref="Y13:Y14"/>
    <mergeCell ref="F13:G13"/>
    <mergeCell ref="O13:O14"/>
    <mergeCell ref="Q13:Q14"/>
    <mergeCell ref="X13:X14"/>
    <mergeCell ref="O113:O114"/>
    <mergeCell ref="A63:A65"/>
    <mergeCell ref="B287:B288"/>
    <mergeCell ref="C287:C288"/>
    <mergeCell ref="D76:D84"/>
    <mergeCell ref="B298:B347"/>
    <mergeCell ref="D63:D65"/>
    <mergeCell ref="D287:D288"/>
    <mergeCell ref="E296:E297"/>
    <mergeCell ref="A66:A72"/>
    <mergeCell ref="D66:D72"/>
    <mergeCell ref="A73:A75"/>
    <mergeCell ref="B73:B75"/>
    <mergeCell ref="C73:C75"/>
    <mergeCell ref="Q113:Q114"/>
    <mergeCell ref="X113:X114"/>
    <mergeCell ref="M161:M169"/>
    <mergeCell ref="N161:N169"/>
    <mergeCell ref="P161:P169"/>
    <mergeCell ref="A228:A245"/>
    <mergeCell ref="D228:D245"/>
    <mergeCell ref="B228:B245"/>
    <mergeCell ref="A253:C253"/>
    <mergeCell ref="A254:A255"/>
    <mergeCell ref="B254:C254"/>
    <mergeCell ref="F296:G296"/>
    <mergeCell ref="B276:B286"/>
    <mergeCell ref="C298:C347"/>
    <mergeCell ref="A276:A286"/>
    <mergeCell ref="C276:C286"/>
    <mergeCell ref="D276:D286"/>
    <mergeCell ref="Y113:Y114"/>
    <mergeCell ref="A107:A109"/>
    <mergeCell ref="D107:D109"/>
    <mergeCell ref="D13:D14"/>
    <mergeCell ref="E13:E14"/>
    <mergeCell ref="A76:A84"/>
    <mergeCell ref="A85:A106"/>
    <mergeCell ref="A287:A288"/>
    <mergeCell ref="M15:M62"/>
    <mergeCell ref="N15:N62"/>
    <mergeCell ref="N13:N14"/>
    <mergeCell ref="A1:G1"/>
    <mergeCell ref="C15:C62"/>
    <mergeCell ref="D15:D62"/>
    <mergeCell ref="A159:A160"/>
    <mergeCell ref="D159:D160"/>
    <mergeCell ref="A161:A169"/>
    <mergeCell ref="B161:B169"/>
    <mergeCell ref="C161:C169"/>
    <mergeCell ref="D161:D169"/>
    <mergeCell ref="A170:A177"/>
    <mergeCell ref="D170:D177"/>
    <mergeCell ref="C170:C177"/>
    <mergeCell ref="B170:B177"/>
    <mergeCell ref="C159:C160"/>
    <mergeCell ref="B159:B160"/>
    <mergeCell ref="A140:A158"/>
    <mergeCell ref="B140:B158"/>
    <mergeCell ref="C140:C158"/>
    <mergeCell ref="D140:D158"/>
    <mergeCell ref="M140:M158"/>
    <mergeCell ref="N140:N158"/>
    <mergeCell ref="P140:P158"/>
    <mergeCell ref="D85:D106"/>
    <mergeCell ref="B63:B65"/>
    <mergeCell ref="A15:A62"/>
    <mergeCell ref="B15:B62"/>
    <mergeCell ref="A7:P8"/>
    <mergeCell ref="C63:C65"/>
    <mergeCell ref="A256:A275"/>
    <mergeCell ref="B256:B275"/>
    <mergeCell ref="C256:C275"/>
    <mergeCell ref="D256:D275"/>
    <mergeCell ref="M256:M275"/>
    <mergeCell ref="N256:N275"/>
    <mergeCell ref="P256:P275"/>
    <mergeCell ref="A178:A184"/>
    <mergeCell ref="D178:D184"/>
    <mergeCell ref="B178:B184"/>
    <mergeCell ref="C178:C184"/>
    <mergeCell ref="A185:A193"/>
    <mergeCell ref="B185:B193"/>
    <mergeCell ref="C185:C193"/>
    <mergeCell ref="D185:D193"/>
    <mergeCell ref="M185:M193"/>
    <mergeCell ref="N185:N193"/>
    <mergeCell ref="P185:P193"/>
    <mergeCell ref="A194:A195"/>
    <mergeCell ref="A380:A381"/>
    <mergeCell ref="B380:B381"/>
    <mergeCell ref="C380:C381"/>
    <mergeCell ref="D380:D381"/>
    <mergeCell ref="Q200:Q201"/>
    <mergeCell ref="A385:A387"/>
    <mergeCell ref="B385:B387"/>
    <mergeCell ref="X200:X201"/>
    <mergeCell ref="Y200:Y201"/>
    <mergeCell ref="A246:A250"/>
    <mergeCell ref="B246:B250"/>
    <mergeCell ref="C246:C250"/>
    <mergeCell ref="D246:D250"/>
    <mergeCell ref="D367:D368"/>
    <mergeCell ref="B194:B195"/>
    <mergeCell ref="C194:C195"/>
    <mergeCell ref="D194:D195"/>
    <mergeCell ref="M298:M347"/>
    <mergeCell ref="N298:N347"/>
    <mergeCell ref="P298:P347"/>
    <mergeCell ref="A348:A355"/>
    <mergeCell ref="B348:B355"/>
    <mergeCell ref="C348:C355"/>
    <mergeCell ref="D348:D355"/>
    <mergeCell ref="A199:C199"/>
    <mergeCell ref="A200:A201"/>
    <mergeCell ref="B200:C200"/>
    <mergeCell ref="D200:D201"/>
    <mergeCell ref="E200:E201"/>
    <mergeCell ref="A202:A215"/>
    <mergeCell ref="B202:B215"/>
    <mergeCell ref="C202:C215"/>
    <mergeCell ref="D202:D215"/>
    <mergeCell ref="A216:A218"/>
    <mergeCell ref="B216:B218"/>
    <mergeCell ref="C216:C218"/>
    <mergeCell ref="D216:D218"/>
    <mergeCell ref="A219:A227"/>
    <mergeCell ref="B219:B227"/>
    <mergeCell ref="C219:C227"/>
    <mergeCell ref="D219:D227"/>
    <mergeCell ref="C228:C245"/>
    <mergeCell ref="E254:E255"/>
    <mergeCell ref="F254:G254"/>
    <mergeCell ref="N254:N255"/>
    <mergeCell ref="Q254:Q255"/>
    <mergeCell ref="X254:X255"/>
    <mergeCell ref="O254:O255"/>
    <mergeCell ref="D254:D255"/>
    <mergeCell ref="Y254:Y255"/>
    <mergeCell ref="F200:G200"/>
    <mergeCell ref="N200:N201"/>
    <mergeCell ref="O200:O201"/>
    <mergeCell ref="C652:C653"/>
    <mergeCell ref="D652:D653"/>
    <mergeCell ref="A654:A655"/>
    <mergeCell ref="B654:B655"/>
    <mergeCell ref="C654:C655"/>
    <mergeCell ref="D654:D655"/>
    <mergeCell ref="A657:A658"/>
    <mergeCell ref="B657:B658"/>
    <mergeCell ref="C657:C658"/>
    <mergeCell ref="D657:D658"/>
    <mergeCell ref="C385:C387"/>
    <mergeCell ref="D385:D387"/>
    <mergeCell ref="A382:A384"/>
    <mergeCell ref="B382:B384"/>
    <mergeCell ref="C382:C384"/>
    <mergeCell ref="D382:D384"/>
    <mergeCell ref="A388:A397"/>
    <mergeCell ref="B388:B397"/>
    <mergeCell ref="C388:C397"/>
    <mergeCell ref="D388:D397"/>
    <mergeCell ref="A400:C400"/>
    <mergeCell ref="A401:A402"/>
    <mergeCell ref="B401:C401"/>
    <mergeCell ref="D401:D402"/>
    <mergeCell ref="A446:A490"/>
    <mergeCell ref="B446:B490"/>
    <mergeCell ref="C446:C490"/>
    <mergeCell ref="D446:D490"/>
    <mergeCell ref="A498:C498"/>
    <mergeCell ref="A612:A651"/>
    <mergeCell ref="B612:B651"/>
    <mergeCell ref="F610:G610"/>
    <mergeCell ref="N610:N611"/>
    <mergeCell ref="O610:O611"/>
    <mergeCell ref="Q610:Q611"/>
    <mergeCell ref="X610:X611"/>
    <mergeCell ref="Y610:Y611"/>
    <mergeCell ref="B666:B669"/>
    <mergeCell ref="C666:C669"/>
    <mergeCell ref="D666:D669"/>
    <mergeCell ref="A670:A671"/>
    <mergeCell ref="B670:B671"/>
    <mergeCell ref="C670:C671"/>
    <mergeCell ref="D670:D671"/>
    <mergeCell ref="A672:A674"/>
    <mergeCell ref="B672:B674"/>
    <mergeCell ref="C672:C674"/>
    <mergeCell ref="D672:D674"/>
    <mergeCell ref="B652:B653"/>
  </mergeCells>
  <printOptions horizontalCentered="1"/>
  <pageMargins left="0.5" right="0.5" top="0.5" bottom="0.5" header="0" footer="0"/>
  <pageSetup paperSize="5" scale="65" fitToHeight="0" orientation="landscape" horizontalDpi="4294967292" verticalDpi="72"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4879A-69F4-48FF-8661-B90E39780356}">
  <sheetPr codeName="Sheet8"/>
  <dimension ref="A1:KH35"/>
  <sheetViews>
    <sheetView zoomScale="90" zoomScaleNormal="90" workbookViewId="0">
      <selection activeCell="D3" sqref="D3"/>
    </sheetView>
  </sheetViews>
  <sheetFormatPr defaultRowHeight="14.5" x14ac:dyDescent="0.35"/>
  <cols>
    <col min="1" max="1" width="5.7265625" customWidth="1"/>
    <col min="2" max="2" width="15.7265625" style="28" customWidth="1"/>
    <col min="3" max="3" width="15.7265625" customWidth="1"/>
    <col min="4" max="4" width="27" customWidth="1"/>
    <col min="5" max="5" width="50.1796875" customWidth="1"/>
    <col min="6" max="7" width="8.7265625" customWidth="1"/>
    <col min="8" max="16" width="15.7265625" customWidth="1"/>
    <col min="17" max="17" width="24.81640625" bestFit="1" customWidth="1"/>
    <col min="18" max="20" width="15.7265625" customWidth="1"/>
    <col min="21" max="21" width="15.7265625" style="19" customWidth="1"/>
    <col min="22" max="22" width="15.7265625" customWidth="1"/>
    <col min="23" max="23" width="18.7265625" customWidth="1"/>
    <col min="24" max="24" width="15.7265625" customWidth="1"/>
    <col min="25" max="25" width="14" customWidth="1"/>
  </cols>
  <sheetData>
    <row r="1" spans="1:294" ht="26" x14ac:dyDescent="0.35">
      <c r="A1" s="844" t="s">
        <v>41</v>
      </c>
      <c r="B1" s="845"/>
      <c r="C1" s="845"/>
      <c r="D1" s="845"/>
      <c r="E1" s="845"/>
      <c r="F1" s="845"/>
      <c r="G1" s="845"/>
      <c r="H1" s="21"/>
      <c r="I1" s="21"/>
      <c r="J1" s="22"/>
      <c r="K1" s="21"/>
      <c r="L1" s="21"/>
      <c r="M1" s="23"/>
      <c r="N1" s="23"/>
      <c r="O1" s="23"/>
      <c r="P1" s="23"/>
      <c r="Q1" s="25"/>
      <c r="R1" s="23"/>
      <c r="S1" s="23"/>
      <c r="T1" s="23"/>
      <c r="U1" s="25"/>
      <c r="V1" s="23"/>
      <c r="W1" s="23"/>
      <c r="X1" s="23"/>
    </row>
    <row r="2" spans="1:294" ht="26" x14ac:dyDescent="0.35">
      <c r="A2" s="26"/>
      <c r="B2" s="27"/>
      <c r="C2" s="27"/>
      <c r="D2" s="27"/>
      <c r="E2" s="27"/>
      <c r="F2" s="27"/>
      <c r="G2" s="27"/>
      <c r="H2" s="21"/>
      <c r="I2" s="21"/>
      <c r="J2" s="22"/>
      <c r="K2" s="21"/>
      <c r="L2" s="21"/>
      <c r="M2" s="23"/>
      <c r="N2" s="23"/>
      <c r="O2" s="23"/>
      <c r="P2" s="23"/>
      <c r="Q2" s="25"/>
      <c r="R2" s="23"/>
      <c r="S2" s="23"/>
      <c r="T2" s="23"/>
      <c r="U2" s="25"/>
      <c r="V2" s="23"/>
      <c r="W2" s="23"/>
      <c r="X2" s="23"/>
    </row>
    <row r="3" spans="1:294" s="35" customFormat="1" ht="15.5" x14ac:dyDescent="0.35">
      <c r="A3" s="271"/>
      <c r="B3" s="443"/>
      <c r="C3" s="444"/>
      <c r="D3" s="271"/>
      <c r="E3" s="385"/>
      <c r="F3" s="459"/>
      <c r="G3" s="340"/>
      <c r="H3" s="386"/>
      <c r="I3" s="460"/>
      <c r="J3" s="340"/>
      <c r="K3" s="447"/>
      <c r="L3" s="447"/>
      <c r="M3" s="461"/>
      <c r="N3" s="461"/>
      <c r="O3" s="461"/>
      <c r="P3" s="462"/>
      <c r="Q3" s="455"/>
      <c r="R3" s="464"/>
      <c r="S3" s="464"/>
      <c r="T3" s="449"/>
      <c r="U3" s="446"/>
      <c r="V3" s="446"/>
      <c r="W3" s="447"/>
      <c r="X3" s="449"/>
      <c r="Y3" s="447"/>
    </row>
    <row r="4" spans="1:294" s="35" customFormat="1" ht="15.5" x14ac:dyDescent="0.35">
      <c r="A4" s="271"/>
      <c r="B4" s="443"/>
      <c r="C4" s="444"/>
      <c r="D4" s="271"/>
      <c r="E4" s="385"/>
      <c r="F4" s="459"/>
      <c r="G4" s="340"/>
      <c r="H4" s="386"/>
      <c r="I4" s="460"/>
      <c r="J4" s="340"/>
      <c r="K4" s="447"/>
      <c r="L4" s="447"/>
      <c r="M4" s="461"/>
      <c r="N4" s="461"/>
      <c r="O4" s="461"/>
      <c r="P4" s="462"/>
      <c r="Q4" s="455"/>
      <c r="R4" s="464"/>
      <c r="S4" s="464"/>
      <c r="T4" s="449"/>
      <c r="U4" s="446"/>
      <c r="V4" s="446"/>
      <c r="W4" s="447"/>
      <c r="X4" s="449"/>
      <c r="Y4" s="447"/>
    </row>
    <row r="5" spans="1:294" ht="15.5" x14ac:dyDescent="0.35">
      <c r="A5" s="816">
        <v>2025</v>
      </c>
      <c r="B5" s="816"/>
      <c r="C5" s="816"/>
      <c r="D5" s="816"/>
      <c r="E5" s="816"/>
      <c r="N5" s="35"/>
      <c r="O5" s="43"/>
      <c r="P5" s="35"/>
      <c r="Q5" s="12"/>
      <c r="U5" s="12"/>
      <c r="X5" s="43"/>
    </row>
    <row r="6" spans="1:294" ht="15.5" x14ac:dyDescent="0.35">
      <c r="A6" s="816"/>
      <c r="B6" s="816"/>
      <c r="C6" s="816"/>
      <c r="D6" s="816"/>
      <c r="E6" s="816"/>
      <c r="N6" s="35"/>
      <c r="O6" s="43"/>
      <c r="P6" s="35"/>
      <c r="Q6" s="12"/>
      <c r="U6" s="12"/>
      <c r="X6" s="43"/>
    </row>
    <row r="7" spans="1:294" s="35" customFormat="1" ht="15.5" x14ac:dyDescent="0.35">
      <c r="A7" s="209"/>
      <c r="B7" s="37"/>
      <c r="C7" s="271"/>
      <c r="D7" s="209"/>
      <c r="E7" s="289"/>
      <c r="F7" s="5"/>
      <c r="G7" s="340"/>
      <c r="H7" s="176"/>
      <c r="I7" s="7"/>
      <c r="J7" s="340"/>
      <c r="K7" s="9"/>
      <c r="L7" s="9"/>
      <c r="M7" s="232"/>
      <c r="N7" s="232"/>
      <c r="O7" s="224"/>
      <c r="Q7" s="427"/>
      <c r="R7" s="428"/>
      <c r="S7" s="11"/>
      <c r="T7" s="12"/>
      <c r="U7" s="10"/>
      <c r="V7" s="10"/>
      <c r="W7" s="9"/>
      <c r="X7" s="12"/>
      <c r="Y7" s="9"/>
    </row>
    <row r="8" spans="1:294" s="35" customFormat="1" ht="15.5" x14ac:dyDescent="0.35">
      <c r="A8" s="209"/>
      <c r="B8" s="37"/>
      <c r="C8" s="271"/>
      <c r="D8" s="209"/>
      <c r="E8" s="289"/>
      <c r="F8" s="5"/>
      <c r="G8" s="340"/>
      <c r="H8" s="176"/>
      <c r="I8" s="7"/>
      <c r="J8" s="340"/>
      <c r="K8" s="9"/>
      <c r="L8" s="9"/>
      <c r="M8" s="232"/>
      <c r="N8" s="232"/>
      <c r="O8" s="224"/>
      <c r="Q8" s="427"/>
      <c r="R8" s="428"/>
      <c r="S8" s="11"/>
      <c r="T8" s="12"/>
      <c r="U8" s="10"/>
      <c r="V8" s="10"/>
      <c r="W8" s="9"/>
      <c r="X8" s="12"/>
      <c r="Y8" s="9"/>
    </row>
    <row r="9" spans="1:294" s="35" customFormat="1" ht="15.5" x14ac:dyDescent="0.35">
      <c r="A9" s="209"/>
      <c r="B9" s="37"/>
      <c r="C9" s="271"/>
      <c r="D9" s="209"/>
      <c r="E9" s="289"/>
      <c r="F9" s="5"/>
      <c r="G9" s="340"/>
      <c r="H9" s="176"/>
      <c r="I9" s="7"/>
      <c r="J9" s="340"/>
      <c r="K9" s="9"/>
      <c r="L9" s="9"/>
      <c r="M9" s="232"/>
      <c r="N9" s="232"/>
      <c r="O9" s="224"/>
      <c r="Q9" s="427"/>
      <c r="R9" s="428"/>
      <c r="S9" s="11"/>
      <c r="T9" s="12"/>
      <c r="U9" s="10"/>
      <c r="V9" s="10"/>
      <c r="W9" s="9"/>
      <c r="X9" s="12"/>
      <c r="Y9" s="9"/>
    </row>
    <row r="10" spans="1:294" s="41" customFormat="1" ht="19" thickBot="1" x14ac:dyDescent="0.4">
      <c r="A10" s="789" t="s">
        <v>376</v>
      </c>
      <c r="B10" s="790"/>
      <c r="C10" s="790"/>
      <c r="D10" s="110"/>
      <c r="E10" s="112"/>
      <c r="F10" s="113"/>
      <c r="G10" s="112"/>
      <c r="H10" s="114"/>
      <c r="I10" s="115"/>
      <c r="J10" s="116"/>
      <c r="K10" s="117"/>
      <c r="L10" s="117"/>
      <c r="M10" s="13"/>
      <c r="N10" s="13"/>
      <c r="O10" s="13"/>
      <c r="P10" s="116"/>
      <c r="Q10" s="118"/>
      <c r="R10" s="13"/>
      <c r="S10" s="13"/>
      <c r="T10" s="13"/>
      <c r="U10" s="118"/>
      <c r="V10" s="13"/>
      <c r="W10" s="13"/>
      <c r="X10" s="14"/>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row>
    <row r="11" spans="1:294" ht="15.5" x14ac:dyDescent="0.35">
      <c r="A11" s="798" t="s">
        <v>0</v>
      </c>
      <c r="B11" s="798" t="s">
        <v>1</v>
      </c>
      <c r="C11" s="798"/>
      <c r="D11" s="800" t="s">
        <v>3</v>
      </c>
      <c r="E11" s="798" t="s">
        <v>5</v>
      </c>
      <c r="F11" s="798" t="s">
        <v>6</v>
      </c>
      <c r="G11" s="798"/>
      <c r="H11" s="370" t="s">
        <v>7</v>
      </c>
      <c r="I11" s="371" t="s">
        <v>8</v>
      </c>
      <c r="J11" s="372" t="s">
        <v>9</v>
      </c>
      <c r="K11" s="371" t="s">
        <v>10</v>
      </c>
      <c r="L11" s="371" t="s">
        <v>10</v>
      </c>
      <c r="M11" s="371" t="s">
        <v>11</v>
      </c>
      <c r="N11" s="802" t="s">
        <v>93</v>
      </c>
      <c r="O11" s="802" t="s">
        <v>206</v>
      </c>
      <c r="P11" s="371" t="s">
        <v>12</v>
      </c>
      <c r="Q11" s="804" t="s">
        <v>13</v>
      </c>
      <c r="R11" s="371" t="s">
        <v>14</v>
      </c>
      <c r="S11" s="371" t="s">
        <v>14</v>
      </c>
      <c r="T11" s="374" t="s">
        <v>15</v>
      </c>
      <c r="U11" s="40" t="s">
        <v>16</v>
      </c>
      <c r="V11" s="40" t="s">
        <v>17</v>
      </c>
      <c r="W11" s="40" t="s">
        <v>18</v>
      </c>
      <c r="X11" s="794" t="s">
        <v>19</v>
      </c>
      <c r="Y11" s="796" t="s">
        <v>17</v>
      </c>
    </row>
    <row r="12" spans="1:294" s="41" customFormat="1" ht="16" thickBot="1" x14ac:dyDescent="0.4">
      <c r="A12" s="808"/>
      <c r="B12" s="375" t="s">
        <v>20</v>
      </c>
      <c r="C12" s="367" t="s">
        <v>21</v>
      </c>
      <c r="D12" s="809"/>
      <c r="E12" s="808"/>
      <c r="F12" s="377" t="s">
        <v>23</v>
      </c>
      <c r="G12" s="367" t="s">
        <v>24</v>
      </c>
      <c r="H12" s="378" t="s">
        <v>25</v>
      </c>
      <c r="I12" s="379" t="s">
        <v>25</v>
      </c>
      <c r="J12" s="380" t="s">
        <v>26</v>
      </c>
      <c r="K12" s="379" t="s">
        <v>27</v>
      </c>
      <c r="L12" s="379" t="s">
        <v>28</v>
      </c>
      <c r="M12" s="379" t="s">
        <v>29</v>
      </c>
      <c r="N12" s="810"/>
      <c r="O12" s="810"/>
      <c r="P12" s="379" t="s">
        <v>30</v>
      </c>
      <c r="Q12" s="811"/>
      <c r="R12" s="379" t="s">
        <v>31</v>
      </c>
      <c r="S12" s="379" t="s">
        <v>32</v>
      </c>
      <c r="T12" s="381" t="s">
        <v>33</v>
      </c>
      <c r="U12" s="367" t="s">
        <v>34</v>
      </c>
      <c r="V12" s="367" t="s">
        <v>35</v>
      </c>
      <c r="W12" s="367" t="s">
        <v>36</v>
      </c>
      <c r="X12" s="806"/>
      <c r="Y12" s="80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row>
    <row r="13" spans="1:294" s="35" customFormat="1" ht="15.5" x14ac:dyDescent="0.35">
      <c r="A13" s="823">
        <v>1</v>
      </c>
      <c r="B13" s="873">
        <v>45667</v>
      </c>
      <c r="C13" s="876">
        <v>117200125</v>
      </c>
      <c r="D13" s="823" t="s">
        <v>51</v>
      </c>
      <c r="E13" s="172" t="s">
        <v>320</v>
      </c>
      <c r="F13" s="203">
        <v>2</v>
      </c>
      <c r="G13" s="133" t="s">
        <v>39</v>
      </c>
      <c r="H13" s="248">
        <v>1372000</v>
      </c>
      <c r="I13" s="123">
        <f t="shared" ref="I13" si="0">SUM(F13*H13)</f>
        <v>2744000</v>
      </c>
      <c r="J13" s="133">
        <v>0.25</v>
      </c>
      <c r="K13" s="134">
        <f t="shared" ref="K13" si="1">SUM(I13*J13)</f>
        <v>686000</v>
      </c>
      <c r="L13" s="134">
        <f t="shared" ref="L13" si="2">SUM(I13-K13)</f>
        <v>2058000</v>
      </c>
      <c r="M13" s="870">
        <f>SUM(L13:L16)</f>
        <v>5558000</v>
      </c>
      <c r="N13" s="870">
        <f>SUM(M13*11%)</f>
        <v>611380</v>
      </c>
      <c r="O13" s="870"/>
      <c r="P13" s="791">
        <f>SUM(M13+N13)</f>
        <v>6169380</v>
      </c>
      <c r="Q13" s="171" t="s">
        <v>58</v>
      </c>
      <c r="R13" s="137">
        <v>420000</v>
      </c>
      <c r="S13" s="137">
        <f>SUM(F13*R13)</f>
        <v>840000</v>
      </c>
      <c r="T13" s="135">
        <v>0</v>
      </c>
      <c r="U13" s="129">
        <f t="shared" ref="U13" si="3">SUM(S13*T13)</f>
        <v>0</v>
      </c>
      <c r="V13" s="129">
        <f t="shared" ref="V13" si="4">SUM(S13-U13)</f>
        <v>840000</v>
      </c>
      <c r="W13" s="134">
        <f t="shared" ref="W13" si="5">SUM(V13)</f>
        <v>840000</v>
      </c>
      <c r="X13" s="135">
        <v>0.11</v>
      </c>
      <c r="Y13" s="134">
        <f t="shared" ref="Y13" si="6">SUM(W13+(W13*X13))</f>
        <v>932400</v>
      </c>
    </row>
    <row r="14" spans="1:294" s="35" customFormat="1" ht="15.5" x14ac:dyDescent="0.35">
      <c r="A14" s="824"/>
      <c r="B14" s="874"/>
      <c r="C14" s="877"/>
      <c r="D14" s="824"/>
      <c r="E14" s="125" t="s">
        <v>338</v>
      </c>
      <c r="F14" s="75">
        <v>1</v>
      </c>
      <c r="G14" s="158" t="s">
        <v>39</v>
      </c>
      <c r="H14" s="189">
        <v>1960000</v>
      </c>
      <c r="I14" s="54">
        <f t="shared" ref="I14:I15" si="7">SUM(F14*H14)</f>
        <v>1960000</v>
      </c>
      <c r="J14" s="158">
        <v>0.25</v>
      </c>
      <c r="K14" s="56">
        <f t="shared" ref="K14:K15" si="8">SUM(I14*J14)</f>
        <v>490000</v>
      </c>
      <c r="L14" s="56">
        <f t="shared" ref="L14:L15" si="9">SUM(I14-K14)</f>
        <v>1470000</v>
      </c>
      <c r="M14" s="871"/>
      <c r="N14" s="871"/>
      <c r="O14" s="871"/>
      <c r="P14" s="792"/>
      <c r="Q14" s="77" t="s">
        <v>58</v>
      </c>
      <c r="R14" s="78">
        <v>590000</v>
      </c>
      <c r="S14" s="78">
        <f>SUM(F14*R14)</f>
        <v>590000</v>
      </c>
      <c r="T14" s="55">
        <v>0</v>
      </c>
      <c r="U14" s="73">
        <f t="shared" ref="U14" si="10">SUM(S14*T14)</f>
        <v>0</v>
      </c>
      <c r="V14" s="73">
        <f t="shared" ref="V14" si="11">SUM(S14-U14)</f>
        <v>590000</v>
      </c>
      <c r="W14" s="56">
        <f t="shared" ref="W14:W16" si="12">SUM(V14)</f>
        <v>590000</v>
      </c>
      <c r="X14" s="55">
        <v>0.11</v>
      </c>
      <c r="Y14" s="56">
        <f t="shared" ref="Y14:Y16" si="13">SUM(W14+(W14*X14))</f>
        <v>654900</v>
      </c>
    </row>
    <row r="15" spans="1:294" s="35" customFormat="1" ht="15.5" x14ac:dyDescent="0.35">
      <c r="A15" s="824"/>
      <c r="B15" s="874"/>
      <c r="C15" s="877"/>
      <c r="D15" s="824"/>
      <c r="E15" s="125" t="s">
        <v>201</v>
      </c>
      <c r="F15" s="75">
        <v>2</v>
      </c>
      <c r="G15" s="158" t="s">
        <v>39</v>
      </c>
      <c r="H15" s="189">
        <v>980000</v>
      </c>
      <c r="I15" s="54">
        <f t="shared" si="7"/>
        <v>1960000</v>
      </c>
      <c r="J15" s="158">
        <v>0.25</v>
      </c>
      <c r="K15" s="56">
        <f t="shared" si="8"/>
        <v>490000</v>
      </c>
      <c r="L15" s="56">
        <f t="shared" si="9"/>
        <v>1470000</v>
      </c>
      <c r="M15" s="871"/>
      <c r="N15" s="871"/>
      <c r="O15" s="625"/>
      <c r="P15" s="792"/>
      <c r="Q15" s="77" t="s">
        <v>58</v>
      </c>
      <c r="R15" s="78">
        <v>300000</v>
      </c>
      <c r="S15" s="78">
        <f>SUM(F15*R15)</f>
        <v>600000</v>
      </c>
      <c r="T15" s="55">
        <v>0</v>
      </c>
      <c r="U15" s="73">
        <f t="shared" ref="U15" si="14">SUM(S15*T15)</f>
        <v>0</v>
      </c>
      <c r="V15" s="73">
        <f t="shared" ref="V15" si="15">SUM(S15-U15)</f>
        <v>600000</v>
      </c>
      <c r="W15" s="56">
        <f t="shared" si="12"/>
        <v>600000</v>
      </c>
      <c r="X15" s="55">
        <v>0.11</v>
      </c>
      <c r="Y15" s="56">
        <f t="shared" si="13"/>
        <v>666000</v>
      </c>
    </row>
    <row r="16" spans="1:294" s="20" customFormat="1" ht="15.5" x14ac:dyDescent="0.35">
      <c r="A16" s="825"/>
      <c r="B16" s="875"/>
      <c r="C16" s="878"/>
      <c r="D16" s="825"/>
      <c r="E16" s="184" t="s">
        <v>69</v>
      </c>
      <c r="F16" s="202">
        <v>1</v>
      </c>
      <c r="G16" s="136" t="s">
        <v>46</v>
      </c>
      <c r="H16" s="278">
        <v>560000</v>
      </c>
      <c r="I16" s="44">
        <f t="shared" ref="I16" si="16">SUM(F16*H16)</f>
        <v>560000</v>
      </c>
      <c r="J16" s="136">
        <v>0</v>
      </c>
      <c r="K16" s="46">
        <f t="shared" ref="K16" si="17">SUM(I16*J16)</f>
        <v>0</v>
      </c>
      <c r="L16" s="46">
        <f t="shared" ref="L16" si="18">SUM(I16-K16)</f>
        <v>560000</v>
      </c>
      <c r="M16" s="872"/>
      <c r="N16" s="872"/>
      <c r="O16" s="47"/>
      <c r="P16" s="793"/>
      <c r="Q16" s="128" t="s">
        <v>260</v>
      </c>
      <c r="R16" s="97">
        <v>334000</v>
      </c>
      <c r="S16" s="97">
        <f>SUM(F16*R16)</f>
        <v>334000</v>
      </c>
      <c r="T16" s="45">
        <v>0</v>
      </c>
      <c r="U16" s="81">
        <f t="shared" ref="U16" si="19">SUM(S16*T16)</f>
        <v>0</v>
      </c>
      <c r="V16" s="81">
        <f t="shared" ref="V16" si="20">SUM(S16-U16)</f>
        <v>334000</v>
      </c>
      <c r="W16" s="46">
        <f t="shared" si="12"/>
        <v>334000</v>
      </c>
      <c r="X16" s="45">
        <v>0.11</v>
      </c>
      <c r="Y16" s="46">
        <f t="shared" si="13"/>
        <v>370740</v>
      </c>
    </row>
    <row r="17" spans="1:294" s="35" customFormat="1" ht="15.5" x14ac:dyDescent="0.35">
      <c r="A17" s="786">
        <v>2</v>
      </c>
      <c r="B17" s="783">
        <v>45681</v>
      </c>
      <c r="C17" s="838">
        <v>117300125</v>
      </c>
      <c r="D17" s="786" t="s">
        <v>51</v>
      </c>
      <c r="E17" s="275" t="s">
        <v>216</v>
      </c>
      <c r="F17" s="318">
        <v>1</v>
      </c>
      <c r="G17" s="319" t="s">
        <v>42</v>
      </c>
      <c r="H17" s="320">
        <v>1237000</v>
      </c>
      <c r="I17" s="412">
        <f t="shared" ref="I17" si="21">SUM(F17*H17)</f>
        <v>1237000</v>
      </c>
      <c r="J17" s="319">
        <v>0</v>
      </c>
      <c r="K17" s="382">
        <f t="shared" ref="K17" si="22">SUM(I17*J17)</f>
        <v>0</v>
      </c>
      <c r="L17" s="382">
        <f t="shared" ref="L17" si="23">SUM(I17-K17)</f>
        <v>1237000</v>
      </c>
      <c r="M17" s="885">
        <f>SUM(L17:L19)</f>
        <v>3022000</v>
      </c>
      <c r="N17" s="885">
        <f>SUM(M17*11%)</f>
        <v>332420</v>
      </c>
      <c r="O17" s="885"/>
      <c r="P17" s="791">
        <f>SUM(M17+N17)</f>
        <v>3354420</v>
      </c>
      <c r="Q17" s="275" t="s">
        <v>40</v>
      </c>
      <c r="R17" s="422">
        <v>668000</v>
      </c>
      <c r="S17" s="422">
        <f>SUM(F17*R17)</f>
        <v>668000</v>
      </c>
      <c r="T17" s="398">
        <v>0</v>
      </c>
      <c r="U17" s="229">
        <f t="shared" ref="U17" si="24">SUM(S17*T17)</f>
        <v>0</v>
      </c>
      <c r="V17" s="229">
        <f t="shared" ref="V17" si="25">SUM(S17-U17)</f>
        <v>668000</v>
      </c>
      <c r="W17" s="382">
        <f t="shared" ref="W17" si="26">SUM(V17)</f>
        <v>668000</v>
      </c>
      <c r="X17" s="398">
        <v>0.11</v>
      </c>
      <c r="Y17" s="382">
        <f t="shared" ref="Y17" si="27">SUM(W17+(W17*X17))</f>
        <v>741480</v>
      </c>
    </row>
    <row r="18" spans="1:294" s="35" customFormat="1" ht="15.5" x14ac:dyDescent="0.35">
      <c r="A18" s="787"/>
      <c r="B18" s="784"/>
      <c r="C18" s="884"/>
      <c r="D18" s="787"/>
      <c r="E18" s="77" t="s">
        <v>393</v>
      </c>
      <c r="F18" s="75">
        <v>3</v>
      </c>
      <c r="G18" s="158" t="s">
        <v>45</v>
      </c>
      <c r="H18" s="157">
        <v>350000</v>
      </c>
      <c r="I18" s="54">
        <f t="shared" ref="I18" si="28">SUM(F18*H18)</f>
        <v>1050000</v>
      </c>
      <c r="J18" s="158">
        <v>0</v>
      </c>
      <c r="K18" s="56">
        <f t="shared" ref="K18:K19" si="29">SUM(I18*J18)</f>
        <v>0</v>
      </c>
      <c r="L18" s="56">
        <f t="shared" ref="L18" si="30">SUM(I18-K18)</f>
        <v>1050000</v>
      </c>
      <c r="M18" s="886"/>
      <c r="N18" s="886"/>
      <c r="O18" s="886"/>
      <c r="P18" s="792"/>
      <c r="Q18" s="77" t="s">
        <v>40</v>
      </c>
      <c r="R18" s="78">
        <v>240000</v>
      </c>
      <c r="S18" s="78">
        <f>SUM(F18*R18)</f>
        <v>720000</v>
      </c>
      <c r="T18" s="55">
        <v>0</v>
      </c>
      <c r="U18" s="73">
        <f t="shared" ref="U18" si="31">SUM(S18*T18)</f>
        <v>0</v>
      </c>
      <c r="V18" s="73">
        <f t="shared" ref="V18" si="32">SUM(S18-U18)</f>
        <v>720000</v>
      </c>
      <c r="W18" s="56">
        <f t="shared" ref="W18:W19" si="33">SUM(V18)</f>
        <v>720000</v>
      </c>
      <c r="X18" s="55">
        <v>0.11</v>
      </c>
      <c r="Y18" s="56">
        <f t="shared" ref="Y18:Y19" si="34">SUM(W18+(W18*X18))</f>
        <v>799200</v>
      </c>
    </row>
    <row r="19" spans="1:294" s="35" customFormat="1" ht="15.5" x14ac:dyDescent="0.35">
      <c r="A19" s="788"/>
      <c r="B19" s="785"/>
      <c r="C19" s="839"/>
      <c r="D19" s="788"/>
      <c r="E19" s="128" t="s">
        <v>202</v>
      </c>
      <c r="F19" s="202">
        <v>1</v>
      </c>
      <c r="G19" s="136" t="s">
        <v>39</v>
      </c>
      <c r="H19" s="278">
        <v>980000</v>
      </c>
      <c r="I19" s="44">
        <f t="shared" ref="I19" si="35">SUM(F19*H19)</f>
        <v>980000</v>
      </c>
      <c r="J19" s="136">
        <v>0.25</v>
      </c>
      <c r="K19" s="46">
        <f t="shared" si="29"/>
        <v>245000</v>
      </c>
      <c r="L19" s="46">
        <f t="shared" ref="L19" si="36">SUM(I19-K19)</f>
        <v>735000</v>
      </c>
      <c r="M19" s="887"/>
      <c r="N19" s="887"/>
      <c r="O19" s="47"/>
      <c r="P19" s="793"/>
      <c r="Q19" s="128" t="s">
        <v>58</v>
      </c>
      <c r="R19" s="97">
        <v>300000</v>
      </c>
      <c r="S19" s="97">
        <f>SUM(F19*R19)</f>
        <v>300000</v>
      </c>
      <c r="T19" s="45">
        <v>0</v>
      </c>
      <c r="U19" s="81">
        <f t="shared" ref="U19" si="37">SUM(S19*T19)</f>
        <v>0</v>
      </c>
      <c r="V19" s="81">
        <f t="shared" ref="V19" si="38">SUM(S19-U19)</f>
        <v>300000</v>
      </c>
      <c r="W19" s="46">
        <f t="shared" si="33"/>
        <v>300000</v>
      </c>
      <c r="X19" s="45">
        <v>0.11</v>
      </c>
      <c r="Y19" s="46">
        <f t="shared" si="34"/>
        <v>333000</v>
      </c>
    </row>
    <row r="22" spans="1:294" s="41" customFormat="1" ht="19" thickBot="1" x14ac:dyDescent="0.4">
      <c r="A22" s="789" t="s">
        <v>427</v>
      </c>
      <c r="B22" s="790"/>
      <c r="C22" s="790"/>
      <c r="D22" s="110"/>
      <c r="E22" s="112"/>
      <c r="F22" s="113"/>
      <c r="G22" s="112"/>
      <c r="H22" s="114"/>
      <c r="I22" s="115"/>
      <c r="J22" s="116"/>
      <c r="K22" s="117"/>
      <c r="L22" s="117"/>
      <c r="M22" s="13"/>
      <c r="N22" s="13"/>
      <c r="O22" s="13"/>
      <c r="P22" s="116"/>
      <c r="Q22" s="118"/>
      <c r="R22" s="13"/>
      <c r="S22" s="13"/>
      <c r="T22" s="13"/>
      <c r="U22" s="118"/>
      <c r="V22" s="13"/>
      <c r="W22" s="13"/>
      <c r="X22" s="14"/>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row>
    <row r="23" spans="1:294" ht="15.5" x14ac:dyDescent="0.35">
      <c r="A23" s="798" t="s">
        <v>0</v>
      </c>
      <c r="B23" s="798" t="s">
        <v>1</v>
      </c>
      <c r="C23" s="798"/>
      <c r="D23" s="800" t="s">
        <v>3</v>
      </c>
      <c r="E23" s="798" t="s">
        <v>5</v>
      </c>
      <c r="F23" s="798" t="s">
        <v>6</v>
      </c>
      <c r="G23" s="798"/>
      <c r="H23" s="370" t="s">
        <v>7</v>
      </c>
      <c r="I23" s="371" t="s">
        <v>8</v>
      </c>
      <c r="J23" s="372" t="s">
        <v>9</v>
      </c>
      <c r="K23" s="371" t="s">
        <v>10</v>
      </c>
      <c r="L23" s="371" t="s">
        <v>10</v>
      </c>
      <c r="M23" s="371" t="s">
        <v>11</v>
      </c>
      <c r="N23" s="802" t="s">
        <v>93</v>
      </c>
      <c r="O23" s="802" t="s">
        <v>206</v>
      </c>
      <c r="P23" s="371" t="s">
        <v>12</v>
      </c>
      <c r="Q23" s="804" t="s">
        <v>13</v>
      </c>
      <c r="R23" s="371" t="s">
        <v>14</v>
      </c>
      <c r="S23" s="371" t="s">
        <v>14</v>
      </c>
      <c r="T23" s="374" t="s">
        <v>15</v>
      </c>
      <c r="U23" s="40" t="s">
        <v>16</v>
      </c>
      <c r="V23" s="40" t="s">
        <v>17</v>
      </c>
      <c r="W23" s="40" t="s">
        <v>18</v>
      </c>
      <c r="X23" s="794" t="s">
        <v>19</v>
      </c>
      <c r="Y23" s="796" t="s">
        <v>17</v>
      </c>
    </row>
    <row r="24" spans="1:294" s="41" customFormat="1" ht="16" thickBot="1" x14ac:dyDescent="0.4">
      <c r="A24" s="808"/>
      <c r="B24" s="375" t="s">
        <v>20</v>
      </c>
      <c r="C24" s="367" t="s">
        <v>21</v>
      </c>
      <c r="D24" s="809"/>
      <c r="E24" s="808"/>
      <c r="F24" s="377" t="s">
        <v>23</v>
      </c>
      <c r="G24" s="367" t="s">
        <v>24</v>
      </c>
      <c r="H24" s="378" t="s">
        <v>25</v>
      </c>
      <c r="I24" s="379" t="s">
        <v>25</v>
      </c>
      <c r="J24" s="380" t="s">
        <v>26</v>
      </c>
      <c r="K24" s="379" t="s">
        <v>27</v>
      </c>
      <c r="L24" s="379" t="s">
        <v>28</v>
      </c>
      <c r="M24" s="379" t="s">
        <v>29</v>
      </c>
      <c r="N24" s="810"/>
      <c r="O24" s="810"/>
      <c r="P24" s="379" t="s">
        <v>30</v>
      </c>
      <c r="Q24" s="811"/>
      <c r="R24" s="379" t="s">
        <v>31</v>
      </c>
      <c r="S24" s="379" t="s">
        <v>32</v>
      </c>
      <c r="T24" s="381" t="s">
        <v>33</v>
      </c>
      <c r="U24" s="367" t="s">
        <v>34</v>
      </c>
      <c r="V24" s="367" t="s">
        <v>35</v>
      </c>
      <c r="W24" s="367" t="s">
        <v>36</v>
      </c>
      <c r="X24" s="806"/>
      <c r="Y24" s="807"/>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row>
    <row r="25" spans="1:294" s="35" customFormat="1" ht="15.5" x14ac:dyDescent="0.35">
      <c r="A25" s="823">
        <v>1</v>
      </c>
      <c r="B25" s="873">
        <v>45334</v>
      </c>
      <c r="C25" s="876">
        <v>117440225</v>
      </c>
      <c r="D25" s="823" t="s">
        <v>51</v>
      </c>
      <c r="E25" s="172" t="s">
        <v>142</v>
      </c>
      <c r="F25" s="203">
        <v>2</v>
      </c>
      <c r="G25" s="133" t="s">
        <v>52</v>
      </c>
      <c r="H25" s="248">
        <v>6164000</v>
      </c>
      <c r="I25" s="123">
        <f t="shared" ref="I25" si="39">SUM(F25*H25)</f>
        <v>12328000</v>
      </c>
      <c r="J25" s="133">
        <v>0</v>
      </c>
      <c r="K25" s="134">
        <f t="shared" ref="K25" si="40">SUM(I25*J25)</f>
        <v>0</v>
      </c>
      <c r="L25" s="134">
        <f t="shared" ref="L25" si="41">SUM(I25-K25)</f>
        <v>12328000</v>
      </c>
      <c r="M25" s="870">
        <f>SUM(L25:L29)</f>
        <v>15325437.5</v>
      </c>
      <c r="N25" s="870">
        <f>SUM(M25*11%)</f>
        <v>1685798.125</v>
      </c>
      <c r="O25" s="870"/>
      <c r="P25" s="791">
        <f>SUM(M25+N25)</f>
        <v>17011235.625</v>
      </c>
      <c r="Q25" s="171" t="s">
        <v>62</v>
      </c>
      <c r="R25" s="137">
        <v>4650000</v>
      </c>
      <c r="S25" s="137">
        <f>SUM(F25*R25)</f>
        <v>9300000</v>
      </c>
      <c r="T25" s="135">
        <v>0.1</v>
      </c>
      <c r="U25" s="129">
        <f t="shared" ref="U25" si="42">SUM(S25*T25)</f>
        <v>930000</v>
      </c>
      <c r="V25" s="129">
        <f t="shared" ref="V25" si="43">SUM(S25-U25)</f>
        <v>8370000</v>
      </c>
      <c r="W25" s="134">
        <f t="shared" ref="W25:W29" si="44">SUM(V25)</f>
        <v>8370000</v>
      </c>
      <c r="X25" s="135">
        <v>0.11</v>
      </c>
      <c r="Y25" s="134">
        <f t="shared" ref="Y25" si="45">SUM(W25+(W25*X25))</f>
        <v>9290700</v>
      </c>
    </row>
    <row r="26" spans="1:294" s="20" customFormat="1" ht="15.5" x14ac:dyDescent="0.35">
      <c r="A26" s="824"/>
      <c r="B26" s="874"/>
      <c r="C26" s="877"/>
      <c r="D26" s="824"/>
      <c r="E26" s="125" t="s">
        <v>69</v>
      </c>
      <c r="F26" s="75">
        <v>1</v>
      </c>
      <c r="G26" s="158" t="s">
        <v>46</v>
      </c>
      <c r="H26" s="189">
        <v>560000</v>
      </c>
      <c r="I26" s="54">
        <f t="shared" ref="I26" si="46">SUM(F26*H26)</f>
        <v>560000</v>
      </c>
      <c r="J26" s="158">
        <v>0</v>
      </c>
      <c r="K26" s="56">
        <f t="shared" ref="K26" si="47">SUM(I26*J26)</f>
        <v>0</v>
      </c>
      <c r="L26" s="56">
        <f t="shared" ref="L26" si="48">SUM(I26-K26)</f>
        <v>560000</v>
      </c>
      <c r="M26" s="871"/>
      <c r="N26" s="871"/>
      <c r="O26" s="871"/>
      <c r="P26" s="792"/>
      <c r="Q26" s="77" t="s">
        <v>260</v>
      </c>
      <c r="R26" s="78">
        <v>334000</v>
      </c>
      <c r="S26" s="78">
        <f>SUM(F26*R26)</f>
        <v>334000</v>
      </c>
      <c r="T26" s="55">
        <v>0</v>
      </c>
      <c r="U26" s="73">
        <f t="shared" ref="U26" si="49">SUM(S26*T26)</f>
        <v>0</v>
      </c>
      <c r="V26" s="73">
        <f t="shared" ref="V26" si="50">SUM(S26-U26)</f>
        <v>334000</v>
      </c>
      <c r="W26" s="56">
        <f t="shared" si="44"/>
        <v>334000</v>
      </c>
      <c r="X26" s="55">
        <v>0.11</v>
      </c>
      <c r="Y26" s="56">
        <f t="shared" ref="Y26" si="51">SUM(W26+(W26*X26))</f>
        <v>370740</v>
      </c>
    </row>
    <row r="27" spans="1:294" s="35" customFormat="1" ht="15.5" x14ac:dyDescent="0.35">
      <c r="A27" s="824"/>
      <c r="B27" s="874"/>
      <c r="C27" s="877"/>
      <c r="D27" s="824"/>
      <c r="E27" s="125" t="s">
        <v>320</v>
      </c>
      <c r="F27" s="75">
        <v>1</v>
      </c>
      <c r="G27" s="158" t="s">
        <v>39</v>
      </c>
      <c r="H27" s="189">
        <v>1372000</v>
      </c>
      <c r="I27" s="54">
        <f t="shared" ref="I27:I29" si="52">SUM(F27*H27)</f>
        <v>1372000</v>
      </c>
      <c r="J27" s="158">
        <v>0.25</v>
      </c>
      <c r="K27" s="56">
        <f t="shared" ref="K27:K29" si="53">SUM(I27*J27)</f>
        <v>343000</v>
      </c>
      <c r="L27" s="56">
        <f t="shared" ref="L27:L29" si="54">SUM(I27-K27)</f>
        <v>1029000</v>
      </c>
      <c r="M27" s="871"/>
      <c r="N27" s="871"/>
      <c r="O27" s="871"/>
      <c r="P27" s="792"/>
      <c r="Q27" s="77" t="s">
        <v>58</v>
      </c>
      <c r="R27" s="78">
        <v>420000</v>
      </c>
      <c r="S27" s="78">
        <f>SUM(F27*R27)</f>
        <v>420000</v>
      </c>
      <c r="T27" s="55">
        <v>0</v>
      </c>
      <c r="U27" s="73">
        <f t="shared" ref="U27:U29" si="55">SUM(S27*T27)</f>
        <v>0</v>
      </c>
      <c r="V27" s="73">
        <f t="shared" ref="V27:V29" si="56">SUM(S27-U27)</f>
        <v>420000</v>
      </c>
      <c r="W27" s="56">
        <f t="shared" si="44"/>
        <v>420000</v>
      </c>
      <c r="X27" s="55">
        <v>0.11</v>
      </c>
      <c r="Y27" s="56">
        <f t="shared" ref="Y27:Y29" si="57">SUM(W27+(W27*X27))</f>
        <v>466200</v>
      </c>
    </row>
    <row r="28" spans="1:294" s="35" customFormat="1" ht="15.5" x14ac:dyDescent="0.35">
      <c r="A28" s="824"/>
      <c r="B28" s="874"/>
      <c r="C28" s="877"/>
      <c r="D28" s="824"/>
      <c r="E28" s="125" t="s">
        <v>184</v>
      </c>
      <c r="F28" s="75">
        <v>1</v>
      </c>
      <c r="G28" s="158" t="s">
        <v>39</v>
      </c>
      <c r="H28" s="157">
        <v>1531250</v>
      </c>
      <c r="I28" s="54">
        <f t="shared" si="52"/>
        <v>1531250</v>
      </c>
      <c r="J28" s="158">
        <v>0.25</v>
      </c>
      <c r="K28" s="56">
        <f t="shared" si="53"/>
        <v>382812.5</v>
      </c>
      <c r="L28" s="56">
        <f t="shared" si="54"/>
        <v>1148437.5</v>
      </c>
      <c r="M28" s="871"/>
      <c r="N28" s="871"/>
      <c r="O28" s="871"/>
      <c r="P28" s="792"/>
      <c r="Q28" s="77" t="s">
        <v>58</v>
      </c>
      <c r="R28" s="78">
        <v>490000</v>
      </c>
      <c r="S28" s="78">
        <f>SUM(F28*R28)</f>
        <v>490000</v>
      </c>
      <c r="T28" s="55">
        <v>0</v>
      </c>
      <c r="U28" s="73">
        <f t="shared" si="55"/>
        <v>0</v>
      </c>
      <c r="V28" s="73">
        <f t="shared" si="56"/>
        <v>490000</v>
      </c>
      <c r="W28" s="56">
        <f t="shared" si="44"/>
        <v>490000</v>
      </c>
      <c r="X28" s="55">
        <v>0.11</v>
      </c>
      <c r="Y28" s="56">
        <f t="shared" si="57"/>
        <v>543900</v>
      </c>
    </row>
    <row r="29" spans="1:294" s="35" customFormat="1" ht="15.5" x14ac:dyDescent="0.35">
      <c r="A29" s="825"/>
      <c r="B29" s="875"/>
      <c r="C29" s="878"/>
      <c r="D29" s="825"/>
      <c r="E29" s="308" t="s">
        <v>89</v>
      </c>
      <c r="F29" s="314">
        <v>10</v>
      </c>
      <c r="G29" s="315" t="s">
        <v>90</v>
      </c>
      <c r="H29" s="316">
        <v>26000</v>
      </c>
      <c r="I29" s="419">
        <f t="shared" si="52"/>
        <v>260000</v>
      </c>
      <c r="J29" s="315">
        <v>0</v>
      </c>
      <c r="K29" s="383">
        <f t="shared" si="53"/>
        <v>0</v>
      </c>
      <c r="L29" s="383">
        <f t="shared" si="54"/>
        <v>260000</v>
      </c>
      <c r="M29" s="872"/>
      <c r="N29" s="872"/>
      <c r="O29" s="538"/>
      <c r="P29" s="793"/>
      <c r="Q29" s="344" t="s">
        <v>40</v>
      </c>
      <c r="R29" s="420">
        <v>14000</v>
      </c>
      <c r="S29" s="420">
        <f>SUM(F29*R29)</f>
        <v>140000</v>
      </c>
      <c r="T29" s="345">
        <v>0</v>
      </c>
      <c r="U29" s="81">
        <f t="shared" si="55"/>
        <v>0</v>
      </c>
      <c r="V29" s="351">
        <f t="shared" si="56"/>
        <v>140000</v>
      </c>
      <c r="W29" s="383">
        <f t="shared" si="44"/>
        <v>140000</v>
      </c>
      <c r="X29" s="345">
        <v>0.11</v>
      </c>
      <c r="Y29" s="383">
        <f t="shared" si="57"/>
        <v>155400</v>
      </c>
    </row>
    <row r="32" spans="1:294" s="41" customFormat="1" ht="19" thickBot="1" x14ac:dyDescent="0.4">
      <c r="A32" s="789" t="s">
        <v>474</v>
      </c>
      <c r="B32" s="790"/>
      <c r="C32" s="790"/>
      <c r="D32" s="110"/>
      <c r="E32" s="112"/>
      <c r="F32" s="113"/>
      <c r="G32" s="112"/>
      <c r="H32" s="114"/>
      <c r="I32" s="115"/>
      <c r="J32" s="116"/>
      <c r="K32" s="117"/>
      <c r="L32" s="117"/>
      <c r="M32" s="13"/>
      <c r="N32" s="13"/>
      <c r="O32" s="13"/>
      <c r="P32" s="116"/>
      <c r="Q32" s="118"/>
      <c r="R32" s="13"/>
      <c r="S32" s="13"/>
      <c r="T32" s="13"/>
      <c r="U32" s="118"/>
      <c r="V32" s="13"/>
      <c r="W32" s="13"/>
      <c r="X32" s="14"/>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row>
    <row r="33" spans="1:294" ht="15.5" x14ac:dyDescent="0.35">
      <c r="A33" s="798" t="s">
        <v>0</v>
      </c>
      <c r="B33" s="798" t="s">
        <v>1</v>
      </c>
      <c r="C33" s="798"/>
      <c r="D33" s="800" t="s">
        <v>3</v>
      </c>
      <c r="E33" s="798" t="s">
        <v>5</v>
      </c>
      <c r="F33" s="798" t="s">
        <v>6</v>
      </c>
      <c r="G33" s="798"/>
      <c r="H33" s="370" t="s">
        <v>7</v>
      </c>
      <c r="I33" s="371" t="s">
        <v>8</v>
      </c>
      <c r="J33" s="372" t="s">
        <v>9</v>
      </c>
      <c r="K33" s="371" t="s">
        <v>10</v>
      </c>
      <c r="L33" s="371" t="s">
        <v>10</v>
      </c>
      <c r="M33" s="371" t="s">
        <v>11</v>
      </c>
      <c r="N33" s="802" t="s">
        <v>93</v>
      </c>
      <c r="O33" s="802" t="s">
        <v>206</v>
      </c>
      <c r="P33" s="371" t="s">
        <v>12</v>
      </c>
      <c r="Q33" s="804" t="s">
        <v>13</v>
      </c>
      <c r="R33" s="371" t="s">
        <v>14</v>
      </c>
      <c r="S33" s="371" t="s">
        <v>14</v>
      </c>
      <c r="T33" s="374" t="s">
        <v>15</v>
      </c>
      <c r="U33" s="40" t="s">
        <v>16</v>
      </c>
      <c r="V33" s="40" t="s">
        <v>17</v>
      </c>
      <c r="W33" s="40" t="s">
        <v>18</v>
      </c>
      <c r="X33" s="794" t="s">
        <v>19</v>
      </c>
      <c r="Y33" s="796" t="s">
        <v>17</v>
      </c>
    </row>
    <row r="34" spans="1:294" s="41" customFormat="1" ht="16" thickBot="1" x14ac:dyDescent="0.4">
      <c r="A34" s="808"/>
      <c r="B34" s="375" t="s">
        <v>20</v>
      </c>
      <c r="C34" s="367" t="s">
        <v>21</v>
      </c>
      <c r="D34" s="809"/>
      <c r="E34" s="808"/>
      <c r="F34" s="377" t="s">
        <v>23</v>
      </c>
      <c r="G34" s="367" t="s">
        <v>24</v>
      </c>
      <c r="H34" s="378" t="s">
        <v>25</v>
      </c>
      <c r="I34" s="379" t="s">
        <v>25</v>
      </c>
      <c r="J34" s="380" t="s">
        <v>26</v>
      </c>
      <c r="K34" s="379" t="s">
        <v>27</v>
      </c>
      <c r="L34" s="379" t="s">
        <v>28</v>
      </c>
      <c r="M34" s="379" t="s">
        <v>29</v>
      </c>
      <c r="N34" s="810"/>
      <c r="O34" s="810"/>
      <c r="P34" s="379" t="s">
        <v>30</v>
      </c>
      <c r="Q34" s="811"/>
      <c r="R34" s="379" t="s">
        <v>31</v>
      </c>
      <c r="S34" s="379" t="s">
        <v>32</v>
      </c>
      <c r="T34" s="381" t="s">
        <v>33</v>
      </c>
      <c r="U34" s="367" t="s">
        <v>34</v>
      </c>
      <c r="V34" s="367" t="s">
        <v>35</v>
      </c>
      <c r="W34" s="367" t="s">
        <v>36</v>
      </c>
      <c r="X34" s="806"/>
      <c r="Y34" s="807"/>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row>
    <row r="35" spans="1:294" s="35" customFormat="1" ht="15.5" x14ac:dyDescent="0.35">
      <c r="A35" s="581">
        <v>14</v>
      </c>
      <c r="B35" s="669">
        <v>45368</v>
      </c>
      <c r="C35" s="581">
        <v>117870325</v>
      </c>
      <c r="D35" s="581" t="s">
        <v>51</v>
      </c>
      <c r="E35" s="190" t="s">
        <v>142</v>
      </c>
      <c r="F35" s="231">
        <v>1</v>
      </c>
      <c r="G35" s="152" t="s">
        <v>52</v>
      </c>
      <c r="H35" s="268">
        <v>6164000</v>
      </c>
      <c r="I35" s="145">
        <f t="shared" ref="I35" si="58">SUM(F35*H35)</f>
        <v>6164000</v>
      </c>
      <c r="J35" s="152">
        <v>0</v>
      </c>
      <c r="K35" s="146">
        <f t="shared" ref="K35" si="59">SUM(I35*J35)</f>
        <v>0</v>
      </c>
      <c r="L35" s="146">
        <f t="shared" ref="L35" si="60">SUM(I35-K35)</f>
        <v>6164000</v>
      </c>
      <c r="M35" s="653">
        <f>SUM(L35:L35)</f>
        <v>6164000</v>
      </c>
      <c r="N35" s="653">
        <f>SUM(M35*11%)</f>
        <v>678040</v>
      </c>
      <c r="O35" s="653"/>
      <c r="P35" s="121">
        <f>SUM(M35+N35)</f>
        <v>6842040</v>
      </c>
      <c r="Q35" s="121" t="s">
        <v>485</v>
      </c>
      <c r="R35" s="148">
        <v>4650000</v>
      </c>
      <c r="S35" s="148">
        <f>SUM(F35*R35)</f>
        <v>4650000</v>
      </c>
      <c r="T35" s="147">
        <v>0.1</v>
      </c>
      <c r="U35" s="121">
        <f t="shared" ref="U35" si="61">SUM(S35*T35)</f>
        <v>465000</v>
      </c>
      <c r="V35" s="121">
        <f t="shared" ref="V35" si="62">SUM(S35-U35)</f>
        <v>4185000</v>
      </c>
      <c r="W35" s="146">
        <f t="shared" ref="W35" si="63">SUM(V35)</f>
        <v>4185000</v>
      </c>
      <c r="X35" s="147">
        <v>0.11</v>
      </c>
      <c r="Y35" s="146">
        <f t="shared" ref="Y35" si="64">SUM(W35+(W35*X35))</f>
        <v>4645350</v>
      </c>
    </row>
  </sheetData>
  <autoFilter ref="E1:E2" xr:uid="{0BB4879A-69F4-48FF-8661-B90E39780356}"/>
  <mergeCells count="59">
    <mergeCell ref="A17:A19"/>
    <mergeCell ref="B17:B19"/>
    <mergeCell ref="C17:C19"/>
    <mergeCell ref="D17:D19"/>
    <mergeCell ref="M17:M19"/>
    <mergeCell ref="N17:N19"/>
    <mergeCell ref="O17:O18"/>
    <mergeCell ref="P17:P19"/>
    <mergeCell ref="Q11:Q12"/>
    <mergeCell ref="X11:X12"/>
    <mergeCell ref="Y11:Y12"/>
    <mergeCell ref="A5:E6"/>
    <mergeCell ref="A10:C10"/>
    <mergeCell ref="A11:A12"/>
    <mergeCell ref="B11:C11"/>
    <mergeCell ref="D11:D12"/>
    <mergeCell ref="E11:E12"/>
    <mergeCell ref="F11:G11"/>
    <mergeCell ref="N11:N12"/>
    <mergeCell ref="O11:O12"/>
    <mergeCell ref="A13:A16"/>
    <mergeCell ref="B13:B16"/>
    <mergeCell ref="C13:C16"/>
    <mergeCell ref="D13:D16"/>
    <mergeCell ref="M13:M16"/>
    <mergeCell ref="N13:N16"/>
    <mergeCell ref="O13:O14"/>
    <mergeCell ref="P13:P16"/>
    <mergeCell ref="A1:G1"/>
    <mergeCell ref="Q23:Q24"/>
    <mergeCell ref="X23:X24"/>
    <mergeCell ref="Y23:Y24"/>
    <mergeCell ref="A22:C22"/>
    <mergeCell ref="A23:A24"/>
    <mergeCell ref="B23:C23"/>
    <mergeCell ref="D23:D24"/>
    <mergeCell ref="E23:E24"/>
    <mergeCell ref="F23:G23"/>
    <mergeCell ref="N23:N24"/>
    <mergeCell ref="O23:O24"/>
    <mergeCell ref="A25:A29"/>
    <mergeCell ref="B25:B29"/>
    <mergeCell ref="C25:C29"/>
    <mergeCell ref="D25:D29"/>
    <mergeCell ref="M25:M29"/>
    <mergeCell ref="N25:N29"/>
    <mergeCell ref="O25:O28"/>
    <mergeCell ref="P25:P29"/>
    <mergeCell ref="Q33:Q34"/>
    <mergeCell ref="X33:X34"/>
    <mergeCell ref="Y33:Y34"/>
    <mergeCell ref="A32:C32"/>
    <mergeCell ref="A33:A34"/>
    <mergeCell ref="B33:C33"/>
    <mergeCell ref="D33:D34"/>
    <mergeCell ref="E33:E34"/>
    <mergeCell ref="F33:G33"/>
    <mergeCell ref="N33:N34"/>
    <mergeCell ref="O33:O34"/>
  </mergeCells>
  <pageMargins left="0.7" right="0.7" top="0.75" bottom="0.75" header="0.3" footer="0.3"/>
  <pageSetup orientation="portrait" horizontalDpi="120" verticalDpi="72"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3659-0ACD-4F87-A527-D53F146426AF}">
  <sheetPr codeName="Sheet9"/>
  <dimension ref="A1:KJ143"/>
  <sheetViews>
    <sheetView zoomScale="70" zoomScaleNormal="70" workbookViewId="0">
      <selection activeCell="G9" sqref="G9"/>
    </sheetView>
  </sheetViews>
  <sheetFormatPr defaultRowHeight="14.5" x14ac:dyDescent="0.35"/>
  <cols>
    <col min="1" max="1" width="4.26953125" customWidth="1"/>
    <col min="2" max="2" width="11.81640625" style="28" customWidth="1"/>
    <col min="3" max="3" width="12" customWidth="1"/>
    <col min="4" max="4" width="6.1796875" style="29" hidden="1" customWidth="1"/>
    <col min="5" max="5" width="17.54296875" hidden="1" customWidth="1"/>
    <col min="6" max="6" width="7.7265625" hidden="1" customWidth="1"/>
    <col min="7" max="7" width="51.26953125" customWidth="1"/>
    <col min="8" max="8" width="4.1796875" customWidth="1"/>
    <col min="9" max="9" width="7.26953125" customWidth="1"/>
    <col min="10" max="10" width="18.1796875" bestFit="1" customWidth="1"/>
    <col min="11" max="11" width="14.26953125" customWidth="1"/>
    <col min="12" max="12" width="8.54296875" customWidth="1"/>
    <col min="13" max="13" width="12.26953125" customWidth="1"/>
    <col min="14" max="14" width="15" customWidth="1"/>
    <col min="15" max="15" width="15.453125" customWidth="1"/>
    <col min="16" max="16" width="13.453125" customWidth="1"/>
    <col min="17" max="18" width="13.54296875" customWidth="1"/>
    <col min="19" max="19" width="24.81640625" bestFit="1" customWidth="1"/>
    <col min="20" max="21" width="15.7265625" customWidth="1"/>
    <col min="22" max="22" width="22.1796875" customWidth="1"/>
    <col min="23" max="23" width="15.7265625" style="19" customWidth="1"/>
    <col min="24" max="26" width="15.7265625" customWidth="1"/>
    <col min="27" max="27" width="17.81640625" customWidth="1"/>
  </cols>
  <sheetData>
    <row r="1" spans="1:296" ht="26" x14ac:dyDescent="0.35">
      <c r="A1" s="844" t="s">
        <v>41</v>
      </c>
      <c r="B1" s="845"/>
      <c r="C1" s="845"/>
      <c r="D1" s="845"/>
      <c r="E1" s="845"/>
      <c r="F1" s="845"/>
      <c r="G1" s="845"/>
      <c r="H1" s="845"/>
      <c r="I1" s="845"/>
      <c r="J1" s="21"/>
      <c r="K1" s="21"/>
      <c r="L1" s="22"/>
      <c r="M1" s="21"/>
      <c r="N1" s="21"/>
      <c r="O1" s="23"/>
      <c r="P1" s="23"/>
      <c r="Q1" s="23"/>
      <c r="R1" s="23"/>
      <c r="S1" s="25"/>
      <c r="T1" s="23"/>
      <c r="U1" s="23"/>
      <c r="V1" s="23"/>
      <c r="W1" s="25"/>
      <c r="X1" s="23"/>
      <c r="Y1" s="23"/>
      <c r="Z1" s="23"/>
    </row>
    <row r="2" spans="1:296" ht="26" x14ac:dyDescent="0.35">
      <c r="A2" s="26"/>
      <c r="B2" s="27"/>
      <c r="C2" s="27"/>
      <c r="D2" s="27"/>
      <c r="E2" s="27"/>
      <c r="F2" s="27"/>
      <c r="G2" s="27"/>
      <c r="H2" s="27"/>
      <c r="I2" s="27"/>
      <c r="J2" s="21"/>
      <c r="K2" s="21"/>
      <c r="L2" s="22"/>
      <c r="M2" s="21"/>
      <c r="N2" s="21"/>
      <c r="O2" s="23"/>
      <c r="P2" s="23"/>
      <c r="Q2" s="23"/>
      <c r="R2" s="23"/>
      <c r="S2" s="25"/>
      <c r="T2" s="23"/>
      <c r="U2" s="23"/>
      <c r="V2" s="23"/>
      <c r="W2" s="25"/>
      <c r="X2" s="23"/>
      <c r="Y2" s="23"/>
      <c r="Z2" s="23"/>
    </row>
    <row r="3" spans="1:296" ht="15.5" x14ac:dyDescent="0.35">
      <c r="A3" s="271"/>
      <c r="B3" s="443"/>
      <c r="C3" s="444"/>
      <c r="D3" s="445"/>
      <c r="E3" s="271"/>
      <c r="F3" s="445"/>
      <c r="G3" s="289"/>
      <c r="H3" s="5"/>
      <c r="I3" s="210"/>
      <c r="J3" s="30"/>
      <c r="K3" s="7"/>
      <c r="L3" s="39"/>
      <c r="M3" s="9"/>
      <c r="N3" s="9"/>
      <c r="O3" s="31"/>
      <c r="P3" s="10"/>
      <c r="Q3" s="10"/>
      <c r="R3" s="446"/>
      <c r="S3" s="2"/>
      <c r="T3" s="11"/>
      <c r="U3" s="11"/>
      <c r="V3" s="12"/>
      <c r="W3" s="10"/>
      <c r="X3" s="10"/>
      <c r="Y3" s="9"/>
      <c r="Z3" s="12"/>
      <c r="AA3" s="447"/>
    </row>
    <row r="4" spans="1:296" ht="15.5" x14ac:dyDescent="0.35">
      <c r="A4" s="271"/>
      <c r="B4" s="443"/>
      <c r="C4" s="444"/>
      <c r="D4" s="445"/>
      <c r="E4" s="271"/>
      <c r="F4" s="445"/>
      <c r="G4" s="289"/>
      <c r="H4" s="5"/>
      <c r="I4" s="210"/>
      <c r="J4" s="30"/>
      <c r="K4" s="7"/>
      <c r="L4" s="39"/>
      <c r="M4" s="9"/>
      <c r="N4" s="9"/>
      <c r="O4" s="31"/>
      <c r="P4" s="10"/>
      <c r="Q4" s="10"/>
      <c r="R4" s="446"/>
      <c r="S4" s="2"/>
      <c r="T4" s="11"/>
      <c r="U4" s="11"/>
      <c r="V4" s="12"/>
      <c r="W4" s="10"/>
      <c r="X4" s="10"/>
      <c r="Y4" s="9"/>
      <c r="Z4" s="12"/>
      <c r="AA4" s="447"/>
    </row>
    <row r="5" spans="1:296" ht="15.5" x14ac:dyDescent="0.35">
      <c r="A5" s="271"/>
      <c r="B5" s="443"/>
      <c r="C5" s="444"/>
      <c r="D5" s="445"/>
      <c r="E5" s="271"/>
      <c r="F5" s="445"/>
      <c r="G5" s="289"/>
      <c r="H5" s="5"/>
      <c r="I5" s="210"/>
      <c r="J5" s="30"/>
      <c r="K5" s="7"/>
      <c r="L5" s="39"/>
      <c r="M5" s="9"/>
      <c r="N5" s="9"/>
      <c r="O5" s="31"/>
      <c r="P5" s="10"/>
      <c r="Q5" s="10"/>
      <c r="R5" s="446"/>
      <c r="S5" s="2"/>
      <c r="T5" s="11"/>
      <c r="U5" s="11"/>
      <c r="V5" s="12"/>
      <c r="W5" s="10"/>
      <c r="X5" s="10"/>
      <c r="Y5" s="9"/>
      <c r="Z5" s="12"/>
      <c r="AA5" s="447"/>
    </row>
    <row r="6" spans="1:296" ht="15.5" x14ac:dyDescent="0.35">
      <c r="A6" s="271"/>
      <c r="B6" s="443"/>
      <c r="C6" s="444"/>
      <c r="D6" s="445"/>
      <c r="E6" s="271"/>
      <c r="F6" s="445"/>
      <c r="G6" s="289"/>
      <c r="H6" s="5"/>
      <c r="I6" s="210"/>
      <c r="J6" s="30"/>
      <c r="K6" s="7"/>
      <c r="L6" s="39"/>
      <c r="M6" s="9"/>
      <c r="N6" s="9"/>
      <c r="O6" s="31"/>
      <c r="P6" s="10"/>
      <c r="Q6" s="10"/>
      <c r="R6" s="446"/>
      <c r="S6" s="2"/>
      <c r="T6" s="11"/>
      <c r="U6" s="11"/>
      <c r="V6" s="12"/>
      <c r="W6" s="10"/>
      <c r="X6" s="10"/>
      <c r="Y6" s="9"/>
      <c r="Z6" s="12"/>
      <c r="AA6" s="447"/>
    </row>
    <row r="7" spans="1:296" ht="26" x14ac:dyDescent="0.35">
      <c r="A7" s="897" t="s">
        <v>772</v>
      </c>
      <c r="B7" s="897"/>
      <c r="C7" s="897"/>
      <c r="D7" s="897"/>
      <c r="E7" s="897"/>
      <c r="F7" s="897"/>
      <c r="G7" s="897"/>
      <c r="H7" s="897"/>
      <c r="I7" s="897"/>
      <c r="J7" s="897"/>
    </row>
    <row r="10" spans="1:296" ht="15.75" customHeight="1" x14ac:dyDescent="0.35"/>
    <row r="11" spans="1:296" ht="15.75" customHeight="1" x14ac:dyDescent="0.35"/>
    <row r="12" spans="1:296" ht="15.75" customHeight="1" x14ac:dyDescent="0.35"/>
    <row r="13" spans="1:296" ht="19" thickBot="1" x14ac:dyDescent="0.4">
      <c r="A13" s="843" t="s">
        <v>376</v>
      </c>
      <c r="B13" s="842"/>
      <c r="C13" s="842"/>
    </row>
    <row r="14" spans="1:296" ht="15.5" x14ac:dyDescent="0.35">
      <c r="A14" s="798" t="s">
        <v>0</v>
      </c>
      <c r="B14" s="798" t="s">
        <v>1</v>
      </c>
      <c r="C14" s="798"/>
      <c r="D14" s="798" t="s">
        <v>2</v>
      </c>
      <c r="E14" s="800" t="s">
        <v>3</v>
      </c>
      <c r="F14" s="369" t="s">
        <v>4</v>
      </c>
      <c r="G14" s="798" t="s">
        <v>5</v>
      </c>
      <c r="H14" s="798" t="s">
        <v>6</v>
      </c>
      <c r="I14" s="798"/>
      <c r="J14" s="370" t="s">
        <v>7</v>
      </c>
      <c r="K14" s="371" t="s">
        <v>8</v>
      </c>
      <c r="L14" s="372" t="s">
        <v>9</v>
      </c>
      <c r="M14" s="371" t="s">
        <v>10</v>
      </c>
      <c r="N14" s="371" t="s">
        <v>10</v>
      </c>
      <c r="O14" s="371" t="s">
        <v>11</v>
      </c>
      <c r="P14" s="802" t="s">
        <v>93</v>
      </c>
      <c r="Q14" s="802" t="s">
        <v>206</v>
      </c>
      <c r="R14" s="371" t="s">
        <v>12</v>
      </c>
      <c r="S14" s="804" t="s">
        <v>13</v>
      </c>
      <c r="T14" s="371" t="s">
        <v>14</v>
      </c>
      <c r="U14" s="371" t="s">
        <v>14</v>
      </c>
      <c r="V14" s="374" t="s">
        <v>15</v>
      </c>
      <c r="W14" s="40" t="s">
        <v>16</v>
      </c>
      <c r="X14" s="40" t="s">
        <v>17</v>
      </c>
      <c r="Y14" s="40" t="s">
        <v>18</v>
      </c>
      <c r="Z14" s="794" t="s">
        <v>19</v>
      </c>
      <c r="AA14" s="796" t="s">
        <v>17</v>
      </c>
    </row>
    <row r="15" spans="1:296" s="41" customFormat="1" ht="16" thickBot="1" x14ac:dyDescent="0.4">
      <c r="A15" s="799"/>
      <c r="B15" s="399" t="s">
        <v>20</v>
      </c>
      <c r="C15" s="395" t="s">
        <v>21</v>
      </c>
      <c r="D15" s="799"/>
      <c r="E15" s="801"/>
      <c r="F15" s="400" t="s">
        <v>22</v>
      </c>
      <c r="G15" s="799"/>
      <c r="H15" s="401" t="s">
        <v>23</v>
      </c>
      <c r="I15" s="395" t="s">
        <v>24</v>
      </c>
      <c r="J15" s="402" t="s">
        <v>25</v>
      </c>
      <c r="K15" s="403" t="s">
        <v>25</v>
      </c>
      <c r="L15" s="404" t="s">
        <v>26</v>
      </c>
      <c r="M15" s="403" t="s">
        <v>27</v>
      </c>
      <c r="N15" s="403" t="s">
        <v>28</v>
      </c>
      <c r="O15" s="403" t="s">
        <v>29</v>
      </c>
      <c r="P15" s="803"/>
      <c r="Q15" s="803"/>
      <c r="R15" s="403" t="s">
        <v>30</v>
      </c>
      <c r="S15" s="805"/>
      <c r="T15" s="403" t="s">
        <v>31</v>
      </c>
      <c r="U15" s="403" t="s">
        <v>32</v>
      </c>
      <c r="V15" s="406" t="s">
        <v>33</v>
      </c>
      <c r="W15" s="395" t="s">
        <v>34</v>
      </c>
      <c r="X15" s="395" t="s">
        <v>35</v>
      </c>
      <c r="Y15" s="395" t="s">
        <v>36</v>
      </c>
      <c r="Z15" s="795"/>
      <c r="AA15" s="797"/>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row>
    <row r="16" spans="1:296" ht="15.5" x14ac:dyDescent="0.35">
      <c r="A16" s="273">
        <v>1</v>
      </c>
      <c r="B16" s="439">
        <v>45670</v>
      </c>
      <c r="C16" s="441">
        <v>117220125</v>
      </c>
      <c r="D16" s="442"/>
      <c r="E16" s="273" t="s">
        <v>63</v>
      </c>
      <c r="F16" s="442"/>
      <c r="G16" s="98" t="s">
        <v>199</v>
      </c>
      <c r="H16" s="542">
        <v>1</v>
      </c>
      <c r="I16" s="152" t="s">
        <v>65</v>
      </c>
      <c r="J16" s="99">
        <v>354839</v>
      </c>
      <c r="K16" s="145">
        <f t="shared" ref="K16" si="0">SUM(H16*J16)</f>
        <v>354839</v>
      </c>
      <c r="L16" s="152">
        <v>0.2</v>
      </c>
      <c r="M16" s="146">
        <f t="shared" ref="M16" si="1">SUM(K16*L16)</f>
        <v>70967.8</v>
      </c>
      <c r="N16" s="146">
        <f t="shared" ref="N16" si="2">SUM(K16-M16)</f>
        <v>283871.2</v>
      </c>
      <c r="O16" s="146">
        <f>SUM(N16)</f>
        <v>283871.2</v>
      </c>
      <c r="P16" s="146">
        <f>SUM(O16*11%)</f>
        <v>31225.832000000002</v>
      </c>
      <c r="Q16" s="121"/>
      <c r="R16" s="121">
        <f>SUM(O16+P16)</f>
        <v>315097.03200000001</v>
      </c>
      <c r="S16" s="143" t="s">
        <v>104</v>
      </c>
      <c r="T16" s="148">
        <v>67500</v>
      </c>
      <c r="U16" s="148">
        <f>SUM(H16*T16)</f>
        <v>67500</v>
      </c>
      <c r="V16" s="149">
        <v>0</v>
      </c>
      <c r="W16" s="121">
        <f t="shared" ref="W16" si="3">SUM(U16*V16)</f>
        <v>0</v>
      </c>
      <c r="X16" s="121">
        <f t="shared" ref="X16" si="4">SUM(U16-W16)</f>
        <v>67500</v>
      </c>
      <c r="Y16" s="146">
        <f t="shared" ref="Y16" si="5">SUM(X16)</f>
        <v>67500</v>
      </c>
      <c r="Z16" s="149">
        <v>0.11</v>
      </c>
      <c r="AA16" s="146">
        <f t="shared" ref="AA16" si="6">SUM(Y16)+(Y16*Z16)</f>
        <v>74925</v>
      </c>
    </row>
    <row r="17" spans="1:293" ht="15.5" x14ac:dyDescent="0.35">
      <c r="A17" s="786">
        <v>2</v>
      </c>
      <c r="B17" s="783">
        <v>45674</v>
      </c>
      <c r="C17" s="859">
        <v>117260125</v>
      </c>
      <c r="D17" s="890"/>
      <c r="E17" s="786" t="s">
        <v>63</v>
      </c>
      <c r="F17" s="840" t="s">
        <v>38</v>
      </c>
      <c r="G17" s="86" t="s">
        <v>390</v>
      </c>
      <c r="H17" s="131">
        <v>1</v>
      </c>
      <c r="I17" s="131" t="s">
        <v>70</v>
      </c>
      <c r="J17" s="92">
        <v>1000000</v>
      </c>
      <c r="K17" s="123">
        <f t="shared" ref="K17:K18" si="7">SUM(H17*J17)</f>
        <v>1000000</v>
      </c>
      <c r="L17" s="87">
        <v>0.2</v>
      </c>
      <c r="M17" s="134">
        <f t="shared" ref="M17:M18" si="8">SUM(K17*L17)</f>
        <v>200000</v>
      </c>
      <c r="N17" s="134">
        <f t="shared" ref="N17:N18" si="9">SUM(K17-M17)</f>
        <v>800000</v>
      </c>
      <c r="O17" s="134">
        <f>SUM(N17:N20)</f>
        <v>9578632</v>
      </c>
      <c r="P17" s="134">
        <f>SUM(O17*11%)</f>
        <v>1053649.52</v>
      </c>
      <c r="Q17" s="129"/>
      <c r="R17" s="129">
        <f>SUM(O17+P17)</f>
        <v>10632281.52</v>
      </c>
      <c r="S17" s="171" t="s">
        <v>58</v>
      </c>
      <c r="T17" s="137">
        <v>495495</v>
      </c>
      <c r="U17" s="137">
        <f>SUM(H17*T17)</f>
        <v>495495</v>
      </c>
      <c r="V17" s="138">
        <v>0</v>
      </c>
      <c r="W17" s="129">
        <f>SUM(U17*V17)</f>
        <v>0</v>
      </c>
      <c r="X17" s="129">
        <f t="shared" ref="X17:X18" si="10">SUM(U17-W17)</f>
        <v>495495</v>
      </c>
      <c r="Y17" s="134">
        <f t="shared" ref="Y17:Y18" si="11">SUM(X17)</f>
        <v>495495</v>
      </c>
      <c r="Z17" s="138">
        <v>0.11</v>
      </c>
      <c r="AA17" s="134">
        <f t="shared" ref="AA17" si="12">SUM(Y17+(Y17*Z17))</f>
        <v>549999.44999999995</v>
      </c>
    </row>
    <row r="18" spans="1:293" ht="15.5" x14ac:dyDescent="0.35">
      <c r="A18" s="787"/>
      <c r="B18" s="784"/>
      <c r="C18" s="860"/>
      <c r="D18" s="891"/>
      <c r="E18" s="787"/>
      <c r="F18" s="882"/>
      <c r="G18" s="70" t="s">
        <v>101</v>
      </c>
      <c r="H18" s="75">
        <v>1</v>
      </c>
      <c r="I18" s="158" t="s">
        <v>65</v>
      </c>
      <c r="J18" s="71">
        <v>161290</v>
      </c>
      <c r="K18" s="54">
        <f t="shared" si="7"/>
        <v>161290</v>
      </c>
      <c r="L18" s="72">
        <v>0.2</v>
      </c>
      <c r="M18" s="56">
        <f t="shared" si="8"/>
        <v>32258</v>
      </c>
      <c r="N18" s="56">
        <f t="shared" si="9"/>
        <v>129032</v>
      </c>
      <c r="O18" s="472"/>
      <c r="P18" s="73"/>
      <c r="Q18" s="73"/>
      <c r="R18" s="69"/>
      <c r="S18" s="77" t="s">
        <v>104</v>
      </c>
      <c r="T18" s="78">
        <v>40000</v>
      </c>
      <c r="U18" s="78">
        <f>SUM(H18*T18)</f>
        <v>40000</v>
      </c>
      <c r="V18" s="79">
        <v>0</v>
      </c>
      <c r="W18" s="73">
        <f t="shared" ref="W18" si="13">SUM(U18*V18)</f>
        <v>0</v>
      </c>
      <c r="X18" s="73">
        <f t="shared" si="10"/>
        <v>40000</v>
      </c>
      <c r="Y18" s="56">
        <f t="shared" si="11"/>
        <v>40000</v>
      </c>
      <c r="Z18" s="79">
        <v>0.11</v>
      </c>
      <c r="AA18" s="56">
        <f t="shared" ref="AA18" si="14">SUM(Y18)+(Y18*Z18)</f>
        <v>44400</v>
      </c>
    </row>
    <row r="19" spans="1:293" ht="15.5" x14ac:dyDescent="0.35">
      <c r="A19" s="787"/>
      <c r="B19" s="784"/>
      <c r="C19" s="860"/>
      <c r="D19" s="891"/>
      <c r="E19" s="787"/>
      <c r="F19" s="882"/>
      <c r="G19" s="70" t="s">
        <v>169</v>
      </c>
      <c r="H19" s="396">
        <v>1</v>
      </c>
      <c r="I19" s="158" t="s">
        <v>39</v>
      </c>
      <c r="J19" s="157">
        <v>10200000</v>
      </c>
      <c r="K19" s="54">
        <f t="shared" ref="K19" si="15">SUM(H19*J19)</f>
        <v>10200000</v>
      </c>
      <c r="L19" s="72">
        <v>0.2</v>
      </c>
      <c r="M19" s="56">
        <f t="shared" ref="M19:M21" si="16">SUM(K19*L19)</f>
        <v>2040000</v>
      </c>
      <c r="N19" s="56">
        <f t="shared" ref="N19:N21" si="17">SUM(K19-M19)</f>
        <v>8160000</v>
      </c>
      <c r="O19" s="159"/>
      <c r="P19" s="73"/>
      <c r="Q19" s="73"/>
      <c r="R19" s="57"/>
      <c r="S19" s="77" t="s">
        <v>58</v>
      </c>
      <c r="T19" s="78">
        <v>1350000</v>
      </c>
      <c r="U19" s="78">
        <f>SUM(H19*T19)</f>
        <v>1350000</v>
      </c>
      <c r="V19" s="79">
        <v>0</v>
      </c>
      <c r="W19" s="56">
        <f t="shared" ref="W19" si="18">SUM(V19)</f>
        <v>0</v>
      </c>
      <c r="X19" s="73">
        <f t="shared" ref="X19:X21" si="19">SUM(U19-W19)</f>
        <v>1350000</v>
      </c>
      <c r="Y19" s="56">
        <f t="shared" ref="Y19:Y21" si="20">SUM(X19)</f>
        <v>1350000</v>
      </c>
      <c r="Z19" s="79">
        <v>0.11</v>
      </c>
      <c r="AA19" s="56">
        <f t="shared" ref="AA19:AA20" si="21">SUM(Y19)+(Y19*Z19)</f>
        <v>1498500</v>
      </c>
    </row>
    <row r="20" spans="1:293" ht="15.5" x14ac:dyDescent="0.35">
      <c r="A20" s="788"/>
      <c r="B20" s="785"/>
      <c r="C20" s="861"/>
      <c r="D20" s="892"/>
      <c r="E20" s="788"/>
      <c r="F20" s="841"/>
      <c r="G20" s="222" t="s">
        <v>391</v>
      </c>
      <c r="H20" s="663">
        <v>1</v>
      </c>
      <c r="I20" s="136" t="s">
        <v>39</v>
      </c>
      <c r="J20" s="126">
        <v>612000</v>
      </c>
      <c r="K20" s="44">
        <f t="shared" ref="K20" si="22">SUM(H20*J20)</f>
        <v>612000</v>
      </c>
      <c r="L20" s="91">
        <v>0.2</v>
      </c>
      <c r="M20" s="46">
        <f t="shared" si="16"/>
        <v>122400</v>
      </c>
      <c r="N20" s="46">
        <f t="shared" si="17"/>
        <v>489600</v>
      </c>
      <c r="O20" s="84"/>
      <c r="P20" s="81"/>
      <c r="Q20" s="81"/>
      <c r="R20" s="47"/>
      <c r="S20" s="128" t="s">
        <v>364</v>
      </c>
      <c r="T20" s="97">
        <v>394000</v>
      </c>
      <c r="U20" s="97">
        <f>SUM(H20*T20)</f>
        <v>394000</v>
      </c>
      <c r="V20" s="83">
        <v>0.2</v>
      </c>
      <c r="W20" s="81">
        <f>SUM(U20*V20)</f>
        <v>78800</v>
      </c>
      <c r="X20" s="81">
        <f t="shared" si="19"/>
        <v>315200</v>
      </c>
      <c r="Y20" s="46">
        <f t="shared" si="20"/>
        <v>315200</v>
      </c>
      <c r="Z20" s="83">
        <v>0.11</v>
      </c>
      <c r="AA20" s="46">
        <f t="shared" si="21"/>
        <v>349872</v>
      </c>
    </row>
    <row r="21" spans="1:293" ht="15.5" x14ac:dyDescent="0.35">
      <c r="A21" s="786">
        <v>3</v>
      </c>
      <c r="B21" s="783">
        <v>45674</v>
      </c>
      <c r="C21" s="859">
        <v>117270125</v>
      </c>
      <c r="D21" s="890"/>
      <c r="E21" s="786" t="s">
        <v>63</v>
      </c>
      <c r="F21" s="840" t="s">
        <v>38</v>
      </c>
      <c r="G21" s="32" t="s">
        <v>165</v>
      </c>
      <c r="H21" s="131">
        <v>1</v>
      </c>
      <c r="I21" s="131" t="s">
        <v>64</v>
      </c>
      <c r="J21" s="30">
        <v>2667000</v>
      </c>
      <c r="K21" s="123">
        <f t="shared" ref="K21" si="23">SUM(H21*J21)</f>
        <v>2667000</v>
      </c>
      <c r="L21" s="87">
        <v>0.1</v>
      </c>
      <c r="M21" s="134">
        <f t="shared" si="16"/>
        <v>266700</v>
      </c>
      <c r="N21" s="134">
        <f t="shared" si="17"/>
        <v>2400300</v>
      </c>
      <c r="O21" s="134">
        <f>SUM(N21:N22)</f>
        <v>8100900</v>
      </c>
      <c r="P21" s="134">
        <f>SUM(O21*11%)</f>
        <v>891099</v>
      </c>
      <c r="Q21" s="129"/>
      <c r="R21" s="129">
        <f>SUM(O21+P21)</f>
        <v>8991999</v>
      </c>
      <c r="S21" s="171" t="s">
        <v>58</v>
      </c>
      <c r="T21" s="137">
        <v>1600000</v>
      </c>
      <c r="U21" s="137">
        <f>SUM(H21*T21)</f>
        <v>1600000</v>
      </c>
      <c r="V21" s="138">
        <v>0.4</v>
      </c>
      <c r="W21" s="129">
        <f>SUM(U21*V21)</f>
        <v>640000</v>
      </c>
      <c r="X21" s="129">
        <f t="shared" si="19"/>
        <v>960000</v>
      </c>
      <c r="Y21" s="134">
        <f t="shared" si="20"/>
        <v>960000</v>
      </c>
      <c r="Z21" s="138">
        <v>0.11</v>
      </c>
      <c r="AA21" s="134">
        <f t="shared" ref="AA21" si="24">SUM(Y21+(Y21*Z21))</f>
        <v>1065600</v>
      </c>
    </row>
    <row r="22" spans="1:293" ht="15.5" x14ac:dyDescent="0.35">
      <c r="A22" s="788"/>
      <c r="B22" s="785"/>
      <c r="C22" s="861"/>
      <c r="D22" s="892"/>
      <c r="E22" s="788"/>
      <c r="F22" s="841"/>
      <c r="G22" s="235" t="s">
        <v>164</v>
      </c>
      <c r="H22" s="663">
        <v>1</v>
      </c>
      <c r="I22" s="136" t="s">
        <v>64</v>
      </c>
      <c r="J22" s="665">
        <v>6334000</v>
      </c>
      <c r="K22" s="44">
        <f t="shared" ref="K22" si="25">SUM(H22*J22)</f>
        <v>6334000</v>
      </c>
      <c r="L22" s="91">
        <v>0.1</v>
      </c>
      <c r="M22" s="46">
        <f t="shared" ref="M22:M25" si="26">SUM(K22*L22)</f>
        <v>633400</v>
      </c>
      <c r="N22" s="46">
        <f t="shared" ref="N22:N25" si="27">SUM(K22-M22)</f>
        <v>5700600</v>
      </c>
      <c r="O22" s="84"/>
      <c r="P22" s="81"/>
      <c r="Q22" s="81"/>
      <c r="R22" s="47"/>
      <c r="S22" s="128" t="s">
        <v>58</v>
      </c>
      <c r="T22" s="97">
        <v>3800000</v>
      </c>
      <c r="U22" s="97">
        <f>SUM(H22*T22)</f>
        <v>3800000</v>
      </c>
      <c r="V22" s="83">
        <v>0.4</v>
      </c>
      <c r="W22" s="81">
        <f>SUM(U22*V22)</f>
        <v>1520000</v>
      </c>
      <c r="X22" s="81">
        <f t="shared" ref="X22:X25" si="28">SUM(U22-W22)</f>
        <v>2280000</v>
      </c>
      <c r="Y22" s="46">
        <f t="shared" ref="Y22" si="29">SUM(X22)</f>
        <v>2280000</v>
      </c>
      <c r="Z22" s="83">
        <v>0.11</v>
      </c>
      <c r="AA22" s="46">
        <f t="shared" ref="AA22:AA23" si="30">SUM(Y22)+(Y22*Z22)</f>
        <v>2530800</v>
      </c>
    </row>
    <row r="23" spans="1:293" ht="15.5" x14ac:dyDescent="0.35">
      <c r="A23" s="786">
        <v>4</v>
      </c>
      <c r="B23" s="783">
        <v>45688</v>
      </c>
      <c r="C23" s="859">
        <v>117350125</v>
      </c>
      <c r="D23" s="890"/>
      <c r="E23" s="786" t="s">
        <v>63</v>
      </c>
      <c r="F23" s="840" t="s">
        <v>38</v>
      </c>
      <c r="G23" s="172" t="s">
        <v>195</v>
      </c>
      <c r="H23" s="495">
        <v>1</v>
      </c>
      <c r="I23" s="133" t="s">
        <v>45</v>
      </c>
      <c r="J23" s="248">
        <v>781250</v>
      </c>
      <c r="K23" s="123">
        <f t="shared" ref="K23" si="31">SUM(H23*J23)</f>
        <v>781250</v>
      </c>
      <c r="L23" s="87">
        <v>0.2</v>
      </c>
      <c r="M23" s="134">
        <f t="shared" si="26"/>
        <v>156250</v>
      </c>
      <c r="N23" s="134">
        <f t="shared" si="27"/>
        <v>625000</v>
      </c>
      <c r="O23" s="134">
        <f>SUM(N23:N25)</f>
        <v>2884774.4</v>
      </c>
      <c r="P23" s="134">
        <f>SUM(O23*11%)</f>
        <v>317325.18400000001</v>
      </c>
      <c r="Q23" s="129"/>
      <c r="R23" s="129">
        <f>SUM(O23+P23)</f>
        <v>3202099.5839999998</v>
      </c>
      <c r="S23" s="171" t="s">
        <v>77</v>
      </c>
      <c r="T23" s="137">
        <v>450000</v>
      </c>
      <c r="U23" s="137">
        <f>SUM(H23*T23)</f>
        <v>450000</v>
      </c>
      <c r="V23" s="138">
        <v>0.5</v>
      </c>
      <c r="W23" s="129">
        <f t="shared" ref="W23:W25" si="32">SUM(U23*V23)</f>
        <v>225000</v>
      </c>
      <c r="X23" s="129">
        <f t="shared" si="28"/>
        <v>225000</v>
      </c>
      <c r="Y23" s="134">
        <f>SUM(X23)</f>
        <v>225000</v>
      </c>
      <c r="Z23" s="138">
        <v>0.11</v>
      </c>
      <c r="AA23" s="134">
        <f t="shared" si="30"/>
        <v>249750</v>
      </c>
    </row>
    <row r="24" spans="1:293" ht="15.5" x14ac:dyDescent="0.35">
      <c r="A24" s="787"/>
      <c r="B24" s="784"/>
      <c r="C24" s="860"/>
      <c r="D24" s="891"/>
      <c r="E24" s="787"/>
      <c r="F24" s="882"/>
      <c r="G24" s="183" t="s">
        <v>421</v>
      </c>
      <c r="H24" s="75">
        <v>1</v>
      </c>
      <c r="I24" s="158" t="s">
        <v>45</v>
      </c>
      <c r="J24" s="71">
        <v>2153750</v>
      </c>
      <c r="K24" s="54">
        <f t="shared" ref="K24:K25" si="33">SUM(H24*J24)</f>
        <v>2153750</v>
      </c>
      <c r="L24" s="72">
        <v>0.2</v>
      </c>
      <c r="M24" s="56">
        <f t="shared" si="26"/>
        <v>430750</v>
      </c>
      <c r="N24" s="56">
        <f t="shared" si="27"/>
        <v>1723000</v>
      </c>
      <c r="O24" s="159"/>
      <c r="P24" s="73"/>
      <c r="Q24" s="73"/>
      <c r="R24" s="73"/>
      <c r="S24" s="77" t="s">
        <v>77</v>
      </c>
      <c r="T24" s="78">
        <v>1240000</v>
      </c>
      <c r="U24" s="78">
        <f>SUM(H24*T24)</f>
        <v>1240000</v>
      </c>
      <c r="V24" s="79">
        <v>0.5</v>
      </c>
      <c r="W24" s="73">
        <f t="shared" si="32"/>
        <v>620000</v>
      </c>
      <c r="X24" s="73">
        <f t="shared" si="28"/>
        <v>620000</v>
      </c>
      <c r="Y24" s="56">
        <f>SUM(X24)</f>
        <v>620000</v>
      </c>
      <c r="Z24" s="79">
        <v>0.11</v>
      </c>
      <c r="AA24" s="56">
        <f>SUM(Y24)+(Y24*Z24)</f>
        <v>688200</v>
      </c>
    </row>
    <row r="25" spans="1:293" ht="15.5" x14ac:dyDescent="0.35">
      <c r="A25" s="788"/>
      <c r="B25" s="785"/>
      <c r="C25" s="861"/>
      <c r="D25" s="80"/>
      <c r="E25" s="788"/>
      <c r="F25" s="47"/>
      <c r="G25" s="222" t="s">
        <v>143</v>
      </c>
      <c r="H25" s="202">
        <v>1</v>
      </c>
      <c r="I25" s="136" t="s">
        <v>45</v>
      </c>
      <c r="J25" s="126">
        <v>670968</v>
      </c>
      <c r="K25" s="44">
        <f t="shared" si="33"/>
        <v>670968</v>
      </c>
      <c r="L25" s="91">
        <v>0.2</v>
      </c>
      <c r="M25" s="46">
        <f t="shared" si="26"/>
        <v>134193.60000000001</v>
      </c>
      <c r="N25" s="46">
        <f t="shared" si="27"/>
        <v>536774.40000000002</v>
      </c>
      <c r="O25" s="84"/>
      <c r="P25" s="81"/>
      <c r="Q25" s="81"/>
      <c r="R25" s="81"/>
      <c r="S25" s="128" t="s">
        <v>77</v>
      </c>
      <c r="T25" s="97">
        <v>380000</v>
      </c>
      <c r="U25" s="97">
        <f>SUM(H25*T25)</f>
        <v>380000</v>
      </c>
      <c r="V25" s="83">
        <v>0.5</v>
      </c>
      <c r="W25" s="81">
        <f t="shared" si="32"/>
        <v>190000</v>
      </c>
      <c r="X25" s="81">
        <f t="shared" si="28"/>
        <v>190000</v>
      </c>
      <c r="Y25" s="46">
        <f>SUM(X25)</f>
        <v>190000</v>
      </c>
      <c r="Z25" s="83">
        <v>0.11</v>
      </c>
      <c r="AA25" s="46">
        <f>SUM(Y25)+(Y25*Z25)</f>
        <v>210900</v>
      </c>
    </row>
    <row r="26" spans="1:293" ht="15.75" customHeight="1" x14ac:dyDescent="0.35"/>
    <row r="27" spans="1:293" ht="15.75" customHeight="1" x14ac:dyDescent="0.35"/>
    <row r="28" spans="1:293" s="41" customFormat="1" ht="19" thickBot="1" x14ac:dyDescent="0.4">
      <c r="A28" s="789" t="s">
        <v>427</v>
      </c>
      <c r="B28" s="790"/>
      <c r="C28" s="790"/>
      <c r="D28" s="109"/>
      <c r="E28" s="110"/>
      <c r="F28" s="111"/>
      <c r="G28" s="112"/>
      <c r="H28" s="113"/>
      <c r="I28" s="112"/>
      <c r="J28" s="114"/>
      <c r="K28" s="115"/>
      <c r="L28" s="116"/>
      <c r="M28" s="117"/>
      <c r="N28" s="117"/>
      <c r="O28" s="13"/>
      <c r="P28" s="13"/>
      <c r="Q28" s="13"/>
      <c r="R28" s="116"/>
      <c r="S28" s="118"/>
      <c r="T28" s="13"/>
      <c r="U28" s="13"/>
      <c r="V28" s="13"/>
      <c r="W28" s="118"/>
      <c r="X28" s="13"/>
      <c r="Y28" s="13"/>
      <c r="Z28" s="14"/>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row>
    <row r="29" spans="1:293" ht="15.5" x14ac:dyDescent="0.35">
      <c r="A29" s="798" t="s">
        <v>0</v>
      </c>
      <c r="B29" s="798" t="s">
        <v>1</v>
      </c>
      <c r="C29" s="798"/>
      <c r="D29" s="798" t="s">
        <v>2</v>
      </c>
      <c r="E29" s="800" t="s">
        <v>3</v>
      </c>
      <c r="F29" s="369" t="s">
        <v>4</v>
      </c>
      <c r="G29" s="798" t="s">
        <v>5</v>
      </c>
      <c r="H29" s="798" t="s">
        <v>6</v>
      </c>
      <c r="I29" s="798"/>
      <c r="J29" s="370" t="s">
        <v>7</v>
      </c>
      <c r="K29" s="371" t="s">
        <v>8</v>
      </c>
      <c r="L29" s="372" t="s">
        <v>9</v>
      </c>
      <c r="M29" s="371" t="s">
        <v>10</v>
      </c>
      <c r="N29" s="371" t="s">
        <v>10</v>
      </c>
      <c r="O29" s="371" t="s">
        <v>11</v>
      </c>
      <c r="P29" s="802" t="s">
        <v>93</v>
      </c>
      <c r="Q29" s="802" t="s">
        <v>206</v>
      </c>
      <c r="R29" s="371" t="s">
        <v>12</v>
      </c>
      <c r="S29" s="804" t="s">
        <v>13</v>
      </c>
      <c r="T29" s="371" t="s">
        <v>14</v>
      </c>
      <c r="U29" s="371" t="s">
        <v>14</v>
      </c>
      <c r="V29" s="374" t="s">
        <v>15</v>
      </c>
      <c r="W29" s="40" t="s">
        <v>16</v>
      </c>
      <c r="X29" s="40" t="s">
        <v>17</v>
      </c>
      <c r="Y29" s="40" t="s">
        <v>18</v>
      </c>
      <c r="Z29" s="794" t="s">
        <v>19</v>
      </c>
      <c r="AA29" s="796" t="s">
        <v>17</v>
      </c>
    </row>
    <row r="30" spans="1:293" s="41" customFormat="1" ht="16" thickBot="1" x14ac:dyDescent="0.4">
      <c r="A30" s="808"/>
      <c r="B30" s="375" t="s">
        <v>20</v>
      </c>
      <c r="C30" s="367" t="s">
        <v>21</v>
      </c>
      <c r="D30" s="808"/>
      <c r="E30" s="809"/>
      <c r="F30" s="376" t="s">
        <v>22</v>
      </c>
      <c r="G30" s="808"/>
      <c r="H30" s="377" t="s">
        <v>23</v>
      </c>
      <c r="I30" s="367" t="s">
        <v>24</v>
      </c>
      <c r="J30" s="378" t="s">
        <v>25</v>
      </c>
      <c r="K30" s="379" t="s">
        <v>25</v>
      </c>
      <c r="L30" s="380" t="s">
        <v>26</v>
      </c>
      <c r="M30" s="379" t="s">
        <v>27</v>
      </c>
      <c r="N30" s="379" t="s">
        <v>28</v>
      </c>
      <c r="O30" s="379" t="s">
        <v>29</v>
      </c>
      <c r="P30" s="810"/>
      <c r="Q30" s="810"/>
      <c r="R30" s="379" t="s">
        <v>30</v>
      </c>
      <c r="S30" s="811"/>
      <c r="T30" s="379" t="s">
        <v>31</v>
      </c>
      <c r="U30" s="379" t="s">
        <v>32</v>
      </c>
      <c r="V30" s="381" t="s">
        <v>33</v>
      </c>
      <c r="W30" s="367" t="s">
        <v>34</v>
      </c>
      <c r="X30" s="367" t="s">
        <v>35</v>
      </c>
      <c r="Y30" s="367" t="s">
        <v>36</v>
      </c>
      <c r="Z30" s="806"/>
      <c r="AA30" s="807"/>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row>
    <row r="31" spans="1:293" ht="15.5" x14ac:dyDescent="0.35">
      <c r="A31" s="786">
        <v>1</v>
      </c>
      <c r="B31" s="783">
        <v>45702</v>
      </c>
      <c r="C31" s="859">
        <v>117470225</v>
      </c>
      <c r="D31" s="890"/>
      <c r="E31" s="786" t="s">
        <v>63</v>
      </c>
      <c r="F31" s="840" t="s">
        <v>38</v>
      </c>
      <c r="G31" s="86" t="s">
        <v>44</v>
      </c>
      <c r="H31" s="495">
        <v>1</v>
      </c>
      <c r="I31" s="133" t="s">
        <v>45</v>
      </c>
      <c r="J31" s="92">
        <v>1686000</v>
      </c>
      <c r="K31" s="123">
        <f t="shared" ref="K31" si="34">SUM(H31*J31)</f>
        <v>1686000</v>
      </c>
      <c r="L31" s="133">
        <v>0.2</v>
      </c>
      <c r="M31" s="134">
        <f t="shared" ref="M31" si="35">SUM(K31*L31)</f>
        <v>337200</v>
      </c>
      <c r="N31" s="134">
        <f t="shared" ref="N31" si="36">SUM(K31-M31)</f>
        <v>1348800</v>
      </c>
      <c r="O31" s="134">
        <f>SUM(N31:N33)</f>
        <v>3282400</v>
      </c>
      <c r="P31" s="134">
        <f>SUM(O31*11%)</f>
        <v>361064</v>
      </c>
      <c r="Q31" s="129"/>
      <c r="R31" s="129">
        <f>SUM(O31+P31)</f>
        <v>3643464</v>
      </c>
      <c r="S31" s="171" t="s">
        <v>260</v>
      </c>
      <c r="T31" s="137">
        <v>557000</v>
      </c>
      <c r="U31" s="137">
        <f>SUM(H31*T31)</f>
        <v>557000</v>
      </c>
      <c r="V31" s="138">
        <v>0</v>
      </c>
      <c r="W31" s="129">
        <f t="shared" ref="W31" si="37">SUM(U31*V31)</f>
        <v>0</v>
      </c>
      <c r="X31" s="129">
        <f t="shared" ref="X31" si="38">SUM(U31-W31)</f>
        <v>557000</v>
      </c>
      <c r="Y31" s="134">
        <f t="shared" ref="Y31" si="39">SUM(X31)</f>
        <v>557000</v>
      </c>
      <c r="Z31" s="138">
        <v>0.11</v>
      </c>
      <c r="AA31" s="134">
        <f t="shared" ref="AA31" si="40">SUM(Y31)+(Y31*Z31)</f>
        <v>618270</v>
      </c>
    </row>
    <row r="32" spans="1:293" ht="15.5" x14ac:dyDescent="0.35">
      <c r="A32" s="787"/>
      <c r="B32" s="784"/>
      <c r="C32" s="860"/>
      <c r="D32" s="891"/>
      <c r="E32" s="787"/>
      <c r="F32" s="882"/>
      <c r="G32" s="70" t="s">
        <v>192</v>
      </c>
      <c r="H32" s="300">
        <v>1</v>
      </c>
      <c r="I32" s="158" t="s">
        <v>42</v>
      </c>
      <c r="J32" s="312">
        <v>376000</v>
      </c>
      <c r="K32" s="54">
        <f t="shared" ref="K32:K35" si="41">SUM(H32*J32)</f>
        <v>376000</v>
      </c>
      <c r="L32" s="72">
        <v>0.2</v>
      </c>
      <c r="M32" s="56">
        <f t="shared" ref="M32:M35" si="42">SUM(K32*L32)</f>
        <v>75200</v>
      </c>
      <c r="N32" s="56">
        <f t="shared" ref="N32:N35" si="43">SUM(K32-M32)</f>
        <v>300800</v>
      </c>
      <c r="O32" s="56"/>
      <c r="P32" s="56"/>
      <c r="Q32" s="73"/>
      <c r="R32" s="73"/>
      <c r="S32" s="77" t="s">
        <v>260</v>
      </c>
      <c r="T32" s="78">
        <v>150000</v>
      </c>
      <c r="U32" s="78">
        <f>SUM(H32*T32)</f>
        <v>150000</v>
      </c>
      <c r="V32" s="79">
        <v>0</v>
      </c>
      <c r="W32" s="73">
        <f>SUM(U32*V32)</f>
        <v>0</v>
      </c>
      <c r="X32" s="73">
        <f>SUM(U32-W32)</f>
        <v>150000</v>
      </c>
      <c r="Y32" s="56">
        <f>SUM(X32)</f>
        <v>150000</v>
      </c>
      <c r="Z32" s="79">
        <v>0.11</v>
      </c>
      <c r="AA32" s="56">
        <f t="shared" ref="AA32:AA34" si="44">SUM(Y32)+(Y32*Z32)</f>
        <v>166500</v>
      </c>
    </row>
    <row r="33" spans="1:293" ht="15.5" x14ac:dyDescent="0.35">
      <c r="A33" s="788"/>
      <c r="B33" s="785"/>
      <c r="C33" s="861"/>
      <c r="D33" s="892"/>
      <c r="E33" s="788"/>
      <c r="F33" s="841"/>
      <c r="G33" s="222" t="s">
        <v>54</v>
      </c>
      <c r="H33" s="202">
        <v>1</v>
      </c>
      <c r="I33" s="136" t="s">
        <v>42</v>
      </c>
      <c r="J33" s="51">
        <v>2041000</v>
      </c>
      <c r="K33" s="44">
        <f t="shared" si="41"/>
        <v>2041000</v>
      </c>
      <c r="L33" s="91">
        <v>0.2</v>
      </c>
      <c r="M33" s="46">
        <f t="shared" si="42"/>
        <v>408200</v>
      </c>
      <c r="N33" s="46">
        <f t="shared" si="43"/>
        <v>1632800</v>
      </c>
      <c r="O33" s="84"/>
      <c r="P33" s="81"/>
      <c r="Q33" s="81"/>
      <c r="R33" s="351"/>
      <c r="S33" s="128" t="s">
        <v>260</v>
      </c>
      <c r="T33" s="97">
        <v>607000</v>
      </c>
      <c r="U33" s="97">
        <f>SUM(H33*T33)</f>
        <v>607000</v>
      </c>
      <c r="V33" s="83">
        <v>0</v>
      </c>
      <c r="W33" s="81">
        <f t="shared" ref="W33" si="45">SUM(U33*V33)</f>
        <v>0</v>
      </c>
      <c r="X33" s="81">
        <f t="shared" ref="X33:X35" si="46">SUM(U33-W33)</f>
        <v>607000</v>
      </c>
      <c r="Y33" s="46">
        <f t="shared" ref="Y33:Y35" si="47">SUM(X33)</f>
        <v>607000</v>
      </c>
      <c r="Z33" s="83">
        <v>0.11</v>
      </c>
      <c r="AA33" s="383">
        <f t="shared" si="44"/>
        <v>673770</v>
      </c>
    </row>
    <row r="34" spans="1:293" ht="15.5" x14ac:dyDescent="0.35">
      <c r="A34" s="786">
        <v>2</v>
      </c>
      <c r="B34" s="783">
        <v>45708</v>
      </c>
      <c r="C34" s="859">
        <v>117560225</v>
      </c>
      <c r="D34" s="890"/>
      <c r="E34" s="786" t="s">
        <v>63</v>
      </c>
      <c r="F34" s="840" t="s">
        <v>38</v>
      </c>
      <c r="G34" s="317" t="s">
        <v>167</v>
      </c>
      <c r="H34" s="203">
        <v>1</v>
      </c>
      <c r="I34" s="133" t="s">
        <v>39</v>
      </c>
      <c r="J34" s="204">
        <v>3240000</v>
      </c>
      <c r="K34" s="123">
        <f t="shared" si="41"/>
        <v>3240000</v>
      </c>
      <c r="L34" s="87">
        <v>0.2</v>
      </c>
      <c r="M34" s="134">
        <f t="shared" si="42"/>
        <v>648000</v>
      </c>
      <c r="N34" s="134">
        <f t="shared" si="43"/>
        <v>2592000</v>
      </c>
      <c r="O34" s="134">
        <f>SUM(N34:N35)</f>
        <v>3392000</v>
      </c>
      <c r="P34" s="134">
        <f>SUM(O34*11%)</f>
        <v>373120</v>
      </c>
      <c r="Q34" s="129"/>
      <c r="R34" s="129">
        <f>SUM(O34+P34)</f>
        <v>3765120</v>
      </c>
      <c r="S34" s="171" t="s">
        <v>58</v>
      </c>
      <c r="T34" s="137">
        <v>530000</v>
      </c>
      <c r="U34" s="137">
        <f>SUM(H34*T34)</f>
        <v>530000</v>
      </c>
      <c r="V34" s="138">
        <v>0</v>
      </c>
      <c r="W34" s="134">
        <f t="shared" ref="W34" si="48">SUM(V34)</f>
        <v>0</v>
      </c>
      <c r="X34" s="129">
        <f t="shared" si="46"/>
        <v>530000</v>
      </c>
      <c r="Y34" s="134">
        <f t="shared" si="47"/>
        <v>530000</v>
      </c>
      <c r="Z34" s="138">
        <v>0.11</v>
      </c>
      <c r="AA34" s="134">
        <f t="shared" si="44"/>
        <v>588300</v>
      </c>
    </row>
    <row r="35" spans="1:293" ht="15.5" x14ac:dyDescent="0.35">
      <c r="A35" s="788"/>
      <c r="B35" s="785"/>
      <c r="C35" s="861"/>
      <c r="D35" s="892"/>
      <c r="E35" s="788"/>
      <c r="F35" s="841"/>
      <c r="G35" s="184" t="s">
        <v>210</v>
      </c>
      <c r="H35" s="341">
        <v>2</v>
      </c>
      <c r="I35" s="136" t="s">
        <v>45</v>
      </c>
      <c r="J35" s="51">
        <v>500000</v>
      </c>
      <c r="K35" s="44">
        <f t="shared" si="41"/>
        <v>1000000</v>
      </c>
      <c r="L35" s="91">
        <v>0.2</v>
      </c>
      <c r="M35" s="46">
        <f t="shared" si="42"/>
        <v>200000</v>
      </c>
      <c r="N35" s="46">
        <f t="shared" si="43"/>
        <v>800000</v>
      </c>
      <c r="O35" s="496"/>
      <c r="P35" s="81"/>
      <c r="Q35" s="81"/>
      <c r="R35" s="494"/>
      <c r="S35" s="128" t="s">
        <v>77</v>
      </c>
      <c r="T35" s="97">
        <v>260000</v>
      </c>
      <c r="U35" s="97">
        <f>SUM(H35*T35)</f>
        <v>520000</v>
      </c>
      <c r="V35" s="83">
        <v>0.5</v>
      </c>
      <c r="W35" s="81">
        <f t="shared" ref="W35" si="49">SUM(U35*V35)</f>
        <v>260000</v>
      </c>
      <c r="X35" s="81">
        <f t="shared" si="46"/>
        <v>260000</v>
      </c>
      <c r="Y35" s="46">
        <f t="shared" si="47"/>
        <v>260000</v>
      </c>
      <c r="Z35" s="83">
        <v>0.11</v>
      </c>
      <c r="AA35" s="46">
        <f t="shared" ref="AA35:AA36" si="50">SUM(Y35)+(Y35*Z35)</f>
        <v>288600</v>
      </c>
    </row>
    <row r="36" spans="1:293" ht="15.5" x14ac:dyDescent="0.35">
      <c r="A36" s="273">
        <v>3</v>
      </c>
      <c r="B36" s="439">
        <v>45716</v>
      </c>
      <c r="C36" s="441">
        <v>117690225</v>
      </c>
      <c r="D36" s="442"/>
      <c r="E36" s="273" t="s">
        <v>63</v>
      </c>
      <c r="F36" s="442"/>
      <c r="G36" s="98" t="s">
        <v>192</v>
      </c>
      <c r="H36" s="542">
        <v>1</v>
      </c>
      <c r="I36" s="152" t="s">
        <v>42</v>
      </c>
      <c r="J36" s="440">
        <v>376000</v>
      </c>
      <c r="K36" s="145">
        <f t="shared" ref="K36" si="51">SUM(H36*J36)</f>
        <v>376000</v>
      </c>
      <c r="L36" s="101">
        <v>0.2</v>
      </c>
      <c r="M36" s="146">
        <f t="shared" ref="M36" si="52">SUM(K36*L36)</f>
        <v>75200</v>
      </c>
      <c r="N36" s="146">
        <f t="shared" ref="N36" si="53">SUM(K36-M36)</f>
        <v>300800</v>
      </c>
      <c r="O36" s="146">
        <f>SUM(N36)</f>
        <v>300800</v>
      </c>
      <c r="P36" s="146">
        <f>SUM(O36*11%)</f>
        <v>33088</v>
      </c>
      <c r="Q36" s="121"/>
      <c r="R36" s="121">
        <f>SUM(O36+P36)</f>
        <v>333888</v>
      </c>
      <c r="S36" s="143" t="s">
        <v>260</v>
      </c>
      <c r="T36" s="148">
        <v>150000</v>
      </c>
      <c r="U36" s="148">
        <f>SUM(H36*T36)</f>
        <v>150000</v>
      </c>
      <c r="V36" s="149">
        <v>0</v>
      </c>
      <c r="W36" s="121">
        <f>SUM(U36*V36)</f>
        <v>0</v>
      </c>
      <c r="X36" s="121">
        <f>SUM(U36-W36)</f>
        <v>150000</v>
      </c>
      <c r="Y36" s="146">
        <f>SUM(X36)</f>
        <v>150000</v>
      </c>
      <c r="Z36" s="149">
        <v>0.11</v>
      </c>
      <c r="AA36" s="146">
        <f t="shared" si="50"/>
        <v>166500</v>
      </c>
    </row>
    <row r="37" spans="1:293" ht="15.75" customHeight="1" x14ac:dyDescent="0.35"/>
    <row r="38" spans="1:293" ht="15.75" customHeight="1" x14ac:dyDescent="0.35"/>
    <row r="39" spans="1:293" s="41" customFormat="1" ht="19" thickBot="1" x14ac:dyDescent="0.4">
      <c r="A39" s="789" t="s">
        <v>511</v>
      </c>
      <c r="B39" s="790"/>
      <c r="C39" s="790"/>
      <c r="D39" s="109"/>
      <c r="E39" s="110"/>
      <c r="F39" s="111"/>
      <c r="G39" s="112"/>
      <c r="H39" s="113"/>
      <c r="I39" s="112"/>
      <c r="J39" s="114"/>
      <c r="K39" s="115"/>
      <c r="L39" s="116"/>
      <c r="M39" s="117"/>
      <c r="N39" s="117"/>
      <c r="O39" s="13"/>
      <c r="P39" s="13"/>
      <c r="Q39" s="13"/>
      <c r="R39" s="116"/>
      <c r="S39" s="118"/>
      <c r="T39" s="13"/>
      <c r="U39" s="13"/>
      <c r="V39" s="13"/>
      <c r="W39" s="118"/>
      <c r="X39" s="13"/>
      <c r="Y39" s="13"/>
      <c r="Z39" s="14"/>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row>
    <row r="40" spans="1:293" ht="15.5" x14ac:dyDescent="0.35">
      <c r="A40" s="798" t="s">
        <v>0</v>
      </c>
      <c r="B40" s="798" t="s">
        <v>1</v>
      </c>
      <c r="C40" s="798"/>
      <c r="D40" s="798" t="s">
        <v>2</v>
      </c>
      <c r="E40" s="800" t="s">
        <v>3</v>
      </c>
      <c r="F40" s="369" t="s">
        <v>4</v>
      </c>
      <c r="G40" s="798" t="s">
        <v>5</v>
      </c>
      <c r="H40" s="798" t="s">
        <v>6</v>
      </c>
      <c r="I40" s="798"/>
      <c r="J40" s="370" t="s">
        <v>7</v>
      </c>
      <c r="K40" s="371" t="s">
        <v>8</v>
      </c>
      <c r="L40" s="372" t="s">
        <v>9</v>
      </c>
      <c r="M40" s="371" t="s">
        <v>10</v>
      </c>
      <c r="N40" s="371" t="s">
        <v>10</v>
      </c>
      <c r="O40" s="371" t="s">
        <v>11</v>
      </c>
      <c r="P40" s="802" t="s">
        <v>93</v>
      </c>
      <c r="Q40" s="802" t="s">
        <v>206</v>
      </c>
      <c r="R40" s="371" t="s">
        <v>12</v>
      </c>
      <c r="S40" s="804" t="s">
        <v>13</v>
      </c>
      <c r="T40" s="371" t="s">
        <v>14</v>
      </c>
      <c r="U40" s="371" t="s">
        <v>14</v>
      </c>
      <c r="V40" s="374" t="s">
        <v>15</v>
      </c>
      <c r="W40" s="40" t="s">
        <v>16</v>
      </c>
      <c r="X40" s="40" t="s">
        <v>17</v>
      </c>
      <c r="Y40" s="40" t="s">
        <v>18</v>
      </c>
      <c r="Z40" s="794" t="s">
        <v>19</v>
      </c>
      <c r="AA40" s="796" t="s">
        <v>17</v>
      </c>
    </row>
    <row r="41" spans="1:293" s="41" customFormat="1" ht="16" thickBot="1" x14ac:dyDescent="0.4">
      <c r="A41" s="808"/>
      <c r="B41" s="375" t="s">
        <v>20</v>
      </c>
      <c r="C41" s="367" t="s">
        <v>21</v>
      </c>
      <c r="D41" s="808"/>
      <c r="E41" s="809"/>
      <c r="F41" s="376" t="s">
        <v>22</v>
      </c>
      <c r="G41" s="808"/>
      <c r="H41" s="377" t="s">
        <v>23</v>
      </c>
      <c r="I41" s="367" t="s">
        <v>24</v>
      </c>
      <c r="J41" s="378" t="s">
        <v>25</v>
      </c>
      <c r="K41" s="379" t="s">
        <v>25</v>
      </c>
      <c r="L41" s="380" t="s">
        <v>26</v>
      </c>
      <c r="M41" s="379" t="s">
        <v>27</v>
      </c>
      <c r="N41" s="379" t="s">
        <v>28</v>
      </c>
      <c r="O41" s="379" t="s">
        <v>29</v>
      </c>
      <c r="P41" s="810"/>
      <c r="Q41" s="810"/>
      <c r="R41" s="379" t="s">
        <v>30</v>
      </c>
      <c r="S41" s="811"/>
      <c r="T41" s="379" t="s">
        <v>31</v>
      </c>
      <c r="U41" s="379" t="s">
        <v>32</v>
      </c>
      <c r="V41" s="381" t="s">
        <v>33</v>
      </c>
      <c r="W41" s="367" t="s">
        <v>34</v>
      </c>
      <c r="X41" s="367" t="s">
        <v>35</v>
      </c>
      <c r="Y41" s="367" t="s">
        <v>36</v>
      </c>
      <c r="Z41" s="806"/>
      <c r="AA41" s="807"/>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row>
    <row r="42" spans="1:293" ht="15.5" x14ac:dyDescent="0.35">
      <c r="A42" s="786">
        <v>1</v>
      </c>
      <c r="B42" s="783">
        <v>45755</v>
      </c>
      <c r="C42" s="859">
        <v>118040425</v>
      </c>
      <c r="D42" s="890"/>
      <c r="E42" s="786" t="s">
        <v>63</v>
      </c>
      <c r="F42" s="840" t="s">
        <v>38</v>
      </c>
      <c r="G42" s="256" t="s">
        <v>87</v>
      </c>
      <c r="H42" s="495">
        <v>1</v>
      </c>
      <c r="I42" s="133" t="s">
        <v>45</v>
      </c>
      <c r="J42" s="248">
        <v>1230090</v>
      </c>
      <c r="K42" s="123">
        <f t="shared" ref="K42:K46" si="54">SUM(H42*J42)</f>
        <v>1230090</v>
      </c>
      <c r="L42" s="133">
        <v>0.2</v>
      </c>
      <c r="M42" s="134">
        <f t="shared" ref="M42:M46" si="55">SUM(K42*L42)</f>
        <v>246018</v>
      </c>
      <c r="N42" s="134">
        <f t="shared" ref="N42:N46" si="56">SUM(K42-M42)</f>
        <v>984072</v>
      </c>
      <c r="O42" s="134">
        <f>SUM(N42:N50)</f>
        <v>24864944</v>
      </c>
      <c r="P42" s="134">
        <f>SUM(O42*11%)</f>
        <v>2735143.84</v>
      </c>
      <c r="Q42" s="129"/>
      <c r="R42" s="129">
        <f>SUM(O42+P42)</f>
        <v>27600087.84</v>
      </c>
      <c r="S42" s="171" t="s">
        <v>47</v>
      </c>
      <c r="T42" s="137">
        <v>649740</v>
      </c>
      <c r="U42" s="137">
        <f>SUM(H42*T42)</f>
        <v>649740</v>
      </c>
      <c r="V42" s="138">
        <v>0.22</v>
      </c>
      <c r="W42" s="129">
        <f>SUM(U42*V42)</f>
        <v>142942.79999999999</v>
      </c>
      <c r="X42" s="129">
        <f>SUM(U42-W42)</f>
        <v>506797.2</v>
      </c>
      <c r="Y42" s="134">
        <f t="shared" ref="Y42:Y46" si="57">SUM(X42)</f>
        <v>506797.2</v>
      </c>
      <c r="Z42" s="138">
        <v>0.11</v>
      </c>
      <c r="AA42" s="134">
        <f t="shared" ref="AA42:AA46" si="58">SUM(Y42)+(Y42*Z42)</f>
        <v>562544.89199999999</v>
      </c>
    </row>
    <row r="43" spans="1:293" ht="15.5" x14ac:dyDescent="0.35">
      <c r="A43" s="787"/>
      <c r="B43" s="784"/>
      <c r="C43" s="860"/>
      <c r="D43" s="891"/>
      <c r="E43" s="787"/>
      <c r="F43" s="882"/>
      <c r="G43" s="70" t="s">
        <v>169</v>
      </c>
      <c r="H43" s="396">
        <v>1</v>
      </c>
      <c r="I43" s="158" t="s">
        <v>39</v>
      </c>
      <c r="J43" s="157">
        <v>10200000</v>
      </c>
      <c r="K43" s="54">
        <f t="shared" si="54"/>
        <v>10200000</v>
      </c>
      <c r="L43" s="72">
        <v>0.2</v>
      </c>
      <c r="M43" s="56">
        <f t="shared" si="55"/>
        <v>2040000</v>
      </c>
      <c r="N43" s="56">
        <f t="shared" si="56"/>
        <v>8160000</v>
      </c>
      <c r="O43" s="159"/>
      <c r="P43" s="73"/>
      <c r="Q43" s="73"/>
      <c r="R43" s="57"/>
      <c r="S43" s="77" t="s">
        <v>58</v>
      </c>
      <c r="T43" s="78">
        <v>1350000</v>
      </c>
      <c r="U43" s="78">
        <f>SUM(H43*T43)</f>
        <v>1350000</v>
      </c>
      <c r="V43" s="79">
        <v>0</v>
      </c>
      <c r="W43" s="56">
        <f t="shared" ref="W43:W44" si="59">SUM(V43)</f>
        <v>0</v>
      </c>
      <c r="X43" s="73">
        <f t="shared" ref="X43:X46" si="60">SUM(U43-W43)</f>
        <v>1350000</v>
      </c>
      <c r="Y43" s="56">
        <f t="shared" si="57"/>
        <v>1350000</v>
      </c>
      <c r="Z43" s="79">
        <v>0.11</v>
      </c>
      <c r="AA43" s="56">
        <f t="shared" si="58"/>
        <v>1498500</v>
      </c>
    </row>
    <row r="44" spans="1:293" ht="15.5" x14ac:dyDescent="0.35">
      <c r="A44" s="787"/>
      <c r="B44" s="784"/>
      <c r="C44" s="860"/>
      <c r="D44" s="891"/>
      <c r="E44" s="787"/>
      <c r="F44" s="882"/>
      <c r="G44" s="183" t="s">
        <v>262</v>
      </c>
      <c r="H44" s="300">
        <v>1</v>
      </c>
      <c r="I44" s="158" t="s">
        <v>39</v>
      </c>
      <c r="J44" s="53">
        <v>6000000</v>
      </c>
      <c r="K44" s="54">
        <f t="shared" si="54"/>
        <v>6000000</v>
      </c>
      <c r="L44" s="72">
        <v>0.2</v>
      </c>
      <c r="M44" s="56">
        <f t="shared" si="55"/>
        <v>1200000</v>
      </c>
      <c r="N44" s="56">
        <f t="shared" si="56"/>
        <v>4800000</v>
      </c>
      <c r="O44" s="159"/>
      <c r="P44" s="73"/>
      <c r="Q44" s="73"/>
      <c r="R44" s="57"/>
      <c r="S44" s="77" t="s">
        <v>58</v>
      </c>
      <c r="T44" s="78">
        <v>590000</v>
      </c>
      <c r="U44" s="78">
        <f>SUM(H44*T44)</f>
        <v>590000</v>
      </c>
      <c r="V44" s="79">
        <v>0</v>
      </c>
      <c r="W44" s="56">
        <f t="shared" si="59"/>
        <v>0</v>
      </c>
      <c r="X44" s="73">
        <f t="shared" si="60"/>
        <v>590000</v>
      </c>
      <c r="Y44" s="56">
        <f t="shared" si="57"/>
        <v>590000</v>
      </c>
      <c r="Z44" s="79">
        <v>0.11</v>
      </c>
      <c r="AA44" s="56">
        <f t="shared" si="58"/>
        <v>654900</v>
      </c>
    </row>
    <row r="45" spans="1:293" ht="15.5" x14ac:dyDescent="0.35">
      <c r="A45" s="787"/>
      <c r="B45" s="784"/>
      <c r="C45" s="860"/>
      <c r="D45" s="891"/>
      <c r="E45" s="787"/>
      <c r="F45" s="882"/>
      <c r="G45" s="125" t="s">
        <v>190</v>
      </c>
      <c r="H45" s="75">
        <v>1</v>
      </c>
      <c r="I45" s="158" t="s">
        <v>52</v>
      </c>
      <c r="J45" s="189">
        <v>2025000</v>
      </c>
      <c r="K45" s="54">
        <f t="shared" si="54"/>
        <v>2025000</v>
      </c>
      <c r="L45" s="158">
        <v>0.2</v>
      </c>
      <c r="M45" s="56">
        <f t="shared" si="55"/>
        <v>405000</v>
      </c>
      <c r="N45" s="56">
        <f t="shared" si="56"/>
        <v>1620000</v>
      </c>
      <c r="O45" s="486"/>
      <c r="P45" s="73"/>
      <c r="Q45" s="73"/>
      <c r="R45" s="70"/>
      <c r="S45" s="77" t="s">
        <v>58</v>
      </c>
      <c r="T45" s="78">
        <v>490000</v>
      </c>
      <c r="U45" s="78">
        <f>SUM(H45*T45)</f>
        <v>490000</v>
      </c>
      <c r="V45" s="79">
        <v>0</v>
      </c>
      <c r="W45" s="73">
        <f t="shared" ref="W45:W46" si="61">SUM(U45*V45)</f>
        <v>0</v>
      </c>
      <c r="X45" s="73">
        <f t="shared" si="60"/>
        <v>490000</v>
      </c>
      <c r="Y45" s="56">
        <f t="shared" si="57"/>
        <v>490000</v>
      </c>
      <c r="Z45" s="79">
        <v>0.11</v>
      </c>
      <c r="AA45" s="56">
        <f t="shared" si="58"/>
        <v>543900</v>
      </c>
    </row>
    <row r="46" spans="1:293" ht="15.5" x14ac:dyDescent="0.35">
      <c r="A46" s="787"/>
      <c r="B46" s="784"/>
      <c r="C46" s="860"/>
      <c r="D46" s="891"/>
      <c r="E46" s="787"/>
      <c r="F46" s="882"/>
      <c r="G46" s="57" t="s">
        <v>196</v>
      </c>
      <c r="H46" s="75">
        <v>1</v>
      </c>
      <c r="I46" s="158" t="s">
        <v>39</v>
      </c>
      <c r="J46" s="157">
        <v>4431305</v>
      </c>
      <c r="K46" s="54">
        <f t="shared" si="54"/>
        <v>4431305</v>
      </c>
      <c r="L46" s="72">
        <v>0.2</v>
      </c>
      <c r="M46" s="56">
        <f t="shared" si="55"/>
        <v>886261</v>
      </c>
      <c r="N46" s="56">
        <f t="shared" si="56"/>
        <v>3545044</v>
      </c>
      <c r="O46" s="159"/>
      <c r="P46" s="73"/>
      <c r="Q46" s="73"/>
      <c r="R46" s="55"/>
      <c r="S46" s="77" t="s">
        <v>58</v>
      </c>
      <c r="T46" s="78">
        <v>1020000</v>
      </c>
      <c r="U46" s="78">
        <f>SUM(H46*T46)</f>
        <v>1020000</v>
      </c>
      <c r="V46" s="79">
        <v>0</v>
      </c>
      <c r="W46" s="73">
        <f t="shared" si="61"/>
        <v>0</v>
      </c>
      <c r="X46" s="73">
        <f t="shared" si="60"/>
        <v>1020000</v>
      </c>
      <c r="Y46" s="56">
        <f t="shared" si="57"/>
        <v>1020000</v>
      </c>
      <c r="Z46" s="79">
        <v>0.11</v>
      </c>
      <c r="AA46" s="56">
        <f t="shared" si="58"/>
        <v>1132200</v>
      </c>
    </row>
    <row r="47" spans="1:293" ht="15.5" x14ac:dyDescent="0.35">
      <c r="A47" s="787"/>
      <c r="B47" s="784"/>
      <c r="C47" s="860"/>
      <c r="D47" s="891"/>
      <c r="E47" s="787"/>
      <c r="F47" s="882"/>
      <c r="G47" s="70" t="s">
        <v>132</v>
      </c>
      <c r="H47" s="76">
        <v>1</v>
      </c>
      <c r="I47" s="158" t="s">
        <v>52</v>
      </c>
      <c r="J47" s="71">
        <v>258100</v>
      </c>
      <c r="K47" s="54">
        <f t="shared" ref="K47:K50" si="62">SUM(H47*J47)</f>
        <v>258100</v>
      </c>
      <c r="L47" s="72">
        <v>0.2</v>
      </c>
      <c r="M47" s="56">
        <f t="shared" ref="M47:M50" si="63">SUM(K47*L47)</f>
        <v>51620</v>
      </c>
      <c r="N47" s="56">
        <f t="shared" ref="N47:N50" si="64">SUM(K47-M47)</f>
        <v>206480</v>
      </c>
      <c r="O47" s="472"/>
      <c r="P47" s="73"/>
      <c r="Q47" s="73"/>
      <c r="R47" s="69"/>
      <c r="S47" s="77" t="s">
        <v>112</v>
      </c>
      <c r="T47" s="78">
        <v>60000</v>
      </c>
      <c r="U47" s="78">
        <f>SUM(H47*T47)</f>
        <v>60000</v>
      </c>
      <c r="V47" s="79">
        <v>0</v>
      </c>
      <c r="W47" s="73">
        <f t="shared" ref="W47:W49" si="65">SUM(U47*V47)</f>
        <v>0</v>
      </c>
      <c r="X47" s="73">
        <f t="shared" ref="X47:X50" si="66">SUM(U47-W47)</f>
        <v>60000</v>
      </c>
      <c r="Y47" s="56">
        <f t="shared" ref="Y47:Y50" si="67">SUM(X47)</f>
        <v>60000</v>
      </c>
      <c r="Z47" s="79">
        <v>0</v>
      </c>
      <c r="AA47" s="56">
        <f t="shared" ref="AA47:AA50" si="68">SUM(Y47)+(Y47*Z47)</f>
        <v>60000</v>
      </c>
    </row>
    <row r="48" spans="1:293" ht="15.5" x14ac:dyDescent="0.35">
      <c r="A48" s="787"/>
      <c r="B48" s="784"/>
      <c r="C48" s="860"/>
      <c r="D48" s="891"/>
      <c r="E48" s="787"/>
      <c r="F48" s="882"/>
      <c r="G48" s="125" t="s">
        <v>195</v>
      </c>
      <c r="H48" s="473">
        <v>2</v>
      </c>
      <c r="I48" s="158" t="s">
        <v>45</v>
      </c>
      <c r="J48" s="189">
        <v>781250</v>
      </c>
      <c r="K48" s="54">
        <f t="shared" ref="K48" si="69">SUM(H48*J48)</f>
        <v>1562500</v>
      </c>
      <c r="L48" s="72">
        <v>0.2</v>
      </c>
      <c r="M48" s="56">
        <f t="shared" si="63"/>
        <v>312500</v>
      </c>
      <c r="N48" s="56">
        <f t="shared" si="64"/>
        <v>1250000</v>
      </c>
      <c r="O48" s="57"/>
      <c r="P48" s="57"/>
      <c r="Q48" s="57"/>
      <c r="R48" s="57"/>
      <c r="S48" s="77" t="s">
        <v>77</v>
      </c>
      <c r="T48" s="78">
        <v>450000</v>
      </c>
      <c r="U48" s="78">
        <f>SUM(H48*T48)</f>
        <v>900000</v>
      </c>
      <c r="V48" s="79">
        <v>0.5</v>
      </c>
      <c r="W48" s="73">
        <f t="shared" si="65"/>
        <v>450000</v>
      </c>
      <c r="X48" s="73">
        <f t="shared" si="66"/>
        <v>450000</v>
      </c>
      <c r="Y48" s="56">
        <f>SUM(X48)</f>
        <v>450000</v>
      </c>
      <c r="Z48" s="79">
        <v>0.11</v>
      </c>
      <c r="AA48" s="56">
        <f t="shared" si="68"/>
        <v>499500</v>
      </c>
    </row>
    <row r="49" spans="1:293" ht="15.5" x14ac:dyDescent="0.35">
      <c r="A49" s="787"/>
      <c r="B49" s="784"/>
      <c r="C49" s="860"/>
      <c r="D49" s="891"/>
      <c r="E49" s="787"/>
      <c r="F49" s="882"/>
      <c r="G49" s="70" t="s">
        <v>187</v>
      </c>
      <c r="H49" s="300">
        <v>1</v>
      </c>
      <c r="I49" s="158" t="s">
        <v>39</v>
      </c>
      <c r="J49" s="53">
        <v>5070435</v>
      </c>
      <c r="K49" s="54">
        <f t="shared" ref="K49" si="70">SUM(H49*J49)</f>
        <v>5070435</v>
      </c>
      <c r="L49" s="72">
        <v>0.2</v>
      </c>
      <c r="M49" s="56">
        <f t="shared" si="63"/>
        <v>1014087</v>
      </c>
      <c r="N49" s="56">
        <f t="shared" si="64"/>
        <v>4056348</v>
      </c>
      <c r="O49" s="159"/>
      <c r="P49" s="73"/>
      <c r="Q49" s="73"/>
      <c r="R49" s="55"/>
      <c r="S49" s="77" t="s">
        <v>58</v>
      </c>
      <c r="T49" s="78">
        <v>1170000</v>
      </c>
      <c r="U49" s="78">
        <f>SUM(H49*T49)</f>
        <v>1170000</v>
      </c>
      <c r="V49" s="79">
        <v>0</v>
      </c>
      <c r="W49" s="73">
        <f t="shared" si="65"/>
        <v>0</v>
      </c>
      <c r="X49" s="73">
        <f t="shared" si="66"/>
        <v>1170000</v>
      </c>
      <c r="Y49" s="56">
        <f t="shared" ref="Y49" si="71">SUM(X49)</f>
        <v>1170000</v>
      </c>
      <c r="Z49" s="79">
        <v>0.11</v>
      </c>
      <c r="AA49" s="56">
        <f t="shared" si="68"/>
        <v>1298700</v>
      </c>
    </row>
    <row r="50" spans="1:293" ht="15.5" x14ac:dyDescent="0.35">
      <c r="A50" s="788"/>
      <c r="B50" s="785"/>
      <c r="C50" s="861"/>
      <c r="D50" s="892"/>
      <c r="E50" s="788"/>
      <c r="F50" s="841"/>
      <c r="G50" s="222" t="s">
        <v>509</v>
      </c>
      <c r="H50" s="663">
        <v>1</v>
      </c>
      <c r="I50" s="136" t="s">
        <v>39</v>
      </c>
      <c r="J50" s="177">
        <v>303750</v>
      </c>
      <c r="K50" s="44">
        <f t="shared" si="62"/>
        <v>303750</v>
      </c>
      <c r="L50" s="91">
        <v>0.2</v>
      </c>
      <c r="M50" s="46">
        <f t="shared" si="63"/>
        <v>60750</v>
      </c>
      <c r="N50" s="46">
        <f t="shared" si="64"/>
        <v>243000</v>
      </c>
      <c r="O50" s="84"/>
      <c r="P50" s="81"/>
      <c r="Q50" s="81"/>
      <c r="R50" s="47"/>
      <c r="S50" s="128" t="s">
        <v>510</v>
      </c>
      <c r="T50" s="97">
        <v>170000</v>
      </c>
      <c r="U50" s="97">
        <f>SUM(H50*T50)</f>
        <v>170000</v>
      </c>
      <c r="V50" s="83">
        <v>0</v>
      </c>
      <c r="W50" s="46">
        <f t="shared" ref="W50" si="72">SUM(V50)</f>
        <v>0</v>
      </c>
      <c r="X50" s="81">
        <f t="shared" si="66"/>
        <v>170000</v>
      </c>
      <c r="Y50" s="46">
        <f t="shared" si="67"/>
        <v>170000</v>
      </c>
      <c r="Z50" s="83">
        <v>0.11</v>
      </c>
      <c r="AA50" s="46">
        <f t="shared" si="68"/>
        <v>188700</v>
      </c>
    </row>
    <row r="51" spans="1:293" ht="15.5" x14ac:dyDescent="0.35">
      <c r="A51" s="786">
        <v>2</v>
      </c>
      <c r="B51" s="783">
        <v>45411</v>
      </c>
      <c r="C51" s="859">
        <v>118130425</v>
      </c>
      <c r="D51" s="890"/>
      <c r="E51" s="786" t="s">
        <v>63</v>
      </c>
      <c r="F51" s="840" t="s">
        <v>38</v>
      </c>
      <c r="G51" s="86" t="s">
        <v>251</v>
      </c>
      <c r="H51" s="203">
        <v>1</v>
      </c>
      <c r="I51" s="133" t="s">
        <v>64</v>
      </c>
      <c r="J51" s="92">
        <v>18750000</v>
      </c>
      <c r="K51" s="123">
        <f t="shared" ref="K51" si="73">SUM(H51*J51)</f>
        <v>18750000</v>
      </c>
      <c r="L51" s="133">
        <v>0.2</v>
      </c>
      <c r="M51" s="134">
        <f t="shared" ref="M51" si="74">SUM(K51*L51)</f>
        <v>3750000</v>
      </c>
      <c r="N51" s="134">
        <f t="shared" ref="N51" si="75">SUM(K51-M51)</f>
        <v>15000000</v>
      </c>
      <c r="O51" s="134">
        <f>SUM(N51:N52)</f>
        <v>22600000</v>
      </c>
      <c r="P51" s="134">
        <f>SUM(O51*11%)</f>
        <v>2486000</v>
      </c>
      <c r="Q51" s="129"/>
      <c r="R51" s="129">
        <f>SUM(O51+P51)</f>
        <v>25086000</v>
      </c>
      <c r="S51" s="171" t="s">
        <v>58</v>
      </c>
      <c r="T51" s="137">
        <v>15000000</v>
      </c>
      <c r="U51" s="137">
        <f>SUM(H51*T51)</f>
        <v>15000000</v>
      </c>
      <c r="V51" s="138">
        <v>0.4</v>
      </c>
      <c r="W51" s="129">
        <f t="shared" ref="W51" si="76">SUM(U51*V51)</f>
        <v>6000000</v>
      </c>
      <c r="X51" s="129">
        <f t="shared" ref="X51" si="77">SUM(U51-W51)</f>
        <v>9000000</v>
      </c>
      <c r="Y51" s="134">
        <f t="shared" ref="Y51" si="78">SUM(X51)</f>
        <v>9000000</v>
      </c>
      <c r="Z51" s="138">
        <v>0.11</v>
      </c>
      <c r="AA51" s="134">
        <f t="shared" ref="AA51" si="79">SUM(Y51)+(Y51*Z51)</f>
        <v>9990000</v>
      </c>
    </row>
    <row r="52" spans="1:293" ht="15.5" x14ac:dyDescent="0.35">
      <c r="A52" s="788"/>
      <c r="B52" s="785"/>
      <c r="C52" s="861"/>
      <c r="D52" s="892"/>
      <c r="E52" s="788"/>
      <c r="F52" s="841"/>
      <c r="G52" s="90" t="s">
        <v>252</v>
      </c>
      <c r="H52" s="202">
        <v>1</v>
      </c>
      <c r="I52" s="136" t="s">
        <v>64</v>
      </c>
      <c r="J52" s="51">
        <v>9500000</v>
      </c>
      <c r="K52" s="44">
        <f t="shared" ref="K52" si="80">SUM(H52*J52)</f>
        <v>9500000</v>
      </c>
      <c r="L52" s="91">
        <v>0.2</v>
      </c>
      <c r="M52" s="46">
        <f t="shared" ref="M52" si="81">SUM(K52*L52)</f>
        <v>1900000</v>
      </c>
      <c r="N52" s="46">
        <f t="shared" ref="N52" si="82">SUM(K52-M52)</f>
        <v>7600000</v>
      </c>
      <c r="O52" s="529"/>
      <c r="P52" s="81"/>
      <c r="Q52" s="81"/>
      <c r="R52" s="90"/>
      <c r="S52" s="128" t="s">
        <v>58</v>
      </c>
      <c r="T52" s="97">
        <v>1600000</v>
      </c>
      <c r="U52" s="97">
        <f>SUM(H52*T52)</f>
        <v>1600000</v>
      </c>
      <c r="V52" s="83">
        <v>0.4</v>
      </c>
      <c r="W52" s="81">
        <f t="shared" ref="W52" si="83">SUM(U52*V52)</f>
        <v>640000</v>
      </c>
      <c r="X52" s="81">
        <f t="shared" ref="X52" si="84">SUM(U52-W52)</f>
        <v>960000</v>
      </c>
      <c r="Y52" s="46">
        <f t="shared" ref="Y52" si="85">SUM(X52)</f>
        <v>960000</v>
      </c>
      <c r="Z52" s="83">
        <v>0.11</v>
      </c>
      <c r="AA52" s="46">
        <f t="shared" ref="AA52" si="86">SUM(Y52)+(Y52*Z52)</f>
        <v>1065600</v>
      </c>
    </row>
    <row r="53" spans="1:293" ht="15.75" customHeight="1" x14ac:dyDescent="0.35"/>
    <row r="54" spans="1:293" ht="15.75" customHeight="1" x14ac:dyDescent="0.35"/>
    <row r="55" spans="1:293" s="41" customFormat="1" ht="19" thickBot="1" x14ac:dyDescent="0.4">
      <c r="A55" s="789" t="s">
        <v>531</v>
      </c>
      <c r="B55" s="790"/>
      <c r="C55" s="790"/>
      <c r="D55" s="109"/>
      <c r="E55" s="110"/>
      <c r="F55" s="111"/>
      <c r="G55" s="112"/>
      <c r="H55" s="113"/>
      <c r="I55" s="112"/>
      <c r="J55" s="114"/>
      <c r="K55" s="115"/>
      <c r="L55" s="116"/>
      <c r="M55" s="117"/>
      <c r="N55" s="117"/>
      <c r="O55" s="13"/>
      <c r="P55" s="13"/>
      <c r="Q55" s="13"/>
      <c r="R55" s="116"/>
      <c r="S55" s="118"/>
      <c r="T55" s="13"/>
      <c r="U55" s="13"/>
      <c r="V55" s="13"/>
      <c r="W55" s="118"/>
      <c r="X55" s="13"/>
      <c r="Y55" s="13"/>
      <c r="Z55" s="14"/>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row>
    <row r="56" spans="1:293" ht="15.5" x14ac:dyDescent="0.35">
      <c r="A56" s="798" t="s">
        <v>0</v>
      </c>
      <c r="B56" s="798" t="s">
        <v>1</v>
      </c>
      <c r="C56" s="798"/>
      <c r="D56" s="798" t="s">
        <v>2</v>
      </c>
      <c r="E56" s="800" t="s">
        <v>3</v>
      </c>
      <c r="F56" s="369" t="s">
        <v>4</v>
      </c>
      <c r="G56" s="798" t="s">
        <v>5</v>
      </c>
      <c r="H56" s="798" t="s">
        <v>6</v>
      </c>
      <c r="I56" s="798"/>
      <c r="J56" s="370" t="s">
        <v>7</v>
      </c>
      <c r="K56" s="371" t="s">
        <v>8</v>
      </c>
      <c r="L56" s="372" t="s">
        <v>9</v>
      </c>
      <c r="M56" s="371" t="s">
        <v>10</v>
      </c>
      <c r="N56" s="371" t="s">
        <v>10</v>
      </c>
      <c r="O56" s="371" t="s">
        <v>11</v>
      </c>
      <c r="P56" s="802" t="s">
        <v>93</v>
      </c>
      <c r="Q56" s="802" t="s">
        <v>206</v>
      </c>
      <c r="R56" s="371" t="s">
        <v>12</v>
      </c>
      <c r="S56" s="804" t="s">
        <v>13</v>
      </c>
      <c r="T56" s="371" t="s">
        <v>14</v>
      </c>
      <c r="U56" s="371" t="s">
        <v>14</v>
      </c>
      <c r="V56" s="374" t="s">
        <v>15</v>
      </c>
      <c r="W56" s="40" t="s">
        <v>16</v>
      </c>
      <c r="X56" s="40" t="s">
        <v>17</v>
      </c>
      <c r="Y56" s="40" t="s">
        <v>18</v>
      </c>
      <c r="Z56" s="794" t="s">
        <v>19</v>
      </c>
      <c r="AA56" s="796" t="s">
        <v>17</v>
      </c>
    </row>
    <row r="57" spans="1:293" s="41" customFormat="1" ht="16" thickBot="1" x14ac:dyDescent="0.4">
      <c r="A57" s="808"/>
      <c r="B57" s="375" t="s">
        <v>20</v>
      </c>
      <c r="C57" s="367" t="s">
        <v>21</v>
      </c>
      <c r="D57" s="808"/>
      <c r="E57" s="809"/>
      <c r="F57" s="376" t="s">
        <v>22</v>
      </c>
      <c r="G57" s="808"/>
      <c r="H57" s="377" t="s">
        <v>23</v>
      </c>
      <c r="I57" s="367" t="s">
        <v>24</v>
      </c>
      <c r="J57" s="378" t="s">
        <v>25</v>
      </c>
      <c r="K57" s="379" t="s">
        <v>25</v>
      </c>
      <c r="L57" s="380" t="s">
        <v>26</v>
      </c>
      <c r="M57" s="379" t="s">
        <v>27</v>
      </c>
      <c r="N57" s="379" t="s">
        <v>28</v>
      </c>
      <c r="O57" s="379" t="s">
        <v>29</v>
      </c>
      <c r="P57" s="810"/>
      <c r="Q57" s="810"/>
      <c r="R57" s="379" t="s">
        <v>30</v>
      </c>
      <c r="S57" s="811"/>
      <c r="T57" s="379" t="s">
        <v>31</v>
      </c>
      <c r="U57" s="379" t="s">
        <v>32</v>
      </c>
      <c r="V57" s="381" t="s">
        <v>33</v>
      </c>
      <c r="W57" s="367" t="s">
        <v>34</v>
      </c>
      <c r="X57" s="367" t="s">
        <v>35</v>
      </c>
      <c r="Y57" s="367" t="s">
        <v>36</v>
      </c>
      <c r="Z57" s="806"/>
      <c r="AA57" s="80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row>
    <row r="58" spans="1:293" ht="15.5" x14ac:dyDescent="0.35">
      <c r="A58" s="786">
        <v>1</v>
      </c>
      <c r="B58" s="783">
        <v>45412</v>
      </c>
      <c r="C58" s="859">
        <v>118170525</v>
      </c>
      <c r="D58" s="890"/>
      <c r="E58" s="786" t="s">
        <v>63</v>
      </c>
      <c r="F58" s="840" t="s">
        <v>38</v>
      </c>
      <c r="G58" s="86" t="s">
        <v>157</v>
      </c>
      <c r="H58" s="495">
        <v>1</v>
      </c>
      <c r="I58" s="133" t="s">
        <v>39</v>
      </c>
      <c r="J58" s="204">
        <v>4320000</v>
      </c>
      <c r="K58" s="123">
        <f t="shared" ref="K58:K61" si="87">SUM(H58*J58)</f>
        <v>4320000</v>
      </c>
      <c r="L58" s="87">
        <v>0.2</v>
      </c>
      <c r="M58" s="134">
        <f t="shared" ref="M58:M65" si="88">SUM(K58*L58)</f>
        <v>864000</v>
      </c>
      <c r="N58" s="134">
        <f>SUM(K58-M58)</f>
        <v>3456000</v>
      </c>
      <c r="O58" s="134">
        <f>SUM(N58:N59)</f>
        <v>4356250.4000000004</v>
      </c>
      <c r="P58" s="134">
        <f>SUM(O58*11%)</f>
        <v>479187.54400000005</v>
      </c>
      <c r="Q58" s="129"/>
      <c r="R58" s="129">
        <f>SUM(O58+P58)</f>
        <v>4835437.9440000001</v>
      </c>
      <c r="S58" s="171" t="s">
        <v>58</v>
      </c>
      <c r="T58" s="137">
        <v>510000</v>
      </c>
      <c r="U58" s="137">
        <f>SUM(H58*T58)</f>
        <v>510000</v>
      </c>
      <c r="V58" s="138">
        <v>0</v>
      </c>
      <c r="W58" s="129">
        <f t="shared" ref="W58:W62" si="89">SUM(U58*V58)</f>
        <v>0</v>
      </c>
      <c r="X58" s="129">
        <f t="shared" ref="X58:X62" si="90">SUM(U58-W58)</f>
        <v>510000</v>
      </c>
      <c r="Y58" s="134">
        <f t="shared" ref="Y58:Y65" si="91">SUM(X58)</f>
        <v>510000</v>
      </c>
      <c r="Z58" s="138">
        <v>0.11</v>
      </c>
      <c r="AA58" s="134">
        <f t="shared" ref="AA58:AA59" si="92">SUM(Y58)+(Y58*Z58)</f>
        <v>566100</v>
      </c>
    </row>
    <row r="59" spans="1:293" ht="15.5" x14ac:dyDescent="0.35">
      <c r="A59" s="788"/>
      <c r="B59" s="785"/>
      <c r="C59" s="861"/>
      <c r="D59" s="892"/>
      <c r="E59" s="788"/>
      <c r="F59" s="841"/>
      <c r="G59" s="90" t="s">
        <v>546</v>
      </c>
      <c r="H59" s="202">
        <v>1</v>
      </c>
      <c r="I59" s="136" t="s">
        <v>65</v>
      </c>
      <c r="J59" s="51">
        <v>1125313</v>
      </c>
      <c r="K59" s="44">
        <f t="shared" si="87"/>
        <v>1125313</v>
      </c>
      <c r="L59" s="91">
        <v>0.2</v>
      </c>
      <c r="M59" s="46">
        <f t="shared" si="88"/>
        <v>225062.6</v>
      </c>
      <c r="N59" s="46">
        <f>SUM(K59-M59)</f>
        <v>900250.4</v>
      </c>
      <c r="O59" s="496"/>
      <c r="P59" s="81"/>
      <c r="Q59" s="81"/>
      <c r="R59" s="494"/>
      <c r="S59" s="128" t="s">
        <v>58</v>
      </c>
      <c r="T59" s="97">
        <v>1050000</v>
      </c>
      <c r="U59" s="97">
        <f>SUM(H59*T59)</f>
        <v>1050000</v>
      </c>
      <c r="V59" s="83">
        <v>0.4</v>
      </c>
      <c r="W59" s="81">
        <f t="shared" si="89"/>
        <v>420000</v>
      </c>
      <c r="X59" s="81">
        <f t="shared" si="90"/>
        <v>630000</v>
      </c>
      <c r="Y59" s="46">
        <f t="shared" si="91"/>
        <v>630000</v>
      </c>
      <c r="Z59" s="83">
        <v>0.11</v>
      </c>
      <c r="AA59" s="46">
        <f t="shared" si="92"/>
        <v>699300</v>
      </c>
    </row>
    <row r="60" spans="1:293" ht="15.5" x14ac:dyDescent="0.35">
      <c r="A60" s="786">
        <v>2</v>
      </c>
      <c r="B60" s="783">
        <v>45418</v>
      </c>
      <c r="C60" s="859">
        <v>118180525</v>
      </c>
      <c r="D60" s="890"/>
      <c r="E60" s="786" t="s">
        <v>63</v>
      </c>
      <c r="F60" s="840" t="s">
        <v>38</v>
      </c>
      <c r="G60" s="86" t="s">
        <v>197</v>
      </c>
      <c r="H60" s="203">
        <v>1</v>
      </c>
      <c r="I60" s="133" t="s">
        <v>45</v>
      </c>
      <c r="J60" s="132">
        <v>2399258</v>
      </c>
      <c r="K60" s="123">
        <f t="shared" si="87"/>
        <v>2399258</v>
      </c>
      <c r="L60" s="133">
        <v>0.2</v>
      </c>
      <c r="M60" s="134">
        <f t="shared" si="88"/>
        <v>479851.60000000003</v>
      </c>
      <c r="N60" s="134">
        <f t="shared" ref="N60" si="93">SUM(K60-M60)</f>
        <v>1919406.4</v>
      </c>
      <c r="O60" s="134">
        <f>SUM(N60:N62)</f>
        <v>3491253.6</v>
      </c>
      <c r="P60" s="134">
        <f>SUM(O60*11%)</f>
        <v>384037.89600000001</v>
      </c>
      <c r="Q60" s="129"/>
      <c r="R60" s="129">
        <f>SUM(O60+P60)</f>
        <v>3875291.4960000003</v>
      </c>
      <c r="S60" s="171" t="s">
        <v>77</v>
      </c>
      <c r="T60" s="137">
        <v>1300000</v>
      </c>
      <c r="U60" s="137">
        <f>SUM(H60*T60)</f>
        <v>1300000</v>
      </c>
      <c r="V60" s="138">
        <v>0.5</v>
      </c>
      <c r="W60" s="129">
        <f t="shared" si="89"/>
        <v>650000</v>
      </c>
      <c r="X60" s="129">
        <f t="shared" si="90"/>
        <v>650000</v>
      </c>
      <c r="Y60" s="134">
        <f t="shared" si="91"/>
        <v>650000</v>
      </c>
      <c r="Z60" s="138">
        <v>0.11</v>
      </c>
      <c r="AA60" s="134">
        <f>SUM(Y60)+(Y60*Z60)</f>
        <v>721500</v>
      </c>
    </row>
    <row r="61" spans="1:293" ht="15.5" x14ac:dyDescent="0.35">
      <c r="A61" s="787"/>
      <c r="B61" s="784"/>
      <c r="C61" s="860"/>
      <c r="D61" s="891"/>
      <c r="E61" s="787"/>
      <c r="F61" s="882"/>
      <c r="G61" s="70" t="s">
        <v>168</v>
      </c>
      <c r="H61" s="300">
        <v>1</v>
      </c>
      <c r="I61" s="158" t="s">
        <v>65</v>
      </c>
      <c r="J61" s="53">
        <v>1609970</v>
      </c>
      <c r="K61" s="54">
        <f t="shared" si="87"/>
        <v>1609970</v>
      </c>
      <c r="L61" s="158">
        <v>0.2</v>
      </c>
      <c r="M61" s="56">
        <f t="shared" si="88"/>
        <v>321994</v>
      </c>
      <c r="N61" s="56">
        <f>SUM(K61-M61)</f>
        <v>1287976</v>
      </c>
      <c r="O61" s="56"/>
      <c r="P61" s="56"/>
      <c r="Q61" s="73"/>
      <c r="R61" s="73"/>
      <c r="S61" s="77" t="s">
        <v>104</v>
      </c>
      <c r="T61" s="78">
        <v>67500</v>
      </c>
      <c r="U61" s="78">
        <f>SUM(H61*T61)</f>
        <v>67500</v>
      </c>
      <c r="V61" s="79">
        <v>0</v>
      </c>
      <c r="W61" s="73">
        <f t="shared" si="89"/>
        <v>0</v>
      </c>
      <c r="X61" s="73">
        <f t="shared" si="90"/>
        <v>67500</v>
      </c>
      <c r="Y61" s="56">
        <f t="shared" si="91"/>
        <v>67500</v>
      </c>
      <c r="Z61" s="79">
        <v>0.11</v>
      </c>
      <c r="AA61" s="56">
        <f t="shared" ref="AA61:AA62" si="94">SUM(Y61)+(Y61*Z61)</f>
        <v>74925</v>
      </c>
    </row>
    <row r="62" spans="1:293" ht="15.5" x14ac:dyDescent="0.35">
      <c r="A62" s="788"/>
      <c r="B62" s="785"/>
      <c r="C62" s="861"/>
      <c r="D62" s="892"/>
      <c r="E62" s="788"/>
      <c r="F62" s="841"/>
      <c r="G62" s="90" t="s">
        <v>199</v>
      </c>
      <c r="H62" s="323">
        <v>1</v>
      </c>
      <c r="I62" s="136" t="s">
        <v>65</v>
      </c>
      <c r="J62" s="51">
        <v>354839</v>
      </c>
      <c r="K62" s="44">
        <f t="shared" ref="K62" si="95">SUM(H62*J62)</f>
        <v>354839</v>
      </c>
      <c r="L62" s="136">
        <v>0.2</v>
      </c>
      <c r="M62" s="46">
        <f t="shared" si="88"/>
        <v>70967.8</v>
      </c>
      <c r="N62" s="46">
        <f t="shared" ref="N62" si="96">SUM(K62-M62)</f>
        <v>283871.2</v>
      </c>
      <c r="O62" s="46"/>
      <c r="P62" s="46"/>
      <c r="Q62" s="81"/>
      <c r="R62" s="81"/>
      <c r="S62" s="128" t="s">
        <v>104</v>
      </c>
      <c r="T62" s="97">
        <v>67500</v>
      </c>
      <c r="U62" s="97">
        <f>SUM(H62*T62)</f>
        <v>67500</v>
      </c>
      <c r="V62" s="83">
        <v>0</v>
      </c>
      <c r="W62" s="81">
        <f t="shared" si="89"/>
        <v>0</v>
      </c>
      <c r="X62" s="81">
        <f t="shared" si="90"/>
        <v>67500</v>
      </c>
      <c r="Y62" s="46">
        <f t="shared" si="91"/>
        <v>67500</v>
      </c>
      <c r="Z62" s="83">
        <v>0.11</v>
      </c>
      <c r="AA62" s="46">
        <f t="shared" si="94"/>
        <v>74925</v>
      </c>
    </row>
    <row r="63" spans="1:293" ht="15.5" x14ac:dyDescent="0.35">
      <c r="A63" s="786">
        <v>3</v>
      </c>
      <c r="B63" s="783">
        <v>45418</v>
      </c>
      <c r="C63" s="859">
        <v>118190525</v>
      </c>
      <c r="D63" s="890"/>
      <c r="E63" s="786" t="s">
        <v>63</v>
      </c>
      <c r="F63" s="840" t="s">
        <v>38</v>
      </c>
      <c r="G63" s="172" t="s">
        <v>48</v>
      </c>
      <c r="H63" s="619">
        <v>5</v>
      </c>
      <c r="I63" s="619" t="s">
        <v>45</v>
      </c>
      <c r="J63" s="248">
        <v>354600</v>
      </c>
      <c r="K63" s="123">
        <f>SUM(H63*J63)</f>
        <v>1773000</v>
      </c>
      <c r="L63" s="133">
        <v>0.2</v>
      </c>
      <c r="M63" s="134">
        <f t="shared" si="88"/>
        <v>354600</v>
      </c>
      <c r="N63" s="134">
        <f t="shared" ref="N63:N65" si="97">SUM(K63-M63)</f>
        <v>1418400</v>
      </c>
      <c r="O63" s="134">
        <f>SUM(N63:N65)</f>
        <v>4042916</v>
      </c>
      <c r="P63" s="134">
        <f>SUM(O63*11%)</f>
        <v>444720.76</v>
      </c>
      <c r="Q63" s="129"/>
      <c r="R63" s="129">
        <f>SUM(O63+P63)</f>
        <v>4487636.76</v>
      </c>
      <c r="S63" s="171" t="s">
        <v>47</v>
      </c>
      <c r="T63" s="137">
        <v>159100</v>
      </c>
      <c r="U63" s="137">
        <f>SUM(H63*T63)</f>
        <v>795500</v>
      </c>
      <c r="V63" s="138">
        <v>0.22</v>
      </c>
      <c r="W63" s="129">
        <f>SUM(U63*V63)</f>
        <v>175010</v>
      </c>
      <c r="X63" s="129">
        <f>SUM(U63-W63)</f>
        <v>620490</v>
      </c>
      <c r="Y63" s="134">
        <f t="shared" si="91"/>
        <v>620490</v>
      </c>
      <c r="Z63" s="138">
        <v>0.11</v>
      </c>
      <c r="AA63" s="134">
        <f t="shared" ref="AA63:AA65" si="98">SUM(Y63)+(Y63*Z63)</f>
        <v>688743.9</v>
      </c>
    </row>
    <row r="64" spans="1:293" ht="15.5" x14ac:dyDescent="0.35">
      <c r="A64" s="787"/>
      <c r="B64" s="784"/>
      <c r="C64" s="860"/>
      <c r="D64" s="891"/>
      <c r="E64" s="787"/>
      <c r="F64" s="882"/>
      <c r="G64" s="183" t="s">
        <v>151</v>
      </c>
      <c r="H64" s="310">
        <v>5</v>
      </c>
      <c r="I64" s="393" t="s">
        <v>52</v>
      </c>
      <c r="J64" s="53">
        <v>475484</v>
      </c>
      <c r="K64" s="54">
        <f t="shared" ref="K64:K65" si="99">SUM(H64*J64)</f>
        <v>2377420</v>
      </c>
      <c r="L64" s="158">
        <v>0.2</v>
      </c>
      <c r="M64" s="56">
        <f t="shared" si="88"/>
        <v>475484</v>
      </c>
      <c r="N64" s="56">
        <f t="shared" si="97"/>
        <v>1901936</v>
      </c>
      <c r="O64" s="57"/>
      <c r="P64" s="57"/>
      <c r="Q64" s="57"/>
      <c r="R64" s="57"/>
      <c r="S64" s="77" t="s">
        <v>104</v>
      </c>
      <c r="T64" s="78">
        <v>133756</v>
      </c>
      <c r="U64" s="78">
        <f>SUM(H64*T64)</f>
        <v>668780</v>
      </c>
      <c r="V64" s="79">
        <v>0</v>
      </c>
      <c r="W64" s="73"/>
      <c r="X64" s="73">
        <f>SUM(U64-W64)</f>
        <v>668780</v>
      </c>
      <c r="Y64" s="56">
        <f t="shared" si="91"/>
        <v>668780</v>
      </c>
      <c r="Z64" s="79">
        <v>0.11</v>
      </c>
      <c r="AA64" s="56">
        <f t="shared" si="98"/>
        <v>742345.8</v>
      </c>
    </row>
    <row r="65" spans="1:293" ht="15.5" x14ac:dyDescent="0.35">
      <c r="A65" s="788"/>
      <c r="B65" s="785"/>
      <c r="C65" s="861"/>
      <c r="D65" s="892"/>
      <c r="E65" s="788"/>
      <c r="F65" s="841"/>
      <c r="G65" s="90" t="s">
        <v>161</v>
      </c>
      <c r="H65" s="202">
        <v>5</v>
      </c>
      <c r="I65" s="136" t="s">
        <v>52</v>
      </c>
      <c r="J65" s="126">
        <v>180645</v>
      </c>
      <c r="K65" s="44">
        <f t="shared" si="99"/>
        <v>903225</v>
      </c>
      <c r="L65" s="91">
        <v>0.2</v>
      </c>
      <c r="M65" s="46">
        <f t="shared" si="88"/>
        <v>180645</v>
      </c>
      <c r="N65" s="46">
        <f t="shared" si="97"/>
        <v>722580</v>
      </c>
      <c r="O65" s="84"/>
      <c r="P65" s="81"/>
      <c r="Q65" s="81"/>
      <c r="R65" s="45"/>
      <c r="S65" s="128" t="s">
        <v>104</v>
      </c>
      <c r="T65" s="97">
        <v>90800</v>
      </c>
      <c r="U65" s="97">
        <f>SUM(H65*T65)</f>
        <v>454000</v>
      </c>
      <c r="V65" s="83">
        <v>0</v>
      </c>
      <c r="W65" s="81">
        <f t="shared" ref="W65" si="100">SUM(U65*V65)</f>
        <v>0</v>
      </c>
      <c r="X65" s="81">
        <f>SUM(U65-W65)</f>
        <v>454000</v>
      </c>
      <c r="Y65" s="46">
        <f t="shared" si="91"/>
        <v>454000</v>
      </c>
      <c r="Z65" s="83">
        <v>0.11</v>
      </c>
      <c r="AA65" s="46">
        <f t="shared" si="98"/>
        <v>503940</v>
      </c>
    </row>
    <row r="66" spans="1:293" ht="15.5" x14ac:dyDescent="0.35">
      <c r="A66" s="786">
        <v>4</v>
      </c>
      <c r="B66" s="783">
        <v>45427</v>
      </c>
      <c r="C66" s="859">
        <v>118350525</v>
      </c>
      <c r="D66" s="890"/>
      <c r="E66" s="786" t="s">
        <v>63</v>
      </c>
      <c r="F66" s="840" t="s">
        <v>38</v>
      </c>
      <c r="G66" s="86" t="s">
        <v>56</v>
      </c>
      <c r="H66" s="272">
        <v>2</v>
      </c>
      <c r="I66" s="546" t="s">
        <v>52</v>
      </c>
      <c r="J66" s="132">
        <v>451600</v>
      </c>
      <c r="K66" s="123">
        <f t="shared" ref="K66:K68" si="101">SUM(H66*J66)</f>
        <v>903200</v>
      </c>
      <c r="L66" s="133">
        <v>0.2</v>
      </c>
      <c r="M66" s="134">
        <f t="shared" ref="M66:M68" si="102">SUM(K66*L66)</f>
        <v>180640</v>
      </c>
      <c r="N66" s="134">
        <f t="shared" ref="N66:N68" si="103">SUM(K66-M66)</f>
        <v>722560</v>
      </c>
      <c r="O66" s="134">
        <f>SUM(N66:N68)</f>
        <v>1380624</v>
      </c>
      <c r="P66" s="134">
        <f>SUM(O66*11%)</f>
        <v>151868.64000000001</v>
      </c>
      <c r="Q66" s="129"/>
      <c r="R66" s="129">
        <f>SUM(O66+P66)</f>
        <v>1532492.6400000001</v>
      </c>
      <c r="S66" s="171" t="s">
        <v>104</v>
      </c>
      <c r="T66" s="137">
        <v>150000</v>
      </c>
      <c r="U66" s="137">
        <f>SUM(H66*T66)</f>
        <v>300000</v>
      </c>
      <c r="V66" s="138">
        <v>0</v>
      </c>
      <c r="W66" s="129">
        <f t="shared" ref="W66:W68" si="104">SUM(U66*V66)</f>
        <v>0</v>
      </c>
      <c r="X66" s="129">
        <f t="shared" ref="X66:X68" si="105">SUM(U66-W66)</f>
        <v>300000</v>
      </c>
      <c r="Y66" s="134">
        <f t="shared" ref="Y66:Y68" si="106">SUM(X66)</f>
        <v>300000</v>
      </c>
      <c r="Z66" s="138">
        <v>0.11</v>
      </c>
      <c r="AA66" s="134">
        <f t="shared" ref="AA66:AA68" si="107">SUM(Y66)+(Y66*Z66)</f>
        <v>333000</v>
      </c>
    </row>
    <row r="67" spans="1:293" ht="15.5" x14ac:dyDescent="0.35">
      <c r="A67" s="787"/>
      <c r="B67" s="784"/>
      <c r="C67" s="860"/>
      <c r="D67" s="891"/>
      <c r="E67" s="787"/>
      <c r="F67" s="882"/>
      <c r="G67" s="125" t="s">
        <v>210</v>
      </c>
      <c r="H67" s="396">
        <v>1</v>
      </c>
      <c r="I67" s="158" t="s">
        <v>45</v>
      </c>
      <c r="J67" s="53">
        <v>500000</v>
      </c>
      <c r="K67" s="54">
        <f t="shared" si="101"/>
        <v>500000</v>
      </c>
      <c r="L67" s="72">
        <v>0.2</v>
      </c>
      <c r="M67" s="56">
        <f t="shared" si="102"/>
        <v>100000</v>
      </c>
      <c r="N67" s="56">
        <f t="shared" si="103"/>
        <v>400000</v>
      </c>
      <c r="O67" s="472"/>
      <c r="P67" s="73"/>
      <c r="Q67" s="73"/>
      <c r="R67" s="69"/>
      <c r="S67" s="77" t="s">
        <v>77</v>
      </c>
      <c r="T67" s="78">
        <v>260000</v>
      </c>
      <c r="U67" s="78">
        <f>SUM(H67*T67)</f>
        <v>260000</v>
      </c>
      <c r="V67" s="79">
        <v>0.5</v>
      </c>
      <c r="W67" s="73">
        <f t="shared" si="104"/>
        <v>130000</v>
      </c>
      <c r="X67" s="73">
        <f t="shared" si="105"/>
        <v>130000</v>
      </c>
      <c r="Y67" s="56">
        <f t="shared" si="106"/>
        <v>130000</v>
      </c>
      <c r="Z67" s="79">
        <v>0.11</v>
      </c>
      <c r="AA67" s="56">
        <f t="shared" si="107"/>
        <v>144300</v>
      </c>
    </row>
    <row r="68" spans="1:293" ht="15.5" x14ac:dyDescent="0.35">
      <c r="A68" s="788"/>
      <c r="B68" s="785"/>
      <c r="C68" s="861"/>
      <c r="D68" s="892"/>
      <c r="E68" s="788"/>
      <c r="F68" s="841"/>
      <c r="G68" s="90" t="s">
        <v>101</v>
      </c>
      <c r="H68" s="202">
        <v>2</v>
      </c>
      <c r="I68" s="136" t="s">
        <v>65</v>
      </c>
      <c r="J68" s="126">
        <v>161290</v>
      </c>
      <c r="K68" s="44">
        <f t="shared" si="101"/>
        <v>322580</v>
      </c>
      <c r="L68" s="91">
        <v>0.2</v>
      </c>
      <c r="M68" s="46">
        <f t="shared" si="102"/>
        <v>64516</v>
      </c>
      <c r="N68" s="46">
        <f t="shared" si="103"/>
        <v>258064</v>
      </c>
      <c r="O68" s="496"/>
      <c r="P68" s="81"/>
      <c r="Q68" s="81"/>
      <c r="R68" s="494"/>
      <c r="S68" s="128" t="s">
        <v>104</v>
      </c>
      <c r="T68" s="97">
        <v>40000</v>
      </c>
      <c r="U68" s="97">
        <f>SUM(H68*T68)</f>
        <v>80000</v>
      </c>
      <c r="V68" s="83">
        <v>0</v>
      </c>
      <c r="W68" s="81">
        <f t="shared" si="104"/>
        <v>0</v>
      </c>
      <c r="X68" s="81">
        <f t="shared" si="105"/>
        <v>80000</v>
      </c>
      <c r="Y68" s="46">
        <f t="shared" si="106"/>
        <v>80000</v>
      </c>
      <c r="Z68" s="83">
        <v>0.11</v>
      </c>
      <c r="AA68" s="46">
        <f t="shared" si="107"/>
        <v>88800</v>
      </c>
    </row>
    <row r="69" spans="1:293" ht="15.75" customHeight="1" x14ac:dyDescent="0.35"/>
    <row r="70" spans="1:293" s="41" customFormat="1" ht="19" thickBot="1" x14ac:dyDescent="0.4">
      <c r="A70" s="789" t="s">
        <v>531</v>
      </c>
      <c r="B70" s="790"/>
      <c r="C70" s="790"/>
      <c r="D70" s="109"/>
      <c r="E70" s="110"/>
      <c r="F70" s="111"/>
      <c r="G70" s="112"/>
      <c r="H70" s="113"/>
      <c r="I70" s="112"/>
      <c r="J70" s="114"/>
      <c r="K70" s="115"/>
      <c r="L70" s="116"/>
      <c r="M70" s="117"/>
      <c r="N70" s="117"/>
      <c r="O70" s="13"/>
      <c r="P70" s="13"/>
      <c r="Q70" s="13"/>
      <c r="R70" s="116"/>
      <c r="S70" s="118"/>
      <c r="T70" s="13"/>
      <c r="U70" s="13"/>
      <c r="V70" s="13"/>
      <c r="W70" s="118"/>
      <c r="X70" s="13"/>
      <c r="Y70" s="13"/>
      <c r="Z70" s="14"/>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row>
    <row r="71" spans="1:293" ht="15.5" x14ac:dyDescent="0.35">
      <c r="A71" s="798" t="s">
        <v>0</v>
      </c>
      <c r="B71" s="798" t="s">
        <v>1</v>
      </c>
      <c r="C71" s="798"/>
      <c r="D71" s="798" t="s">
        <v>2</v>
      </c>
      <c r="E71" s="800" t="s">
        <v>3</v>
      </c>
      <c r="F71" s="369" t="s">
        <v>4</v>
      </c>
      <c r="G71" s="798" t="s">
        <v>5</v>
      </c>
      <c r="H71" s="798" t="s">
        <v>6</v>
      </c>
      <c r="I71" s="798"/>
      <c r="J71" s="370" t="s">
        <v>7</v>
      </c>
      <c r="K71" s="371" t="s">
        <v>8</v>
      </c>
      <c r="L71" s="372" t="s">
        <v>9</v>
      </c>
      <c r="M71" s="371" t="s">
        <v>10</v>
      </c>
      <c r="N71" s="371" t="s">
        <v>10</v>
      </c>
      <c r="O71" s="371" t="s">
        <v>11</v>
      </c>
      <c r="P71" s="802" t="s">
        <v>93</v>
      </c>
      <c r="Q71" s="802" t="s">
        <v>206</v>
      </c>
      <c r="R71" s="371" t="s">
        <v>12</v>
      </c>
      <c r="S71" s="804" t="s">
        <v>13</v>
      </c>
      <c r="T71" s="371" t="s">
        <v>14</v>
      </c>
      <c r="U71" s="371" t="s">
        <v>14</v>
      </c>
      <c r="V71" s="374" t="s">
        <v>15</v>
      </c>
      <c r="W71" s="40" t="s">
        <v>16</v>
      </c>
      <c r="X71" s="40" t="s">
        <v>17</v>
      </c>
      <c r="Y71" s="40" t="s">
        <v>18</v>
      </c>
      <c r="Z71" s="794" t="s">
        <v>19</v>
      </c>
      <c r="AA71" s="796" t="s">
        <v>17</v>
      </c>
    </row>
    <row r="72" spans="1:293" s="41" customFormat="1" ht="16" thickBot="1" x14ac:dyDescent="0.4">
      <c r="A72" s="808"/>
      <c r="B72" s="375" t="s">
        <v>20</v>
      </c>
      <c r="C72" s="367" t="s">
        <v>21</v>
      </c>
      <c r="D72" s="808"/>
      <c r="E72" s="809"/>
      <c r="F72" s="376" t="s">
        <v>22</v>
      </c>
      <c r="G72" s="808"/>
      <c r="H72" s="377" t="s">
        <v>23</v>
      </c>
      <c r="I72" s="367" t="s">
        <v>24</v>
      </c>
      <c r="J72" s="378" t="s">
        <v>25</v>
      </c>
      <c r="K72" s="379" t="s">
        <v>25</v>
      </c>
      <c r="L72" s="380" t="s">
        <v>26</v>
      </c>
      <c r="M72" s="379" t="s">
        <v>27</v>
      </c>
      <c r="N72" s="379" t="s">
        <v>28</v>
      </c>
      <c r="O72" s="379" t="s">
        <v>29</v>
      </c>
      <c r="P72" s="810"/>
      <c r="Q72" s="810"/>
      <c r="R72" s="379" t="s">
        <v>30</v>
      </c>
      <c r="S72" s="811"/>
      <c r="T72" s="379" t="s">
        <v>31</v>
      </c>
      <c r="U72" s="379" t="s">
        <v>32</v>
      </c>
      <c r="V72" s="381" t="s">
        <v>33</v>
      </c>
      <c r="W72" s="367" t="s">
        <v>34</v>
      </c>
      <c r="X72" s="367" t="s">
        <v>35</v>
      </c>
      <c r="Y72" s="367" t="s">
        <v>36</v>
      </c>
      <c r="Z72" s="806"/>
      <c r="AA72" s="807"/>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row>
    <row r="73" spans="1:293" ht="15.5" x14ac:dyDescent="0.35">
      <c r="A73" s="786">
        <v>1</v>
      </c>
      <c r="B73" s="783">
        <v>45824</v>
      </c>
      <c r="C73" s="859">
        <v>118540625</v>
      </c>
      <c r="D73" s="890"/>
      <c r="E73" s="786" t="s">
        <v>63</v>
      </c>
      <c r="F73" s="840" t="s">
        <v>38</v>
      </c>
      <c r="G73" s="86" t="s">
        <v>91</v>
      </c>
      <c r="H73" s="203">
        <v>1</v>
      </c>
      <c r="I73" s="133" t="s">
        <v>46</v>
      </c>
      <c r="J73" s="92">
        <v>617000</v>
      </c>
      <c r="K73" s="123">
        <f t="shared" ref="K73" si="108">SUM(H73*J73)</f>
        <v>617000</v>
      </c>
      <c r="L73" s="87">
        <v>0.2</v>
      </c>
      <c r="M73" s="134">
        <f t="shared" ref="M73" si="109">SUM(K73*L73)</f>
        <v>123400</v>
      </c>
      <c r="N73" s="134">
        <f t="shared" ref="N73" si="110">SUM(K73-M73)</f>
        <v>493600</v>
      </c>
      <c r="O73" s="134">
        <f>SUM(N73:N74)</f>
        <v>794400</v>
      </c>
      <c r="P73" s="134">
        <f>SUM(O73*11%)</f>
        <v>87384</v>
      </c>
      <c r="Q73" s="129"/>
      <c r="R73" s="129">
        <f>SUM(O73+P73)</f>
        <v>881784</v>
      </c>
      <c r="S73" s="171" t="s">
        <v>40</v>
      </c>
      <c r="T73" s="137">
        <v>334000</v>
      </c>
      <c r="U73" s="137">
        <f>SUM(H73*T73)</f>
        <v>334000</v>
      </c>
      <c r="V73" s="138">
        <v>0</v>
      </c>
      <c r="W73" s="129">
        <f t="shared" ref="W73" si="111">SUM(U73*V73)</f>
        <v>0</v>
      </c>
      <c r="X73" s="129">
        <f t="shared" ref="X73" si="112">SUM(U73-W73)</f>
        <v>334000</v>
      </c>
      <c r="Y73" s="134">
        <f t="shared" ref="Y73" si="113">SUM(X73)</f>
        <v>334000</v>
      </c>
      <c r="Z73" s="138">
        <v>0.11</v>
      </c>
      <c r="AA73" s="134">
        <f t="shared" ref="AA73" si="114">SUM(Y73)+(Y73*Z73)</f>
        <v>370740</v>
      </c>
    </row>
    <row r="74" spans="1:293" ht="15.5" x14ac:dyDescent="0.35">
      <c r="A74" s="788"/>
      <c r="B74" s="785"/>
      <c r="C74" s="861"/>
      <c r="D74" s="892"/>
      <c r="E74" s="788"/>
      <c r="F74" s="841"/>
      <c r="G74" s="90" t="s">
        <v>192</v>
      </c>
      <c r="H74" s="323">
        <v>1</v>
      </c>
      <c r="I74" s="136" t="s">
        <v>42</v>
      </c>
      <c r="J74" s="316">
        <v>376000</v>
      </c>
      <c r="K74" s="44">
        <f t="shared" ref="K74" si="115">SUM(H74*J74)</f>
        <v>376000</v>
      </c>
      <c r="L74" s="91">
        <v>0.2</v>
      </c>
      <c r="M74" s="46">
        <f t="shared" ref="M74" si="116">SUM(K74*L74)</f>
        <v>75200</v>
      </c>
      <c r="N74" s="46">
        <f t="shared" ref="N74" si="117">SUM(K74-M74)</f>
        <v>300800</v>
      </c>
      <c r="O74" s="46"/>
      <c r="P74" s="46"/>
      <c r="Q74" s="81"/>
      <c r="R74" s="81"/>
      <c r="S74" s="128" t="s">
        <v>40</v>
      </c>
      <c r="T74" s="97">
        <v>165000</v>
      </c>
      <c r="U74" s="97">
        <f>SUM(H74*T74)</f>
        <v>165000</v>
      </c>
      <c r="V74" s="83">
        <v>0</v>
      </c>
      <c r="W74" s="81">
        <f>SUM(U74*V74)</f>
        <v>0</v>
      </c>
      <c r="X74" s="81">
        <f>SUM(U74-W74)</f>
        <v>165000</v>
      </c>
      <c r="Y74" s="46">
        <f>SUM(X74)</f>
        <v>165000</v>
      </c>
      <c r="Z74" s="83">
        <v>0.11</v>
      </c>
      <c r="AA74" s="46">
        <f t="shared" ref="AA74" si="118">SUM(Y74)+(Y74*Z74)</f>
        <v>183150</v>
      </c>
    </row>
    <row r="75" spans="1:293" ht="15.75" customHeight="1" x14ac:dyDescent="0.35"/>
    <row r="76" spans="1:293" s="41" customFormat="1" ht="19" thickBot="1" x14ac:dyDescent="0.4">
      <c r="A76" s="789" t="s">
        <v>571</v>
      </c>
      <c r="B76" s="790"/>
      <c r="C76" s="790"/>
      <c r="D76" s="109"/>
      <c r="E76" s="110"/>
      <c r="F76" s="111"/>
      <c r="G76" s="112"/>
      <c r="H76" s="113"/>
      <c r="I76" s="112"/>
      <c r="J76" s="114"/>
      <c r="K76" s="115"/>
      <c r="L76" s="116"/>
      <c r="M76" s="117"/>
      <c r="N76" s="117"/>
      <c r="O76" s="13"/>
      <c r="P76" s="13"/>
      <c r="Q76" s="13"/>
      <c r="R76" s="116"/>
      <c r="S76" s="118"/>
      <c r="T76" s="13"/>
      <c r="U76" s="13"/>
      <c r="V76" s="13"/>
      <c r="W76" s="118"/>
      <c r="X76" s="13"/>
      <c r="Y76" s="13"/>
      <c r="Z76" s="14"/>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row>
    <row r="77" spans="1:293" ht="15.5" x14ac:dyDescent="0.35">
      <c r="A77" s="798" t="s">
        <v>0</v>
      </c>
      <c r="B77" s="798" t="s">
        <v>1</v>
      </c>
      <c r="C77" s="798"/>
      <c r="D77" s="798" t="s">
        <v>2</v>
      </c>
      <c r="E77" s="800" t="s">
        <v>3</v>
      </c>
      <c r="F77" s="369" t="s">
        <v>4</v>
      </c>
      <c r="G77" s="798" t="s">
        <v>5</v>
      </c>
      <c r="H77" s="798" t="s">
        <v>6</v>
      </c>
      <c r="I77" s="798"/>
      <c r="J77" s="370" t="s">
        <v>7</v>
      </c>
      <c r="K77" s="371" t="s">
        <v>8</v>
      </c>
      <c r="L77" s="372" t="s">
        <v>9</v>
      </c>
      <c r="M77" s="371" t="s">
        <v>10</v>
      </c>
      <c r="N77" s="371" t="s">
        <v>10</v>
      </c>
      <c r="O77" s="371" t="s">
        <v>11</v>
      </c>
      <c r="P77" s="802" t="s">
        <v>93</v>
      </c>
      <c r="Q77" s="802" t="s">
        <v>206</v>
      </c>
      <c r="R77" s="371" t="s">
        <v>12</v>
      </c>
      <c r="S77" s="804" t="s">
        <v>13</v>
      </c>
      <c r="T77" s="371" t="s">
        <v>14</v>
      </c>
      <c r="U77" s="371" t="s">
        <v>14</v>
      </c>
      <c r="V77" s="374" t="s">
        <v>15</v>
      </c>
      <c r="W77" s="40" t="s">
        <v>16</v>
      </c>
      <c r="X77" s="40" t="s">
        <v>17</v>
      </c>
      <c r="Y77" s="40" t="s">
        <v>18</v>
      </c>
      <c r="Z77" s="794" t="s">
        <v>19</v>
      </c>
      <c r="AA77" s="796" t="s">
        <v>17</v>
      </c>
    </row>
    <row r="78" spans="1:293" s="41" customFormat="1" ht="16" thickBot="1" x14ac:dyDescent="0.4">
      <c r="A78" s="808"/>
      <c r="B78" s="375" t="s">
        <v>20</v>
      </c>
      <c r="C78" s="367" t="s">
        <v>21</v>
      </c>
      <c r="D78" s="808"/>
      <c r="E78" s="809"/>
      <c r="F78" s="376" t="s">
        <v>22</v>
      </c>
      <c r="G78" s="808"/>
      <c r="H78" s="377" t="s">
        <v>23</v>
      </c>
      <c r="I78" s="367" t="s">
        <v>24</v>
      </c>
      <c r="J78" s="378" t="s">
        <v>25</v>
      </c>
      <c r="K78" s="379" t="s">
        <v>25</v>
      </c>
      <c r="L78" s="380" t="s">
        <v>26</v>
      </c>
      <c r="M78" s="379" t="s">
        <v>27</v>
      </c>
      <c r="N78" s="379" t="s">
        <v>28</v>
      </c>
      <c r="O78" s="379" t="s">
        <v>29</v>
      </c>
      <c r="P78" s="810"/>
      <c r="Q78" s="810"/>
      <c r="R78" s="379" t="s">
        <v>30</v>
      </c>
      <c r="S78" s="811"/>
      <c r="T78" s="379" t="s">
        <v>31</v>
      </c>
      <c r="U78" s="379" t="s">
        <v>32</v>
      </c>
      <c r="V78" s="381" t="s">
        <v>33</v>
      </c>
      <c r="W78" s="367" t="s">
        <v>34</v>
      </c>
      <c r="X78" s="367" t="s">
        <v>35</v>
      </c>
      <c r="Y78" s="367" t="s">
        <v>36</v>
      </c>
      <c r="Z78" s="806"/>
      <c r="AA78" s="807"/>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row>
    <row r="79" spans="1:293" ht="15.5" x14ac:dyDescent="0.35">
      <c r="A79" s="786">
        <v>1</v>
      </c>
      <c r="B79" s="783">
        <v>45824</v>
      </c>
      <c r="C79" s="859">
        <v>118560625</v>
      </c>
      <c r="D79" s="890"/>
      <c r="E79" s="786" t="s">
        <v>63</v>
      </c>
      <c r="F79" s="840" t="s">
        <v>38</v>
      </c>
      <c r="G79" s="32" t="s">
        <v>619</v>
      </c>
      <c r="H79" s="203">
        <v>1</v>
      </c>
      <c r="I79" s="133" t="s">
        <v>64</v>
      </c>
      <c r="J79" s="92">
        <v>2244000</v>
      </c>
      <c r="K79" s="123">
        <f t="shared" ref="K79:K81" si="119">SUM(H79*J79)</f>
        <v>2244000</v>
      </c>
      <c r="L79" s="87">
        <v>0</v>
      </c>
      <c r="M79" s="134">
        <f t="shared" ref="M79:M81" si="120">SUM(K79*L79)</f>
        <v>0</v>
      </c>
      <c r="N79" s="134">
        <f t="shared" ref="N79:N81" si="121">SUM(K79-M79)</f>
        <v>2244000</v>
      </c>
      <c r="O79" s="134">
        <f>SUM(N79:N81)</f>
        <v>4642000</v>
      </c>
      <c r="P79" s="134">
        <f>SUM(O79*11%)</f>
        <v>510620</v>
      </c>
      <c r="Q79" s="129"/>
      <c r="R79" s="129">
        <f>SUM(O79+P79)</f>
        <v>5152620</v>
      </c>
      <c r="S79" s="171" t="s">
        <v>622</v>
      </c>
      <c r="T79" s="137">
        <v>2021622</v>
      </c>
      <c r="U79" s="137">
        <f>SUM(H79*T79)</f>
        <v>2021622</v>
      </c>
      <c r="V79" s="138">
        <v>0.3</v>
      </c>
      <c r="W79" s="129">
        <f t="shared" ref="W79" si="122">SUM(U79*V79)</f>
        <v>606486.6</v>
      </c>
      <c r="X79" s="129">
        <f t="shared" ref="X79" si="123">SUM(U79-W79)</f>
        <v>1415135.4</v>
      </c>
      <c r="Y79" s="134">
        <f t="shared" ref="Y79" si="124">SUM(X79)</f>
        <v>1415135.4</v>
      </c>
      <c r="Z79" s="138">
        <v>0.11</v>
      </c>
      <c r="AA79" s="134">
        <f t="shared" ref="AA79:AA81" si="125">SUM(Y79)+(Y79*Z79)</f>
        <v>1570800.294</v>
      </c>
    </row>
    <row r="80" spans="1:293" ht="15.5" x14ac:dyDescent="0.35">
      <c r="A80" s="787"/>
      <c r="B80" s="784"/>
      <c r="C80" s="860"/>
      <c r="D80" s="891"/>
      <c r="E80" s="787"/>
      <c r="F80" s="882"/>
      <c r="G80" s="32" t="s">
        <v>620</v>
      </c>
      <c r="H80" s="300">
        <v>1</v>
      </c>
      <c r="I80" s="158" t="s">
        <v>64</v>
      </c>
      <c r="J80" s="312">
        <v>2048000</v>
      </c>
      <c r="K80" s="54">
        <f t="shared" si="119"/>
        <v>2048000</v>
      </c>
      <c r="L80" s="72">
        <v>0</v>
      </c>
      <c r="M80" s="56">
        <f t="shared" si="120"/>
        <v>0</v>
      </c>
      <c r="N80" s="56">
        <f t="shared" si="121"/>
        <v>2048000</v>
      </c>
      <c r="O80" s="56"/>
      <c r="P80" s="56"/>
      <c r="Q80" s="73"/>
      <c r="R80" s="73"/>
      <c r="S80" s="77" t="s">
        <v>622</v>
      </c>
      <c r="T80" s="78">
        <v>1845045</v>
      </c>
      <c r="U80" s="78">
        <f>SUM(H80*T80)</f>
        <v>1845045</v>
      </c>
      <c r="V80" s="79">
        <v>0.3</v>
      </c>
      <c r="W80" s="73">
        <f>SUM(U80*V80)</f>
        <v>553513.5</v>
      </c>
      <c r="X80" s="73">
        <f>SUM(U80-W80)</f>
        <v>1291531.5</v>
      </c>
      <c r="Y80" s="56">
        <f>SUM(X80)</f>
        <v>1291531.5</v>
      </c>
      <c r="Z80" s="79">
        <v>0.11</v>
      </c>
      <c r="AA80" s="56">
        <f t="shared" si="125"/>
        <v>1433599.9650000001</v>
      </c>
    </row>
    <row r="81" spans="1:293" ht="15.5" x14ac:dyDescent="0.35">
      <c r="A81" s="788"/>
      <c r="B81" s="785"/>
      <c r="C81" s="861"/>
      <c r="D81" s="892"/>
      <c r="E81" s="788"/>
      <c r="F81" s="841"/>
      <c r="G81" s="90" t="s">
        <v>621</v>
      </c>
      <c r="H81" s="323">
        <v>1</v>
      </c>
      <c r="I81" s="136" t="s">
        <v>64</v>
      </c>
      <c r="J81" s="316">
        <v>350000</v>
      </c>
      <c r="K81" s="44">
        <f t="shared" si="119"/>
        <v>350000</v>
      </c>
      <c r="L81" s="91">
        <v>0</v>
      </c>
      <c r="M81" s="46">
        <f t="shared" si="120"/>
        <v>0</v>
      </c>
      <c r="N81" s="46">
        <f t="shared" si="121"/>
        <v>350000</v>
      </c>
      <c r="O81" s="46"/>
      <c r="P81" s="46"/>
      <c r="Q81" s="81"/>
      <c r="R81" s="81"/>
      <c r="S81" s="128" t="s">
        <v>622</v>
      </c>
      <c r="T81" s="97">
        <v>315315</v>
      </c>
      <c r="U81" s="97">
        <f>SUM(H81*T81)</f>
        <v>315315</v>
      </c>
      <c r="V81" s="83">
        <v>0.3</v>
      </c>
      <c r="W81" s="81">
        <f>SUM(U81*V81)</f>
        <v>94594.5</v>
      </c>
      <c r="X81" s="81">
        <f>SUM(U81-W81)</f>
        <v>220720.5</v>
      </c>
      <c r="Y81" s="46">
        <f>SUM(X81)</f>
        <v>220720.5</v>
      </c>
      <c r="Z81" s="83">
        <v>0.11</v>
      </c>
      <c r="AA81" s="46">
        <f t="shared" si="125"/>
        <v>244999.755</v>
      </c>
    </row>
    <row r="82" spans="1:293" ht="15.75" customHeight="1" x14ac:dyDescent="0.35"/>
    <row r="83" spans="1:293" s="41" customFormat="1" ht="19" thickBot="1" x14ac:dyDescent="0.4">
      <c r="A83" s="789" t="s">
        <v>632</v>
      </c>
      <c r="B83" s="790"/>
      <c r="C83" s="790"/>
      <c r="D83" s="109"/>
      <c r="E83" s="110"/>
      <c r="F83" s="111"/>
      <c r="G83" s="112"/>
      <c r="H83" s="113"/>
      <c r="I83" s="112"/>
      <c r="J83" s="114"/>
      <c r="K83" s="115"/>
      <c r="L83" s="116"/>
      <c r="M83" s="117"/>
      <c r="N83" s="117"/>
      <c r="O83" s="13"/>
      <c r="P83" s="13"/>
      <c r="Q83" s="13"/>
      <c r="R83" s="116"/>
      <c r="S83" s="118"/>
      <c r="T83" s="13"/>
      <c r="U83" s="13"/>
      <c r="V83" s="13"/>
      <c r="W83" s="118"/>
      <c r="X83" s="13"/>
      <c r="Y83" s="13"/>
      <c r="Z83" s="14"/>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row>
    <row r="84" spans="1:293" ht="15.5" x14ac:dyDescent="0.35">
      <c r="A84" s="798" t="s">
        <v>0</v>
      </c>
      <c r="B84" s="798" t="s">
        <v>1</v>
      </c>
      <c r="C84" s="798"/>
      <c r="D84" s="798" t="s">
        <v>2</v>
      </c>
      <c r="E84" s="800" t="s">
        <v>3</v>
      </c>
      <c r="F84" s="369" t="s">
        <v>4</v>
      </c>
      <c r="G84" s="798" t="s">
        <v>5</v>
      </c>
      <c r="H84" s="798" t="s">
        <v>6</v>
      </c>
      <c r="I84" s="798"/>
      <c r="J84" s="370" t="s">
        <v>7</v>
      </c>
      <c r="K84" s="371" t="s">
        <v>8</v>
      </c>
      <c r="L84" s="372" t="s">
        <v>9</v>
      </c>
      <c r="M84" s="371" t="s">
        <v>10</v>
      </c>
      <c r="N84" s="371" t="s">
        <v>10</v>
      </c>
      <c r="O84" s="371" t="s">
        <v>11</v>
      </c>
      <c r="P84" s="802" t="s">
        <v>93</v>
      </c>
      <c r="Q84" s="802" t="s">
        <v>206</v>
      </c>
      <c r="R84" s="371" t="s">
        <v>12</v>
      </c>
      <c r="S84" s="804" t="s">
        <v>13</v>
      </c>
      <c r="T84" s="371" t="s">
        <v>14</v>
      </c>
      <c r="U84" s="371" t="s">
        <v>14</v>
      </c>
      <c r="V84" s="374" t="s">
        <v>15</v>
      </c>
      <c r="W84" s="40" t="s">
        <v>16</v>
      </c>
      <c r="X84" s="40" t="s">
        <v>17</v>
      </c>
      <c r="Y84" s="40" t="s">
        <v>18</v>
      </c>
      <c r="Z84" s="794" t="s">
        <v>19</v>
      </c>
      <c r="AA84" s="796" t="s">
        <v>17</v>
      </c>
    </row>
    <row r="85" spans="1:293" s="41" customFormat="1" ht="16" thickBot="1" x14ac:dyDescent="0.4">
      <c r="A85" s="808"/>
      <c r="B85" s="375" t="s">
        <v>20</v>
      </c>
      <c r="C85" s="367" t="s">
        <v>21</v>
      </c>
      <c r="D85" s="808"/>
      <c r="E85" s="809"/>
      <c r="F85" s="376" t="s">
        <v>22</v>
      </c>
      <c r="G85" s="808"/>
      <c r="H85" s="377" t="s">
        <v>23</v>
      </c>
      <c r="I85" s="367" t="s">
        <v>24</v>
      </c>
      <c r="J85" s="378" t="s">
        <v>25</v>
      </c>
      <c r="K85" s="379" t="s">
        <v>25</v>
      </c>
      <c r="L85" s="380" t="s">
        <v>26</v>
      </c>
      <c r="M85" s="379" t="s">
        <v>27</v>
      </c>
      <c r="N85" s="379" t="s">
        <v>28</v>
      </c>
      <c r="O85" s="379" t="s">
        <v>29</v>
      </c>
      <c r="P85" s="810"/>
      <c r="Q85" s="810"/>
      <c r="R85" s="379" t="s">
        <v>30</v>
      </c>
      <c r="S85" s="811"/>
      <c r="T85" s="379" t="s">
        <v>31</v>
      </c>
      <c r="U85" s="379" t="s">
        <v>32</v>
      </c>
      <c r="V85" s="381" t="s">
        <v>33</v>
      </c>
      <c r="W85" s="367" t="s">
        <v>34</v>
      </c>
      <c r="X85" s="367" t="s">
        <v>35</v>
      </c>
      <c r="Y85" s="367" t="s">
        <v>36</v>
      </c>
      <c r="Z85" s="806"/>
      <c r="AA85" s="807"/>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row>
    <row r="86" spans="1:293" ht="15.5" x14ac:dyDescent="0.35">
      <c r="A86" s="814">
        <v>1</v>
      </c>
      <c r="B86" s="813">
        <v>45855</v>
      </c>
      <c r="C86" s="893">
        <v>118750725</v>
      </c>
      <c r="D86" s="894"/>
      <c r="E86" s="814" t="s">
        <v>63</v>
      </c>
      <c r="F86" s="881" t="s">
        <v>38</v>
      </c>
      <c r="G86" s="62" t="s">
        <v>44</v>
      </c>
      <c r="H86" s="333">
        <v>1</v>
      </c>
      <c r="I86" s="60" t="s">
        <v>45</v>
      </c>
      <c r="J86" s="49">
        <v>1686000</v>
      </c>
      <c r="K86" s="59">
        <f t="shared" ref="K86:K91" si="126">SUM(H86*J86)</f>
        <v>1686000</v>
      </c>
      <c r="L86" s="63">
        <v>0.2</v>
      </c>
      <c r="M86" s="61">
        <f t="shared" ref="M86:M91" si="127">SUM(K86*L86)</f>
        <v>337200</v>
      </c>
      <c r="N86" s="61">
        <f t="shared" ref="N86:N91" si="128">SUM(K86-M86)</f>
        <v>1348800</v>
      </c>
      <c r="O86" s="61">
        <f>SUM(N86:N91)</f>
        <v>7324872</v>
      </c>
      <c r="P86" s="61">
        <f>SUM(O86*11%)</f>
        <v>805735.92</v>
      </c>
      <c r="Q86" s="64"/>
      <c r="R86" s="64">
        <f>SUM(O86+P86)</f>
        <v>8130607.9199999999</v>
      </c>
      <c r="S86" s="65" t="s">
        <v>40</v>
      </c>
      <c r="T86" s="66">
        <v>613000</v>
      </c>
      <c r="U86" s="66">
        <f>SUM(H86*T86)</f>
        <v>613000</v>
      </c>
      <c r="V86" s="68">
        <v>0</v>
      </c>
      <c r="W86" s="64">
        <f t="shared" ref="W86:W89" si="129">SUM(U86*V86)</f>
        <v>0</v>
      </c>
      <c r="X86" s="64">
        <f t="shared" ref="X86:X89" si="130">SUM(U86-W86)</f>
        <v>613000</v>
      </c>
      <c r="Y86" s="61">
        <f t="shared" ref="Y86:Y89" si="131">SUM(X86)</f>
        <v>613000</v>
      </c>
      <c r="Z86" s="68">
        <v>0.11</v>
      </c>
      <c r="AA86" s="61">
        <f t="shared" ref="AA86:AA91" si="132">SUM(Y86)+(Y86*Z86)</f>
        <v>680430</v>
      </c>
    </row>
    <row r="87" spans="1:293" ht="15.5" x14ac:dyDescent="0.35">
      <c r="A87" s="787"/>
      <c r="B87" s="784"/>
      <c r="C87" s="860"/>
      <c r="D87" s="891"/>
      <c r="E87" s="787"/>
      <c r="F87" s="882"/>
      <c r="G87" s="183" t="s">
        <v>634</v>
      </c>
      <c r="H87" s="75">
        <v>1</v>
      </c>
      <c r="I87" s="158" t="s">
        <v>39</v>
      </c>
      <c r="J87" s="189">
        <v>1230090</v>
      </c>
      <c r="K87" s="54">
        <f t="shared" si="126"/>
        <v>1230090</v>
      </c>
      <c r="L87" s="72">
        <v>0.2</v>
      </c>
      <c r="M87" s="56">
        <f t="shared" si="127"/>
        <v>246018</v>
      </c>
      <c r="N87" s="56">
        <f t="shared" si="128"/>
        <v>984072</v>
      </c>
      <c r="O87" s="56"/>
      <c r="P87" s="56"/>
      <c r="Q87" s="73"/>
      <c r="R87" s="73"/>
      <c r="S87" s="77" t="s">
        <v>58</v>
      </c>
      <c r="T87" s="78">
        <v>420000</v>
      </c>
      <c r="U87" s="78">
        <f>SUM(H87*T87)</f>
        <v>420000</v>
      </c>
      <c r="V87" s="79">
        <v>0</v>
      </c>
      <c r="W87" s="73">
        <f t="shared" si="129"/>
        <v>0</v>
      </c>
      <c r="X87" s="73">
        <f t="shared" si="130"/>
        <v>420000</v>
      </c>
      <c r="Y87" s="56">
        <f t="shared" si="131"/>
        <v>420000</v>
      </c>
      <c r="Z87" s="79">
        <v>0.11</v>
      </c>
      <c r="AA87" s="56">
        <f t="shared" ref="AA87:AA89" si="133">SUM(Y87)+(Y87*Z87)</f>
        <v>466200</v>
      </c>
    </row>
    <row r="88" spans="1:293" ht="15.5" x14ac:dyDescent="0.35">
      <c r="A88" s="787"/>
      <c r="B88" s="784"/>
      <c r="C88" s="860"/>
      <c r="D88" s="891"/>
      <c r="E88" s="787"/>
      <c r="F88" s="882"/>
      <c r="G88" s="183" t="s">
        <v>635</v>
      </c>
      <c r="H88" s="75">
        <v>1</v>
      </c>
      <c r="I88" s="158" t="s">
        <v>39</v>
      </c>
      <c r="J88" s="157">
        <v>990000</v>
      </c>
      <c r="K88" s="54">
        <f t="shared" si="126"/>
        <v>990000</v>
      </c>
      <c r="L88" s="72">
        <v>0.2</v>
      </c>
      <c r="M88" s="56">
        <f t="shared" si="127"/>
        <v>198000</v>
      </c>
      <c r="N88" s="56">
        <f t="shared" si="128"/>
        <v>792000</v>
      </c>
      <c r="O88" s="56"/>
      <c r="P88" s="56"/>
      <c r="Q88" s="73"/>
      <c r="R88" s="73"/>
      <c r="S88" s="77" t="s">
        <v>58</v>
      </c>
      <c r="T88" s="78">
        <v>300000</v>
      </c>
      <c r="U88" s="78">
        <f>SUM(H88*T88)</f>
        <v>300000</v>
      </c>
      <c r="V88" s="79">
        <v>0</v>
      </c>
      <c r="W88" s="73">
        <f t="shared" si="129"/>
        <v>0</v>
      </c>
      <c r="X88" s="73">
        <f t="shared" si="130"/>
        <v>300000</v>
      </c>
      <c r="Y88" s="56">
        <f t="shared" si="131"/>
        <v>300000</v>
      </c>
      <c r="Z88" s="79">
        <v>0.11</v>
      </c>
      <c r="AA88" s="56">
        <f t="shared" si="133"/>
        <v>333000</v>
      </c>
    </row>
    <row r="89" spans="1:293" ht="15.5" x14ac:dyDescent="0.35">
      <c r="A89" s="787"/>
      <c r="B89" s="784"/>
      <c r="C89" s="860"/>
      <c r="D89" s="891"/>
      <c r="E89" s="787"/>
      <c r="F89" s="882"/>
      <c r="G89" s="183" t="s">
        <v>636</v>
      </c>
      <c r="H89" s="75">
        <v>1</v>
      </c>
      <c r="I89" s="158" t="s">
        <v>39</v>
      </c>
      <c r="J89" s="157">
        <v>990000</v>
      </c>
      <c r="K89" s="54">
        <f t="shared" si="126"/>
        <v>990000</v>
      </c>
      <c r="L89" s="72">
        <v>0.2</v>
      </c>
      <c r="M89" s="56">
        <f t="shared" si="127"/>
        <v>198000</v>
      </c>
      <c r="N89" s="56">
        <f t="shared" si="128"/>
        <v>792000</v>
      </c>
      <c r="O89" s="56"/>
      <c r="P89" s="56"/>
      <c r="Q89" s="73"/>
      <c r="R89" s="73"/>
      <c r="S89" s="77" t="s">
        <v>58</v>
      </c>
      <c r="T89" s="78">
        <v>300000</v>
      </c>
      <c r="U89" s="78">
        <f>SUM(H89*T89)</f>
        <v>300000</v>
      </c>
      <c r="V89" s="79">
        <v>0</v>
      </c>
      <c r="W89" s="73">
        <f t="shared" si="129"/>
        <v>0</v>
      </c>
      <c r="X89" s="73">
        <f t="shared" si="130"/>
        <v>300000</v>
      </c>
      <c r="Y89" s="56">
        <f t="shared" si="131"/>
        <v>300000</v>
      </c>
      <c r="Z89" s="79">
        <v>0.11</v>
      </c>
      <c r="AA89" s="56">
        <f t="shared" si="133"/>
        <v>333000</v>
      </c>
    </row>
    <row r="90" spans="1:293" ht="15.5" x14ac:dyDescent="0.35">
      <c r="A90" s="787"/>
      <c r="B90" s="784"/>
      <c r="C90" s="860"/>
      <c r="D90" s="891"/>
      <c r="E90" s="787"/>
      <c r="F90" s="882"/>
      <c r="G90" s="282" t="s">
        <v>637</v>
      </c>
      <c r="H90" s="75">
        <v>1</v>
      </c>
      <c r="I90" s="158" t="s">
        <v>39</v>
      </c>
      <c r="J90" s="157">
        <v>3240000</v>
      </c>
      <c r="K90" s="54">
        <f t="shared" si="126"/>
        <v>3240000</v>
      </c>
      <c r="L90" s="72">
        <v>0.2</v>
      </c>
      <c r="M90" s="56">
        <f t="shared" si="127"/>
        <v>648000</v>
      </c>
      <c r="N90" s="56">
        <f t="shared" si="128"/>
        <v>2592000</v>
      </c>
      <c r="O90" s="56"/>
      <c r="P90" s="56"/>
      <c r="Q90" s="73"/>
      <c r="R90" s="73"/>
      <c r="S90" s="77" t="s">
        <v>58</v>
      </c>
      <c r="T90" s="78">
        <v>530000</v>
      </c>
      <c r="U90" s="78">
        <f>SUM(H90*T90)</f>
        <v>530000</v>
      </c>
      <c r="V90" s="79">
        <v>0</v>
      </c>
      <c r="W90" s="73">
        <f>SUM(U90*V90)</f>
        <v>0</v>
      </c>
      <c r="X90" s="73">
        <f>SUM(U90-W90)</f>
        <v>530000</v>
      </c>
      <c r="Y90" s="56">
        <f>SUM(X90)</f>
        <v>530000</v>
      </c>
      <c r="Z90" s="79">
        <v>0.11</v>
      </c>
      <c r="AA90" s="56">
        <f t="shared" si="132"/>
        <v>588300</v>
      </c>
    </row>
    <row r="91" spans="1:293" ht="15.5" x14ac:dyDescent="0.35">
      <c r="A91" s="788"/>
      <c r="B91" s="785"/>
      <c r="C91" s="861"/>
      <c r="D91" s="892"/>
      <c r="E91" s="788"/>
      <c r="F91" s="841"/>
      <c r="G91" s="184" t="s">
        <v>638</v>
      </c>
      <c r="H91" s="165">
        <v>1</v>
      </c>
      <c r="I91" s="45" t="s">
        <v>39</v>
      </c>
      <c r="J91" s="278">
        <v>1020000</v>
      </c>
      <c r="K91" s="44">
        <f t="shared" si="126"/>
        <v>1020000</v>
      </c>
      <c r="L91" s="91">
        <v>0.2</v>
      </c>
      <c r="M91" s="46">
        <f t="shared" si="127"/>
        <v>204000</v>
      </c>
      <c r="N91" s="46">
        <f t="shared" si="128"/>
        <v>816000</v>
      </c>
      <c r="O91" s="46"/>
      <c r="P91" s="46"/>
      <c r="Q91" s="81"/>
      <c r="R91" s="81"/>
      <c r="S91" s="128" t="s">
        <v>58</v>
      </c>
      <c r="T91" s="97">
        <v>270000</v>
      </c>
      <c r="U91" s="97">
        <f>SUM(H91*T91)</f>
        <v>270000</v>
      </c>
      <c r="V91" s="83">
        <v>0</v>
      </c>
      <c r="W91" s="81">
        <f>SUM(U91*V91)</f>
        <v>0</v>
      </c>
      <c r="X91" s="81">
        <f>SUM(U91-W91)</f>
        <v>270000</v>
      </c>
      <c r="Y91" s="46">
        <f>SUM(X91)</f>
        <v>270000</v>
      </c>
      <c r="Z91" s="83">
        <v>0.11</v>
      </c>
      <c r="AA91" s="46">
        <f t="shared" si="132"/>
        <v>299700</v>
      </c>
    </row>
    <row r="92" spans="1:293" ht="15.75" customHeight="1" x14ac:dyDescent="0.35"/>
    <row r="93" spans="1:293" s="41" customFormat="1" ht="19" thickBot="1" x14ac:dyDescent="0.4">
      <c r="A93" s="789" t="s">
        <v>645</v>
      </c>
      <c r="B93" s="790"/>
      <c r="C93" s="790"/>
      <c r="D93" s="109"/>
      <c r="E93" s="110"/>
      <c r="F93" s="111"/>
      <c r="G93" s="112"/>
      <c r="H93" s="113"/>
      <c r="I93" s="112"/>
      <c r="J93" s="114"/>
      <c r="K93" s="115"/>
      <c r="L93" s="116"/>
      <c r="M93" s="117"/>
      <c r="N93" s="117"/>
      <c r="O93" s="13"/>
      <c r="P93" s="13"/>
      <c r="Q93" s="13"/>
      <c r="R93" s="116"/>
      <c r="S93" s="118"/>
      <c r="T93" s="13"/>
      <c r="U93" s="13"/>
      <c r="V93" s="13"/>
      <c r="W93" s="118"/>
      <c r="X93" s="13"/>
      <c r="Y93" s="13"/>
      <c r="Z93" s="14"/>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row>
    <row r="94" spans="1:293" ht="15.5" x14ac:dyDescent="0.35">
      <c r="A94" s="798" t="s">
        <v>0</v>
      </c>
      <c r="B94" s="798" t="s">
        <v>1</v>
      </c>
      <c r="C94" s="798"/>
      <c r="D94" s="798" t="s">
        <v>2</v>
      </c>
      <c r="E94" s="800" t="s">
        <v>3</v>
      </c>
      <c r="F94" s="369" t="s">
        <v>4</v>
      </c>
      <c r="G94" s="798" t="s">
        <v>5</v>
      </c>
      <c r="H94" s="798" t="s">
        <v>6</v>
      </c>
      <c r="I94" s="798"/>
      <c r="J94" s="370" t="s">
        <v>7</v>
      </c>
      <c r="K94" s="371" t="s">
        <v>8</v>
      </c>
      <c r="L94" s="372" t="s">
        <v>9</v>
      </c>
      <c r="M94" s="371" t="s">
        <v>10</v>
      </c>
      <c r="N94" s="371" t="s">
        <v>10</v>
      </c>
      <c r="O94" s="371" t="s">
        <v>11</v>
      </c>
      <c r="P94" s="802" t="s">
        <v>93</v>
      </c>
      <c r="Q94" s="802" t="s">
        <v>206</v>
      </c>
      <c r="R94" s="371" t="s">
        <v>12</v>
      </c>
      <c r="S94" s="804" t="s">
        <v>13</v>
      </c>
      <c r="T94" s="371" t="s">
        <v>14</v>
      </c>
      <c r="U94" s="371" t="s">
        <v>14</v>
      </c>
      <c r="V94" s="374" t="s">
        <v>15</v>
      </c>
      <c r="W94" s="40" t="s">
        <v>16</v>
      </c>
      <c r="X94" s="40" t="s">
        <v>17</v>
      </c>
      <c r="Y94" s="40" t="s">
        <v>18</v>
      </c>
      <c r="Z94" s="794" t="s">
        <v>19</v>
      </c>
      <c r="AA94" s="796" t="s">
        <v>17</v>
      </c>
    </row>
    <row r="95" spans="1:293" s="41" customFormat="1" ht="17.25" customHeight="1" thickBot="1" x14ac:dyDescent="0.4">
      <c r="A95" s="808"/>
      <c r="B95" s="375" t="s">
        <v>20</v>
      </c>
      <c r="C95" s="367" t="s">
        <v>21</v>
      </c>
      <c r="D95" s="808"/>
      <c r="E95" s="809"/>
      <c r="F95" s="376" t="s">
        <v>22</v>
      </c>
      <c r="G95" s="808"/>
      <c r="H95" s="377" t="s">
        <v>23</v>
      </c>
      <c r="I95" s="367" t="s">
        <v>24</v>
      </c>
      <c r="J95" s="378" t="s">
        <v>25</v>
      </c>
      <c r="K95" s="379" t="s">
        <v>25</v>
      </c>
      <c r="L95" s="380" t="s">
        <v>26</v>
      </c>
      <c r="M95" s="379" t="s">
        <v>27</v>
      </c>
      <c r="N95" s="379" t="s">
        <v>28</v>
      </c>
      <c r="O95" s="379" t="s">
        <v>29</v>
      </c>
      <c r="P95" s="810"/>
      <c r="Q95" s="810"/>
      <c r="R95" s="379" t="s">
        <v>30</v>
      </c>
      <c r="S95" s="811"/>
      <c r="T95" s="379" t="s">
        <v>31</v>
      </c>
      <c r="U95" s="379" t="s">
        <v>32</v>
      </c>
      <c r="V95" s="381" t="s">
        <v>33</v>
      </c>
      <c r="W95" s="367" t="s">
        <v>34</v>
      </c>
      <c r="X95" s="367" t="s">
        <v>35</v>
      </c>
      <c r="Y95" s="367" t="s">
        <v>36</v>
      </c>
      <c r="Z95" s="806"/>
      <c r="AA95" s="807"/>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row>
    <row r="96" spans="1:293" s="35" customFormat="1" ht="15.5" x14ac:dyDescent="0.35">
      <c r="A96" s="786">
        <v>1</v>
      </c>
      <c r="B96" s="783">
        <v>45880</v>
      </c>
      <c r="C96" s="859">
        <v>118910825</v>
      </c>
      <c r="D96" s="890"/>
      <c r="E96" s="786" t="s">
        <v>63</v>
      </c>
      <c r="F96" s="840" t="s">
        <v>38</v>
      </c>
      <c r="G96" s="172" t="s">
        <v>352</v>
      </c>
      <c r="H96" s="203">
        <v>3</v>
      </c>
      <c r="I96" s="133" t="s">
        <v>52</v>
      </c>
      <c r="J96" s="204">
        <v>358000</v>
      </c>
      <c r="K96" s="123">
        <f t="shared" ref="K96:K98" si="134">SUM(H96*J96)</f>
        <v>1074000</v>
      </c>
      <c r="L96" s="133">
        <v>0.2</v>
      </c>
      <c r="M96" s="134">
        <f t="shared" ref="M96:M102" si="135">SUM(K96*L96)</f>
        <v>214800</v>
      </c>
      <c r="N96" s="134">
        <f t="shared" ref="N96:N102" si="136">SUM(K96-M96)</f>
        <v>859200</v>
      </c>
      <c r="O96" s="134">
        <f>SUM(N96:N101)</f>
        <v>3705846.4</v>
      </c>
      <c r="P96" s="134">
        <f>SUM(O96*11%)</f>
        <v>407643.10399999999</v>
      </c>
      <c r="Q96" s="129"/>
      <c r="R96" s="129">
        <f>SUM(O96+P96)</f>
        <v>4113489.5039999997</v>
      </c>
      <c r="S96" s="171" t="s">
        <v>47</v>
      </c>
      <c r="T96" s="137">
        <v>268400</v>
      </c>
      <c r="U96" s="137">
        <f>SUM(H96*T96)</f>
        <v>805200</v>
      </c>
      <c r="V96" s="138">
        <v>0.22</v>
      </c>
      <c r="W96" s="129">
        <f t="shared" ref="W96" si="137">SUM(U96*V96)</f>
        <v>177144</v>
      </c>
      <c r="X96" s="129">
        <f>SUM(U96-W96)</f>
        <v>628056</v>
      </c>
      <c r="Y96" s="134">
        <f t="shared" ref="Y96:Y98" si="138">SUM(X96)</f>
        <v>628056</v>
      </c>
      <c r="Z96" s="138">
        <v>0.11</v>
      </c>
      <c r="AA96" s="134">
        <f t="shared" ref="AA96:AA99" si="139">SUM(Y96)+(Y96*Z96)</f>
        <v>697142.16</v>
      </c>
    </row>
    <row r="97" spans="1:293" ht="15.5" x14ac:dyDescent="0.35">
      <c r="A97" s="787"/>
      <c r="B97" s="784"/>
      <c r="C97" s="860"/>
      <c r="D97" s="891"/>
      <c r="E97" s="787"/>
      <c r="F97" s="882"/>
      <c r="G97" s="183" t="s">
        <v>87</v>
      </c>
      <c r="H97" s="473">
        <v>1</v>
      </c>
      <c r="I97" s="158" t="s">
        <v>45</v>
      </c>
      <c r="J97" s="189">
        <v>1230090</v>
      </c>
      <c r="K97" s="54">
        <f t="shared" si="134"/>
        <v>1230090</v>
      </c>
      <c r="L97" s="158">
        <v>0.2</v>
      </c>
      <c r="M97" s="56">
        <f t="shared" si="135"/>
        <v>246018</v>
      </c>
      <c r="N97" s="56">
        <f t="shared" si="136"/>
        <v>984072</v>
      </c>
      <c r="O97" s="56"/>
      <c r="P97" s="56"/>
      <c r="Q97" s="73"/>
      <c r="R97" s="73"/>
      <c r="S97" s="77" t="s">
        <v>47</v>
      </c>
      <c r="T97" s="78">
        <v>649740</v>
      </c>
      <c r="U97" s="78">
        <f>SUM(H97*T97)</f>
        <v>649740</v>
      </c>
      <c r="V97" s="79">
        <v>0.22</v>
      </c>
      <c r="W97" s="73">
        <f>SUM(U97*V97)</f>
        <v>142942.79999999999</v>
      </c>
      <c r="X97" s="73">
        <f>SUM(U97-W97)</f>
        <v>506797.2</v>
      </c>
      <c r="Y97" s="56">
        <f t="shared" si="138"/>
        <v>506797.2</v>
      </c>
      <c r="Z97" s="79">
        <v>0.11</v>
      </c>
      <c r="AA97" s="56">
        <f t="shared" si="139"/>
        <v>562544.89199999999</v>
      </c>
    </row>
    <row r="98" spans="1:293" ht="15.5" x14ac:dyDescent="0.35">
      <c r="A98" s="787"/>
      <c r="B98" s="784"/>
      <c r="C98" s="860"/>
      <c r="D98" s="891"/>
      <c r="E98" s="787"/>
      <c r="F98" s="882"/>
      <c r="G98" s="125" t="s">
        <v>210</v>
      </c>
      <c r="H98" s="396">
        <v>1</v>
      </c>
      <c r="I98" s="158" t="s">
        <v>45</v>
      </c>
      <c r="J98" s="53">
        <v>500000</v>
      </c>
      <c r="K98" s="54">
        <f t="shared" si="134"/>
        <v>500000</v>
      </c>
      <c r="L98" s="72">
        <v>0.2</v>
      </c>
      <c r="M98" s="56">
        <f t="shared" si="135"/>
        <v>100000</v>
      </c>
      <c r="N98" s="56">
        <f t="shared" si="136"/>
        <v>400000</v>
      </c>
      <c r="O98" s="472"/>
      <c r="P98" s="73"/>
      <c r="Q98" s="73"/>
      <c r="R98" s="69"/>
      <c r="S98" s="77" t="s">
        <v>77</v>
      </c>
      <c r="T98" s="78">
        <v>260000</v>
      </c>
      <c r="U98" s="78">
        <f>SUM(H98*T98)</f>
        <v>260000</v>
      </c>
      <c r="V98" s="79">
        <v>0.5</v>
      </c>
      <c r="W98" s="73">
        <f t="shared" ref="W98:W100" si="140">SUM(U98*V98)</f>
        <v>130000</v>
      </c>
      <c r="X98" s="73">
        <f t="shared" ref="X98:X100" si="141">SUM(U98-W98)</f>
        <v>130000</v>
      </c>
      <c r="Y98" s="56">
        <f t="shared" si="138"/>
        <v>130000</v>
      </c>
      <c r="Z98" s="79">
        <v>0.11</v>
      </c>
      <c r="AA98" s="56">
        <f t="shared" si="139"/>
        <v>144300</v>
      </c>
    </row>
    <row r="99" spans="1:293" ht="15.5" x14ac:dyDescent="0.35">
      <c r="A99" s="787"/>
      <c r="B99" s="784"/>
      <c r="C99" s="860"/>
      <c r="D99" s="891"/>
      <c r="E99" s="787"/>
      <c r="F99" s="882"/>
      <c r="G99" s="125" t="s">
        <v>195</v>
      </c>
      <c r="H99" s="473">
        <v>1</v>
      </c>
      <c r="I99" s="158" t="s">
        <v>45</v>
      </c>
      <c r="J99" s="189">
        <v>781250</v>
      </c>
      <c r="K99" s="54">
        <f t="shared" ref="K99" si="142">SUM(H99*J99)</f>
        <v>781250</v>
      </c>
      <c r="L99" s="72">
        <v>0.2</v>
      </c>
      <c r="M99" s="56">
        <f t="shared" si="135"/>
        <v>156250</v>
      </c>
      <c r="N99" s="56">
        <f t="shared" si="136"/>
        <v>625000</v>
      </c>
      <c r="O99" s="57"/>
      <c r="P99" s="57"/>
      <c r="Q99" s="57"/>
      <c r="R99" s="57"/>
      <c r="S99" s="77" t="s">
        <v>77</v>
      </c>
      <c r="T99" s="78">
        <v>450000</v>
      </c>
      <c r="U99" s="78">
        <f>SUM(H99*T99)</f>
        <v>450000</v>
      </c>
      <c r="V99" s="79">
        <v>0.5</v>
      </c>
      <c r="W99" s="73">
        <f t="shared" si="140"/>
        <v>225000</v>
      </c>
      <c r="X99" s="73">
        <f t="shared" si="141"/>
        <v>225000</v>
      </c>
      <c r="Y99" s="56">
        <f>SUM(X99)</f>
        <v>225000</v>
      </c>
      <c r="Z99" s="79">
        <v>0.11</v>
      </c>
      <c r="AA99" s="56">
        <f t="shared" si="139"/>
        <v>249750</v>
      </c>
    </row>
    <row r="100" spans="1:293" ht="15.5" x14ac:dyDescent="0.35">
      <c r="A100" s="787"/>
      <c r="B100" s="784"/>
      <c r="C100" s="860"/>
      <c r="D100" s="891"/>
      <c r="E100" s="787"/>
      <c r="F100" s="882"/>
      <c r="G100" s="183" t="s">
        <v>143</v>
      </c>
      <c r="H100" s="75">
        <v>1</v>
      </c>
      <c r="I100" s="158" t="s">
        <v>45</v>
      </c>
      <c r="J100" s="71">
        <v>670968</v>
      </c>
      <c r="K100" s="54">
        <f t="shared" ref="K100:K103" si="143">SUM(H100*J100)</f>
        <v>670968</v>
      </c>
      <c r="L100" s="72">
        <v>0.2</v>
      </c>
      <c r="M100" s="56">
        <f t="shared" si="135"/>
        <v>134193.60000000001</v>
      </c>
      <c r="N100" s="56">
        <f t="shared" si="136"/>
        <v>536774.40000000002</v>
      </c>
      <c r="O100" s="159"/>
      <c r="P100" s="73"/>
      <c r="Q100" s="73"/>
      <c r="R100" s="73"/>
      <c r="S100" s="77" t="s">
        <v>77</v>
      </c>
      <c r="T100" s="78">
        <v>380000</v>
      </c>
      <c r="U100" s="78">
        <f>SUM(H100*T100)</f>
        <v>380000</v>
      </c>
      <c r="V100" s="79">
        <v>0.5</v>
      </c>
      <c r="W100" s="73">
        <f t="shared" si="140"/>
        <v>190000</v>
      </c>
      <c r="X100" s="73">
        <f t="shared" si="141"/>
        <v>190000</v>
      </c>
      <c r="Y100" s="56">
        <f>SUM(X100)</f>
        <v>190000</v>
      </c>
      <c r="Z100" s="79">
        <v>0.11</v>
      </c>
      <c r="AA100" s="56">
        <f>SUM(Y100)+(Y100*Z100)</f>
        <v>210900</v>
      </c>
    </row>
    <row r="101" spans="1:293" ht="15.5" x14ac:dyDescent="0.35">
      <c r="A101" s="788"/>
      <c r="B101" s="785"/>
      <c r="C101" s="861"/>
      <c r="D101" s="892"/>
      <c r="E101" s="788"/>
      <c r="F101" s="841"/>
      <c r="G101" s="90" t="s">
        <v>192</v>
      </c>
      <c r="H101" s="323">
        <v>1</v>
      </c>
      <c r="I101" s="136" t="s">
        <v>42</v>
      </c>
      <c r="J101" s="316">
        <v>376000</v>
      </c>
      <c r="K101" s="44">
        <f t="shared" si="143"/>
        <v>376000</v>
      </c>
      <c r="L101" s="91">
        <v>0.2</v>
      </c>
      <c r="M101" s="46">
        <f t="shared" si="135"/>
        <v>75200</v>
      </c>
      <c r="N101" s="46">
        <f t="shared" si="136"/>
        <v>300800</v>
      </c>
      <c r="O101" s="46"/>
      <c r="P101" s="46"/>
      <c r="Q101" s="81"/>
      <c r="R101" s="81"/>
      <c r="S101" s="128" t="s">
        <v>40</v>
      </c>
      <c r="T101" s="97">
        <v>165000</v>
      </c>
      <c r="U101" s="97">
        <f>SUM(H101*T101)</f>
        <v>165000</v>
      </c>
      <c r="V101" s="83">
        <v>0</v>
      </c>
      <c r="W101" s="81">
        <f>SUM(U101*V101)</f>
        <v>0</v>
      </c>
      <c r="X101" s="81">
        <f>SUM(U101-W101)</f>
        <v>165000</v>
      </c>
      <c r="Y101" s="46">
        <f>SUM(X101)</f>
        <v>165000</v>
      </c>
      <c r="Z101" s="83">
        <v>0.11</v>
      </c>
      <c r="AA101" s="46">
        <f t="shared" ref="AA101:AA103" si="144">SUM(Y101)+(Y101*Z101)</f>
        <v>183150</v>
      </c>
    </row>
    <row r="102" spans="1:293" ht="15.5" x14ac:dyDescent="0.35">
      <c r="A102" s="139">
        <v>2</v>
      </c>
      <c r="B102" s="140">
        <v>45883</v>
      </c>
      <c r="C102" s="578">
        <v>118920825</v>
      </c>
      <c r="D102" s="630"/>
      <c r="E102" s="139" t="s">
        <v>63</v>
      </c>
      <c r="F102" s="142" t="s">
        <v>38</v>
      </c>
      <c r="G102" s="98" t="s">
        <v>56</v>
      </c>
      <c r="H102" s="273">
        <v>1</v>
      </c>
      <c r="I102" s="731" t="s">
        <v>52</v>
      </c>
      <c r="J102" s="151">
        <v>451600</v>
      </c>
      <c r="K102" s="145">
        <f t="shared" si="143"/>
        <v>451600</v>
      </c>
      <c r="L102" s="152">
        <v>0.2</v>
      </c>
      <c r="M102" s="146">
        <f t="shared" si="135"/>
        <v>90320</v>
      </c>
      <c r="N102" s="146">
        <f t="shared" si="136"/>
        <v>361280</v>
      </c>
      <c r="O102" s="146">
        <f>SUM(N102:N105)</f>
        <v>934080</v>
      </c>
      <c r="P102" s="146">
        <f>SUM(O102*11%)</f>
        <v>102748.8</v>
      </c>
      <c r="Q102" s="121"/>
      <c r="R102" s="121">
        <f>SUM(O102+P102)</f>
        <v>1036828.8</v>
      </c>
      <c r="S102" s="143" t="s">
        <v>104</v>
      </c>
      <c r="T102" s="148">
        <v>150000</v>
      </c>
      <c r="U102" s="148">
        <f>SUM(H102*T102)</f>
        <v>150000</v>
      </c>
      <c r="V102" s="149">
        <v>0</v>
      </c>
      <c r="W102" s="121">
        <f t="shared" ref="W102:W103" si="145">SUM(U102*V102)</f>
        <v>0</v>
      </c>
      <c r="X102" s="121">
        <f t="shared" ref="X102" si="146">SUM(U102-W102)</f>
        <v>150000</v>
      </c>
      <c r="Y102" s="146">
        <f t="shared" ref="Y102:Y103" si="147">SUM(X102)</f>
        <v>150000</v>
      </c>
      <c r="Z102" s="149">
        <v>0.11</v>
      </c>
      <c r="AA102" s="146">
        <f t="shared" si="144"/>
        <v>166500</v>
      </c>
    </row>
    <row r="103" spans="1:293" s="35" customFormat="1" ht="15.5" x14ac:dyDescent="0.35">
      <c r="A103" s="139">
        <v>2</v>
      </c>
      <c r="B103" s="140">
        <v>45896</v>
      </c>
      <c r="C103" s="578">
        <v>119000825</v>
      </c>
      <c r="D103" s="630"/>
      <c r="E103" s="139" t="s">
        <v>63</v>
      </c>
      <c r="F103" s="142" t="s">
        <v>38</v>
      </c>
      <c r="G103" s="190" t="s">
        <v>352</v>
      </c>
      <c r="H103" s="231">
        <v>2</v>
      </c>
      <c r="I103" s="152" t="s">
        <v>52</v>
      </c>
      <c r="J103" s="191">
        <v>358000</v>
      </c>
      <c r="K103" s="145">
        <f t="shared" si="143"/>
        <v>716000</v>
      </c>
      <c r="L103" s="152">
        <v>0.2</v>
      </c>
      <c r="M103" s="146">
        <f t="shared" ref="M103" si="148">SUM(K103*L103)</f>
        <v>143200</v>
      </c>
      <c r="N103" s="146">
        <f t="shared" ref="N103" si="149">SUM(K103-M103)</f>
        <v>572800</v>
      </c>
      <c r="O103" s="146">
        <f>SUM(N103:N129)</f>
        <v>35362240</v>
      </c>
      <c r="P103" s="146">
        <f>SUM(O103*11%)</f>
        <v>3889846.4</v>
      </c>
      <c r="Q103" s="121"/>
      <c r="R103" s="121">
        <f>SUM(O103+P103)</f>
        <v>39252086.399999999</v>
      </c>
      <c r="S103" s="143" t="s">
        <v>47</v>
      </c>
      <c r="T103" s="148">
        <v>268400</v>
      </c>
      <c r="U103" s="148">
        <f>SUM(H103*T103)</f>
        <v>536800</v>
      </c>
      <c r="V103" s="149">
        <v>0.22</v>
      </c>
      <c r="W103" s="121">
        <f t="shared" si="145"/>
        <v>118096</v>
      </c>
      <c r="X103" s="121">
        <f>SUM(U103-W103)</f>
        <v>418704</v>
      </c>
      <c r="Y103" s="146">
        <f t="shared" si="147"/>
        <v>418704</v>
      </c>
      <c r="Z103" s="149">
        <v>0.11</v>
      </c>
      <c r="AA103" s="146">
        <f t="shared" si="144"/>
        <v>464761.44</v>
      </c>
    </row>
    <row r="104" spans="1:293" ht="15.75" customHeight="1" x14ac:dyDescent="0.35"/>
    <row r="105" spans="1:293" ht="15.75" customHeight="1" x14ac:dyDescent="0.35"/>
    <row r="106" spans="1:293" s="41" customFormat="1" ht="19" thickBot="1" x14ac:dyDescent="0.4">
      <c r="A106" s="789" t="s">
        <v>683</v>
      </c>
      <c r="B106" s="790"/>
      <c r="C106" s="790"/>
      <c r="D106" s="109"/>
      <c r="E106" s="110"/>
      <c r="F106" s="111"/>
      <c r="G106" s="112"/>
      <c r="H106" s="113"/>
      <c r="I106" s="112"/>
      <c r="J106" s="114"/>
      <c r="K106" s="115"/>
      <c r="L106" s="116"/>
      <c r="M106" s="117"/>
      <c r="N106" s="117"/>
      <c r="O106" s="13"/>
      <c r="P106" s="13"/>
      <c r="Q106" s="13"/>
      <c r="R106" s="116"/>
      <c r="S106" s="118"/>
      <c r="T106" s="13"/>
      <c r="U106" s="13"/>
      <c r="V106" s="13"/>
      <c r="W106" s="118"/>
      <c r="X106" s="13"/>
      <c r="Y106" s="13"/>
      <c r="Z106" s="14"/>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row>
    <row r="107" spans="1:293" ht="15.5" x14ac:dyDescent="0.35">
      <c r="A107" s="798" t="s">
        <v>0</v>
      </c>
      <c r="B107" s="798" t="s">
        <v>1</v>
      </c>
      <c r="C107" s="798"/>
      <c r="D107" s="798" t="s">
        <v>2</v>
      </c>
      <c r="E107" s="800" t="s">
        <v>3</v>
      </c>
      <c r="F107" s="369" t="s">
        <v>4</v>
      </c>
      <c r="G107" s="798" t="s">
        <v>5</v>
      </c>
      <c r="H107" s="798" t="s">
        <v>6</v>
      </c>
      <c r="I107" s="798"/>
      <c r="J107" s="370" t="s">
        <v>7</v>
      </c>
      <c r="K107" s="371" t="s">
        <v>8</v>
      </c>
      <c r="L107" s="372" t="s">
        <v>9</v>
      </c>
      <c r="M107" s="371" t="s">
        <v>10</v>
      </c>
      <c r="N107" s="371" t="s">
        <v>10</v>
      </c>
      <c r="O107" s="371" t="s">
        <v>11</v>
      </c>
      <c r="P107" s="802" t="s">
        <v>93</v>
      </c>
      <c r="Q107" s="802" t="s">
        <v>206</v>
      </c>
      <c r="R107" s="371" t="s">
        <v>12</v>
      </c>
      <c r="S107" s="804" t="s">
        <v>13</v>
      </c>
      <c r="T107" s="371" t="s">
        <v>14</v>
      </c>
      <c r="U107" s="371" t="s">
        <v>14</v>
      </c>
      <c r="V107" s="374" t="s">
        <v>15</v>
      </c>
      <c r="W107" s="40" t="s">
        <v>16</v>
      </c>
      <c r="X107" s="40" t="s">
        <v>17</v>
      </c>
      <c r="Y107" s="40" t="s">
        <v>18</v>
      </c>
      <c r="Z107" s="794" t="s">
        <v>19</v>
      </c>
      <c r="AA107" s="796" t="s">
        <v>17</v>
      </c>
    </row>
    <row r="108" spans="1:293" s="41" customFormat="1" ht="17.25" customHeight="1" thickBot="1" x14ac:dyDescent="0.4">
      <c r="A108" s="808"/>
      <c r="B108" s="375" t="s">
        <v>20</v>
      </c>
      <c r="C108" s="367" t="s">
        <v>21</v>
      </c>
      <c r="D108" s="808"/>
      <c r="E108" s="809"/>
      <c r="F108" s="376" t="s">
        <v>22</v>
      </c>
      <c r="G108" s="808"/>
      <c r="H108" s="377" t="s">
        <v>23</v>
      </c>
      <c r="I108" s="367" t="s">
        <v>24</v>
      </c>
      <c r="J108" s="378" t="s">
        <v>25</v>
      </c>
      <c r="K108" s="379" t="s">
        <v>25</v>
      </c>
      <c r="L108" s="380" t="s">
        <v>26</v>
      </c>
      <c r="M108" s="379" t="s">
        <v>27</v>
      </c>
      <c r="N108" s="379" t="s">
        <v>28</v>
      </c>
      <c r="O108" s="379" t="s">
        <v>29</v>
      </c>
      <c r="P108" s="810"/>
      <c r="Q108" s="810"/>
      <c r="R108" s="379" t="s">
        <v>30</v>
      </c>
      <c r="S108" s="811"/>
      <c r="T108" s="379" t="s">
        <v>31</v>
      </c>
      <c r="U108" s="379" t="s">
        <v>32</v>
      </c>
      <c r="V108" s="381" t="s">
        <v>33</v>
      </c>
      <c r="W108" s="367" t="s">
        <v>34</v>
      </c>
      <c r="X108" s="367" t="s">
        <v>35</v>
      </c>
      <c r="Y108" s="367" t="s">
        <v>36</v>
      </c>
      <c r="Z108" s="806"/>
      <c r="AA108" s="807"/>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row>
    <row r="109" spans="1:293" ht="15.5" x14ac:dyDescent="0.35">
      <c r="A109" s="786">
        <v>1</v>
      </c>
      <c r="B109" s="783">
        <v>45918</v>
      </c>
      <c r="C109" s="859">
        <v>119271025</v>
      </c>
      <c r="D109" s="82"/>
      <c r="E109" s="786" t="s">
        <v>63</v>
      </c>
      <c r="F109" s="840" t="s">
        <v>38</v>
      </c>
      <c r="G109" s="172" t="s">
        <v>638</v>
      </c>
      <c r="H109" s="253">
        <v>1</v>
      </c>
      <c r="I109" s="135" t="s">
        <v>39</v>
      </c>
      <c r="J109" s="248">
        <v>1020000</v>
      </c>
      <c r="K109" s="123">
        <f t="shared" ref="K109:K112" si="150">SUM(H109*J109)</f>
        <v>1020000</v>
      </c>
      <c r="L109" s="87">
        <v>0.2</v>
      </c>
      <c r="M109" s="134">
        <f t="shared" ref="M109:M116" si="151">SUM(K109*L109)</f>
        <v>204000</v>
      </c>
      <c r="N109" s="134">
        <f t="shared" ref="N109:N112" si="152">SUM(K109-M109)</f>
        <v>816000</v>
      </c>
      <c r="O109" s="134">
        <f>SUM(N109:N118)</f>
        <v>23106456</v>
      </c>
      <c r="P109" s="134">
        <f>SUM(O109*11%)</f>
        <v>2541710.16</v>
      </c>
      <c r="Q109" s="129"/>
      <c r="R109" s="129">
        <f>SUM(O109+P109)</f>
        <v>25648166.16</v>
      </c>
      <c r="S109" s="171" t="s">
        <v>58</v>
      </c>
      <c r="T109" s="137">
        <v>270000</v>
      </c>
      <c r="U109" s="137">
        <f>SUM(H109*T109)</f>
        <v>270000</v>
      </c>
      <c r="V109" s="138">
        <v>0</v>
      </c>
      <c r="W109" s="129">
        <f>SUM(U109*V109)</f>
        <v>0</v>
      </c>
      <c r="X109" s="129">
        <f>SUM(U109-W109)</f>
        <v>270000</v>
      </c>
      <c r="Y109" s="134">
        <f>SUM(X109)</f>
        <v>270000</v>
      </c>
      <c r="Z109" s="138">
        <v>0.11</v>
      </c>
      <c r="AA109" s="134">
        <f t="shared" ref="AA109:AA116" si="153">SUM(Y109)+(Y109*Z109)</f>
        <v>299700</v>
      </c>
    </row>
    <row r="110" spans="1:293" ht="15.5" x14ac:dyDescent="0.35">
      <c r="A110" s="787"/>
      <c r="B110" s="784"/>
      <c r="C110" s="860"/>
      <c r="D110" s="124"/>
      <c r="E110" s="787"/>
      <c r="F110" s="882"/>
      <c r="G110" s="183" t="s">
        <v>635</v>
      </c>
      <c r="H110" s="75">
        <v>1</v>
      </c>
      <c r="I110" s="158" t="s">
        <v>39</v>
      </c>
      <c r="J110" s="157">
        <v>990000</v>
      </c>
      <c r="K110" s="54">
        <f t="shared" si="150"/>
        <v>990000</v>
      </c>
      <c r="L110" s="72">
        <v>0.2</v>
      </c>
      <c r="M110" s="56">
        <f t="shared" si="151"/>
        <v>198000</v>
      </c>
      <c r="N110" s="56">
        <f t="shared" si="152"/>
        <v>792000</v>
      </c>
      <c r="O110" s="56"/>
      <c r="P110" s="56"/>
      <c r="Q110" s="73"/>
      <c r="R110" s="73"/>
      <c r="S110" s="77" t="s">
        <v>58</v>
      </c>
      <c r="T110" s="78">
        <v>300000</v>
      </c>
      <c r="U110" s="78">
        <f>SUM(H110*T110)</f>
        <v>300000</v>
      </c>
      <c r="V110" s="79">
        <v>0</v>
      </c>
      <c r="W110" s="73">
        <f t="shared" ref="W110" si="154">SUM(U110*V110)</f>
        <v>0</v>
      </c>
      <c r="X110" s="73">
        <f t="shared" ref="X110:X116" si="155">SUM(U110-W110)</f>
        <v>300000</v>
      </c>
      <c r="Y110" s="56">
        <f t="shared" ref="Y110:Y116" si="156">SUM(X110)</f>
        <v>300000</v>
      </c>
      <c r="Z110" s="79">
        <v>0.11</v>
      </c>
      <c r="AA110" s="56">
        <f t="shared" si="153"/>
        <v>333000</v>
      </c>
    </row>
    <row r="111" spans="1:293" ht="15.5" x14ac:dyDescent="0.35">
      <c r="A111" s="787"/>
      <c r="B111" s="784"/>
      <c r="C111" s="860"/>
      <c r="D111" s="124"/>
      <c r="E111" s="787"/>
      <c r="F111" s="882"/>
      <c r="G111" s="70" t="s">
        <v>169</v>
      </c>
      <c r="H111" s="396">
        <v>1</v>
      </c>
      <c r="I111" s="158" t="s">
        <v>39</v>
      </c>
      <c r="J111" s="157">
        <v>10200000</v>
      </c>
      <c r="K111" s="54">
        <f t="shared" si="150"/>
        <v>10200000</v>
      </c>
      <c r="L111" s="72">
        <v>0.2</v>
      </c>
      <c r="M111" s="56">
        <f t="shared" si="151"/>
        <v>2040000</v>
      </c>
      <c r="N111" s="56">
        <f t="shared" si="152"/>
        <v>8160000</v>
      </c>
      <c r="O111" s="159"/>
      <c r="P111" s="73"/>
      <c r="Q111" s="73"/>
      <c r="R111" s="57"/>
      <c r="S111" s="77" t="s">
        <v>58</v>
      </c>
      <c r="T111" s="78">
        <v>1350000</v>
      </c>
      <c r="U111" s="78">
        <f>SUM(H111*T111)</f>
        <v>1350000</v>
      </c>
      <c r="V111" s="79">
        <v>0</v>
      </c>
      <c r="W111" s="56">
        <f t="shared" ref="W111" si="157">SUM(V111)</f>
        <v>0</v>
      </c>
      <c r="X111" s="73">
        <f t="shared" si="155"/>
        <v>1350000</v>
      </c>
      <c r="Y111" s="56">
        <f t="shared" si="156"/>
        <v>1350000</v>
      </c>
      <c r="Z111" s="79">
        <v>0.11</v>
      </c>
      <c r="AA111" s="56">
        <f t="shared" si="153"/>
        <v>1498500</v>
      </c>
    </row>
    <row r="112" spans="1:293" ht="15" customHeight="1" x14ac:dyDescent="0.35">
      <c r="A112" s="787"/>
      <c r="B112" s="784"/>
      <c r="C112" s="860"/>
      <c r="D112" s="124"/>
      <c r="E112" s="787"/>
      <c r="F112" s="882"/>
      <c r="G112" s="183" t="s">
        <v>636</v>
      </c>
      <c r="H112" s="75">
        <v>1</v>
      </c>
      <c r="I112" s="158" t="s">
        <v>39</v>
      </c>
      <c r="J112" s="157">
        <v>990000</v>
      </c>
      <c r="K112" s="54">
        <f t="shared" si="150"/>
        <v>990000</v>
      </c>
      <c r="L112" s="72">
        <v>0.2</v>
      </c>
      <c r="M112" s="56">
        <f t="shared" si="151"/>
        <v>198000</v>
      </c>
      <c r="N112" s="56">
        <f t="shared" si="152"/>
        <v>792000</v>
      </c>
      <c r="O112" s="56"/>
      <c r="P112" s="56"/>
      <c r="Q112" s="73"/>
      <c r="R112" s="73"/>
      <c r="S112" s="77" t="s">
        <v>58</v>
      </c>
      <c r="T112" s="78">
        <v>300000</v>
      </c>
      <c r="U112" s="78">
        <f>SUM(H112*T112)</f>
        <v>300000</v>
      </c>
      <c r="V112" s="79">
        <v>0</v>
      </c>
      <c r="W112" s="73">
        <f t="shared" ref="W112:W116" si="158">SUM(U112*V112)</f>
        <v>0</v>
      </c>
      <c r="X112" s="73">
        <f t="shared" si="155"/>
        <v>300000</v>
      </c>
      <c r="Y112" s="56">
        <f t="shared" si="156"/>
        <v>300000</v>
      </c>
      <c r="Z112" s="79">
        <v>0.11</v>
      </c>
      <c r="AA112" s="56">
        <f t="shared" si="153"/>
        <v>333000</v>
      </c>
    </row>
    <row r="113" spans="1:293" ht="15.5" x14ac:dyDescent="0.35">
      <c r="A113" s="787"/>
      <c r="B113" s="784"/>
      <c r="C113" s="860"/>
      <c r="D113" s="124"/>
      <c r="E113" s="787"/>
      <c r="F113" s="882"/>
      <c r="G113" s="70" t="s">
        <v>157</v>
      </c>
      <c r="H113" s="473">
        <v>1</v>
      </c>
      <c r="I113" s="158" t="s">
        <v>39</v>
      </c>
      <c r="J113" s="157">
        <v>4320000</v>
      </c>
      <c r="K113" s="54">
        <f t="shared" ref="K113" si="159">SUM(H113*J113)</f>
        <v>4320000</v>
      </c>
      <c r="L113" s="72">
        <v>0.2</v>
      </c>
      <c r="M113" s="56">
        <f t="shared" si="151"/>
        <v>864000</v>
      </c>
      <c r="N113" s="56">
        <f>SUM(K113-M113)</f>
        <v>3456000</v>
      </c>
      <c r="O113" s="57"/>
      <c r="P113" s="57"/>
      <c r="Q113" s="57"/>
      <c r="R113" s="57"/>
      <c r="S113" s="77" t="s">
        <v>58</v>
      </c>
      <c r="T113" s="78">
        <v>510000</v>
      </c>
      <c r="U113" s="78">
        <f>SUM(H113*T113)</f>
        <v>510000</v>
      </c>
      <c r="V113" s="79">
        <v>0</v>
      </c>
      <c r="W113" s="73">
        <f t="shared" si="158"/>
        <v>0</v>
      </c>
      <c r="X113" s="73">
        <f t="shared" si="155"/>
        <v>510000</v>
      </c>
      <c r="Y113" s="56">
        <f t="shared" si="156"/>
        <v>510000</v>
      </c>
      <c r="Z113" s="79">
        <v>0.11</v>
      </c>
      <c r="AA113" s="56">
        <f t="shared" si="153"/>
        <v>566100</v>
      </c>
    </row>
    <row r="114" spans="1:293" ht="15.5" x14ac:dyDescent="0.35">
      <c r="A114" s="787"/>
      <c r="B114" s="784"/>
      <c r="C114" s="860"/>
      <c r="D114" s="124"/>
      <c r="E114" s="787"/>
      <c r="F114" s="882"/>
      <c r="G114" s="70" t="s">
        <v>187</v>
      </c>
      <c r="H114" s="300">
        <v>1</v>
      </c>
      <c r="I114" s="158" t="s">
        <v>39</v>
      </c>
      <c r="J114" s="53">
        <v>10140870</v>
      </c>
      <c r="K114" s="54">
        <f t="shared" ref="K114:K116" si="160">SUM(H114*J114)</f>
        <v>10140870</v>
      </c>
      <c r="L114" s="72">
        <v>0.2</v>
      </c>
      <c r="M114" s="56">
        <f t="shared" si="151"/>
        <v>2028174</v>
      </c>
      <c r="N114" s="56">
        <f t="shared" ref="N114:N116" si="161">SUM(K114-M114)</f>
        <v>8112696</v>
      </c>
      <c r="O114" s="159"/>
      <c r="P114" s="73"/>
      <c r="Q114" s="73"/>
      <c r="R114" s="55"/>
      <c r="S114" s="77" t="s">
        <v>58</v>
      </c>
      <c r="T114" s="78">
        <v>1170000</v>
      </c>
      <c r="U114" s="78">
        <f>SUM(H114*T114)</f>
        <v>1170000</v>
      </c>
      <c r="V114" s="79">
        <v>0</v>
      </c>
      <c r="W114" s="73">
        <f t="shared" si="158"/>
        <v>0</v>
      </c>
      <c r="X114" s="73">
        <f t="shared" si="155"/>
        <v>1170000</v>
      </c>
      <c r="Y114" s="56">
        <f t="shared" si="156"/>
        <v>1170000</v>
      </c>
      <c r="Z114" s="79">
        <v>0.11</v>
      </c>
      <c r="AA114" s="56">
        <f t="shared" si="153"/>
        <v>1298700</v>
      </c>
    </row>
    <row r="115" spans="1:293" ht="15.5" x14ac:dyDescent="0.35">
      <c r="A115" s="787"/>
      <c r="B115" s="784"/>
      <c r="C115" s="860"/>
      <c r="D115" s="124"/>
      <c r="E115" s="787"/>
      <c r="F115" s="882"/>
      <c r="G115" s="70" t="s">
        <v>692</v>
      </c>
      <c r="H115" s="396">
        <v>50</v>
      </c>
      <c r="I115" s="393" t="s">
        <v>52</v>
      </c>
      <c r="J115" s="71">
        <v>7500</v>
      </c>
      <c r="K115" s="54">
        <f t="shared" si="160"/>
        <v>375000</v>
      </c>
      <c r="L115" s="158">
        <v>0.2</v>
      </c>
      <c r="M115" s="56">
        <f t="shared" si="151"/>
        <v>75000</v>
      </c>
      <c r="N115" s="56">
        <f t="shared" si="161"/>
        <v>300000</v>
      </c>
      <c r="O115" s="56"/>
      <c r="P115" s="56"/>
      <c r="Q115" s="73"/>
      <c r="R115" s="73"/>
      <c r="S115" s="77" t="s">
        <v>104</v>
      </c>
      <c r="T115" s="78">
        <v>1500</v>
      </c>
      <c r="U115" s="78">
        <f>SUM(H115*T115)</f>
        <v>75000</v>
      </c>
      <c r="V115" s="79">
        <v>0</v>
      </c>
      <c r="W115" s="73">
        <f t="shared" si="158"/>
        <v>0</v>
      </c>
      <c r="X115" s="73">
        <f t="shared" si="155"/>
        <v>75000</v>
      </c>
      <c r="Y115" s="56">
        <f t="shared" si="156"/>
        <v>75000</v>
      </c>
      <c r="Z115" s="79">
        <v>0.11</v>
      </c>
      <c r="AA115" s="56">
        <f t="shared" si="153"/>
        <v>83250</v>
      </c>
    </row>
    <row r="116" spans="1:293" ht="15.5" x14ac:dyDescent="0.35">
      <c r="A116" s="787"/>
      <c r="B116" s="784"/>
      <c r="C116" s="860"/>
      <c r="D116" s="124"/>
      <c r="E116" s="787"/>
      <c r="F116" s="882"/>
      <c r="G116" s="70" t="s">
        <v>132</v>
      </c>
      <c r="H116" s="76">
        <v>1</v>
      </c>
      <c r="I116" s="158" t="s">
        <v>52</v>
      </c>
      <c r="J116" s="71">
        <v>258100</v>
      </c>
      <c r="K116" s="54">
        <f t="shared" si="160"/>
        <v>258100</v>
      </c>
      <c r="L116" s="72">
        <v>0.2</v>
      </c>
      <c r="M116" s="56">
        <f t="shared" si="151"/>
        <v>51620</v>
      </c>
      <c r="N116" s="56">
        <f t="shared" si="161"/>
        <v>206480</v>
      </c>
      <c r="O116" s="472"/>
      <c r="P116" s="73"/>
      <c r="Q116" s="73"/>
      <c r="R116" s="69"/>
      <c r="S116" s="77" t="s">
        <v>112</v>
      </c>
      <c r="T116" s="78">
        <v>60000</v>
      </c>
      <c r="U116" s="78">
        <f>SUM(H116*T116)</f>
        <v>60000</v>
      </c>
      <c r="V116" s="79">
        <v>0</v>
      </c>
      <c r="W116" s="73">
        <f t="shared" si="158"/>
        <v>0</v>
      </c>
      <c r="X116" s="73">
        <f t="shared" si="155"/>
        <v>60000</v>
      </c>
      <c r="Y116" s="56">
        <f t="shared" si="156"/>
        <v>60000</v>
      </c>
      <c r="Z116" s="79">
        <v>0</v>
      </c>
      <c r="AA116" s="56">
        <f t="shared" si="153"/>
        <v>60000</v>
      </c>
    </row>
    <row r="117" spans="1:293" ht="15.5" x14ac:dyDescent="0.35">
      <c r="A117" s="787"/>
      <c r="B117" s="784"/>
      <c r="C117" s="860"/>
      <c r="D117" s="124"/>
      <c r="E117" s="787"/>
      <c r="F117" s="882"/>
      <c r="G117" s="70" t="s">
        <v>56</v>
      </c>
      <c r="H117" s="396">
        <v>1</v>
      </c>
      <c r="I117" s="393" t="s">
        <v>52</v>
      </c>
      <c r="J117" s="71">
        <v>451600</v>
      </c>
      <c r="K117" s="54">
        <f t="shared" ref="K117:K118" si="162">SUM(H117*J117)</f>
        <v>451600</v>
      </c>
      <c r="L117" s="158">
        <v>0.2</v>
      </c>
      <c r="M117" s="56">
        <f t="shared" ref="M117:M118" si="163">SUM(K117*L117)</f>
        <v>90320</v>
      </c>
      <c r="N117" s="56">
        <f t="shared" ref="N117:N118" si="164">SUM(K117-M117)</f>
        <v>361280</v>
      </c>
      <c r="O117" s="56"/>
      <c r="P117" s="56"/>
      <c r="Q117" s="73"/>
      <c r="R117" s="73"/>
      <c r="S117" s="77" t="s">
        <v>693</v>
      </c>
      <c r="T117" s="78">
        <v>308000</v>
      </c>
      <c r="U117" s="78">
        <f>SUM(H117*T117)</f>
        <v>308000</v>
      </c>
      <c r="V117" s="79">
        <v>0.3</v>
      </c>
      <c r="W117" s="73">
        <f t="shared" ref="W117:W118" si="165">SUM(U117*V117)</f>
        <v>92400</v>
      </c>
      <c r="X117" s="73">
        <f t="shared" ref="X117" si="166">SUM(U117-W117)</f>
        <v>215600</v>
      </c>
      <c r="Y117" s="56">
        <f t="shared" ref="Y117:Y118" si="167">SUM(X117)</f>
        <v>215600</v>
      </c>
      <c r="Z117" s="79">
        <v>0.11</v>
      </c>
      <c r="AA117" s="56">
        <f t="shared" ref="AA117:AA118" si="168">SUM(Y117)+(Y117*Z117)</f>
        <v>239316</v>
      </c>
    </row>
    <row r="118" spans="1:293" ht="15.5" x14ac:dyDescent="0.35">
      <c r="A118" s="788"/>
      <c r="B118" s="785"/>
      <c r="C118" s="861"/>
      <c r="D118" s="80"/>
      <c r="E118" s="788"/>
      <c r="F118" s="841"/>
      <c r="G118" s="90" t="s">
        <v>171</v>
      </c>
      <c r="H118" s="202">
        <v>5</v>
      </c>
      <c r="I118" s="136" t="s">
        <v>50</v>
      </c>
      <c r="J118" s="51">
        <v>27500</v>
      </c>
      <c r="K118" s="44">
        <f t="shared" si="162"/>
        <v>137500</v>
      </c>
      <c r="L118" s="91">
        <v>0.2</v>
      </c>
      <c r="M118" s="46">
        <f t="shared" si="163"/>
        <v>27500</v>
      </c>
      <c r="N118" s="46">
        <f t="shared" si="164"/>
        <v>110000</v>
      </c>
      <c r="O118" s="84"/>
      <c r="P118" s="81"/>
      <c r="Q118" s="81"/>
      <c r="R118" s="45"/>
      <c r="S118" s="128" t="s">
        <v>47</v>
      </c>
      <c r="T118" s="97">
        <v>1150</v>
      </c>
      <c r="U118" s="97">
        <f>SUM(H118*T118)</f>
        <v>5750</v>
      </c>
      <c r="V118" s="83">
        <v>0</v>
      </c>
      <c r="W118" s="81">
        <f t="shared" si="165"/>
        <v>0</v>
      </c>
      <c r="X118" s="81">
        <f>SUM(U118-W118)</f>
        <v>5750</v>
      </c>
      <c r="Y118" s="46">
        <f t="shared" si="167"/>
        <v>5750</v>
      </c>
      <c r="Z118" s="83">
        <v>0.11</v>
      </c>
      <c r="AA118" s="46">
        <f t="shared" si="168"/>
        <v>6382.5</v>
      </c>
    </row>
    <row r="119" spans="1:293" ht="15.75" customHeight="1" x14ac:dyDescent="0.35"/>
    <row r="120" spans="1:293" s="41" customFormat="1" ht="19" thickBot="1" x14ac:dyDescent="0.4">
      <c r="A120" s="789" t="s">
        <v>712</v>
      </c>
      <c r="B120" s="790"/>
      <c r="C120" s="790"/>
      <c r="D120" s="109"/>
      <c r="E120" s="110"/>
      <c r="F120" s="111"/>
      <c r="G120" s="112"/>
      <c r="H120" s="113"/>
      <c r="I120" s="112"/>
      <c r="J120" s="114"/>
      <c r="K120" s="115"/>
      <c r="L120" s="116"/>
      <c r="M120" s="117"/>
      <c r="N120" s="117"/>
      <c r="O120" s="13"/>
      <c r="P120" s="13"/>
      <c r="Q120" s="13"/>
      <c r="R120" s="116"/>
      <c r="S120" s="118"/>
      <c r="T120" s="13"/>
      <c r="U120" s="13"/>
      <c r="V120" s="13"/>
      <c r="W120" s="118"/>
      <c r="X120" s="13"/>
      <c r="Y120" s="13"/>
      <c r="Z120" s="14"/>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row>
    <row r="121" spans="1:293" ht="15.5" x14ac:dyDescent="0.35">
      <c r="A121" s="798" t="s">
        <v>0</v>
      </c>
      <c r="B121" s="798" t="s">
        <v>1</v>
      </c>
      <c r="C121" s="798"/>
      <c r="D121" s="798" t="s">
        <v>2</v>
      </c>
      <c r="E121" s="800" t="s">
        <v>3</v>
      </c>
      <c r="F121" s="369" t="s">
        <v>4</v>
      </c>
      <c r="G121" s="798" t="s">
        <v>5</v>
      </c>
      <c r="H121" s="798" t="s">
        <v>6</v>
      </c>
      <c r="I121" s="798"/>
      <c r="J121" s="370" t="s">
        <v>7</v>
      </c>
      <c r="K121" s="371" t="s">
        <v>8</v>
      </c>
      <c r="L121" s="372" t="s">
        <v>9</v>
      </c>
      <c r="M121" s="371" t="s">
        <v>10</v>
      </c>
      <c r="N121" s="371" t="s">
        <v>10</v>
      </c>
      <c r="O121" s="371" t="s">
        <v>11</v>
      </c>
      <c r="P121" s="802" t="s">
        <v>93</v>
      </c>
      <c r="Q121" s="802" t="s">
        <v>206</v>
      </c>
      <c r="R121" s="371" t="s">
        <v>12</v>
      </c>
      <c r="S121" s="804" t="s">
        <v>13</v>
      </c>
      <c r="T121" s="371" t="s">
        <v>14</v>
      </c>
      <c r="U121" s="371" t="s">
        <v>14</v>
      </c>
      <c r="V121" s="374" t="s">
        <v>15</v>
      </c>
      <c r="W121" s="40" t="s">
        <v>16</v>
      </c>
      <c r="X121" s="40" t="s">
        <v>17</v>
      </c>
      <c r="Y121" s="40" t="s">
        <v>18</v>
      </c>
      <c r="Z121" s="794" t="s">
        <v>19</v>
      </c>
      <c r="AA121" s="796" t="s">
        <v>17</v>
      </c>
    </row>
    <row r="122" spans="1:293" s="41" customFormat="1" ht="17.25" customHeight="1" thickBot="1" x14ac:dyDescent="0.4">
      <c r="A122" s="808"/>
      <c r="B122" s="375" t="s">
        <v>20</v>
      </c>
      <c r="C122" s="367" t="s">
        <v>21</v>
      </c>
      <c r="D122" s="808"/>
      <c r="E122" s="809"/>
      <c r="F122" s="376" t="s">
        <v>22</v>
      </c>
      <c r="G122" s="808"/>
      <c r="H122" s="377" t="s">
        <v>23</v>
      </c>
      <c r="I122" s="367" t="s">
        <v>24</v>
      </c>
      <c r="J122" s="378" t="s">
        <v>25</v>
      </c>
      <c r="K122" s="379" t="s">
        <v>25</v>
      </c>
      <c r="L122" s="380" t="s">
        <v>26</v>
      </c>
      <c r="M122" s="379" t="s">
        <v>27</v>
      </c>
      <c r="N122" s="379" t="s">
        <v>28</v>
      </c>
      <c r="O122" s="379" t="s">
        <v>29</v>
      </c>
      <c r="P122" s="810"/>
      <c r="Q122" s="810"/>
      <c r="R122" s="379" t="s">
        <v>30</v>
      </c>
      <c r="S122" s="811"/>
      <c r="T122" s="379" t="s">
        <v>31</v>
      </c>
      <c r="U122" s="379" t="s">
        <v>32</v>
      </c>
      <c r="V122" s="381" t="s">
        <v>33</v>
      </c>
      <c r="W122" s="367" t="s">
        <v>34</v>
      </c>
      <c r="X122" s="367" t="s">
        <v>35</v>
      </c>
      <c r="Y122" s="367" t="s">
        <v>36</v>
      </c>
      <c r="Z122" s="806"/>
      <c r="AA122" s="807"/>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row>
    <row r="123" spans="1:293" ht="15.5" x14ac:dyDescent="0.35">
      <c r="A123" s="786">
        <v>1</v>
      </c>
      <c r="B123" s="783">
        <v>45967</v>
      </c>
      <c r="C123" s="859">
        <v>119561125</v>
      </c>
      <c r="D123" s="890"/>
      <c r="E123" s="786" t="s">
        <v>63</v>
      </c>
      <c r="F123" s="840" t="s">
        <v>38</v>
      </c>
      <c r="G123" s="62" t="s">
        <v>91</v>
      </c>
      <c r="H123" s="201">
        <v>1</v>
      </c>
      <c r="I123" s="167" t="s">
        <v>46</v>
      </c>
      <c r="J123" s="49">
        <v>617000</v>
      </c>
      <c r="K123" s="59">
        <f t="shared" ref="K123:K124" si="169">SUM(H123*J123)</f>
        <v>617000</v>
      </c>
      <c r="L123" s="63">
        <v>0.2</v>
      </c>
      <c r="M123" s="61">
        <f t="shared" ref="M123:M124" si="170">SUM(K123*L123)</f>
        <v>123400</v>
      </c>
      <c r="N123" s="61">
        <f t="shared" ref="N123:N124" si="171">SUM(K123-M123)</f>
        <v>493600</v>
      </c>
      <c r="O123" s="61">
        <f>SUM(N123:N124)</f>
        <v>7651860.7999999998</v>
      </c>
      <c r="P123" s="61">
        <f>SUM(O123*11%)</f>
        <v>841704.68799999997</v>
      </c>
      <c r="Q123" s="64"/>
      <c r="R123" s="64">
        <f>SUM(O123+P123)</f>
        <v>8493565.4879999999</v>
      </c>
      <c r="S123" s="65" t="s">
        <v>717</v>
      </c>
      <c r="T123" s="66">
        <v>334000</v>
      </c>
      <c r="U123" s="66">
        <f>SUM(H123*T123)</f>
        <v>334000</v>
      </c>
      <c r="V123" s="68">
        <v>0</v>
      </c>
      <c r="W123" s="64">
        <f t="shared" ref="W123:W124" si="172">SUM(U123*V123)</f>
        <v>0</v>
      </c>
      <c r="X123" s="64">
        <f t="shared" ref="X123:X124" si="173">SUM(U123-W123)</f>
        <v>334000</v>
      </c>
      <c r="Y123" s="61">
        <f t="shared" ref="Y123:Y124" si="174">SUM(X123)</f>
        <v>334000</v>
      </c>
      <c r="Z123" s="68">
        <v>0.11</v>
      </c>
      <c r="AA123" s="61">
        <f t="shared" ref="AA123:AA124" si="175">SUM(Y123)+(Y123*Z123)</f>
        <v>370740</v>
      </c>
    </row>
    <row r="124" spans="1:293" ht="15.5" x14ac:dyDescent="0.35">
      <c r="A124" s="788"/>
      <c r="B124" s="785"/>
      <c r="C124" s="861"/>
      <c r="D124" s="892"/>
      <c r="E124" s="788"/>
      <c r="F124" s="841"/>
      <c r="G124" s="90" t="s">
        <v>188</v>
      </c>
      <c r="H124" s="323">
        <v>1</v>
      </c>
      <c r="I124" s="136" t="s">
        <v>39</v>
      </c>
      <c r="J124" s="51">
        <v>8947826</v>
      </c>
      <c r="K124" s="44">
        <f t="shared" si="169"/>
        <v>8947826</v>
      </c>
      <c r="L124" s="91">
        <v>0.2</v>
      </c>
      <c r="M124" s="46">
        <f t="shared" si="170"/>
        <v>1789565.2000000002</v>
      </c>
      <c r="N124" s="46">
        <f t="shared" si="171"/>
        <v>7158260.7999999998</v>
      </c>
      <c r="O124" s="84"/>
      <c r="P124" s="81"/>
      <c r="Q124" s="81"/>
      <c r="R124" s="45"/>
      <c r="S124" s="128" t="s">
        <v>58</v>
      </c>
      <c r="T124" s="97">
        <v>2060000</v>
      </c>
      <c r="U124" s="97">
        <f>SUM(H124*T124)</f>
        <v>2060000</v>
      </c>
      <c r="V124" s="83">
        <v>0</v>
      </c>
      <c r="W124" s="81">
        <f t="shared" si="172"/>
        <v>0</v>
      </c>
      <c r="X124" s="81">
        <f t="shared" si="173"/>
        <v>2060000</v>
      </c>
      <c r="Y124" s="46">
        <f t="shared" si="174"/>
        <v>2060000</v>
      </c>
      <c r="Z124" s="83">
        <v>0.11</v>
      </c>
      <c r="AA124" s="46">
        <f t="shared" si="175"/>
        <v>2286600</v>
      </c>
    </row>
    <row r="125" spans="1:293" ht="15.5" x14ac:dyDescent="0.35">
      <c r="A125" s="786">
        <v>2</v>
      </c>
      <c r="B125" s="783">
        <v>45979</v>
      </c>
      <c r="C125" s="859">
        <v>119681125</v>
      </c>
      <c r="D125" s="890"/>
      <c r="E125" s="786" t="s">
        <v>63</v>
      </c>
      <c r="F125" s="840" t="s">
        <v>38</v>
      </c>
      <c r="G125" s="172" t="s">
        <v>210</v>
      </c>
      <c r="H125" s="272">
        <v>1</v>
      </c>
      <c r="I125" s="133" t="s">
        <v>45</v>
      </c>
      <c r="J125" s="92">
        <v>500000</v>
      </c>
      <c r="K125" s="123">
        <f t="shared" ref="K125:K126" si="176">SUM(H125*J125)</f>
        <v>500000</v>
      </c>
      <c r="L125" s="87">
        <v>0.2</v>
      </c>
      <c r="M125" s="134">
        <f t="shared" ref="M125:M126" si="177">SUM(K125*L125)</f>
        <v>100000</v>
      </c>
      <c r="N125" s="134">
        <f t="shared" ref="N125:N126" si="178">SUM(K125-M125)</f>
        <v>400000</v>
      </c>
      <c r="O125" s="134">
        <f>SUM(N125:N127)</f>
        <v>4031123.2</v>
      </c>
      <c r="P125" s="134">
        <f>SUM(O125*11%)</f>
        <v>443423.55200000003</v>
      </c>
      <c r="Q125" s="129"/>
      <c r="R125" s="129">
        <f>SUM(O125+P125)</f>
        <v>4474546.7520000003</v>
      </c>
      <c r="S125" s="171" t="s">
        <v>77</v>
      </c>
      <c r="T125" s="137">
        <v>260000</v>
      </c>
      <c r="U125" s="137">
        <f>SUM(H125*T125)</f>
        <v>260000</v>
      </c>
      <c r="V125" s="138">
        <v>0.5</v>
      </c>
      <c r="W125" s="129">
        <f t="shared" ref="W125" si="179">SUM(U125*V125)</f>
        <v>130000</v>
      </c>
      <c r="X125" s="129">
        <f t="shared" ref="X125" si="180">SUM(U125-W125)</f>
        <v>130000</v>
      </c>
      <c r="Y125" s="134">
        <f t="shared" ref="Y125:Y126" si="181">SUM(X125)</f>
        <v>130000</v>
      </c>
      <c r="Z125" s="138">
        <v>0.11</v>
      </c>
      <c r="AA125" s="134">
        <f t="shared" ref="AA125:AA126" si="182">SUM(Y125)+(Y125*Z125)</f>
        <v>144300</v>
      </c>
    </row>
    <row r="126" spans="1:293" ht="15.5" x14ac:dyDescent="0.35">
      <c r="A126" s="787"/>
      <c r="B126" s="784"/>
      <c r="C126" s="860"/>
      <c r="D126" s="891"/>
      <c r="E126" s="787"/>
      <c r="F126" s="882"/>
      <c r="G126" s="183" t="s">
        <v>151</v>
      </c>
      <c r="H126" s="310">
        <v>6</v>
      </c>
      <c r="I126" s="393" t="s">
        <v>52</v>
      </c>
      <c r="J126" s="53">
        <v>475484</v>
      </c>
      <c r="K126" s="54">
        <f t="shared" si="176"/>
        <v>2852904</v>
      </c>
      <c r="L126" s="158">
        <v>0.2</v>
      </c>
      <c r="M126" s="56">
        <f t="shared" si="177"/>
        <v>570580.80000000005</v>
      </c>
      <c r="N126" s="56">
        <f t="shared" si="178"/>
        <v>2282323.2000000002</v>
      </c>
      <c r="O126" s="57"/>
      <c r="P126" s="57"/>
      <c r="Q126" s="57"/>
      <c r="R126" s="57"/>
      <c r="S126" s="77" t="s">
        <v>104</v>
      </c>
      <c r="T126" s="78">
        <v>133756</v>
      </c>
      <c r="U126" s="78">
        <f>SUM(H126*T126)</f>
        <v>802536</v>
      </c>
      <c r="V126" s="79">
        <v>0</v>
      </c>
      <c r="W126" s="73"/>
      <c r="X126" s="73">
        <f>SUM(U126-W126)</f>
        <v>802536</v>
      </c>
      <c r="Y126" s="56">
        <f t="shared" si="181"/>
        <v>802536</v>
      </c>
      <c r="Z126" s="79">
        <v>0.11</v>
      </c>
      <c r="AA126" s="56">
        <f t="shared" si="182"/>
        <v>890814.96</v>
      </c>
    </row>
    <row r="127" spans="1:293" ht="15.5" x14ac:dyDescent="0.35">
      <c r="A127" s="788"/>
      <c r="B127" s="785"/>
      <c r="C127" s="861"/>
      <c r="D127" s="892"/>
      <c r="E127" s="788"/>
      <c r="F127" s="841"/>
      <c r="G127" s="90" t="s">
        <v>44</v>
      </c>
      <c r="H127" s="341">
        <v>1</v>
      </c>
      <c r="I127" s="45" t="s">
        <v>45</v>
      </c>
      <c r="J127" s="51">
        <v>1686000</v>
      </c>
      <c r="K127" s="44">
        <f t="shared" ref="K127" si="183">SUM(H127*J127)</f>
        <v>1686000</v>
      </c>
      <c r="L127" s="91">
        <v>0.2</v>
      </c>
      <c r="M127" s="46">
        <f t="shared" ref="M127" si="184">SUM(K127*L127)</f>
        <v>337200</v>
      </c>
      <c r="N127" s="46">
        <f t="shared" ref="N127" si="185">SUM(K127-M127)</f>
        <v>1348800</v>
      </c>
      <c r="O127" s="46"/>
      <c r="P127" s="46"/>
      <c r="Q127" s="81"/>
      <c r="R127" s="81"/>
      <c r="S127" s="128" t="s">
        <v>725</v>
      </c>
      <c r="T127" s="97">
        <v>613000</v>
      </c>
      <c r="U127" s="97">
        <f>SUM(H127*T127)</f>
        <v>613000</v>
      </c>
      <c r="V127" s="83">
        <v>0</v>
      </c>
      <c r="W127" s="81">
        <f t="shared" ref="W127" si="186">SUM(U127*V127)</f>
        <v>0</v>
      </c>
      <c r="X127" s="81">
        <f t="shared" ref="X127" si="187">SUM(U127-W127)</f>
        <v>613000</v>
      </c>
      <c r="Y127" s="46">
        <f t="shared" ref="Y127" si="188">SUM(X127)</f>
        <v>613000</v>
      </c>
      <c r="Z127" s="83">
        <v>0.11</v>
      </c>
      <c r="AA127" s="46">
        <f t="shared" ref="AA127" si="189">SUM(Y127)+(Y127*Z127)</f>
        <v>680430</v>
      </c>
    </row>
    <row r="128" spans="1:293" ht="15.75" customHeight="1" x14ac:dyDescent="0.35"/>
    <row r="129" spans="1:293" ht="15.75" customHeight="1" x14ac:dyDescent="0.35"/>
    <row r="130" spans="1:293" ht="15.75" customHeight="1" x14ac:dyDescent="0.35"/>
    <row r="131" spans="1:293" s="41" customFormat="1" ht="19" thickBot="1" x14ac:dyDescent="0.4">
      <c r="A131" s="789" t="s">
        <v>745</v>
      </c>
      <c r="B131" s="790"/>
      <c r="C131" s="790"/>
      <c r="D131" s="109"/>
      <c r="E131" s="110"/>
      <c r="F131" s="111"/>
      <c r="G131" s="112"/>
      <c r="H131" s="113"/>
      <c r="I131" s="112"/>
      <c r="J131" s="114"/>
      <c r="K131" s="115"/>
      <c r="L131" s="116"/>
      <c r="M131" s="117"/>
      <c r="N131" s="117"/>
      <c r="O131" s="13"/>
      <c r="P131" s="13"/>
      <c r="Q131" s="13"/>
      <c r="R131" s="116"/>
      <c r="S131" s="118"/>
      <c r="T131" s="13"/>
      <c r="U131" s="13"/>
      <c r="V131" s="13"/>
      <c r="W131" s="118"/>
      <c r="X131" s="13"/>
      <c r="Y131" s="13"/>
      <c r="Z131" s="14"/>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row>
    <row r="132" spans="1:293" ht="15.5" x14ac:dyDescent="0.35">
      <c r="A132" s="798" t="s">
        <v>0</v>
      </c>
      <c r="B132" s="798" t="s">
        <v>1</v>
      </c>
      <c r="C132" s="798"/>
      <c r="D132" s="798" t="s">
        <v>2</v>
      </c>
      <c r="E132" s="800" t="s">
        <v>3</v>
      </c>
      <c r="F132" s="369" t="s">
        <v>4</v>
      </c>
      <c r="G132" s="798" t="s">
        <v>5</v>
      </c>
      <c r="H132" s="798" t="s">
        <v>6</v>
      </c>
      <c r="I132" s="798"/>
      <c r="J132" s="370" t="s">
        <v>7</v>
      </c>
      <c r="K132" s="371" t="s">
        <v>8</v>
      </c>
      <c r="L132" s="372" t="s">
        <v>9</v>
      </c>
      <c r="M132" s="371" t="s">
        <v>10</v>
      </c>
      <c r="N132" s="371" t="s">
        <v>10</v>
      </c>
      <c r="O132" s="371" t="s">
        <v>11</v>
      </c>
      <c r="P132" s="802" t="s">
        <v>93</v>
      </c>
      <c r="Q132" s="802" t="s">
        <v>206</v>
      </c>
      <c r="R132" s="371" t="s">
        <v>12</v>
      </c>
      <c r="S132" s="804" t="s">
        <v>13</v>
      </c>
      <c r="T132" s="371" t="s">
        <v>14</v>
      </c>
      <c r="U132" s="371" t="s">
        <v>14</v>
      </c>
      <c r="V132" s="374" t="s">
        <v>15</v>
      </c>
      <c r="W132" s="40" t="s">
        <v>16</v>
      </c>
      <c r="X132" s="40" t="s">
        <v>17</v>
      </c>
      <c r="Y132" s="40" t="s">
        <v>18</v>
      </c>
      <c r="Z132" s="794" t="s">
        <v>19</v>
      </c>
      <c r="AA132" s="796" t="s">
        <v>17</v>
      </c>
    </row>
    <row r="133" spans="1:293" s="41" customFormat="1" ht="17.25" customHeight="1" thickBot="1" x14ac:dyDescent="0.4">
      <c r="A133" s="808"/>
      <c r="B133" s="375" t="s">
        <v>20</v>
      </c>
      <c r="C133" s="367" t="s">
        <v>21</v>
      </c>
      <c r="D133" s="808"/>
      <c r="E133" s="809"/>
      <c r="F133" s="376" t="s">
        <v>22</v>
      </c>
      <c r="G133" s="808"/>
      <c r="H133" s="377" t="s">
        <v>23</v>
      </c>
      <c r="I133" s="367" t="s">
        <v>24</v>
      </c>
      <c r="J133" s="378" t="s">
        <v>25</v>
      </c>
      <c r="K133" s="379" t="s">
        <v>25</v>
      </c>
      <c r="L133" s="380" t="s">
        <v>26</v>
      </c>
      <c r="M133" s="379" t="s">
        <v>27</v>
      </c>
      <c r="N133" s="379" t="s">
        <v>28</v>
      </c>
      <c r="O133" s="379" t="s">
        <v>29</v>
      </c>
      <c r="P133" s="810"/>
      <c r="Q133" s="810"/>
      <c r="R133" s="379" t="s">
        <v>30</v>
      </c>
      <c r="S133" s="811"/>
      <c r="T133" s="379" t="s">
        <v>31</v>
      </c>
      <c r="U133" s="379" t="s">
        <v>32</v>
      </c>
      <c r="V133" s="381" t="s">
        <v>33</v>
      </c>
      <c r="W133" s="367" t="s">
        <v>34</v>
      </c>
      <c r="X133" s="367" t="s">
        <v>35</v>
      </c>
      <c r="Y133" s="367" t="s">
        <v>36</v>
      </c>
      <c r="Z133" s="806"/>
      <c r="AA133" s="807"/>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row>
    <row r="134" spans="1:293" ht="15.5" x14ac:dyDescent="0.35">
      <c r="A134" s="786">
        <v>1</v>
      </c>
      <c r="B134" s="783">
        <v>46003</v>
      </c>
      <c r="C134" s="859">
        <v>119901225</v>
      </c>
      <c r="D134" s="82"/>
      <c r="E134" s="786" t="s">
        <v>63</v>
      </c>
      <c r="F134" s="840" t="s">
        <v>38</v>
      </c>
      <c r="G134" s="172" t="s">
        <v>638</v>
      </c>
      <c r="H134" s="253">
        <v>1</v>
      </c>
      <c r="I134" s="135" t="s">
        <v>39</v>
      </c>
      <c r="J134" s="248">
        <v>1020000</v>
      </c>
      <c r="K134" s="123">
        <f t="shared" ref="K134:K137" si="190">SUM(H134*J134)</f>
        <v>1020000</v>
      </c>
      <c r="L134" s="87">
        <v>0.2</v>
      </c>
      <c r="M134" s="134">
        <f t="shared" ref="M134:M137" si="191">SUM(K134*L134)</f>
        <v>204000</v>
      </c>
      <c r="N134" s="134">
        <f t="shared" ref="N134:N137" si="192">SUM(K134-M134)</f>
        <v>816000</v>
      </c>
      <c r="O134" s="134">
        <f>SUM(N134:N140)</f>
        <v>11487050</v>
      </c>
      <c r="P134" s="134">
        <f>SUM(O134*11%)</f>
        <v>1263575.5</v>
      </c>
      <c r="Q134" s="129"/>
      <c r="R134" s="129">
        <f>SUM(O134+P134)</f>
        <v>12750625.5</v>
      </c>
      <c r="S134" s="171" t="s">
        <v>58</v>
      </c>
      <c r="T134" s="137">
        <v>270000</v>
      </c>
      <c r="U134" s="137">
        <f>SUM(H134*T134)</f>
        <v>270000</v>
      </c>
      <c r="V134" s="138">
        <v>0</v>
      </c>
      <c r="W134" s="129">
        <f>SUM(U134*V134)</f>
        <v>0</v>
      </c>
      <c r="X134" s="129">
        <f>SUM(U134-W134)</f>
        <v>270000</v>
      </c>
      <c r="Y134" s="134">
        <f>SUM(X134)</f>
        <v>270000</v>
      </c>
      <c r="Z134" s="138">
        <v>0.11</v>
      </c>
      <c r="AA134" s="134">
        <f t="shared" ref="AA134:AA137" si="193">SUM(Y134)+(Y134*Z134)</f>
        <v>299700</v>
      </c>
    </row>
    <row r="135" spans="1:293" ht="15.5" x14ac:dyDescent="0.35">
      <c r="A135" s="787"/>
      <c r="B135" s="784"/>
      <c r="C135" s="860"/>
      <c r="D135" s="124"/>
      <c r="E135" s="787"/>
      <c r="F135" s="882"/>
      <c r="G135" s="183" t="s">
        <v>635</v>
      </c>
      <c r="H135" s="75">
        <v>1</v>
      </c>
      <c r="I135" s="158" t="s">
        <v>39</v>
      </c>
      <c r="J135" s="157">
        <v>990000</v>
      </c>
      <c r="K135" s="54">
        <f t="shared" si="190"/>
        <v>990000</v>
      </c>
      <c r="L135" s="72">
        <v>0.2</v>
      </c>
      <c r="M135" s="56">
        <f t="shared" si="191"/>
        <v>198000</v>
      </c>
      <c r="N135" s="56">
        <f t="shared" si="192"/>
        <v>792000</v>
      </c>
      <c r="O135" s="56"/>
      <c r="P135" s="56"/>
      <c r="Q135" s="73"/>
      <c r="R135" s="73"/>
      <c r="S135" s="77" t="s">
        <v>58</v>
      </c>
      <c r="T135" s="78">
        <v>300000</v>
      </c>
      <c r="U135" s="78">
        <f>SUM(H135*T135)</f>
        <v>300000</v>
      </c>
      <c r="V135" s="79">
        <v>0</v>
      </c>
      <c r="W135" s="73">
        <f t="shared" ref="W135:W136" si="194">SUM(U135*V135)</f>
        <v>0</v>
      </c>
      <c r="X135" s="73">
        <f t="shared" ref="X135:X138" si="195">SUM(U135-W135)</f>
        <v>300000</v>
      </c>
      <c r="Y135" s="56">
        <f t="shared" ref="Y135:Y138" si="196">SUM(X135)</f>
        <v>300000</v>
      </c>
      <c r="Z135" s="79">
        <v>0.11</v>
      </c>
      <c r="AA135" s="56">
        <f t="shared" si="193"/>
        <v>333000</v>
      </c>
    </row>
    <row r="136" spans="1:293" ht="15" customHeight="1" x14ac:dyDescent="0.35">
      <c r="A136" s="787"/>
      <c r="B136" s="784"/>
      <c r="C136" s="860"/>
      <c r="D136" s="124"/>
      <c r="E136" s="787"/>
      <c r="F136" s="882"/>
      <c r="G136" s="183" t="s">
        <v>636</v>
      </c>
      <c r="H136" s="75">
        <v>1</v>
      </c>
      <c r="I136" s="158" t="s">
        <v>39</v>
      </c>
      <c r="J136" s="157">
        <v>990000</v>
      </c>
      <c r="K136" s="54">
        <f t="shared" si="190"/>
        <v>990000</v>
      </c>
      <c r="L136" s="72">
        <v>0.2</v>
      </c>
      <c r="M136" s="56">
        <f t="shared" si="191"/>
        <v>198000</v>
      </c>
      <c r="N136" s="56">
        <f t="shared" si="192"/>
        <v>792000</v>
      </c>
      <c r="O136" s="56"/>
      <c r="P136" s="56"/>
      <c r="Q136" s="73"/>
      <c r="R136" s="73"/>
      <c r="S136" s="77" t="s">
        <v>58</v>
      </c>
      <c r="T136" s="78">
        <v>300000</v>
      </c>
      <c r="U136" s="78">
        <f>SUM(H136*T136)</f>
        <v>300000</v>
      </c>
      <c r="V136" s="79">
        <v>0</v>
      </c>
      <c r="W136" s="73">
        <f t="shared" si="194"/>
        <v>0</v>
      </c>
      <c r="X136" s="73">
        <f t="shared" si="195"/>
        <v>300000</v>
      </c>
      <c r="Y136" s="56">
        <f t="shared" si="196"/>
        <v>300000</v>
      </c>
      <c r="Z136" s="79">
        <v>0.11</v>
      </c>
      <c r="AA136" s="56">
        <f t="shared" si="193"/>
        <v>333000</v>
      </c>
    </row>
    <row r="137" spans="1:293" ht="15.5" x14ac:dyDescent="0.35">
      <c r="A137" s="787"/>
      <c r="B137" s="784"/>
      <c r="C137" s="860"/>
      <c r="D137" s="124"/>
      <c r="E137" s="787"/>
      <c r="F137" s="882"/>
      <c r="G137" s="70" t="s">
        <v>169</v>
      </c>
      <c r="H137" s="396">
        <v>1</v>
      </c>
      <c r="I137" s="158" t="s">
        <v>39</v>
      </c>
      <c r="J137" s="157">
        <v>10200000</v>
      </c>
      <c r="K137" s="54">
        <f t="shared" si="190"/>
        <v>10200000</v>
      </c>
      <c r="L137" s="72">
        <v>0.2</v>
      </c>
      <c r="M137" s="56">
        <f t="shared" si="191"/>
        <v>2040000</v>
      </c>
      <c r="N137" s="56">
        <f t="shared" si="192"/>
        <v>8160000</v>
      </c>
      <c r="O137" s="159"/>
      <c r="P137" s="73"/>
      <c r="Q137" s="73"/>
      <c r="R137" s="57"/>
      <c r="S137" s="77" t="s">
        <v>58</v>
      </c>
      <c r="T137" s="78">
        <v>1350000</v>
      </c>
      <c r="U137" s="78">
        <f>SUM(H137*T137)</f>
        <v>1350000</v>
      </c>
      <c r="V137" s="79">
        <v>0</v>
      </c>
      <c r="W137" s="56">
        <f t="shared" ref="W137" si="197">SUM(V137)</f>
        <v>0</v>
      </c>
      <c r="X137" s="73">
        <f t="shared" si="195"/>
        <v>1350000</v>
      </c>
      <c r="Y137" s="56">
        <f t="shared" si="196"/>
        <v>1350000</v>
      </c>
      <c r="Z137" s="79">
        <v>0.11</v>
      </c>
      <c r="AA137" s="56">
        <f t="shared" si="193"/>
        <v>1498500</v>
      </c>
    </row>
    <row r="138" spans="1:293" ht="15.75" customHeight="1" x14ac:dyDescent="0.35">
      <c r="A138" s="787"/>
      <c r="B138" s="784"/>
      <c r="C138" s="860"/>
      <c r="D138" s="124"/>
      <c r="E138" s="787"/>
      <c r="F138" s="882"/>
      <c r="G138" s="125" t="s">
        <v>127</v>
      </c>
      <c r="H138" s="219">
        <v>1</v>
      </c>
      <c r="I138" s="72" t="s">
        <v>45</v>
      </c>
      <c r="J138" s="71">
        <v>550000</v>
      </c>
      <c r="K138" s="54">
        <f t="shared" ref="K138" si="198">SUM(H138*J138)</f>
        <v>550000</v>
      </c>
      <c r="L138" s="72">
        <v>0.22500000000000001</v>
      </c>
      <c r="M138" s="56">
        <f t="shared" ref="M138" si="199">SUM(K138*L138)</f>
        <v>123750</v>
      </c>
      <c r="N138" s="56">
        <f t="shared" ref="N138" si="200">SUM(K138-M138)</f>
        <v>426250</v>
      </c>
      <c r="O138" s="73"/>
      <c r="P138" s="73"/>
      <c r="Q138" s="73"/>
      <c r="R138" s="57"/>
      <c r="S138" s="57" t="s">
        <v>128</v>
      </c>
      <c r="T138" s="159">
        <v>358000</v>
      </c>
      <c r="U138" s="78">
        <f>SUM(H138*T138)</f>
        <v>358000</v>
      </c>
      <c r="V138" s="79">
        <v>0.2</v>
      </c>
      <c r="W138" s="73">
        <f t="shared" ref="W138" si="201">SUM(U138*V138)</f>
        <v>71600</v>
      </c>
      <c r="X138" s="73">
        <f t="shared" si="195"/>
        <v>286400</v>
      </c>
      <c r="Y138" s="56">
        <f t="shared" si="196"/>
        <v>286400</v>
      </c>
      <c r="Z138" s="89">
        <v>0.11</v>
      </c>
      <c r="AA138" s="56">
        <f t="shared" ref="AA138" si="202">SUM(Y138+(Y138*Z138))</f>
        <v>317904</v>
      </c>
    </row>
    <row r="139" spans="1:293" ht="15.5" x14ac:dyDescent="0.35">
      <c r="A139" s="787"/>
      <c r="B139" s="784"/>
      <c r="C139" s="860"/>
      <c r="D139" s="124"/>
      <c r="E139" s="787"/>
      <c r="F139" s="882"/>
      <c r="G139" s="70" t="s">
        <v>192</v>
      </c>
      <c r="H139" s="300">
        <v>1</v>
      </c>
      <c r="I139" s="158" t="s">
        <v>42</v>
      </c>
      <c r="J139" s="312">
        <v>376000</v>
      </c>
      <c r="K139" s="54">
        <f t="shared" ref="K139:K140" si="203">SUM(H139*J139)</f>
        <v>376000</v>
      </c>
      <c r="L139" s="72">
        <v>0.2</v>
      </c>
      <c r="M139" s="56">
        <f t="shared" ref="M139:M140" si="204">SUM(K139*L139)</f>
        <v>75200</v>
      </c>
      <c r="N139" s="56">
        <f t="shared" ref="N139:N140" si="205">SUM(K139-M139)</f>
        <v>300800</v>
      </c>
      <c r="O139" s="56"/>
      <c r="P139" s="56"/>
      <c r="Q139" s="73"/>
      <c r="R139" s="73"/>
      <c r="S139" s="77" t="s">
        <v>40</v>
      </c>
      <c r="T139" s="78">
        <v>165000</v>
      </c>
      <c r="U139" s="78">
        <f>SUM(H139*T139)</f>
        <v>165000</v>
      </c>
      <c r="V139" s="79">
        <v>0</v>
      </c>
      <c r="W139" s="73">
        <f>SUM(U139*V139)</f>
        <v>0</v>
      </c>
      <c r="X139" s="73">
        <f>SUM(U139-W139)</f>
        <v>165000</v>
      </c>
      <c r="Y139" s="56">
        <f>SUM(X139)</f>
        <v>165000</v>
      </c>
      <c r="Z139" s="79">
        <v>0.11</v>
      </c>
      <c r="AA139" s="56">
        <f t="shared" ref="AA139:AA140" si="206">SUM(Y139)+(Y139*Z139)</f>
        <v>183150</v>
      </c>
    </row>
    <row r="140" spans="1:293" s="35" customFormat="1" ht="15.5" x14ac:dyDescent="0.35">
      <c r="A140" s="788"/>
      <c r="B140" s="785"/>
      <c r="C140" s="861"/>
      <c r="D140" s="618"/>
      <c r="E140" s="788"/>
      <c r="F140" s="841"/>
      <c r="G140" s="184" t="s">
        <v>352</v>
      </c>
      <c r="H140" s="202">
        <v>1</v>
      </c>
      <c r="I140" s="136" t="s">
        <v>52</v>
      </c>
      <c r="J140" s="177">
        <v>250000</v>
      </c>
      <c r="K140" s="44">
        <f t="shared" si="203"/>
        <v>250000</v>
      </c>
      <c r="L140" s="136">
        <v>0.2</v>
      </c>
      <c r="M140" s="46">
        <f t="shared" si="204"/>
        <v>50000</v>
      </c>
      <c r="N140" s="46">
        <f t="shared" si="205"/>
        <v>200000</v>
      </c>
      <c r="O140" s="46"/>
      <c r="P140" s="46"/>
      <c r="Q140" s="81"/>
      <c r="R140" s="81"/>
      <c r="S140" s="128" t="s">
        <v>47</v>
      </c>
      <c r="T140" s="97">
        <v>268400</v>
      </c>
      <c r="U140" s="97">
        <f>SUM(H140*T140)</f>
        <v>268400</v>
      </c>
      <c r="V140" s="83">
        <v>0.22</v>
      </c>
      <c r="W140" s="81">
        <f t="shared" ref="W140" si="207">SUM(U140*V140)</f>
        <v>59048</v>
      </c>
      <c r="X140" s="81">
        <f>SUM(U140-W140)</f>
        <v>209352</v>
      </c>
      <c r="Y140" s="46">
        <f t="shared" ref="Y140" si="208">SUM(X140)</f>
        <v>209352</v>
      </c>
      <c r="Z140" s="83">
        <v>0.11</v>
      </c>
      <c r="AA140" s="46">
        <f t="shared" si="206"/>
        <v>232380.72</v>
      </c>
    </row>
    <row r="141" spans="1:293" ht="15.75" customHeight="1" x14ac:dyDescent="0.35"/>
    <row r="142" spans="1:293" ht="15.75" customHeight="1" x14ac:dyDescent="0.35"/>
    <row r="143" spans="1:293" ht="15.75" customHeight="1" x14ac:dyDescent="0.35"/>
  </sheetData>
  <autoFilter ref="G1:G2" xr:uid="{AC223659-0ACD-4F87-A527-D53F146426AF}"/>
  <mergeCells count="246">
    <mergeCell ref="A7:J7"/>
    <mergeCell ref="A134:A140"/>
    <mergeCell ref="B134:B140"/>
    <mergeCell ref="C134:C140"/>
    <mergeCell ref="E134:E140"/>
    <mergeCell ref="F134:F140"/>
    <mergeCell ref="A86:A91"/>
    <mergeCell ref="B86:B91"/>
    <mergeCell ref="C86:C91"/>
    <mergeCell ref="D86:D91"/>
    <mergeCell ref="E86:E91"/>
    <mergeCell ref="F86:F91"/>
    <mergeCell ref="G84:G85"/>
    <mergeCell ref="H84:I84"/>
    <mergeCell ref="P84:P85"/>
    <mergeCell ref="Q84:Q85"/>
    <mergeCell ref="S84:S85"/>
    <mergeCell ref="Z84:Z85"/>
    <mergeCell ref="AA84:AA85"/>
    <mergeCell ref="A93:C93"/>
    <mergeCell ref="A94:A95"/>
    <mergeCell ref="B94:C94"/>
    <mergeCell ref="D94:D95"/>
    <mergeCell ref="E94:E95"/>
    <mergeCell ref="G94:G95"/>
    <mergeCell ref="H94:I94"/>
    <mergeCell ref="A55:C55"/>
    <mergeCell ref="A56:A57"/>
    <mergeCell ref="B56:C56"/>
    <mergeCell ref="D56:D57"/>
    <mergeCell ref="E56:E57"/>
    <mergeCell ref="G56:G57"/>
    <mergeCell ref="H56:I56"/>
    <mergeCell ref="P56:P57"/>
    <mergeCell ref="Q56:Q57"/>
    <mergeCell ref="A60:A62"/>
    <mergeCell ref="B60:B62"/>
    <mergeCell ref="C60:C62"/>
    <mergeCell ref="D60:D62"/>
    <mergeCell ref="E60:E62"/>
    <mergeCell ref="F60:F62"/>
    <mergeCell ref="A66:A68"/>
    <mergeCell ref="B66:B68"/>
    <mergeCell ref="C66:C68"/>
    <mergeCell ref="D66:D68"/>
    <mergeCell ref="E66:E68"/>
    <mergeCell ref="F66:F68"/>
    <mergeCell ref="G40:G41"/>
    <mergeCell ref="H40:I40"/>
    <mergeCell ref="P40:P41"/>
    <mergeCell ref="Q40:Q41"/>
    <mergeCell ref="S40:S41"/>
    <mergeCell ref="Z40:Z41"/>
    <mergeCell ref="D29:D30"/>
    <mergeCell ref="E29:E30"/>
    <mergeCell ref="A51:A52"/>
    <mergeCell ref="B51:B52"/>
    <mergeCell ref="C51:C52"/>
    <mergeCell ref="D51:D52"/>
    <mergeCell ref="E51:E52"/>
    <mergeCell ref="F51:F52"/>
    <mergeCell ref="A31:A33"/>
    <mergeCell ref="B31:B33"/>
    <mergeCell ref="C31:C33"/>
    <mergeCell ref="AA40:AA41"/>
    <mergeCell ref="G29:G30"/>
    <mergeCell ref="H29:I29"/>
    <mergeCell ref="P29:P30"/>
    <mergeCell ref="Q29:Q30"/>
    <mergeCell ref="S29:S30"/>
    <mergeCell ref="Z29:Z30"/>
    <mergeCell ref="AA29:AA30"/>
    <mergeCell ref="A13:C13"/>
    <mergeCell ref="A14:A15"/>
    <mergeCell ref="B14:C14"/>
    <mergeCell ref="D14:D15"/>
    <mergeCell ref="E14:E15"/>
    <mergeCell ref="G14:G15"/>
    <mergeCell ref="H14:I14"/>
    <mergeCell ref="P14:P15"/>
    <mergeCell ref="Q14:Q15"/>
    <mergeCell ref="A39:C39"/>
    <mergeCell ref="A40:A41"/>
    <mergeCell ref="B40:C40"/>
    <mergeCell ref="D40:D41"/>
    <mergeCell ref="E40:E41"/>
    <mergeCell ref="A28:C28"/>
    <mergeCell ref="S14:S15"/>
    <mergeCell ref="Z14:Z15"/>
    <mergeCell ref="AA14:AA15"/>
    <mergeCell ref="AA56:AA57"/>
    <mergeCell ref="AA71:AA72"/>
    <mergeCell ref="AA94:AA95"/>
    <mergeCell ref="Q107:Q108"/>
    <mergeCell ref="S107:S108"/>
    <mergeCell ref="Z107:Z108"/>
    <mergeCell ref="AA107:AA108"/>
    <mergeCell ref="D77:D78"/>
    <mergeCell ref="A1:I1"/>
    <mergeCell ref="A23:A25"/>
    <mergeCell ref="B23:B25"/>
    <mergeCell ref="C23:C25"/>
    <mergeCell ref="D23:D24"/>
    <mergeCell ref="E23:E25"/>
    <mergeCell ref="F23:F24"/>
    <mergeCell ref="A21:A22"/>
    <mergeCell ref="B21:B22"/>
    <mergeCell ref="C21:C22"/>
    <mergeCell ref="D21:D22"/>
    <mergeCell ref="E21:E22"/>
    <mergeCell ref="F21:F22"/>
    <mergeCell ref="A17:A20"/>
    <mergeCell ref="B17:B20"/>
    <mergeCell ref="C17:C20"/>
    <mergeCell ref="D17:D20"/>
    <mergeCell ref="E17:E20"/>
    <mergeCell ref="F17:F20"/>
    <mergeCell ref="D31:D33"/>
    <mergeCell ref="E31:E33"/>
    <mergeCell ref="F31:F33"/>
    <mergeCell ref="A42:A50"/>
    <mergeCell ref="B42:B50"/>
    <mergeCell ref="C42:C50"/>
    <mergeCell ref="D42:D50"/>
    <mergeCell ref="E42:E50"/>
    <mergeCell ref="F42:F50"/>
    <mergeCell ref="A34:A35"/>
    <mergeCell ref="B34:B35"/>
    <mergeCell ref="C34:C35"/>
    <mergeCell ref="D34:D35"/>
    <mergeCell ref="E34:E35"/>
    <mergeCell ref="F34:F35"/>
    <mergeCell ref="A29:A30"/>
    <mergeCell ref="B29:C29"/>
    <mergeCell ref="A63:A65"/>
    <mergeCell ref="B63:B65"/>
    <mergeCell ref="C63:C65"/>
    <mergeCell ref="D63:D65"/>
    <mergeCell ref="E63:E65"/>
    <mergeCell ref="F63:F65"/>
    <mergeCell ref="S56:S57"/>
    <mergeCell ref="Z56:Z57"/>
    <mergeCell ref="A58:A59"/>
    <mergeCell ref="B58:B59"/>
    <mergeCell ref="C58:C59"/>
    <mergeCell ref="D58:D59"/>
    <mergeCell ref="E58:E59"/>
    <mergeCell ref="F58:F59"/>
    <mergeCell ref="A73:A74"/>
    <mergeCell ref="B73:B74"/>
    <mergeCell ref="C73:C74"/>
    <mergeCell ref="D73:D74"/>
    <mergeCell ref="E73:E74"/>
    <mergeCell ref="F73:F74"/>
    <mergeCell ref="A70:C70"/>
    <mergeCell ref="A71:A72"/>
    <mergeCell ref="B71:C71"/>
    <mergeCell ref="D71:D72"/>
    <mergeCell ref="E71:E72"/>
    <mergeCell ref="G71:G72"/>
    <mergeCell ref="H71:I71"/>
    <mergeCell ref="P71:P72"/>
    <mergeCell ref="Q71:Q72"/>
    <mergeCell ref="S71:S72"/>
    <mergeCell ref="Z71:Z72"/>
    <mergeCell ref="A79:A81"/>
    <mergeCell ref="B79:B81"/>
    <mergeCell ref="C79:C81"/>
    <mergeCell ref="D79:D81"/>
    <mergeCell ref="E79:E81"/>
    <mergeCell ref="F79:F81"/>
    <mergeCell ref="A106:C106"/>
    <mergeCell ref="A107:A108"/>
    <mergeCell ref="B107:C107"/>
    <mergeCell ref="D107:D108"/>
    <mergeCell ref="E107:E108"/>
    <mergeCell ref="A76:C76"/>
    <mergeCell ref="A77:A78"/>
    <mergeCell ref="B77:C77"/>
    <mergeCell ref="E77:E78"/>
    <mergeCell ref="G77:G78"/>
    <mergeCell ref="H77:I77"/>
    <mergeCell ref="P77:P78"/>
    <mergeCell ref="Q77:Q78"/>
    <mergeCell ref="S77:S78"/>
    <mergeCell ref="Z77:Z78"/>
    <mergeCell ref="AA77:AA78"/>
    <mergeCell ref="G107:G108"/>
    <mergeCell ref="H107:I107"/>
    <mergeCell ref="P107:P108"/>
    <mergeCell ref="A83:C83"/>
    <mergeCell ref="A84:A85"/>
    <mergeCell ref="B84:C84"/>
    <mergeCell ref="D84:D85"/>
    <mergeCell ref="E84:E85"/>
    <mergeCell ref="P132:P133"/>
    <mergeCell ref="Q132:Q133"/>
    <mergeCell ref="S132:S133"/>
    <mergeCell ref="P94:P95"/>
    <mergeCell ref="Q94:Q95"/>
    <mergeCell ref="S94:S95"/>
    <mergeCell ref="Z94:Z95"/>
    <mergeCell ref="A123:A124"/>
    <mergeCell ref="B123:B124"/>
    <mergeCell ref="C123:C124"/>
    <mergeCell ref="D123:D124"/>
    <mergeCell ref="E123:E124"/>
    <mergeCell ref="F123:F124"/>
    <mergeCell ref="A120:C120"/>
    <mergeCell ref="A121:A122"/>
    <mergeCell ref="B121:C121"/>
    <mergeCell ref="D121:D122"/>
    <mergeCell ref="E121:E122"/>
    <mergeCell ref="G121:G122"/>
    <mergeCell ref="H121:I121"/>
    <mergeCell ref="P121:P122"/>
    <mergeCell ref="Q121:Q122"/>
    <mergeCell ref="S121:S122"/>
    <mergeCell ref="Z121:Z122"/>
    <mergeCell ref="F109:F118"/>
    <mergeCell ref="E109:E118"/>
    <mergeCell ref="C109:C118"/>
    <mergeCell ref="Z132:Z133"/>
    <mergeCell ref="AA132:AA133"/>
    <mergeCell ref="A125:A127"/>
    <mergeCell ref="B125:B127"/>
    <mergeCell ref="C125:C127"/>
    <mergeCell ref="D125:D127"/>
    <mergeCell ref="E125:E127"/>
    <mergeCell ref="F125:F127"/>
    <mergeCell ref="B109:B118"/>
    <mergeCell ref="A109:A118"/>
    <mergeCell ref="A96:A101"/>
    <mergeCell ref="B96:B101"/>
    <mergeCell ref="C96:C101"/>
    <mergeCell ref="D96:D101"/>
    <mergeCell ref="E96:E101"/>
    <mergeCell ref="F96:F101"/>
    <mergeCell ref="AA121:AA122"/>
    <mergeCell ref="A131:C131"/>
    <mergeCell ref="A132:A133"/>
    <mergeCell ref="B132:C132"/>
    <mergeCell ref="D132:D133"/>
    <mergeCell ref="E132:E133"/>
    <mergeCell ref="G132:G133"/>
    <mergeCell ref="H132:I132"/>
  </mergeCells>
  <pageMargins left="0.2" right="0" top="0" bottom="0" header="0" footer="0"/>
  <pageSetup paperSize="5" scale="70" orientation="landscape" horizontalDpi="4294967292" verticalDpi="72"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DB5B3-DC45-46D7-80B9-3B9F3E2EB339}">
  <sheetPr codeName="Sheet10"/>
  <dimension ref="A1:KK12"/>
  <sheetViews>
    <sheetView workbookViewId="0">
      <selection activeCell="C14" sqref="C14"/>
    </sheetView>
  </sheetViews>
  <sheetFormatPr defaultRowHeight="14.5" x14ac:dyDescent="0.35"/>
  <cols>
    <col min="1" max="1" width="5.7265625" customWidth="1"/>
    <col min="2" max="2" width="15.7265625" style="28" customWidth="1"/>
    <col min="3" max="3" width="15.7265625" customWidth="1"/>
    <col min="4" max="4" width="27" customWidth="1"/>
    <col min="5" max="5" width="43.26953125" customWidth="1"/>
    <col min="6" max="7" width="8.7265625" customWidth="1"/>
    <col min="8" max="16" width="15.7265625" customWidth="1"/>
    <col min="17" max="17" width="17.54296875" customWidth="1"/>
    <col min="18" max="20" width="15.7265625" customWidth="1"/>
    <col min="21" max="21" width="15.7265625" style="19" customWidth="1"/>
    <col min="22" max="24" width="15.7265625" customWidth="1"/>
    <col min="25" max="25" width="12.7265625" bestFit="1" customWidth="1"/>
  </cols>
  <sheetData>
    <row r="1" spans="1:297" ht="26" x14ac:dyDescent="0.35">
      <c r="A1" s="844" t="s">
        <v>41</v>
      </c>
      <c r="B1" s="845"/>
      <c r="C1" s="845"/>
      <c r="D1" s="845"/>
      <c r="E1" s="845"/>
      <c r="F1" s="845"/>
      <c r="G1" s="845"/>
      <c r="H1" s="21"/>
      <c r="I1" s="21"/>
      <c r="J1" s="22"/>
      <c r="K1" s="21"/>
      <c r="L1" s="21"/>
      <c r="M1" s="23"/>
      <c r="N1" s="23"/>
      <c r="O1" s="23"/>
      <c r="P1" s="23"/>
      <c r="Q1" s="25"/>
      <c r="R1" s="23"/>
      <c r="S1" s="23"/>
      <c r="T1" s="23"/>
      <c r="U1" s="25"/>
      <c r="V1" s="23"/>
      <c r="W1" s="23"/>
      <c r="X1" s="23"/>
    </row>
    <row r="2" spans="1:297" ht="26" x14ac:dyDescent="0.35">
      <c r="A2" s="26"/>
      <c r="B2" s="27"/>
      <c r="C2" s="27"/>
      <c r="D2" s="27"/>
      <c r="E2" s="27"/>
      <c r="F2" s="27"/>
      <c r="G2" s="27"/>
      <c r="H2" s="21"/>
      <c r="I2" s="21"/>
      <c r="J2" s="22"/>
      <c r="K2" s="21"/>
      <c r="L2" s="21"/>
      <c r="M2" s="23"/>
      <c r="N2" s="23"/>
      <c r="O2" s="23"/>
      <c r="P2" s="23"/>
      <c r="Q2" s="25"/>
      <c r="R2" s="23"/>
      <c r="S2" s="23"/>
      <c r="T2" s="23"/>
      <c r="U2" s="25"/>
      <c r="V2" s="23"/>
      <c r="W2" s="23"/>
      <c r="X2" s="23"/>
    </row>
    <row r="5" spans="1:297" x14ac:dyDescent="0.35">
      <c r="A5" s="816">
        <v>2025</v>
      </c>
      <c r="B5" s="816"/>
      <c r="C5" s="816"/>
      <c r="D5" s="816"/>
      <c r="E5" s="816"/>
    </row>
    <row r="6" spans="1:297" x14ac:dyDescent="0.35">
      <c r="A6" s="816"/>
      <c r="B6" s="816"/>
      <c r="C6" s="816"/>
      <c r="D6" s="816"/>
      <c r="E6" s="816"/>
    </row>
    <row r="9" spans="1:297" s="41" customFormat="1" ht="19" thickBot="1" x14ac:dyDescent="0.4">
      <c r="A9" s="789" t="s">
        <v>669</v>
      </c>
      <c r="B9" s="790"/>
      <c r="C9" s="790"/>
      <c r="D9" s="110"/>
      <c r="E9" s="112"/>
      <c r="F9" s="113"/>
      <c r="G9" s="112"/>
      <c r="H9" s="114"/>
      <c r="I9" s="115"/>
      <c r="J9" s="116"/>
      <c r="K9" s="117"/>
      <c r="L9" s="117"/>
      <c r="M9" s="13"/>
      <c r="N9" s="13"/>
      <c r="O9" s="13"/>
      <c r="P9" s="116"/>
      <c r="Q9" s="118"/>
      <c r="R9" s="13"/>
      <c r="S9" s="13"/>
      <c r="T9" s="13"/>
      <c r="U9" s="118"/>
      <c r="V9" s="13"/>
      <c r="W9" s="13"/>
      <c r="X9" s="14"/>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row>
    <row r="10" spans="1:297" ht="15.5" x14ac:dyDescent="0.35">
      <c r="A10" s="798" t="s">
        <v>0</v>
      </c>
      <c r="B10" s="862" t="s">
        <v>1</v>
      </c>
      <c r="C10" s="863"/>
      <c r="D10" s="800" t="s">
        <v>3</v>
      </c>
      <c r="E10" s="798" t="s">
        <v>5</v>
      </c>
      <c r="F10" s="798" t="s">
        <v>6</v>
      </c>
      <c r="G10" s="798"/>
      <c r="H10" s="370" t="s">
        <v>7</v>
      </c>
      <c r="I10" s="371" t="s">
        <v>8</v>
      </c>
      <c r="J10" s="372" t="s">
        <v>9</v>
      </c>
      <c r="K10" s="371" t="s">
        <v>10</v>
      </c>
      <c r="L10" s="371" t="s">
        <v>10</v>
      </c>
      <c r="M10" s="371" t="s">
        <v>11</v>
      </c>
      <c r="N10" s="802" t="s">
        <v>93</v>
      </c>
      <c r="O10" s="802" t="s">
        <v>206</v>
      </c>
      <c r="P10" s="371" t="s">
        <v>12</v>
      </c>
      <c r="Q10" s="804" t="s">
        <v>13</v>
      </c>
      <c r="R10" s="371" t="s">
        <v>14</v>
      </c>
      <c r="S10" s="371" t="s">
        <v>14</v>
      </c>
      <c r="T10" s="374" t="s">
        <v>217</v>
      </c>
      <c r="U10" s="40" t="s">
        <v>16</v>
      </c>
      <c r="V10" s="40" t="s">
        <v>17</v>
      </c>
      <c r="W10" s="40" t="s">
        <v>18</v>
      </c>
      <c r="X10" s="794" t="s">
        <v>19</v>
      </c>
      <c r="Y10" s="796" t="s">
        <v>17</v>
      </c>
    </row>
    <row r="11" spans="1:297" s="41" customFormat="1" ht="16" thickBot="1" x14ac:dyDescent="0.4">
      <c r="A11" s="898"/>
      <c r="B11" s="399" t="s">
        <v>20</v>
      </c>
      <c r="C11" s="395" t="s">
        <v>21</v>
      </c>
      <c r="D11" s="801"/>
      <c r="E11" s="799"/>
      <c r="F11" s="401" t="s">
        <v>23</v>
      </c>
      <c r="G11" s="395" t="s">
        <v>24</v>
      </c>
      <c r="H11" s="402" t="s">
        <v>25</v>
      </c>
      <c r="I11" s="403" t="s">
        <v>25</v>
      </c>
      <c r="J11" s="404" t="s">
        <v>26</v>
      </c>
      <c r="K11" s="403" t="s">
        <v>27</v>
      </c>
      <c r="L11" s="403" t="s">
        <v>28</v>
      </c>
      <c r="M11" s="403" t="s">
        <v>29</v>
      </c>
      <c r="N11" s="803"/>
      <c r="O11" s="803"/>
      <c r="P11" s="403" t="s">
        <v>30</v>
      </c>
      <c r="Q11" s="805"/>
      <c r="R11" s="403" t="s">
        <v>31</v>
      </c>
      <c r="S11" s="403" t="s">
        <v>32</v>
      </c>
      <c r="T11" s="406" t="s">
        <v>33</v>
      </c>
      <c r="U11" s="395" t="s">
        <v>34</v>
      </c>
      <c r="V11" s="395" t="s">
        <v>35</v>
      </c>
      <c r="W11" s="395" t="s">
        <v>36</v>
      </c>
      <c r="X11" s="795"/>
      <c r="Y11" s="797"/>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row>
    <row r="12" spans="1:297" s="47" customFormat="1" ht="15.5" x14ac:dyDescent="0.35">
      <c r="A12" s="139">
        <v>1</v>
      </c>
      <c r="B12" s="140">
        <v>45923</v>
      </c>
      <c r="C12" s="141" t="s">
        <v>675</v>
      </c>
      <c r="D12" s="139" t="s">
        <v>49</v>
      </c>
      <c r="E12" s="190" t="s">
        <v>659</v>
      </c>
      <c r="F12" s="231">
        <v>1</v>
      </c>
      <c r="G12" s="152" t="s">
        <v>90</v>
      </c>
      <c r="H12" s="99">
        <v>990000</v>
      </c>
      <c r="I12" s="100">
        <f>SUM(F12*H12)</f>
        <v>990000</v>
      </c>
      <c r="J12" s="101">
        <v>0</v>
      </c>
      <c r="K12" s="102">
        <f>SUM(I12*J12)</f>
        <v>0</v>
      </c>
      <c r="L12" s="103">
        <f>SUM(I12-K12)</f>
        <v>990000</v>
      </c>
      <c r="M12" s="121">
        <f>SUM(L12:L12)</f>
        <v>990000</v>
      </c>
      <c r="N12" s="121">
        <f>SUM(M12*11%)</f>
        <v>108900</v>
      </c>
      <c r="O12" s="121"/>
      <c r="P12" s="121">
        <f>SUM(M12+N12)</f>
        <v>1098900</v>
      </c>
      <c r="Q12" s="264" t="s">
        <v>92</v>
      </c>
      <c r="R12" s="265">
        <v>550000</v>
      </c>
      <c r="S12" s="148">
        <f>SUM(F12*R12)</f>
        <v>550000</v>
      </c>
      <c r="T12" s="149">
        <v>0</v>
      </c>
      <c r="U12" s="121">
        <f t="shared" ref="U12" si="0">SUM(S12*T12)</f>
        <v>0</v>
      </c>
      <c r="V12" s="121">
        <f t="shared" ref="V12" si="1">SUM(S12-U12)</f>
        <v>550000</v>
      </c>
      <c r="W12" s="146">
        <f t="shared" ref="W12" si="2">SUM(V12)</f>
        <v>550000</v>
      </c>
      <c r="X12" s="149">
        <v>0.11</v>
      </c>
      <c r="Y12" s="146">
        <f>SUM(W12+(W12*X12))</f>
        <v>610500</v>
      </c>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row>
  </sheetData>
  <mergeCells count="13">
    <mergeCell ref="X10:X11"/>
    <mergeCell ref="Y10:Y11"/>
    <mergeCell ref="Q10:Q11"/>
    <mergeCell ref="A1:G1"/>
    <mergeCell ref="A5:E6"/>
    <mergeCell ref="E10:E11"/>
    <mergeCell ref="F10:G10"/>
    <mergeCell ref="N10:N11"/>
    <mergeCell ref="O10:O11"/>
    <mergeCell ref="A9:C9"/>
    <mergeCell ref="A10:A11"/>
    <mergeCell ref="B10:C10"/>
    <mergeCell ref="D10:D11"/>
  </mergeCells>
  <pageMargins left="0.7" right="0.7" top="0.75" bottom="0.75" header="0.3" footer="0.3"/>
  <pageSetup orientation="portrait" horizontalDpi="4294967292" verticalDpi="72"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0A1E-7C23-4391-B7DF-1463A86ED790}">
  <sheetPr codeName="Sheet11"/>
  <dimension ref="A1:KK81"/>
  <sheetViews>
    <sheetView workbookViewId="0">
      <selection activeCell="B40" sqref="B40:B41"/>
    </sheetView>
  </sheetViews>
  <sheetFormatPr defaultRowHeight="14.5" x14ac:dyDescent="0.35"/>
  <cols>
    <col min="1" max="1" width="5.7265625" customWidth="1"/>
    <col min="2" max="2" width="15.7265625" style="28" customWidth="1"/>
    <col min="3" max="3" width="15.7265625" customWidth="1"/>
    <col min="4" max="4" width="27" customWidth="1"/>
    <col min="5" max="5" width="43.26953125" customWidth="1"/>
    <col min="6" max="7" width="8.7265625" customWidth="1"/>
    <col min="8" max="16" width="15.7265625" customWidth="1"/>
    <col min="17" max="17" width="24.81640625" bestFit="1" customWidth="1"/>
    <col min="18" max="19" width="15.7265625" customWidth="1"/>
    <col min="20" max="20" width="18.453125" bestFit="1" customWidth="1"/>
    <col min="21" max="21" width="15.7265625" style="19" customWidth="1"/>
    <col min="22" max="22" width="15.7265625" customWidth="1"/>
    <col min="23" max="23" width="18.1796875" customWidth="1"/>
    <col min="24" max="24" width="15.7265625" customWidth="1"/>
    <col min="25" max="25" width="12.7265625" bestFit="1" customWidth="1"/>
  </cols>
  <sheetData>
    <row r="1" spans="1:297" ht="26" x14ac:dyDescent="0.35">
      <c r="A1" s="844" t="s">
        <v>41</v>
      </c>
      <c r="B1" s="845"/>
      <c r="C1" s="845"/>
      <c r="D1" s="845"/>
      <c r="E1" s="845"/>
      <c r="F1" s="845"/>
      <c r="G1" s="845"/>
      <c r="H1" s="21"/>
      <c r="I1" s="21"/>
      <c r="J1" s="22"/>
      <c r="K1" s="21"/>
      <c r="L1" s="21"/>
      <c r="M1" s="23"/>
      <c r="N1" s="23"/>
      <c r="O1" s="23"/>
      <c r="P1" s="23"/>
      <c r="Q1" s="25"/>
      <c r="R1" s="23"/>
      <c r="S1" s="23"/>
      <c r="T1" s="23"/>
      <c r="U1" s="25"/>
      <c r="V1" s="23"/>
      <c r="W1" s="23"/>
      <c r="X1" s="23"/>
    </row>
    <row r="2" spans="1:297" ht="26" x14ac:dyDescent="0.35">
      <c r="A2" s="26"/>
      <c r="B2" s="27"/>
      <c r="C2" s="27"/>
      <c r="D2" s="27"/>
      <c r="E2" s="27"/>
      <c r="F2" s="27"/>
      <c r="G2" s="27"/>
      <c r="H2" s="21"/>
      <c r="I2" s="21"/>
      <c r="J2" s="22"/>
      <c r="K2" s="21"/>
      <c r="L2" s="21"/>
      <c r="M2" s="23"/>
      <c r="N2" s="23"/>
      <c r="O2" s="23"/>
      <c r="P2" s="23"/>
      <c r="Q2" s="25"/>
      <c r="R2" s="23"/>
      <c r="S2" s="23"/>
      <c r="T2" s="23"/>
      <c r="U2" s="25"/>
      <c r="V2" s="23"/>
      <c r="W2" s="23"/>
      <c r="X2" s="23"/>
    </row>
    <row r="7" spans="1:297" ht="15.5" x14ac:dyDescent="0.35">
      <c r="A7" s="816">
        <v>2025</v>
      </c>
      <c r="B7" s="816"/>
      <c r="C7" s="816"/>
      <c r="D7" s="816"/>
      <c r="E7" s="816"/>
      <c r="N7" s="35"/>
      <c r="O7" s="43"/>
      <c r="P7" s="35"/>
      <c r="Q7" s="12"/>
      <c r="U7" s="12"/>
      <c r="X7" s="43"/>
    </row>
    <row r="8" spans="1:297" ht="15.5" x14ac:dyDescent="0.35">
      <c r="A8" s="816"/>
      <c r="B8" s="816"/>
      <c r="C8" s="816"/>
      <c r="D8" s="816"/>
      <c r="E8" s="816"/>
      <c r="N8" s="35"/>
      <c r="O8" s="43"/>
      <c r="P8" s="35"/>
      <c r="Q8" s="12"/>
      <c r="U8" s="12"/>
      <c r="X8" s="43"/>
    </row>
    <row r="9" spans="1:297" s="35" customFormat="1" ht="15.5" x14ac:dyDescent="0.35">
      <c r="A9" s="209"/>
      <c r="B9" s="37"/>
      <c r="C9" s="271"/>
      <c r="D9" s="209"/>
      <c r="E9" s="289"/>
      <c r="F9" s="5"/>
      <c r="G9" s="340"/>
      <c r="H9" s="176"/>
      <c r="I9" s="7"/>
      <c r="J9" s="340"/>
      <c r="K9" s="9"/>
      <c r="L9" s="9"/>
      <c r="M9" s="232"/>
      <c r="N9" s="232"/>
      <c r="O9" s="224"/>
      <c r="Q9" s="427"/>
      <c r="R9" s="428"/>
      <c r="S9" s="11"/>
      <c r="T9" s="12"/>
      <c r="U9" s="10"/>
      <c r="V9" s="10"/>
      <c r="W9" s="9"/>
      <c r="X9" s="12"/>
      <c r="Y9" s="9"/>
      <c r="Z9" s="9"/>
    </row>
    <row r="10" spans="1:297" s="35" customFormat="1" ht="15.5" x14ac:dyDescent="0.35">
      <c r="A10" s="209"/>
      <c r="B10" s="37"/>
      <c r="C10" s="271"/>
      <c r="D10" s="209"/>
      <c r="E10" s="289"/>
      <c r="F10" s="5"/>
      <c r="G10" s="340"/>
      <c r="H10" s="176"/>
      <c r="I10" s="7"/>
      <c r="J10" s="340"/>
      <c r="K10" s="9"/>
      <c r="L10" s="9"/>
      <c r="M10" s="232"/>
      <c r="N10" s="232"/>
      <c r="O10" s="224"/>
      <c r="Q10" s="427"/>
      <c r="R10" s="428"/>
      <c r="S10" s="11"/>
      <c r="T10" s="12"/>
      <c r="U10" s="10"/>
      <c r="V10" s="10"/>
      <c r="W10" s="9"/>
      <c r="X10" s="12"/>
      <c r="Y10" s="9"/>
      <c r="Z10" s="9"/>
    </row>
    <row r="11" spans="1:297" s="35" customFormat="1" ht="15.5" x14ac:dyDescent="0.35">
      <c r="A11" s="209"/>
      <c r="B11" s="37"/>
      <c r="C11" s="271"/>
      <c r="D11" s="209"/>
      <c r="E11" s="289"/>
      <c r="F11" s="5"/>
      <c r="G11" s="340"/>
      <c r="H11" s="176"/>
      <c r="I11" s="7"/>
      <c r="J11" s="340"/>
      <c r="K11" s="9"/>
      <c r="L11" s="9"/>
      <c r="M11" s="232"/>
      <c r="N11" s="232"/>
      <c r="O11" s="224"/>
      <c r="Q11" s="427"/>
      <c r="R11" s="428"/>
      <c r="S11" s="11"/>
      <c r="T11" s="12"/>
      <c r="U11" s="10"/>
      <c r="V11" s="10"/>
      <c r="W11" s="9"/>
      <c r="X11" s="12"/>
      <c r="Y11" s="9"/>
      <c r="Z11" s="9"/>
    </row>
    <row r="12" spans="1:297" s="41" customFormat="1" ht="19" thickBot="1" x14ac:dyDescent="0.4">
      <c r="A12" s="789" t="s">
        <v>376</v>
      </c>
      <c r="B12" s="790"/>
      <c r="C12" s="790"/>
      <c r="D12" s="110"/>
      <c r="E12" s="112"/>
      <c r="F12" s="113"/>
      <c r="G12" s="112"/>
      <c r="H12" s="114"/>
      <c r="I12" s="115"/>
      <c r="J12" s="116"/>
      <c r="K12" s="117"/>
      <c r="L12" s="117"/>
      <c r="M12" s="13"/>
      <c r="N12" s="13"/>
      <c r="O12" s="13"/>
      <c r="P12" s="116"/>
      <c r="Q12" s="118"/>
      <c r="R12" s="13"/>
      <c r="S12" s="13"/>
      <c r="T12" s="13"/>
      <c r="U12" s="118"/>
      <c r="V12" s="13"/>
      <c r="W12" s="13"/>
      <c r="X12" s="14"/>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row>
    <row r="13" spans="1:297" ht="15.5" x14ac:dyDescent="0.35">
      <c r="A13" s="798" t="s">
        <v>0</v>
      </c>
      <c r="B13" s="798" t="s">
        <v>1</v>
      </c>
      <c r="C13" s="798"/>
      <c r="D13" s="800" t="s">
        <v>3</v>
      </c>
      <c r="E13" s="798" t="s">
        <v>5</v>
      </c>
      <c r="F13" s="798" t="s">
        <v>6</v>
      </c>
      <c r="G13" s="798"/>
      <c r="H13" s="370" t="s">
        <v>7</v>
      </c>
      <c r="I13" s="371" t="s">
        <v>8</v>
      </c>
      <c r="J13" s="372" t="s">
        <v>9</v>
      </c>
      <c r="K13" s="371" t="s">
        <v>10</v>
      </c>
      <c r="L13" s="371" t="s">
        <v>10</v>
      </c>
      <c r="M13" s="371" t="s">
        <v>11</v>
      </c>
      <c r="N13" s="802" t="s">
        <v>93</v>
      </c>
      <c r="O13" s="802" t="s">
        <v>206</v>
      </c>
      <c r="P13" s="371" t="s">
        <v>12</v>
      </c>
      <c r="Q13" s="804" t="s">
        <v>13</v>
      </c>
      <c r="R13" s="371" t="s">
        <v>14</v>
      </c>
      <c r="S13" s="371" t="s">
        <v>14</v>
      </c>
      <c r="T13" s="374" t="s">
        <v>217</v>
      </c>
      <c r="U13" s="40" t="s">
        <v>16</v>
      </c>
      <c r="V13" s="40" t="s">
        <v>17</v>
      </c>
      <c r="W13" s="40" t="s">
        <v>18</v>
      </c>
      <c r="X13" s="794" t="s">
        <v>19</v>
      </c>
      <c r="Y13" s="796" t="s">
        <v>17</v>
      </c>
    </row>
    <row r="14" spans="1:297" s="41" customFormat="1" ht="16" thickBot="1" x14ac:dyDescent="0.4">
      <c r="A14" s="799"/>
      <c r="B14" s="399" t="s">
        <v>20</v>
      </c>
      <c r="C14" s="395" t="s">
        <v>21</v>
      </c>
      <c r="D14" s="801"/>
      <c r="E14" s="799"/>
      <c r="F14" s="401" t="s">
        <v>23</v>
      </c>
      <c r="G14" s="395" t="s">
        <v>24</v>
      </c>
      <c r="H14" s="402" t="s">
        <v>25</v>
      </c>
      <c r="I14" s="403" t="s">
        <v>25</v>
      </c>
      <c r="J14" s="404" t="s">
        <v>26</v>
      </c>
      <c r="K14" s="403" t="s">
        <v>27</v>
      </c>
      <c r="L14" s="403" t="s">
        <v>28</v>
      </c>
      <c r="M14" s="403" t="s">
        <v>29</v>
      </c>
      <c r="N14" s="803"/>
      <c r="O14" s="803"/>
      <c r="P14" s="403" t="s">
        <v>30</v>
      </c>
      <c r="Q14" s="805"/>
      <c r="R14" s="403" t="s">
        <v>31</v>
      </c>
      <c r="S14" s="403" t="s">
        <v>32</v>
      </c>
      <c r="T14" s="406" t="s">
        <v>33</v>
      </c>
      <c r="U14" s="395" t="s">
        <v>34</v>
      </c>
      <c r="V14" s="395" t="s">
        <v>35</v>
      </c>
      <c r="W14" s="395" t="s">
        <v>36</v>
      </c>
      <c r="X14" s="795"/>
      <c r="Y14" s="797"/>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row>
    <row r="15" spans="1:297" s="120" customFormat="1" ht="15.5" x14ac:dyDescent="0.35">
      <c r="A15" s="139">
        <v>1</v>
      </c>
      <c r="B15" s="140">
        <v>45667</v>
      </c>
      <c r="C15" s="141" t="s">
        <v>384</v>
      </c>
      <c r="D15" s="139" t="s">
        <v>72</v>
      </c>
      <c r="E15" s="190" t="s">
        <v>74</v>
      </c>
      <c r="F15" s="231">
        <v>2</v>
      </c>
      <c r="G15" s="152" t="s">
        <v>52</v>
      </c>
      <c r="H15" s="268">
        <v>335000</v>
      </c>
      <c r="I15" s="145">
        <f>SUM(F15*H15)</f>
        <v>670000</v>
      </c>
      <c r="J15" s="152">
        <v>0</v>
      </c>
      <c r="K15" s="146">
        <f t="shared" ref="K15" si="0">SUM(I15*J15)</f>
        <v>0</v>
      </c>
      <c r="L15" s="146">
        <f t="shared" ref="L15" si="1">SUM(I15-K15)</f>
        <v>670000</v>
      </c>
      <c r="M15" s="121">
        <f>SUM(L15:L15)</f>
        <v>670000</v>
      </c>
      <c r="N15" s="121">
        <f>SUM(M15*11%)</f>
        <v>73700</v>
      </c>
      <c r="O15" s="454"/>
      <c r="P15" s="121">
        <f>SUM(M15+N15)</f>
        <v>743700</v>
      </c>
      <c r="Q15" s="264" t="s">
        <v>329</v>
      </c>
      <c r="R15" s="148">
        <v>39000</v>
      </c>
      <c r="S15" s="148">
        <f>SUM(F15*R15)</f>
        <v>78000</v>
      </c>
      <c r="T15" s="149">
        <v>0</v>
      </c>
      <c r="U15" s="121">
        <f t="shared" ref="U15" si="2">SUM(S15*T15)</f>
        <v>0</v>
      </c>
      <c r="V15" s="121">
        <f t="shared" ref="V15" si="3">SUM(S15-U15)</f>
        <v>78000</v>
      </c>
      <c r="W15" s="146">
        <f t="shared" ref="W15" si="4">SUM(V15)</f>
        <v>78000</v>
      </c>
      <c r="X15" s="149">
        <v>0.11</v>
      </c>
      <c r="Y15" s="146">
        <f>SUM(W15+(W15*X15))</f>
        <v>86580</v>
      </c>
    </row>
    <row r="18" spans="1:297" s="41" customFormat="1" ht="19" thickBot="1" x14ac:dyDescent="0.4">
      <c r="A18" s="789" t="s">
        <v>511</v>
      </c>
      <c r="B18" s="790"/>
      <c r="C18" s="790"/>
      <c r="D18" s="110"/>
      <c r="E18" s="112"/>
      <c r="F18" s="113"/>
      <c r="G18" s="112"/>
      <c r="H18" s="114"/>
      <c r="I18" s="115"/>
      <c r="J18" s="116"/>
      <c r="K18" s="117"/>
      <c r="L18" s="117"/>
      <c r="M18" s="13"/>
      <c r="N18" s="13"/>
      <c r="O18" s="13"/>
      <c r="P18" s="116"/>
      <c r="Q18" s="118"/>
      <c r="R18" s="13"/>
      <c r="S18" s="13"/>
      <c r="T18" s="13"/>
      <c r="U18" s="118"/>
      <c r="V18" s="13"/>
      <c r="W18" s="13"/>
      <c r="X18" s="14"/>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row>
    <row r="19" spans="1:297" ht="15.5" x14ac:dyDescent="0.35">
      <c r="A19" s="798" t="s">
        <v>0</v>
      </c>
      <c r="B19" s="798" t="s">
        <v>1</v>
      </c>
      <c r="C19" s="798"/>
      <c r="D19" s="800" t="s">
        <v>3</v>
      </c>
      <c r="E19" s="798" t="s">
        <v>5</v>
      </c>
      <c r="F19" s="798" t="s">
        <v>6</v>
      </c>
      <c r="G19" s="798"/>
      <c r="H19" s="370" t="s">
        <v>7</v>
      </c>
      <c r="I19" s="371" t="s">
        <v>8</v>
      </c>
      <c r="J19" s="372" t="s">
        <v>9</v>
      </c>
      <c r="K19" s="371" t="s">
        <v>10</v>
      </c>
      <c r="L19" s="371" t="s">
        <v>10</v>
      </c>
      <c r="M19" s="371" t="s">
        <v>11</v>
      </c>
      <c r="N19" s="802" t="s">
        <v>93</v>
      </c>
      <c r="O19" s="802" t="s">
        <v>206</v>
      </c>
      <c r="P19" s="371" t="s">
        <v>12</v>
      </c>
      <c r="Q19" s="804" t="s">
        <v>13</v>
      </c>
      <c r="R19" s="371" t="s">
        <v>14</v>
      </c>
      <c r="S19" s="371" t="s">
        <v>14</v>
      </c>
      <c r="T19" s="374" t="s">
        <v>217</v>
      </c>
      <c r="U19" s="40" t="s">
        <v>16</v>
      </c>
      <c r="V19" s="40" t="s">
        <v>17</v>
      </c>
      <c r="W19" s="40" t="s">
        <v>18</v>
      </c>
      <c r="X19" s="794" t="s">
        <v>19</v>
      </c>
      <c r="Y19" s="796" t="s">
        <v>17</v>
      </c>
    </row>
    <row r="20" spans="1:297" s="41" customFormat="1" ht="16" thickBot="1" x14ac:dyDescent="0.4">
      <c r="A20" s="799"/>
      <c r="B20" s="399" t="s">
        <v>20</v>
      </c>
      <c r="C20" s="395" t="s">
        <v>21</v>
      </c>
      <c r="D20" s="801"/>
      <c r="E20" s="799"/>
      <c r="F20" s="401" t="s">
        <v>23</v>
      </c>
      <c r="G20" s="395" t="s">
        <v>24</v>
      </c>
      <c r="H20" s="402" t="s">
        <v>25</v>
      </c>
      <c r="I20" s="403" t="s">
        <v>25</v>
      </c>
      <c r="J20" s="404" t="s">
        <v>26</v>
      </c>
      <c r="K20" s="403" t="s">
        <v>27</v>
      </c>
      <c r="L20" s="403" t="s">
        <v>28</v>
      </c>
      <c r="M20" s="403" t="s">
        <v>29</v>
      </c>
      <c r="N20" s="803"/>
      <c r="O20" s="803"/>
      <c r="P20" s="403" t="s">
        <v>30</v>
      </c>
      <c r="Q20" s="805"/>
      <c r="R20" s="403" t="s">
        <v>31</v>
      </c>
      <c r="S20" s="403" t="s">
        <v>32</v>
      </c>
      <c r="T20" s="406" t="s">
        <v>33</v>
      </c>
      <c r="U20" s="395" t="s">
        <v>34</v>
      </c>
      <c r="V20" s="395" t="s">
        <v>35</v>
      </c>
      <c r="W20" s="395" t="s">
        <v>36</v>
      </c>
      <c r="X20" s="795"/>
      <c r="Y20" s="797"/>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row>
    <row r="21" spans="1:297" ht="15.5" x14ac:dyDescent="0.35">
      <c r="A21" s="230">
        <v>1</v>
      </c>
      <c r="B21" s="140">
        <v>45378</v>
      </c>
      <c r="C21" s="141">
        <v>118050425</v>
      </c>
      <c r="D21" s="139" t="s">
        <v>72</v>
      </c>
      <c r="E21" s="98" t="s">
        <v>160</v>
      </c>
      <c r="F21" s="144">
        <v>1</v>
      </c>
      <c r="G21" s="101" t="s">
        <v>39</v>
      </c>
      <c r="H21" s="99">
        <v>815000</v>
      </c>
      <c r="I21" s="145">
        <f>SUM(F21*H21)</f>
        <v>815000</v>
      </c>
      <c r="J21" s="101">
        <v>0.1</v>
      </c>
      <c r="K21" s="146">
        <f t="shared" ref="K21" si="5">SUM(I21*J21)</f>
        <v>81500</v>
      </c>
      <c r="L21" s="146">
        <f t="shared" ref="L21" si="6">SUM(I21-K21)</f>
        <v>733500</v>
      </c>
      <c r="M21" s="121">
        <f>SUM(L21:L21)</f>
        <v>733500</v>
      </c>
      <c r="N21" s="121">
        <f>SUM(M21*11%)</f>
        <v>80685</v>
      </c>
      <c r="O21" s="121"/>
      <c r="P21" s="121">
        <f>SUM(M21+N21)</f>
        <v>814185</v>
      </c>
      <c r="Q21" s="264" t="s">
        <v>73</v>
      </c>
      <c r="R21" s="265">
        <v>485000</v>
      </c>
      <c r="S21" s="148">
        <f>SUM(F21*R21)</f>
        <v>485000</v>
      </c>
      <c r="T21" s="149">
        <v>0.25</v>
      </c>
      <c r="U21" s="121">
        <f t="shared" ref="U21" si="7">SUM(S21*T21)</f>
        <v>121250</v>
      </c>
      <c r="V21" s="121">
        <f t="shared" ref="V21" si="8">SUM(S21-U21)</f>
        <v>363750</v>
      </c>
      <c r="W21" s="146">
        <f t="shared" ref="W21:W22" si="9">SUM(V21)</f>
        <v>363750</v>
      </c>
      <c r="X21" s="149">
        <v>0.11</v>
      </c>
      <c r="Y21" s="146">
        <f>SUM(W21+(W21*X21))</f>
        <v>403762.5</v>
      </c>
    </row>
    <row r="22" spans="1:297" s="120" customFormat="1" ht="15.5" x14ac:dyDescent="0.35">
      <c r="A22" s="139">
        <v>2</v>
      </c>
      <c r="B22" s="140">
        <v>45397</v>
      </c>
      <c r="C22" s="141">
        <v>118060425</v>
      </c>
      <c r="D22" s="139" t="s">
        <v>72</v>
      </c>
      <c r="E22" s="190" t="s">
        <v>74</v>
      </c>
      <c r="F22" s="231">
        <v>2</v>
      </c>
      <c r="G22" s="152" t="s">
        <v>52</v>
      </c>
      <c r="H22" s="268">
        <v>335000</v>
      </c>
      <c r="I22" s="145">
        <f>SUM(F22*H22)</f>
        <v>670000</v>
      </c>
      <c r="J22" s="152">
        <v>0</v>
      </c>
      <c r="K22" s="146">
        <f t="shared" ref="K22" si="10">SUM(I22*J22)</f>
        <v>0</v>
      </c>
      <c r="L22" s="146">
        <f t="shared" ref="L22" si="11">SUM(I22-K22)</f>
        <v>670000</v>
      </c>
      <c r="M22" s="121">
        <f>SUM(L22:L22)</f>
        <v>670000</v>
      </c>
      <c r="N22" s="121">
        <f>SUM(M22*11%)</f>
        <v>73700</v>
      </c>
      <c r="O22" s="454"/>
      <c r="P22" s="121">
        <f>SUM(M22+N22)</f>
        <v>743700</v>
      </c>
      <c r="Q22" s="264" t="s">
        <v>329</v>
      </c>
      <c r="R22" s="148">
        <v>39000</v>
      </c>
      <c r="S22" s="148">
        <f>SUM(F22*R22)</f>
        <v>78000</v>
      </c>
      <c r="T22" s="149">
        <v>0</v>
      </c>
      <c r="U22" s="121">
        <f t="shared" ref="U22" si="12">SUM(S22*T22)</f>
        <v>0</v>
      </c>
      <c r="V22" s="121">
        <f t="shared" ref="V22" si="13">SUM(S22-U22)</f>
        <v>78000</v>
      </c>
      <c r="W22" s="146">
        <f t="shared" si="9"/>
        <v>78000</v>
      </c>
      <c r="X22" s="149">
        <v>0.11</v>
      </c>
      <c r="Y22" s="146">
        <f>SUM(W22+(W22*X22))</f>
        <v>86580</v>
      </c>
    </row>
    <row r="24" spans="1:297" s="41" customFormat="1" ht="19" thickBot="1" x14ac:dyDescent="0.4">
      <c r="A24" s="789" t="s">
        <v>531</v>
      </c>
      <c r="B24" s="790"/>
      <c r="C24" s="790"/>
      <c r="D24" s="110"/>
      <c r="E24" s="112"/>
      <c r="F24" s="113"/>
      <c r="G24" s="112"/>
      <c r="H24" s="114"/>
      <c r="I24" s="115"/>
      <c r="J24" s="116"/>
      <c r="K24" s="117"/>
      <c r="L24" s="117"/>
      <c r="M24" s="13"/>
      <c r="N24" s="13"/>
      <c r="O24" s="13"/>
      <c r="P24" s="116"/>
      <c r="Q24" s="118"/>
      <c r="R24" s="13"/>
      <c r="S24" s="13"/>
      <c r="T24" s="13"/>
      <c r="U24" s="118"/>
      <c r="V24" s="13"/>
      <c r="W24" s="13"/>
      <c r="X24" s="1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row>
    <row r="25" spans="1:297" ht="15.5" x14ac:dyDescent="0.35">
      <c r="A25" s="798" t="s">
        <v>0</v>
      </c>
      <c r="B25" s="798" t="s">
        <v>1</v>
      </c>
      <c r="C25" s="798"/>
      <c r="D25" s="800" t="s">
        <v>3</v>
      </c>
      <c r="E25" s="798" t="s">
        <v>5</v>
      </c>
      <c r="F25" s="798" t="s">
        <v>6</v>
      </c>
      <c r="G25" s="798"/>
      <c r="H25" s="370" t="s">
        <v>7</v>
      </c>
      <c r="I25" s="371" t="s">
        <v>8</v>
      </c>
      <c r="J25" s="372" t="s">
        <v>9</v>
      </c>
      <c r="K25" s="371" t="s">
        <v>10</v>
      </c>
      <c r="L25" s="371" t="s">
        <v>10</v>
      </c>
      <c r="M25" s="371" t="s">
        <v>11</v>
      </c>
      <c r="N25" s="802" t="s">
        <v>93</v>
      </c>
      <c r="O25" s="802" t="s">
        <v>206</v>
      </c>
      <c r="P25" s="371" t="s">
        <v>12</v>
      </c>
      <c r="Q25" s="804" t="s">
        <v>13</v>
      </c>
      <c r="R25" s="371" t="s">
        <v>14</v>
      </c>
      <c r="S25" s="371" t="s">
        <v>14</v>
      </c>
      <c r="T25" s="374" t="s">
        <v>217</v>
      </c>
      <c r="U25" s="40" t="s">
        <v>16</v>
      </c>
      <c r="V25" s="40" t="s">
        <v>17</v>
      </c>
      <c r="W25" s="40" t="s">
        <v>18</v>
      </c>
      <c r="X25" s="794" t="s">
        <v>19</v>
      </c>
      <c r="Y25" s="796" t="s">
        <v>17</v>
      </c>
    </row>
    <row r="26" spans="1:297" s="41" customFormat="1" ht="16" thickBot="1" x14ac:dyDescent="0.4">
      <c r="A26" s="799"/>
      <c r="B26" s="399" t="s">
        <v>20</v>
      </c>
      <c r="C26" s="395" t="s">
        <v>21</v>
      </c>
      <c r="D26" s="801"/>
      <c r="E26" s="799"/>
      <c r="F26" s="401" t="s">
        <v>23</v>
      </c>
      <c r="G26" s="395" t="s">
        <v>24</v>
      </c>
      <c r="H26" s="402" t="s">
        <v>25</v>
      </c>
      <c r="I26" s="403" t="s">
        <v>25</v>
      </c>
      <c r="J26" s="404" t="s">
        <v>26</v>
      </c>
      <c r="K26" s="403" t="s">
        <v>27</v>
      </c>
      <c r="L26" s="403" t="s">
        <v>28</v>
      </c>
      <c r="M26" s="403" t="s">
        <v>29</v>
      </c>
      <c r="N26" s="803"/>
      <c r="O26" s="803"/>
      <c r="P26" s="403" t="s">
        <v>30</v>
      </c>
      <c r="Q26" s="805"/>
      <c r="R26" s="403" t="s">
        <v>31</v>
      </c>
      <c r="S26" s="403" t="s">
        <v>32</v>
      </c>
      <c r="T26" s="406" t="s">
        <v>33</v>
      </c>
      <c r="U26" s="395" t="s">
        <v>34</v>
      </c>
      <c r="V26" s="395" t="s">
        <v>35</v>
      </c>
      <c r="W26" s="395" t="s">
        <v>36</v>
      </c>
      <c r="X26" s="795"/>
      <c r="Y26" s="797"/>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row>
    <row r="27" spans="1:297" s="85" customFormat="1" ht="15.5" x14ac:dyDescent="0.35">
      <c r="A27" s="817">
        <v>1</v>
      </c>
      <c r="B27" s="873">
        <v>45417</v>
      </c>
      <c r="C27" s="876" t="s">
        <v>549</v>
      </c>
      <c r="D27" s="823" t="s">
        <v>72</v>
      </c>
      <c r="E27" s="317" t="s">
        <v>547</v>
      </c>
      <c r="F27" s="318">
        <v>1</v>
      </c>
      <c r="G27" s="319" t="s">
        <v>42</v>
      </c>
      <c r="H27" s="692">
        <v>67000</v>
      </c>
      <c r="I27" s="93">
        <f>SUM(F27*H27)</f>
        <v>67000</v>
      </c>
      <c r="J27" s="592">
        <v>0</v>
      </c>
      <c r="K27" s="94">
        <f>SUM(I27*J27)</f>
        <v>0</v>
      </c>
      <c r="L27" s="88">
        <f>SUM(I27-K27)</f>
        <v>67000</v>
      </c>
      <c r="M27" s="88">
        <f>SUM(L27:L29)</f>
        <v>1637000</v>
      </c>
      <c r="N27" s="88">
        <f>SUM(M27*11%)</f>
        <v>180070</v>
      </c>
      <c r="O27" s="88"/>
      <c r="P27" s="229">
        <f>SUM(M27+N27)</f>
        <v>1817070</v>
      </c>
      <c r="Q27" s="693" t="s">
        <v>73</v>
      </c>
      <c r="R27" s="694">
        <v>35200</v>
      </c>
      <c r="S27" s="422">
        <f>SUM(F27*R27)</f>
        <v>35200</v>
      </c>
      <c r="T27" s="423">
        <v>0.25</v>
      </c>
      <c r="U27" s="229">
        <f t="shared" ref="U27:U29" si="14">SUM(S27*T27)</f>
        <v>8800</v>
      </c>
      <c r="V27" s="229">
        <f t="shared" ref="V27:V29" si="15">SUM(S27-U27)</f>
        <v>26400</v>
      </c>
      <c r="W27" s="382">
        <f t="shared" ref="W27:W29" si="16">SUM(V27)</f>
        <v>26400</v>
      </c>
      <c r="X27" s="423">
        <v>0.11</v>
      </c>
      <c r="Y27" s="382">
        <f>SUM(W27+(W27*X27))</f>
        <v>29304</v>
      </c>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row>
    <row r="28" spans="1:297" s="85" customFormat="1" ht="15.5" x14ac:dyDescent="0.35">
      <c r="A28" s="818"/>
      <c r="B28" s="874"/>
      <c r="C28" s="877"/>
      <c r="D28" s="824"/>
      <c r="E28" s="282" t="s">
        <v>74</v>
      </c>
      <c r="F28" s="310">
        <v>2</v>
      </c>
      <c r="G28" s="311" t="s">
        <v>52</v>
      </c>
      <c r="H28" s="437">
        <v>335000</v>
      </c>
      <c r="I28" s="160">
        <f>SUM(F28*H28)</f>
        <v>670000</v>
      </c>
      <c r="J28" s="438">
        <v>0</v>
      </c>
      <c r="K28" s="127">
        <f>SUM(I28*J28)</f>
        <v>0</v>
      </c>
      <c r="L28" s="58">
        <f>SUM(I28-K28)</f>
        <v>670000</v>
      </c>
      <c r="M28" s="58"/>
      <c r="N28" s="58"/>
      <c r="O28" s="58"/>
      <c r="P28" s="352"/>
      <c r="Q28" s="695" t="s">
        <v>329</v>
      </c>
      <c r="R28" s="696">
        <v>39000</v>
      </c>
      <c r="S28" s="416">
        <f>SUM(F28*R28)</f>
        <v>78000</v>
      </c>
      <c r="T28" s="417">
        <v>0</v>
      </c>
      <c r="U28" s="352">
        <f t="shared" ref="U28" si="17">SUM(S28*T28)</f>
        <v>0</v>
      </c>
      <c r="V28" s="352">
        <f t="shared" ref="V28" si="18">SUM(S28-U28)</f>
        <v>78000</v>
      </c>
      <c r="W28" s="415">
        <f t="shared" ref="W28" si="19">SUM(V28)</f>
        <v>78000</v>
      </c>
      <c r="X28" s="417">
        <v>0.11</v>
      </c>
      <c r="Y28" s="415">
        <f>SUM(W28+(W28*X28))</f>
        <v>86580</v>
      </c>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row>
    <row r="29" spans="1:297" s="47" customFormat="1" ht="15.5" x14ac:dyDescent="0.35">
      <c r="A29" s="819"/>
      <c r="B29" s="875"/>
      <c r="C29" s="878"/>
      <c r="D29" s="825"/>
      <c r="E29" s="308" t="s">
        <v>548</v>
      </c>
      <c r="F29" s="314">
        <v>1</v>
      </c>
      <c r="G29" s="315" t="s">
        <v>42</v>
      </c>
      <c r="H29" s="697">
        <v>900000</v>
      </c>
      <c r="I29" s="95">
        <f>SUM(F29*H29)</f>
        <v>900000</v>
      </c>
      <c r="J29" s="593">
        <v>0</v>
      </c>
      <c r="K29" s="96">
        <f>SUM(I29*J29)</f>
        <v>0</v>
      </c>
      <c r="L29" s="48">
        <f>SUM(I29-K29)</f>
        <v>900000</v>
      </c>
      <c r="N29" s="48">
        <f>SUM(M29*11%)</f>
        <v>0</v>
      </c>
      <c r="Q29" s="698" t="s">
        <v>73</v>
      </c>
      <c r="R29" s="699">
        <v>300000</v>
      </c>
      <c r="S29" s="420">
        <f>SUM(F29*R29)</f>
        <v>300000</v>
      </c>
      <c r="T29" s="421">
        <v>0.25</v>
      </c>
      <c r="U29" s="351">
        <f t="shared" si="14"/>
        <v>75000</v>
      </c>
      <c r="V29" s="351">
        <f t="shared" si="15"/>
        <v>225000</v>
      </c>
      <c r="W29" s="383">
        <f t="shared" si="16"/>
        <v>225000</v>
      </c>
      <c r="X29" s="421">
        <v>0.11</v>
      </c>
      <c r="Y29" s="383">
        <f>SUM(W29+(W29*X29))</f>
        <v>249750</v>
      </c>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row>
    <row r="31" spans="1:297" s="41" customFormat="1" ht="19" thickBot="1" x14ac:dyDescent="0.4">
      <c r="A31" s="789" t="s">
        <v>571</v>
      </c>
      <c r="B31" s="790"/>
      <c r="C31" s="790"/>
      <c r="D31" s="110"/>
      <c r="E31" s="112"/>
      <c r="F31" s="113"/>
      <c r="G31" s="112"/>
      <c r="H31" s="114"/>
      <c r="I31" s="115"/>
      <c r="J31" s="116"/>
      <c r="K31" s="117"/>
      <c r="L31" s="117"/>
      <c r="M31" s="13"/>
      <c r="N31" s="13"/>
      <c r="O31" s="13"/>
      <c r="P31" s="116"/>
      <c r="Q31" s="118"/>
      <c r="R31" s="13"/>
      <c r="S31" s="13"/>
      <c r="T31" s="13"/>
      <c r="U31" s="118"/>
      <c r="V31" s="13"/>
      <c r="W31" s="13"/>
      <c r="X31" s="14"/>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row>
    <row r="32" spans="1:297" ht="15.5" x14ac:dyDescent="0.35">
      <c r="A32" s="798" t="s">
        <v>0</v>
      </c>
      <c r="B32" s="798" t="s">
        <v>1</v>
      </c>
      <c r="C32" s="798"/>
      <c r="D32" s="800" t="s">
        <v>3</v>
      </c>
      <c r="E32" s="798" t="s">
        <v>5</v>
      </c>
      <c r="F32" s="798" t="s">
        <v>6</v>
      </c>
      <c r="G32" s="798"/>
      <c r="H32" s="370" t="s">
        <v>7</v>
      </c>
      <c r="I32" s="371" t="s">
        <v>8</v>
      </c>
      <c r="J32" s="372" t="s">
        <v>9</v>
      </c>
      <c r="K32" s="371" t="s">
        <v>10</v>
      </c>
      <c r="L32" s="371" t="s">
        <v>10</v>
      </c>
      <c r="M32" s="371" t="s">
        <v>11</v>
      </c>
      <c r="N32" s="802" t="s">
        <v>93</v>
      </c>
      <c r="O32" s="802" t="s">
        <v>206</v>
      </c>
      <c r="P32" s="371" t="s">
        <v>12</v>
      </c>
      <c r="Q32" s="804" t="s">
        <v>13</v>
      </c>
      <c r="R32" s="371" t="s">
        <v>14</v>
      </c>
      <c r="S32" s="371" t="s">
        <v>14</v>
      </c>
      <c r="T32" s="374" t="s">
        <v>217</v>
      </c>
      <c r="U32" s="40" t="s">
        <v>16</v>
      </c>
      <c r="V32" s="40" t="s">
        <v>17</v>
      </c>
      <c r="W32" s="40" t="s">
        <v>18</v>
      </c>
      <c r="X32" s="794" t="s">
        <v>19</v>
      </c>
      <c r="Y32" s="796" t="s">
        <v>17</v>
      </c>
    </row>
    <row r="33" spans="1:297" s="41" customFormat="1" ht="16" thickBot="1" x14ac:dyDescent="0.4">
      <c r="A33" s="799"/>
      <c r="B33" s="399" t="s">
        <v>20</v>
      </c>
      <c r="C33" s="395" t="s">
        <v>21</v>
      </c>
      <c r="D33" s="801"/>
      <c r="E33" s="799"/>
      <c r="F33" s="401" t="s">
        <v>23</v>
      </c>
      <c r="G33" s="395" t="s">
        <v>24</v>
      </c>
      <c r="H33" s="402" t="s">
        <v>25</v>
      </c>
      <c r="I33" s="403" t="s">
        <v>25</v>
      </c>
      <c r="J33" s="404" t="s">
        <v>26</v>
      </c>
      <c r="K33" s="403" t="s">
        <v>27</v>
      </c>
      <c r="L33" s="403" t="s">
        <v>28</v>
      </c>
      <c r="M33" s="403" t="s">
        <v>29</v>
      </c>
      <c r="N33" s="803"/>
      <c r="O33" s="803"/>
      <c r="P33" s="403" t="s">
        <v>30</v>
      </c>
      <c r="Q33" s="805"/>
      <c r="R33" s="403" t="s">
        <v>31</v>
      </c>
      <c r="S33" s="403" t="s">
        <v>32</v>
      </c>
      <c r="T33" s="406" t="s">
        <v>33</v>
      </c>
      <c r="U33" s="395" t="s">
        <v>34</v>
      </c>
      <c r="V33" s="395" t="s">
        <v>35</v>
      </c>
      <c r="W33" s="395" t="s">
        <v>36</v>
      </c>
      <c r="X33" s="795"/>
      <c r="Y33" s="797"/>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row>
    <row r="34" spans="1:297" s="47" customFormat="1" ht="15.5" x14ac:dyDescent="0.35">
      <c r="A34" s="139">
        <v>1</v>
      </c>
      <c r="B34" s="140">
        <v>45849</v>
      </c>
      <c r="C34" s="141" t="s">
        <v>633</v>
      </c>
      <c r="D34" s="139" t="s">
        <v>72</v>
      </c>
      <c r="E34" s="190" t="s">
        <v>97</v>
      </c>
      <c r="F34" s="231">
        <v>2</v>
      </c>
      <c r="G34" s="152" t="s">
        <v>52</v>
      </c>
      <c r="H34" s="99">
        <v>335000</v>
      </c>
      <c r="I34" s="100">
        <f>SUM(F34*H34)</f>
        <v>670000</v>
      </c>
      <c r="J34" s="101">
        <v>0</v>
      </c>
      <c r="K34" s="102">
        <f>SUM(I34*J34)</f>
        <v>0</v>
      </c>
      <c r="L34" s="103">
        <f>SUM(I34-K34)</f>
        <v>670000</v>
      </c>
      <c r="M34" s="121">
        <f>SUM(L34:L34)</f>
        <v>670000</v>
      </c>
      <c r="N34" s="121">
        <f>SUM(M34*11%)</f>
        <v>73700</v>
      </c>
      <c r="O34" s="121"/>
      <c r="P34" s="121">
        <f>SUM(M34+N34)</f>
        <v>743700</v>
      </c>
      <c r="Q34" s="264" t="s">
        <v>98</v>
      </c>
      <c r="R34" s="265">
        <v>23636</v>
      </c>
      <c r="S34" s="148">
        <f>SUM(F34*R34)</f>
        <v>47272</v>
      </c>
      <c r="T34" s="149">
        <v>0</v>
      </c>
      <c r="U34" s="121">
        <f t="shared" ref="U34" si="20">SUM(S34*T34)</f>
        <v>0</v>
      </c>
      <c r="V34" s="121">
        <f t="shared" ref="V34" si="21">SUM(S34-U34)</f>
        <v>47272</v>
      </c>
      <c r="W34" s="146">
        <f t="shared" ref="W34" si="22">SUM(V34)</f>
        <v>47272</v>
      </c>
      <c r="X34" s="149">
        <v>0.11</v>
      </c>
      <c r="Y34" s="146">
        <f>SUM(W34+(W34*X34))</f>
        <v>52471.92</v>
      </c>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row>
    <row r="37" spans="1:297" s="41" customFormat="1" ht="19" thickBot="1" x14ac:dyDescent="0.4">
      <c r="A37" s="789" t="s">
        <v>645</v>
      </c>
      <c r="B37" s="790"/>
      <c r="C37" s="790"/>
      <c r="D37" s="110"/>
      <c r="E37" s="112"/>
      <c r="F37" s="113"/>
      <c r="G37" s="112"/>
      <c r="H37" s="114"/>
      <c r="I37" s="115"/>
      <c r="J37" s="116"/>
      <c r="K37" s="117"/>
      <c r="L37" s="117"/>
      <c r="M37" s="13"/>
      <c r="N37" s="13"/>
      <c r="O37" s="13"/>
      <c r="P37" s="116"/>
      <c r="Q37" s="118"/>
      <c r="R37" s="13"/>
      <c r="S37" s="13"/>
      <c r="T37" s="13"/>
      <c r="U37" s="118"/>
      <c r="V37" s="13"/>
      <c r="W37" s="13"/>
      <c r="X37" s="14"/>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row>
    <row r="38" spans="1:297" ht="15.5" x14ac:dyDescent="0.35">
      <c r="A38" s="798" t="s">
        <v>0</v>
      </c>
      <c r="B38" s="798" t="s">
        <v>1</v>
      </c>
      <c r="C38" s="798"/>
      <c r="D38" s="800" t="s">
        <v>3</v>
      </c>
      <c r="E38" s="798" t="s">
        <v>5</v>
      </c>
      <c r="F38" s="798" t="s">
        <v>6</v>
      </c>
      <c r="G38" s="798"/>
      <c r="H38" s="370" t="s">
        <v>7</v>
      </c>
      <c r="I38" s="371" t="s">
        <v>8</v>
      </c>
      <c r="J38" s="372" t="s">
        <v>9</v>
      </c>
      <c r="K38" s="371" t="s">
        <v>10</v>
      </c>
      <c r="L38" s="371" t="s">
        <v>10</v>
      </c>
      <c r="M38" s="371" t="s">
        <v>11</v>
      </c>
      <c r="N38" s="802" t="s">
        <v>93</v>
      </c>
      <c r="O38" s="802" t="s">
        <v>206</v>
      </c>
      <c r="P38" s="371" t="s">
        <v>12</v>
      </c>
      <c r="Q38" s="804" t="s">
        <v>13</v>
      </c>
      <c r="R38" s="371" t="s">
        <v>14</v>
      </c>
      <c r="S38" s="371" t="s">
        <v>14</v>
      </c>
      <c r="T38" s="374" t="s">
        <v>217</v>
      </c>
      <c r="U38" s="40" t="s">
        <v>16</v>
      </c>
      <c r="V38" s="40" t="s">
        <v>17</v>
      </c>
      <c r="W38" s="40" t="s">
        <v>18</v>
      </c>
      <c r="X38" s="794" t="s">
        <v>19</v>
      </c>
      <c r="Y38" s="796" t="s">
        <v>17</v>
      </c>
    </row>
    <row r="39" spans="1:297" s="41" customFormat="1" ht="16" thickBot="1" x14ac:dyDescent="0.4">
      <c r="A39" s="799"/>
      <c r="B39" s="399" t="s">
        <v>20</v>
      </c>
      <c r="C39" s="395" t="s">
        <v>21</v>
      </c>
      <c r="D39" s="801"/>
      <c r="E39" s="799"/>
      <c r="F39" s="401" t="s">
        <v>23</v>
      </c>
      <c r="G39" s="395" t="s">
        <v>24</v>
      </c>
      <c r="H39" s="402" t="s">
        <v>25</v>
      </c>
      <c r="I39" s="403" t="s">
        <v>25</v>
      </c>
      <c r="J39" s="404" t="s">
        <v>26</v>
      </c>
      <c r="K39" s="403" t="s">
        <v>27</v>
      </c>
      <c r="L39" s="403" t="s">
        <v>28</v>
      </c>
      <c r="M39" s="403" t="s">
        <v>29</v>
      </c>
      <c r="N39" s="803"/>
      <c r="O39" s="803"/>
      <c r="P39" s="403" t="s">
        <v>30</v>
      </c>
      <c r="Q39" s="805"/>
      <c r="R39" s="403" t="s">
        <v>31</v>
      </c>
      <c r="S39" s="403" t="s">
        <v>32</v>
      </c>
      <c r="T39" s="406" t="s">
        <v>33</v>
      </c>
      <c r="U39" s="395" t="s">
        <v>34</v>
      </c>
      <c r="V39" s="395" t="s">
        <v>35</v>
      </c>
      <c r="W39" s="395" t="s">
        <v>36</v>
      </c>
      <c r="X39" s="795"/>
      <c r="Y39" s="797"/>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row>
    <row r="40" spans="1:297" s="85" customFormat="1" ht="15.5" x14ac:dyDescent="0.35">
      <c r="A40" s="817">
        <v>1</v>
      </c>
      <c r="B40" s="873">
        <v>45875</v>
      </c>
      <c r="C40" s="876" t="s">
        <v>649</v>
      </c>
      <c r="D40" s="823" t="s">
        <v>72</v>
      </c>
      <c r="E40" s="317" t="s">
        <v>74</v>
      </c>
      <c r="F40" s="318">
        <v>1</v>
      </c>
      <c r="G40" s="319" t="s">
        <v>52</v>
      </c>
      <c r="H40" s="692">
        <v>335000</v>
      </c>
      <c r="I40" s="93">
        <f>SUM(F40*H40)</f>
        <v>335000</v>
      </c>
      <c r="J40" s="592">
        <v>0</v>
      </c>
      <c r="K40" s="94">
        <f>SUM(I40*J40)</f>
        <v>0</v>
      </c>
      <c r="L40" s="88">
        <f>SUM(I40-K40)</f>
        <v>335000</v>
      </c>
      <c r="M40" s="88">
        <f>SUM(L40:L41)</f>
        <v>670000</v>
      </c>
      <c r="N40" s="88">
        <f>SUM(M40*11%)</f>
        <v>73700</v>
      </c>
      <c r="O40" s="88"/>
      <c r="P40" s="129">
        <f>SUM(M40+N40)</f>
        <v>743700</v>
      </c>
      <c r="Q40" s="695" t="s">
        <v>329</v>
      </c>
      <c r="R40" s="696">
        <v>39000</v>
      </c>
      <c r="S40" s="416">
        <f>SUM(F40*R40)</f>
        <v>39000</v>
      </c>
      <c r="T40" s="417">
        <v>0</v>
      </c>
      <c r="U40" s="352">
        <f t="shared" ref="U40" si="23">SUM(S40*T40)</f>
        <v>0</v>
      </c>
      <c r="V40" s="352">
        <f t="shared" ref="V40" si="24">SUM(S40-U40)</f>
        <v>39000</v>
      </c>
      <c r="W40" s="415">
        <f t="shared" ref="W40:W43" si="25">SUM(V40)</f>
        <v>39000</v>
      </c>
      <c r="X40" s="417">
        <v>0.11</v>
      </c>
      <c r="Y40" s="415">
        <f>SUM(W40+(W40*X40))</f>
        <v>43290</v>
      </c>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row>
    <row r="41" spans="1:297" s="47" customFormat="1" ht="15.5" x14ac:dyDescent="0.35">
      <c r="A41" s="819"/>
      <c r="B41" s="875"/>
      <c r="C41" s="878"/>
      <c r="D41" s="825"/>
      <c r="E41" s="184" t="s">
        <v>97</v>
      </c>
      <c r="F41" s="202">
        <v>1</v>
      </c>
      <c r="G41" s="136" t="s">
        <v>52</v>
      </c>
      <c r="H41" s="51">
        <v>335000</v>
      </c>
      <c r="I41" s="95">
        <f>SUM(F41*H41)</f>
        <v>335000</v>
      </c>
      <c r="J41" s="91">
        <v>0</v>
      </c>
      <c r="K41" s="96">
        <f>SUM(I41*J41)</f>
        <v>0</v>
      </c>
      <c r="L41" s="48">
        <f>SUM(I41-K41)</f>
        <v>335000</v>
      </c>
      <c r="M41" s="81"/>
      <c r="N41" s="81"/>
      <c r="O41" s="81"/>
      <c r="P41" s="81"/>
      <c r="Q41" s="207" t="s">
        <v>98</v>
      </c>
      <c r="R41" s="208">
        <v>23636</v>
      </c>
      <c r="S41" s="97">
        <f>SUM(F41*R41)</f>
        <v>23636</v>
      </c>
      <c r="T41" s="83">
        <v>0</v>
      </c>
      <c r="U41" s="81">
        <f t="shared" ref="U41:U42" si="26">SUM(S41*T41)</f>
        <v>0</v>
      </c>
      <c r="V41" s="81">
        <f t="shared" ref="V41:V42" si="27">SUM(S41-U41)</f>
        <v>23636</v>
      </c>
      <c r="W41" s="46">
        <f t="shared" si="25"/>
        <v>23636</v>
      </c>
      <c r="X41" s="83">
        <v>0.11</v>
      </c>
      <c r="Y41" s="46">
        <f>SUM(W41+(W41*X41))</f>
        <v>26235.96</v>
      </c>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row>
    <row r="42" spans="1:297" s="47" customFormat="1" ht="15.5" x14ac:dyDescent="0.35">
      <c r="A42" s="139">
        <v>2</v>
      </c>
      <c r="B42" s="140">
        <v>45888</v>
      </c>
      <c r="C42" s="141" t="s">
        <v>658</v>
      </c>
      <c r="D42" s="139" t="s">
        <v>72</v>
      </c>
      <c r="E42" s="190" t="s">
        <v>659</v>
      </c>
      <c r="F42" s="231">
        <v>1</v>
      </c>
      <c r="G42" s="152" t="s">
        <v>90</v>
      </c>
      <c r="H42" s="99">
        <v>990000</v>
      </c>
      <c r="I42" s="100">
        <f>SUM(F42*H42)</f>
        <v>990000</v>
      </c>
      <c r="J42" s="101">
        <v>0</v>
      </c>
      <c r="K42" s="102">
        <f>SUM(I42*J42)</f>
        <v>0</v>
      </c>
      <c r="L42" s="103">
        <f>SUM(I42-K42)</f>
        <v>990000</v>
      </c>
      <c r="M42" s="121">
        <f>SUM(L42:L42)</f>
        <v>990000</v>
      </c>
      <c r="N42" s="121">
        <f>SUM(M42*11%)</f>
        <v>108900</v>
      </c>
      <c r="O42" s="121"/>
      <c r="P42" s="121">
        <f>SUM(M42+N42)</f>
        <v>1098900</v>
      </c>
      <c r="Q42" s="264" t="s">
        <v>92</v>
      </c>
      <c r="R42" s="265">
        <v>550000</v>
      </c>
      <c r="S42" s="148">
        <f>SUM(F42*R42)</f>
        <v>550000</v>
      </c>
      <c r="T42" s="149">
        <v>0</v>
      </c>
      <c r="U42" s="121">
        <f t="shared" si="26"/>
        <v>0</v>
      </c>
      <c r="V42" s="121">
        <f t="shared" si="27"/>
        <v>550000</v>
      </c>
      <c r="W42" s="146">
        <f t="shared" si="25"/>
        <v>550000</v>
      </c>
      <c r="X42" s="149">
        <v>0.11</v>
      </c>
      <c r="Y42" s="146">
        <f>SUM(W42+(W42*X42))</f>
        <v>610500</v>
      </c>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row>
    <row r="43" spans="1:297" s="120" customFormat="1" ht="15.5" x14ac:dyDescent="0.35">
      <c r="A43" s="139">
        <v>3</v>
      </c>
      <c r="B43" s="140">
        <v>45894</v>
      </c>
      <c r="C43" s="141">
        <v>118970825</v>
      </c>
      <c r="D43" s="139" t="s">
        <v>72</v>
      </c>
      <c r="E43" s="190" t="s">
        <v>74</v>
      </c>
      <c r="F43" s="231">
        <v>2</v>
      </c>
      <c r="G43" s="152" t="s">
        <v>52</v>
      </c>
      <c r="H43" s="268">
        <v>335000</v>
      </c>
      <c r="I43" s="145">
        <f>SUM(F43*H43)</f>
        <v>670000</v>
      </c>
      <c r="J43" s="152">
        <v>0</v>
      </c>
      <c r="K43" s="146">
        <f t="shared" ref="K43" si="28">SUM(I43*J43)</f>
        <v>0</v>
      </c>
      <c r="L43" s="146">
        <f t="shared" ref="L43" si="29">SUM(I43-K43)</f>
        <v>670000</v>
      </c>
      <c r="M43" s="121">
        <f>SUM(L43:L43)</f>
        <v>670000</v>
      </c>
      <c r="N43" s="121">
        <f>SUM(M43*11%)</f>
        <v>73700</v>
      </c>
      <c r="O43" s="454"/>
      <c r="P43" s="121">
        <f>SUM(M43+N43)</f>
        <v>743700</v>
      </c>
      <c r="Q43" s="264" t="s">
        <v>329</v>
      </c>
      <c r="R43" s="148">
        <v>39000</v>
      </c>
      <c r="S43" s="148">
        <f>SUM(F43*R43)</f>
        <v>78000</v>
      </c>
      <c r="T43" s="149">
        <v>0</v>
      </c>
      <c r="U43" s="121">
        <f t="shared" ref="U43" si="30">SUM(S43*T43)</f>
        <v>0</v>
      </c>
      <c r="V43" s="121">
        <f t="shared" ref="V43" si="31">SUM(S43-U43)</f>
        <v>78000</v>
      </c>
      <c r="W43" s="146">
        <f t="shared" si="25"/>
        <v>78000</v>
      </c>
      <c r="X43" s="149">
        <v>0.11</v>
      </c>
      <c r="Y43" s="146">
        <f>SUM(W43+(W43*X43))</f>
        <v>86580</v>
      </c>
    </row>
    <row r="44" spans="1:297" ht="15.5" x14ac:dyDescent="0.35">
      <c r="A44" s="223"/>
      <c r="B44" s="443"/>
      <c r="C44" s="444"/>
      <c r="D44" s="271"/>
      <c r="E44" s="385"/>
      <c r="F44" s="459"/>
      <c r="G44" s="340"/>
      <c r="H44" s="729"/>
      <c r="I44" s="453"/>
      <c r="J44" s="22"/>
      <c r="K44" s="244"/>
      <c r="L44" s="325"/>
      <c r="N44" s="325"/>
      <c r="Q44" s="24"/>
      <c r="R44" s="730"/>
      <c r="S44" s="464"/>
      <c r="T44" s="463"/>
      <c r="U44" s="446"/>
      <c r="V44" s="446"/>
      <c r="W44" s="447"/>
      <c r="X44" s="463"/>
      <c r="Y44" s="447"/>
    </row>
    <row r="45" spans="1:297" s="41" customFormat="1" ht="19" thickBot="1" x14ac:dyDescent="0.4">
      <c r="A45" s="789" t="s">
        <v>669</v>
      </c>
      <c r="B45" s="790"/>
      <c r="C45" s="790"/>
      <c r="D45" s="110"/>
      <c r="E45" s="112"/>
      <c r="F45" s="113"/>
      <c r="G45" s="112"/>
      <c r="H45" s="114"/>
      <c r="I45" s="115"/>
      <c r="J45" s="116"/>
      <c r="K45" s="117"/>
      <c r="L45" s="117"/>
      <c r="M45" s="13"/>
      <c r="N45" s="13"/>
      <c r="O45" s="13"/>
      <c r="P45" s="116"/>
      <c r="Q45" s="118"/>
      <c r="R45" s="13"/>
      <c r="S45" s="13"/>
      <c r="T45" s="13"/>
      <c r="U45" s="118"/>
      <c r="V45" s="13"/>
      <c r="W45" s="13"/>
      <c r="X45" s="14"/>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row>
    <row r="46" spans="1:297" ht="15.5" x14ac:dyDescent="0.35">
      <c r="A46" s="798" t="s">
        <v>0</v>
      </c>
      <c r="B46" s="798" t="s">
        <v>1</v>
      </c>
      <c r="C46" s="798"/>
      <c r="D46" s="800" t="s">
        <v>3</v>
      </c>
      <c r="E46" s="798" t="s">
        <v>5</v>
      </c>
      <c r="F46" s="798" t="s">
        <v>6</v>
      </c>
      <c r="G46" s="798"/>
      <c r="H46" s="370" t="s">
        <v>7</v>
      </c>
      <c r="I46" s="371" t="s">
        <v>8</v>
      </c>
      <c r="J46" s="372" t="s">
        <v>9</v>
      </c>
      <c r="K46" s="371" t="s">
        <v>10</v>
      </c>
      <c r="L46" s="371" t="s">
        <v>10</v>
      </c>
      <c r="M46" s="371" t="s">
        <v>11</v>
      </c>
      <c r="N46" s="802" t="s">
        <v>93</v>
      </c>
      <c r="O46" s="802" t="s">
        <v>206</v>
      </c>
      <c r="P46" s="371" t="s">
        <v>12</v>
      </c>
      <c r="Q46" s="804" t="s">
        <v>13</v>
      </c>
      <c r="R46" s="371" t="s">
        <v>14</v>
      </c>
      <c r="S46" s="371" t="s">
        <v>14</v>
      </c>
      <c r="T46" s="374" t="s">
        <v>217</v>
      </c>
      <c r="U46" s="40" t="s">
        <v>16</v>
      </c>
      <c r="V46" s="40" t="s">
        <v>17</v>
      </c>
      <c r="W46" s="40" t="s">
        <v>18</v>
      </c>
      <c r="X46" s="794" t="s">
        <v>19</v>
      </c>
      <c r="Y46" s="796" t="s">
        <v>17</v>
      </c>
    </row>
    <row r="47" spans="1:297" s="41" customFormat="1" ht="16" thickBot="1" x14ac:dyDescent="0.4">
      <c r="A47" s="799"/>
      <c r="B47" s="399" t="s">
        <v>20</v>
      </c>
      <c r="C47" s="395" t="s">
        <v>21</v>
      </c>
      <c r="D47" s="801"/>
      <c r="E47" s="799"/>
      <c r="F47" s="401" t="s">
        <v>23</v>
      </c>
      <c r="G47" s="395" t="s">
        <v>24</v>
      </c>
      <c r="H47" s="402" t="s">
        <v>25</v>
      </c>
      <c r="I47" s="403" t="s">
        <v>25</v>
      </c>
      <c r="J47" s="404" t="s">
        <v>26</v>
      </c>
      <c r="K47" s="403" t="s">
        <v>27</v>
      </c>
      <c r="L47" s="403" t="s">
        <v>28</v>
      </c>
      <c r="M47" s="403" t="s">
        <v>29</v>
      </c>
      <c r="N47" s="803"/>
      <c r="O47" s="803"/>
      <c r="P47" s="403" t="s">
        <v>30</v>
      </c>
      <c r="Q47" s="805"/>
      <c r="R47" s="403" t="s">
        <v>31</v>
      </c>
      <c r="S47" s="403" t="s">
        <v>32</v>
      </c>
      <c r="T47" s="406" t="s">
        <v>33</v>
      </c>
      <c r="U47" s="395" t="s">
        <v>34</v>
      </c>
      <c r="V47" s="395" t="s">
        <v>35</v>
      </c>
      <c r="W47" s="395" t="s">
        <v>36</v>
      </c>
      <c r="X47" s="795"/>
      <c r="Y47" s="79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row>
    <row r="48" spans="1:297" s="47" customFormat="1" ht="15.5" x14ac:dyDescent="0.35">
      <c r="A48" s="817">
        <v>1</v>
      </c>
      <c r="B48" s="873">
        <v>45917</v>
      </c>
      <c r="C48" s="876" t="s">
        <v>673</v>
      </c>
      <c r="D48" s="823" t="s">
        <v>72</v>
      </c>
      <c r="E48" s="172" t="s">
        <v>659</v>
      </c>
      <c r="F48" s="203">
        <v>1</v>
      </c>
      <c r="G48" s="133" t="s">
        <v>90</v>
      </c>
      <c r="H48" s="92">
        <v>990000</v>
      </c>
      <c r="I48" s="93">
        <f>SUM(F48*H48)</f>
        <v>990000</v>
      </c>
      <c r="J48" s="87">
        <v>0</v>
      </c>
      <c r="K48" s="94">
        <f>SUM(I48*J48)</f>
        <v>0</v>
      </c>
      <c r="L48" s="88">
        <f>SUM(I48-K48)</f>
        <v>990000</v>
      </c>
      <c r="M48" s="88">
        <f>SUM(L48:L49)</f>
        <v>1638000</v>
      </c>
      <c r="N48" s="88">
        <f>SUM(M48*11%)</f>
        <v>180180</v>
      </c>
      <c r="O48" s="88"/>
      <c r="P48" s="129">
        <f>SUM(M48+N48)</f>
        <v>1818180</v>
      </c>
      <c r="Q48" s="288" t="s">
        <v>92</v>
      </c>
      <c r="R48" s="254">
        <v>550000</v>
      </c>
      <c r="S48" s="137">
        <f>SUM(F48*R48)</f>
        <v>550000</v>
      </c>
      <c r="T48" s="138">
        <v>0</v>
      </c>
      <c r="U48" s="129">
        <f t="shared" ref="U48" si="32">SUM(S48*T48)</f>
        <v>0</v>
      </c>
      <c r="V48" s="129">
        <f t="shared" ref="V48" si="33">SUM(S48-U48)</f>
        <v>550000</v>
      </c>
      <c r="W48" s="134">
        <f t="shared" ref="W48:W49" si="34">SUM(V48)</f>
        <v>550000</v>
      </c>
      <c r="X48" s="138">
        <v>0.11</v>
      </c>
      <c r="Y48" s="134">
        <f>SUM(W48+(W48*X48))</f>
        <v>610500</v>
      </c>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row>
    <row r="49" spans="1:297" s="120" customFormat="1" ht="15.5" x14ac:dyDescent="0.35">
      <c r="A49" s="819"/>
      <c r="B49" s="875"/>
      <c r="C49" s="878"/>
      <c r="D49" s="825"/>
      <c r="E49" s="184" t="s">
        <v>100</v>
      </c>
      <c r="F49" s="202">
        <v>1</v>
      </c>
      <c r="G49" s="136" t="s">
        <v>42</v>
      </c>
      <c r="H49" s="278">
        <v>648000</v>
      </c>
      <c r="I49" s="44">
        <f>SUM(F49*H49)</f>
        <v>648000</v>
      </c>
      <c r="J49" s="136">
        <v>0</v>
      </c>
      <c r="K49" s="46">
        <f t="shared" ref="K49" si="35">SUM(I49*J49)</f>
        <v>0</v>
      </c>
      <c r="L49" s="46">
        <f t="shared" ref="L49" si="36">SUM(I49-K49)</f>
        <v>648000</v>
      </c>
      <c r="M49" s="81"/>
      <c r="N49" s="81"/>
      <c r="O49" s="240"/>
      <c r="P49" s="81"/>
      <c r="Q49" s="128" t="s">
        <v>245</v>
      </c>
      <c r="R49" s="97">
        <v>577500</v>
      </c>
      <c r="S49" s="97">
        <f>SUM(F49*R49)</f>
        <v>577500</v>
      </c>
      <c r="T49" s="83">
        <v>0.2</v>
      </c>
      <c r="U49" s="81">
        <f t="shared" ref="U49" si="37">SUM(S49*T49)</f>
        <v>115500</v>
      </c>
      <c r="V49" s="81">
        <f t="shared" ref="V49" si="38">SUM(S49-U49)</f>
        <v>462000</v>
      </c>
      <c r="W49" s="46">
        <f t="shared" si="34"/>
        <v>462000</v>
      </c>
      <c r="X49" s="83">
        <v>0.11</v>
      </c>
      <c r="Y49" s="46">
        <f>SUM(W49+(W49*X49))</f>
        <v>512820</v>
      </c>
    </row>
    <row r="50" spans="1:297" ht="15.5" x14ac:dyDescent="0.35">
      <c r="A50" s="223"/>
      <c r="B50" s="443"/>
      <c r="C50" s="444"/>
      <c r="D50" s="271"/>
      <c r="E50" s="385"/>
      <c r="F50" s="459"/>
      <c r="G50" s="340"/>
      <c r="H50" s="729"/>
      <c r="I50" s="453"/>
      <c r="J50" s="22"/>
      <c r="K50" s="244"/>
      <c r="L50" s="325"/>
      <c r="N50" s="325"/>
      <c r="Q50" s="24"/>
      <c r="R50" s="730"/>
      <c r="S50" s="464"/>
      <c r="T50" s="463"/>
      <c r="U50" s="446"/>
      <c r="V50" s="446"/>
      <c r="W50" s="447"/>
      <c r="X50" s="463"/>
      <c r="Y50" s="447"/>
    </row>
    <row r="51" spans="1:297" s="41" customFormat="1" ht="19" thickBot="1" x14ac:dyDescent="0.4">
      <c r="A51" s="789" t="s">
        <v>683</v>
      </c>
      <c r="B51" s="790"/>
      <c r="C51" s="790"/>
      <c r="D51" s="110"/>
      <c r="E51" s="112"/>
      <c r="F51" s="113"/>
      <c r="G51" s="112"/>
      <c r="H51" s="114"/>
      <c r="I51" s="115"/>
      <c r="J51" s="116"/>
      <c r="K51" s="117"/>
      <c r="L51" s="117"/>
      <c r="M51" s="13"/>
      <c r="N51" s="13"/>
      <c r="O51" s="13"/>
      <c r="P51" s="116"/>
      <c r="Q51" s="118"/>
      <c r="R51" s="13"/>
      <c r="S51" s="13"/>
      <c r="T51" s="13"/>
      <c r="U51" s="118"/>
      <c r="V51" s="13"/>
      <c r="W51" s="13"/>
      <c r="X51" s="14"/>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row>
    <row r="52" spans="1:297" ht="15.5" x14ac:dyDescent="0.35">
      <c r="A52" s="798" t="s">
        <v>0</v>
      </c>
      <c r="B52" s="798" t="s">
        <v>1</v>
      </c>
      <c r="C52" s="798"/>
      <c r="D52" s="800" t="s">
        <v>3</v>
      </c>
      <c r="E52" s="798" t="s">
        <v>5</v>
      </c>
      <c r="F52" s="798" t="s">
        <v>6</v>
      </c>
      <c r="G52" s="798"/>
      <c r="H52" s="370" t="s">
        <v>7</v>
      </c>
      <c r="I52" s="371" t="s">
        <v>8</v>
      </c>
      <c r="J52" s="372" t="s">
        <v>9</v>
      </c>
      <c r="K52" s="371" t="s">
        <v>10</v>
      </c>
      <c r="L52" s="371" t="s">
        <v>10</v>
      </c>
      <c r="M52" s="371" t="s">
        <v>11</v>
      </c>
      <c r="N52" s="802" t="s">
        <v>93</v>
      </c>
      <c r="O52" s="802" t="s">
        <v>206</v>
      </c>
      <c r="P52" s="371" t="s">
        <v>12</v>
      </c>
      <c r="Q52" s="804" t="s">
        <v>13</v>
      </c>
      <c r="R52" s="371" t="s">
        <v>14</v>
      </c>
      <c r="S52" s="371" t="s">
        <v>14</v>
      </c>
      <c r="T52" s="374" t="s">
        <v>217</v>
      </c>
      <c r="U52" s="40" t="s">
        <v>16</v>
      </c>
      <c r="V52" s="40" t="s">
        <v>17</v>
      </c>
      <c r="W52" s="40" t="s">
        <v>18</v>
      </c>
      <c r="X52" s="794" t="s">
        <v>19</v>
      </c>
      <c r="Y52" s="796" t="s">
        <v>17</v>
      </c>
    </row>
    <row r="53" spans="1:297" s="41" customFormat="1" ht="16" thickBot="1" x14ac:dyDescent="0.4">
      <c r="A53" s="799"/>
      <c r="B53" s="399" t="s">
        <v>20</v>
      </c>
      <c r="C53" s="395" t="s">
        <v>21</v>
      </c>
      <c r="D53" s="801"/>
      <c r="E53" s="799"/>
      <c r="F53" s="401" t="s">
        <v>23</v>
      </c>
      <c r="G53" s="395" t="s">
        <v>24</v>
      </c>
      <c r="H53" s="402" t="s">
        <v>25</v>
      </c>
      <c r="I53" s="403" t="s">
        <v>25</v>
      </c>
      <c r="J53" s="404" t="s">
        <v>26</v>
      </c>
      <c r="K53" s="403" t="s">
        <v>27</v>
      </c>
      <c r="L53" s="403" t="s">
        <v>28</v>
      </c>
      <c r="M53" s="403" t="s">
        <v>29</v>
      </c>
      <c r="N53" s="803"/>
      <c r="O53" s="803"/>
      <c r="P53" s="403" t="s">
        <v>30</v>
      </c>
      <c r="Q53" s="805"/>
      <c r="R53" s="403" t="s">
        <v>31</v>
      </c>
      <c r="S53" s="403" t="s">
        <v>32</v>
      </c>
      <c r="T53" s="406" t="s">
        <v>33</v>
      </c>
      <c r="U53" s="395" t="s">
        <v>34</v>
      </c>
      <c r="V53" s="395" t="s">
        <v>35</v>
      </c>
      <c r="W53" s="395" t="s">
        <v>36</v>
      </c>
      <c r="X53" s="795"/>
      <c r="Y53" s="797"/>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row>
    <row r="54" spans="1:297" s="85" customFormat="1" ht="15.5" x14ac:dyDescent="0.35">
      <c r="A54" s="817">
        <v>1</v>
      </c>
      <c r="B54" s="873">
        <v>45933</v>
      </c>
      <c r="C54" s="876" t="s">
        <v>691</v>
      </c>
      <c r="D54" s="823" t="s">
        <v>72</v>
      </c>
      <c r="E54" s="317" t="s">
        <v>74</v>
      </c>
      <c r="F54" s="318">
        <v>2</v>
      </c>
      <c r="G54" s="319" t="s">
        <v>52</v>
      </c>
      <c r="H54" s="692">
        <v>335000</v>
      </c>
      <c r="I54" s="93">
        <f>SUM(F54*H54)</f>
        <v>670000</v>
      </c>
      <c r="J54" s="592">
        <v>0</v>
      </c>
      <c r="K54" s="94">
        <f>SUM(I54*J54)</f>
        <v>0</v>
      </c>
      <c r="L54" s="88">
        <f>SUM(I54-K54)</f>
        <v>670000</v>
      </c>
      <c r="M54" s="88">
        <f>SUM(L54:L55)</f>
        <v>1340000</v>
      </c>
      <c r="N54" s="88">
        <f>SUM(M54*11%)</f>
        <v>147400</v>
      </c>
      <c r="O54" s="88"/>
      <c r="P54" s="129">
        <f>SUM(M54+N54)</f>
        <v>1487400</v>
      </c>
      <c r="Q54" s="695" t="s">
        <v>329</v>
      </c>
      <c r="R54" s="696">
        <v>39000</v>
      </c>
      <c r="S54" s="416">
        <f>SUM(F54*R54)</f>
        <v>78000</v>
      </c>
      <c r="T54" s="417">
        <v>0</v>
      </c>
      <c r="U54" s="352">
        <f t="shared" ref="U54" si="39">SUM(S54*T54)</f>
        <v>0</v>
      </c>
      <c r="V54" s="352">
        <f t="shared" ref="V54" si="40">SUM(S54-U54)</f>
        <v>78000</v>
      </c>
      <c r="W54" s="415">
        <f t="shared" ref="W54:W55" si="41">SUM(V54)</f>
        <v>78000</v>
      </c>
      <c r="X54" s="417">
        <v>0.11</v>
      </c>
      <c r="Y54" s="415">
        <f>SUM(W54+(W54*X54))</f>
        <v>86580</v>
      </c>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row>
    <row r="55" spans="1:297" s="47" customFormat="1" ht="15.5" x14ac:dyDescent="0.35">
      <c r="A55" s="819"/>
      <c r="B55" s="875"/>
      <c r="C55" s="878"/>
      <c r="D55" s="825"/>
      <c r="E55" s="184" t="s">
        <v>97</v>
      </c>
      <c r="F55" s="202">
        <v>2</v>
      </c>
      <c r="G55" s="136" t="s">
        <v>52</v>
      </c>
      <c r="H55" s="51">
        <v>335000</v>
      </c>
      <c r="I55" s="95">
        <f>SUM(F55*H55)</f>
        <v>670000</v>
      </c>
      <c r="J55" s="91">
        <v>0</v>
      </c>
      <c r="K55" s="96">
        <f>SUM(I55*J55)</f>
        <v>0</v>
      </c>
      <c r="L55" s="48">
        <f>SUM(I55-K55)</f>
        <v>670000</v>
      </c>
      <c r="M55" s="81"/>
      <c r="N55" s="81"/>
      <c r="O55" s="81"/>
      <c r="P55" s="81"/>
      <c r="Q55" s="207" t="s">
        <v>98</v>
      </c>
      <c r="R55" s="208">
        <v>23636</v>
      </c>
      <c r="S55" s="97">
        <f>SUM(F55*R55)</f>
        <v>47272</v>
      </c>
      <c r="T55" s="83">
        <v>0</v>
      </c>
      <c r="U55" s="81">
        <f t="shared" ref="U55" si="42">SUM(S55*T55)</f>
        <v>0</v>
      </c>
      <c r="V55" s="81">
        <f t="shared" ref="V55" si="43">SUM(S55-U55)</f>
        <v>47272</v>
      </c>
      <c r="W55" s="46">
        <f t="shared" si="41"/>
        <v>47272</v>
      </c>
      <c r="X55" s="83">
        <v>0.11</v>
      </c>
      <c r="Y55" s="46">
        <f>SUM(W55+(W55*X55))</f>
        <v>52471.92</v>
      </c>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row>
    <row r="56" spans="1:297" ht="15.5" x14ac:dyDescent="0.35">
      <c r="A56" s="223"/>
      <c r="B56" s="443"/>
      <c r="C56" s="444"/>
      <c r="D56" s="271"/>
      <c r="E56" s="385"/>
      <c r="F56" s="459"/>
      <c r="G56" s="340"/>
      <c r="H56" s="729"/>
      <c r="I56" s="453"/>
      <c r="J56" s="22"/>
      <c r="K56" s="244"/>
      <c r="L56" s="325"/>
      <c r="N56" s="325"/>
      <c r="Q56" s="24"/>
      <c r="R56" s="730"/>
      <c r="S56" s="464"/>
      <c r="T56" s="463"/>
      <c r="U56" s="446"/>
      <c r="V56" s="446"/>
      <c r="W56" s="447"/>
      <c r="X56" s="463"/>
      <c r="Y56" s="447"/>
    </row>
    <row r="57" spans="1:297" s="41" customFormat="1" ht="19" thickBot="1" x14ac:dyDescent="0.4">
      <c r="A57" s="789" t="s">
        <v>712</v>
      </c>
      <c r="B57" s="790"/>
      <c r="C57" s="790"/>
      <c r="D57" s="110"/>
      <c r="E57" s="112"/>
      <c r="F57" s="113"/>
      <c r="G57" s="112"/>
      <c r="H57" s="114"/>
      <c r="I57" s="115"/>
      <c r="J57" s="116"/>
      <c r="K57" s="117"/>
      <c r="L57" s="117"/>
      <c r="M57" s="13"/>
      <c r="N57" s="13"/>
      <c r="O57" s="13"/>
      <c r="P57" s="116"/>
      <c r="Q57" s="118"/>
      <c r="R57" s="13"/>
      <c r="S57" s="13"/>
      <c r="T57" s="13"/>
      <c r="U57" s="118"/>
      <c r="V57" s="13"/>
      <c r="W57" s="13"/>
      <c r="X57" s="14"/>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row>
    <row r="58" spans="1:297" ht="15.5" x14ac:dyDescent="0.35">
      <c r="A58" s="798" t="s">
        <v>0</v>
      </c>
      <c r="B58" s="798" t="s">
        <v>1</v>
      </c>
      <c r="C58" s="798"/>
      <c r="D58" s="800" t="s">
        <v>3</v>
      </c>
      <c r="E58" s="798" t="s">
        <v>5</v>
      </c>
      <c r="F58" s="798" t="s">
        <v>6</v>
      </c>
      <c r="G58" s="798"/>
      <c r="H58" s="370" t="s">
        <v>7</v>
      </c>
      <c r="I58" s="371" t="s">
        <v>8</v>
      </c>
      <c r="J58" s="372" t="s">
        <v>9</v>
      </c>
      <c r="K58" s="371" t="s">
        <v>10</v>
      </c>
      <c r="L58" s="371" t="s">
        <v>10</v>
      </c>
      <c r="M58" s="371" t="s">
        <v>11</v>
      </c>
      <c r="N58" s="802" t="s">
        <v>93</v>
      </c>
      <c r="O58" s="802" t="s">
        <v>206</v>
      </c>
      <c r="P58" s="371" t="s">
        <v>12</v>
      </c>
      <c r="Q58" s="804" t="s">
        <v>13</v>
      </c>
      <c r="R58" s="371" t="s">
        <v>14</v>
      </c>
      <c r="S58" s="371" t="s">
        <v>14</v>
      </c>
      <c r="T58" s="374" t="s">
        <v>217</v>
      </c>
      <c r="U58" s="40" t="s">
        <v>16</v>
      </c>
      <c r="V58" s="40" t="s">
        <v>17</v>
      </c>
      <c r="W58" s="40" t="s">
        <v>18</v>
      </c>
      <c r="X58" s="794" t="s">
        <v>19</v>
      </c>
      <c r="Y58" s="796" t="s">
        <v>17</v>
      </c>
    </row>
    <row r="59" spans="1:297" s="41" customFormat="1" ht="16" thickBot="1" x14ac:dyDescent="0.4">
      <c r="A59" s="799"/>
      <c r="B59" s="399" t="s">
        <v>20</v>
      </c>
      <c r="C59" s="395" t="s">
        <v>21</v>
      </c>
      <c r="D59" s="801"/>
      <c r="E59" s="799"/>
      <c r="F59" s="401" t="s">
        <v>23</v>
      </c>
      <c r="G59" s="395" t="s">
        <v>24</v>
      </c>
      <c r="H59" s="402" t="s">
        <v>25</v>
      </c>
      <c r="I59" s="403" t="s">
        <v>25</v>
      </c>
      <c r="J59" s="404" t="s">
        <v>26</v>
      </c>
      <c r="K59" s="403" t="s">
        <v>27</v>
      </c>
      <c r="L59" s="403" t="s">
        <v>28</v>
      </c>
      <c r="M59" s="403" t="s">
        <v>29</v>
      </c>
      <c r="N59" s="803"/>
      <c r="O59" s="803"/>
      <c r="P59" s="403" t="s">
        <v>30</v>
      </c>
      <c r="Q59" s="805"/>
      <c r="R59" s="403" t="s">
        <v>31</v>
      </c>
      <c r="S59" s="403" t="s">
        <v>32</v>
      </c>
      <c r="T59" s="406" t="s">
        <v>33</v>
      </c>
      <c r="U59" s="395" t="s">
        <v>34</v>
      </c>
      <c r="V59" s="395" t="s">
        <v>35</v>
      </c>
      <c r="W59" s="395" t="s">
        <v>36</v>
      </c>
      <c r="X59" s="795"/>
      <c r="Y59" s="797"/>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row>
    <row r="60" spans="1:297" s="85" customFormat="1" ht="15.5" x14ac:dyDescent="0.35">
      <c r="A60" s="817">
        <v>1</v>
      </c>
      <c r="B60" s="873">
        <v>45967</v>
      </c>
      <c r="C60" s="876" t="s">
        <v>716</v>
      </c>
      <c r="D60" s="823" t="s">
        <v>72</v>
      </c>
      <c r="E60" s="317" t="s">
        <v>74</v>
      </c>
      <c r="F60" s="318">
        <v>1</v>
      </c>
      <c r="G60" s="319" t="s">
        <v>52</v>
      </c>
      <c r="H60" s="692">
        <v>335000</v>
      </c>
      <c r="I60" s="93">
        <f>SUM(F60*H60)</f>
        <v>335000</v>
      </c>
      <c r="J60" s="592">
        <v>0</v>
      </c>
      <c r="K60" s="94">
        <f>SUM(I60*J60)</f>
        <v>0</v>
      </c>
      <c r="L60" s="88">
        <f>SUM(I60-K60)</f>
        <v>335000</v>
      </c>
      <c r="M60" s="88">
        <f>SUM(L60:L61)</f>
        <v>1005000</v>
      </c>
      <c r="N60" s="88">
        <f>SUM(M60*11%)</f>
        <v>110550</v>
      </c>
      <c r="O60" s="88"/>
      <c r="P60" s="129">
        <f>SUM(M60+N60)</f>
        <v>1115550</v>
      </c>
      <c r="Q60" s="695" t="s">
        <v>329</v>
      </c>
      <c r="R60" s="696">
        <v>39000</v>
      </c>
      <c r="S60" s="416">
        <f>SUM(F60*R60)</f>
        <v>39000</v>
      </c>
      <c r="T60" s="417">
        <v>0</v>
      </c>
      <c r="U60" s="352">
        <f t="shared" ref="U60" si="44">SUM(S60*T60)</f>
        <v>0</v>
      </c>
      <c r="V60" s="352">
        <f t="shared" ref="V60" si="45">SUM(S60-U60)</f>
        <v>39000</v>
      </c>
      <c r="W60" s="415">
        <f t="shared" ref="W60:W63" si="46">SUM(V60)</f>
        <v>39000</v>
      </c>
      <c r="X60" s="417">
        <v>0.11</v>
      </c>
      <c r="Y60" s="415">
        <f>SUM(W60+(W60*X60))</f>
        <v>43290</v>
      </c>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row>
    <row r="61" spans="1:297" s="47" customFormat="1" ht="15.5" x14ac:dyDescent="0.35">
      <c r="A61" s="819"/>
      <c r="B61" s="875"/>
      <c r="C61" s="878"/>
      <c r="D61" s="825"/>
      <c r="E61" s="184" t="s">
        <v>97</v>
      </c>
      <c r="F61" s="202">
        <v>2</v>
      </c>
      <c r="G61" s="136" t="s">
        <v>52</v>
      </c>
      <c r="H61" s="51">
        <v>335000</v>
      </c>
      <c r="I61" s="95">
        <f>SUM(F61*H61)</f>
        <v>670000</v>
      </c>
      <c r="J61" s="91">
        <v>0</v>
      </c>
      <c r="K61" s="96">
        <f>SUM(I61*J61)</f>
        <v>0</v>
      </c>
      <c r="L61" s="48">
        <f>SUM(I61-K61)</f>
        <v>670000</v>
      </c>
      <c r="M61" s="81"/>
      <c r="N61" s="81"/>
      <c r="O61" s="81"/>
      <c r="P61" s="81"/>
      <c r="Q61" s="207" t="s">
        <v>98</v>
      </c>
      <c r="R61" s="208">
        <v>23636</v>
      </c>
      <c r="S61" s="97">
        <f>SUM(F61*R61)</f>
        <v>47272</v>
      </c>
      <c r="T61" s="83">
        <v>0</v>
      </c>
      <c r="U61" s="81">
        <f t="shared" ref="U61:U62" si="47">SUM(S61*T61)</f>
        <v>0</v>
      </c>
      <c r="V61" s="81">
        <f t="shared" ref="V61:V62" si="48">SUM(S61-U61)</f>
        <v>47272</v>
      </c>
      <c r="W61" s="46">
        <f t="shared" si="46"/>
        <v>47272</v>
      </c>
      <c r="X61" s="83">
        <v>0.11</v>
      </c>
      <c r="Y61" s="46">
        <f>SUM(W61+(W61*X61))</f>
        <v>52471.92</v>
      </c>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row>
    <row r="62" spans="1:297" ht="15.5" x14ac:dyDescent="0.35">
      <c r="A62" s="230">
        <v>2</v>
      </c>
      <c r="B62" s="140">
        <v>45975</v>
      </c>
      <c r="C62" s="141">
        <v>119611125</v>
      </c>
      <c r="D62" s="139" t="s">
        <v>72</v>
      </c>
      <c r="E62" s="98" t="s">
        <v>160</v>
      </c>
      <c r="F62" s="144">
        <v>1</v>
      </c>
      <c r="G62" s="101" t="s">
        <v>39</v>
      </c>
      <c r="H62" s="99">
        <v>815000</v>
      </c>
      <c r="I62" s="145">
        <f>SUM(F62*H62)</f>
        <v>815000</v>
      </c>
      <c r="J62" s="101">
        <v>0.1</v>
      </c>
      <c r="K62" s="146">
        <f t="shared" ref="K62" si="49">SUM(I62*J62)</f>
        <v>81500</v>
      </c>
      <c r="L62" s="146">
        <f t="shared" ref="L62" si="50">SUM(I62-K62)</f>
        <v>733500</v>
      </c>
      <c r="M62" s="121">
        <f>SUM(L62:L62)</f>
        <v>733500</v>
      </c>
      <c r="N62" s="121">
        <f>SUM(M62*11%)</f>
        <v>80685</v>
      </c>
      <c r="O62" s="121"/>
      <c r="P62" s="121">
        <f>SUM(M62+N62)</f>
        <v>814185</v>
      </c>
      <c r="Q62" s="264" t="s">
        <v>73</v>
      </c>
      <c r="R62" s="265">
        <v>485000</v>
      </c>
      <c r="S62" s="148">
        <f>SUM(F62*R62)</f>
        <v>485000</v>
      </c>
      <c r="T62" s="149">
        <v>0.25</v>
      </c>
      <c r="U62" s="121">
        <f t="shared" si="47"/>
        <v>121250</v>
      </c>
      <c r="V62" s="121">
        <f t="shared" si="48"/>
        <v>363750</v>
      </c>
      <c r="W62" s="146">
        <f t="shared" si="46"/>
        <v>363750</v>
      </c>
      <c r="X62" s="149">
        <v>0.11</v>
      </c>
      <c r="Y62" s="146">
        <f>SUM(W62+(W62*X62))</f>
        <v>403762.5</v>
      </c>
    </row>
    <row r="63" spans="1:297" s="120" customFormat="1" ht="15.5" x14ac:dyDescent="0.35">
      <c r="A63" s="230">
        <v>3</v>
      </c>
      <c r="B63" s="140">
        <v>45975</v>
      </c>
      <c r="C63" s="141">
        <v>119621125</v>
      </c>
      <c r="D63" s="139" t="s">
        <v>72</v>
      </c>
      <c r="E63" s="184" t="s">
        <v>100</v>
      </c>
      <c r="F63" s="202">
        <v>1</v>
      </c>
      <c r="G63" s="136" t="s">
        <v>42</v>
      </c>
      <c r="H63" s="278">
        <v>648000</v>
      </c>
      <c r="I63" s="44">
        <f>SUM(F63*H63)</f>
        <v>648000</v>
      </c>
      <c r="J63" s="136">
        <v>0</v>
      </c>
      <c r="K63" s="46">
        <f t="shared" ref="K63" si="51">SUM(I63*J63)</f>
        <v>0</v>
      </c>
      <c r="L63" s="46">
        <f t="shared" ref="L63" si="52">SUM(I63-K63)</f>
        <v>648000</v>
      </c>
      <c r="M63" s="121">
        <f>SUM(L63:L63)</f>
        <v>648000</v>
      </c>
      <c r="N63" s="121">
        <f>SUM(M63*11%)</f>
        <v>71280</v>
      </c>
      <c r="O63" s="121"/>
      <c r="P63" s="121">
        <f>SUM(M63+N63)</f>
        <v>719280</v>
      </c>
      <c r="Q63" s="128" t="s">
        <v>245</v>
      </c>
      <c r="R63" s="97">
        <v>577500</v>
      </c>
      <c r="S63" s="97">
        <f>SUM(F63*R63)</f>
        <v>577500</v>
      </c>
      <c r="T63" s="83">
        <v>0.2</v>
      </c>
      <c r="U63" s="81">
        <f t="shared" ref="U63" si="53">SUM(S63*T63)</f>
        <v>115500</v>
      </c>
      <c r="V63" s="81">
        <f t="shared" ref="V63" si="54">SUM(S63-U63)</f>
        <v>462000</v>
      </c>
      <c r="W63" s="46">
        <f t="shared" si="46"/>
        <v>462000</v>
      </c>
      <c r="X63" s="83">
        <v>0.11</v>
      </c>
      <c r="Y63" s="46">
        <f>SUM(W63+(W63*X63))</f>
        <v>512820</v>
      </c>
    </row>
    <row r="64" spans="1:297" ht="15.5" x14ac:dyDescent="0.35">
      <c r="A64" s="223"/>
      <c r="B64" s="443"/>
      <c r="C64" s="444"/>
      <c r="D64" s="271"/>
      <c r="E64" s="385"/>
      <c r="F64" s="459"/>
      <c r="G64" s="340"/>
      <c r="H64" s="729"/>
      <c r="I64" s="453"/>
      <c r="J64" s="22"/>
      <c r="K64" s="244"/>
      <c r="L64" s="325"/>
      <c r="N64" s="325"/>
      <c r="Q64" s="24"/>
      <c r="R64" s="730"/>
      <c r="S64" s="464"/>
      <c r="T64" s="463"/>
      <c r="U64" s="446"/>
      <c r="V64" s="446"/>
      <c r="W64" s="447"/>
      <c r="X64" s="463"/>
      <c r="Y64" s="447"/>
    </row>
    <row r="65" spans="1:297" s="41" customFormat="1" ht="19" thickBot="1" x14ac:dyDescent="0.4">
      <c r="A65" s="789" t="s">
        <v>745</v>
      </c>
      <c r="B65" s="790"/>
      <c r="C65" s="790"/>
      <c r="D65" s="110"/>
      <c r="E65" s="112"/>
      <c r="F65" s="113"/>
      <c r="G65" s="112"/>
      <c r="H65" s="114"/>
      <c r="I65" s="115"/>
      <c r="J65" s="116"/>
      <c r="K65" s="117"/>
      <c r="L65" s="117"/>
      <c r="M65" s="13"/>
      <c r="N65" s="13"/>
      <c r="O65" s="13"/>
      <c r="P65" s="116"/>
      <c r="Q65" s="118"/>
      <c r="R65" s="13"/>
      <c r="S65" s="13"/>
      <c r="T65" s="13"/>
      <c r="U65" s="118"/>
      <c r="V65" s="13"/>
      <c r="W65" s="13"/>
      <c r="X65" s="14"/>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row>
    <row r="66" spans="1:297" ht="15.5" x14ac:dyDescent="0.35">
      <c r="A66" s="798" t="s">
        <v>0</v>
      </c>
      <c r="B66" s="798" t="s">
        <v>1</v>
      </c>
      <c r="C66" s="798"/>
      <c r="D66" s="800" t="s">
        <v>3</v>
      </c>
      <c r="E66" s="798" t="s">
        <v>5</v>
      </c>
      <c r="F66" s="798" t="s">
        <v>6</v>
      </c>
      <c r="G66" s="798"/>
      <c r="H66" s="370" t="s">
        <v>7</v>
      </c>
      <c r="I66" s="371" t="s">
        <v>8</v>
      </c>
      <c r="J66" s="372" t="s">
        <v>9</v>
      </c>
      <c r="K66" s="371" t="s">
        <v>10</v>
      </c>
      <c r="L66" s="371" t="s">
        <v>10</v>
      </c>
      <c r="M66" s="371" t="s">
        <v>11</v>
      </c>
      <c r="N66" s="802" t="s">
        <v>93</v>
      </c>
      <c r="O66" s="802" t="s">
        <v>206</v>
      </c>
      <c r="P66" s="371" t="s">
        <v>12</v>
      </c>
      <c r="Q66" s="804" t="s">
        <v>13</v>
      </c>
      <c r="R66" s="371" t="s">
        <v>14</v>
      </c>
      <c r="S66" s="371" t="s">
        <v>14</v>
      </c>
      <c r="T66" s="374" t="s">
        <v>217</v>
      </c>
      <c r="U66" s="40" t="s">
        <v>16</v>
      </c>
      <c r="V66" s="40" t="s">
        <v>17</v>
      </c>
      <c r="W66" s="40" t="s">
        <v>18</v>
      </c>
      <c r="X66" s="794" t="s">
        <v>19</v>
      </c>
      <c r="Y66" s="796" t="s">
        <v>17</v>
      </c>
    </row>
    <row r="67" spans="1:297" s="41" customFormat="1" ht="16" thickBot="1" x14ac:dyDescent="0.4">
      <c r="A67" s="799"/>
      <c r="B67" s="399" t="s">
        <v>20</v>
      </c>
      <c r="C67" s="395" t="s">
        <v>21</v>
      </c>
      <c r="D67" s="801"/>
      <c r="E67" s="799"/>
      <c r="F67" s="401" t="s">
        <v>23</v>
      </c>
      <c r="G67" s="395" t="s">
        <v>24</v>
      </c>
      <c r="H67" s="402" t="s">
        <v>25</v>
      </c>
      <c r="I67" s="403" t="s">
        <v>25</v>
      </c>
      <c r="J67" s="404" t="s">
        <v>26</v>
      </c>
      <c r="K67" s="403" t="s">
        <v>27</v>
      </c>
      <c r="L67" s="403" t="s">
        <v>28</v>
      </c>
      <c r="M67" s="403" t="s">
        <v>29</v>
      </c>
      <c r="N67" s="803"/>
      <c r="O67" s="803"/>
      <c r="P67" s="403" t="s">
        <v>30</v>
      </c>
      <c r="Q67" s="805"/>
      <c r="R67" s="403" t="s">
        <v>31</v>
      </c>
      <c r="S67" s="403" t="s">
        <v>32</v>
      </c>
      <c r="T67" s="406" t="s">
        <v>33</v>
      </c>
      <c r="U67" s="395" t="s">
        <v>34</v>
      </c>
      <c r="V67" s="395" t="s">
        <v>35</v>
      </c>
      <c r="W67" s="395" t="s">
        <v>36</v>
      </c>
      <c r="X67" s="795"/>
      <c r="Y67" s="79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row>
    <row r="68" spans="1:297" s="120" customFormat="1" ht="15.5" x14ac:dyDescent="0.35">
      <c r="A68" s="139">
        <v>1</v>
      </c>
      <c r="B68" s="140">
        <v>45994</v>
      </c>
      <c r="C68" s="141">
        <v>119731225</v>
      </c>
      <c r="D68" s="139" t="s">
        <v>72</v>
      </c>
      <c r="E68" s="190" t="s">
        <v>74</v>
      </c>
      <c r="F68" s="231">
        <v>2</v>
      </c>
      <c r="G68" s="152" t="s">
        <v>52</v>
      </c>
      <c r="H68" s="268">
        <v>335000</v>
      </c>
      <c r="I68" s="145">
        <f t="shared" ref="I68:I74" si="55">SUM(F68*H68)</f>
        <v>670000</v>
      </c>
      <c r="J68" s="152">
        <v>0</v>
      </c>
      <c r="K68" s="146">
        <f t="shared" ref="K68" si="56">SUM(I68*J68)</f>
        <v>0</v>
      </c>
      <c r="L68" s="146">
        <f t="shared" ref="L68" si="57">SUM(I68-K68)</f>
        <v>670000</v>
      </c>
      <c r="M68" s="121">
        <f>SUM(L68:L68)</f>
        <v>670000</v>
      </c>
      <c r="N68" s="121">
        <f>SUM(M68*11%)</f>
        <v>73700</v>
      </c>
      <c r="O68" s="454"/>
      <c r="P68" s="121">
        <f>SUM(M68+N68)</f>
        <v>743700</v>
      </c>
      <c r="Q68" s="264" t="s">
        <v>329</v>
      </c>
      <c r="R68" s="148">
        <v>39000</v>
      </c>
      <c r="S68" s="148">
        <f>SUM(F68*R68)</f>
        <v>78000</v>
      </c>
      <c r="T68" s="149">
        <v>0</v>
      </c>
      <c r="U68" s="121">
        <f t="shared" ref="U68" si="58">SUM(S68*T68)</f>
        <v>0</v>
      </c>
      <c r="V68" s="121">
        <f t="shared" ref="V68" si="59">SUM(S68-U68)</f>
        <v>78000</v>
      </c>
      <c r="W68" s="146">
        <f t="shared" ref="W68:W70" si="60">SUM(V68)</f>
        <v>78000</v>
      </c>
      <c r="X68" s="149">
        <v>0.11</v>
      </c>
      <c r="Y68" s="146">
        <f t="shared" ref="Y68:Y74" si="61">SUM(W68+(W68*X68))</f>
        <v>86580</v>
      </c>
    </row>
    <row r="69" spans="1:297" s="47" customFormat="1" ht="15.5" x14ac:dyDescent="0.35">
      <c r="A69" s="139">
        <v>2</v>
      </c>
      <c r="B69" s="140">
        <v>46002</v>
      </c>
      <c r="C69" s="141" t="s">
        <v>753</v>
      </c>
      <c r="D69" s="139" t="s">
        <v>72</v>
      </c>
      <c r="E69" s="190" t="s">
        <v>97</v>
      </c>
      <c r="F69" s="231">
        <v>2</v>
      </c>
      <c r="G69" s="152" t="s">
        <v>52</v>
      </c>
      <c r="H69" s="99">
        <v>335000</v>
      </c>
      <c r="I69" s="100">
        <f t="shared" si="55"/>
        <v>670000</v>
      </c>
      <c r="J69" s="101">
        <v>0</v>
      </c>
      <c r="K69" s="102">
        <f>SUM(I69*J69)</f>
        <v>0</v>
      </c>
      <c r="L69" s="103">
        <f>SUM(I69-K69)</f>
        <v>670000</v>
      </c>
      <c r="M69" s="121">
        <f>SUM(L69:L69)</f>
        <v>670000</v>
      </c>
      <c r="N69" s="121">
        <f>SUM(M69*11%)</f>
        <v>73700</v>
      </c>
      <c r="O69" s="121"/>
      <c r="P69" s="121">
        <f>SUM(M69+N69)</f>
        <v>743700</v>
      </c>
      <c r="Q69" s="264" t="s">
        <v>98</v>
      </c>
      <c r="R69" s="265">
        <v>23636</v>
      </c>
      <c r="S69" s="148">
        <f>SUM(F69*R69)</f>
        <v>47272</v>
      </c>
      <c r="T69" s="149">
        <v>0</v>
      </c>
      <c r="U69" s="121">
        <f t="shared" ref="U69" si="62">SUM(S69*T69)</f>
        <v>0</v>
      </c>
      <c r="V69" s="121">
        <f t="shared" ref="V69" si="63">SUM(S69-U69)</f>
        <v>47272</v>
      </c>
      <c r="W69" s="146">
        <f t="shared" si="60"/>
        <v>47272</v>
      </c>
      <c r="X69" s="149">
        <v>0.11</v>
      </c>
      <c r="Y69" s="146">
        <f t="shared" si="61"/>
        <v>52471.92</v>
      </c>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row>
    <row r="70" spans="1:297" s="85" customFormat="1" ht="15.5" x14ac:dyDescent="0.35">
      <c r="A70" s="139">
        <v>3</v>
      </c>
      <c r="B70" s="140">
        <v>46002</v>
      </c>
      <c r="C70" s="141" t="s">
        <v>756</v>
      </c>
      <c r="D70" s="139" t="s">
        <v>72</v>
      </c>
      <c r="E70" s="384" t="s">
        <v>547</v>
      </c>
      <c r="F70" s="388">
        <v>1</v>
      </c>
      <c r="G70" s="387" t="s">
        <v>42</v>
      </c>
      <c r="H70" s="765">
        <v>67000</v>
      </c>
      <c r="I70" s="100">
        <f t="shared" si="55"/>
        <v>67000</v>
      </c>
      <c r="J70" s="594">
        <v>0</v>
      </c>
      <c r="K70" s="102">
        <f>SUM(I70*J70)</f>
        <v>0</v>
      </c>
      <c r="L70" s="103">
        <f>SUM(I70-K70)</f>
        <v>67000</v>
      </c>
      <c r="M70" s="103">
        <f>SUM(L70)</f>
        <v>67000</v>
      </c>
      <c r="N70" s="103">
        <f>SUM(M70*11%)</f>
        <v>7370</v>
      </c>
      <c r="O70" s="103"/>
      <c r="P70" s="597">
        <f>SUM(M70+N70)</f>
        <v>74370</v>
      </c>
      <c r="Q70" s="766" t="s">
        <v>73</v>
      </c>
      <c r="R70" s="767">
        <v>35200</v>
      </c>
      <c r="S70" s="741">
        <f>SUM(F70*R70)</f>
        <v>35200</v>
      </c>
      <c r="T70" s="722">
        <v>0.25</v>
      </c>
      <c r="U70" s="597">
        <f t="shared" ref="U70" si="64">SUM(S70*T70)</f>
        <v>8800</v>
      </c>
      <c r="V70" s="597">
        <f t="shared" ref="V70" si="65">SUM(S70-U70)</f>
        <v>26400</v>
      </c>
      <c r="W70" s="596">
        <f t="shared" si="60"/>
        <v>26400</v>
      </c>
      <c r="X70" s="722">
        <v>0.11</v>
      </c>
      <c r="Y70" s="596">
        <f t="shared" si="61"/>
        <v>29304</v>
      </c>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row>
    <row r="71" spans="1:297" s="47" customFormat="1" ht="15.5" x14ac:dyDescent="0.35">
      <c r="A71" s="817">
        <v>3</v>
      </c>
      <c r="B71" s="873">
        <v>46008</v>
      </c>
      <c r="C71" s="876" t="s">
        <v>765</v>
      </c>
      <c r="D71" s="823" t="s">
        <v>72</v>
      </c>
      <c r="E71" s="172" t="s">
        <v>97</v>
      </c>
      <c r="F71" s="203">
        <v>2</v>
      </c>
      <c r="G71" s="133" t="s">
        <v>52</v>
      </c>
      <c r="H71" s="92">
        <v>335000</v>
      </c>
      <c r="I71" s="93">
        <f t="shared" si="55"/>
        <v>670000</v>
      </c>
      <c r="J71" s="87">
        <v>0</v>
      </c>
      <c r="K71" s="94">
        <f>SUM(I71*J71)</f>
        <v>0</v>
      </c>
      <c r="L71" s="88">
        <f>SUM(I71-K71)</f>
        <v>670000</v>
      </c>
      <c r="M71" s="88">
        <f>SUM(L71:L72)</f>
        <v>737000</v>
      </c>
      <c r="N71" s="88">
        <f>SUM(M71*11%)</f>
        <v>81070</v>
      </c>
      <c r="O71" s="88"/>
      <c r="P71" s="129">
        <f>SUM(M71+N71)</f>
        <v>818070</v>
      </c>
      <c r="Q71" s="288" t="s">
        <v>98</v>
      </c>
      <c r="R71" s="254">
        <v>23636</v>
      </c>
      <c r="S71" s="137">
        <f>SUM(F71*R71)</f>
        <v>47272</v>
      </c>
      <c r="T71" s="138">
        <v>0</v>
      </c>
      <c r="U71" s="129">
        <f t="shared" ref="U71" si="66">SUM(S71*T71)</f>
        <v>0</v>
      </c>
      <c r="V71" s="129">
        <f t="shared" ref="V71" si="67">SUM(S71-U71)</f>
        <v>47272</v>
      </c>
      <c r="W71" s="134">
        <f t="shared" ref="W71:W73" si="68">SUM(V71)</f>
        <v>47272</v>
      </c>
      <c r="X71" s="138">
        <v>0.11</v>
      </c>
      <c r="Y71" s="134">
        <f t="shared" si="61"/>
        <v>52471.92</v>
      </c>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row>
    <row r="72" spans="1:297" s="85" customFormat="1" ht="15.5" x14ac:dyDescent="0.35">
      <c r="A72" s="819"/>
      <c r="B72" s="875"/>
      <c r="C72" s="878"/>
      <c r="D72" s="825"/>
      <c r="E72" s="308" t="s">
        <v>547</v>
      </c>
      <c r="F72" s="314">
        <v>1</v>
      </c>
      <c r="G72" s="315" t="s">
        <v>42</v>
      </c>
      <c r="H72" s="697">
        <v>67000</v>
      </c>
      <c r="I72" s="95">
        <f t="shared" si="55"/>
        <v>67000</v>
      </c>
      <c r="J72" s="593">
        <v>0</v>
      </c>
      <c r="K72" s="96">
        <f>SUM(I72*J72)</f>
        <v>0</v>
      </c>
      <c r="L72" s="48">
        <f>SUM(I72-K72)</f>
        <v>67000</v>
      </c>
      <c r="M72" s="48"/>
      <c r="N72" s="48"/>
      <c r="O72" s="48"/>
      <c r="P72" s="351"/>
      <c r="Q72" s="698" t="s">
        <v>73</v>
      </c>
      <c r="R72" s="699">
        <v>35200</v>
      </c>
      <c r="S72" s="420">
        <f>SUM(F72*R72)</f>
        <v>35200</v>
      </c>
      <c r="T72" s="421">
        <v>0.25</v>
      </c>
      <c r="U72" s="351">
        <f t="shared" ref="U72:U73" si="69">SUM(S72*T72)</f>
        <v>8800</v>
      </c>
      <c r="V72" s="351">
        <f t="shared" ref="V72:V73" si="70">SUM(S72-U72)</f>
        <v>26400</v>
      </c>
      <c r="W72" s="383">
        <f t="shared" si="68"/>
        <v>26400</v>
      </c>
      <c r="X72" s="421">
        <v>0.11</v>
      </c>
      <c r="Y72" s="383">
        <f t="shared" si="61"/>
        <v>29304</v>
      </c>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row>
    <row r="73" spans="1:297" s="47" customFormat="1" ht="15.5" x14ac:dyDescent="0.35">
      <c r="A73" s="230">
        <v>4</v>
      </c>
      <c r="B73" s="140">
        <v>46008</v>
      </c>
      <c r="C73" s="141">
        <v>119841225</v>
      </c>
      <c r="D73" s="139" t="s">
        <v>72</v>
      </c>
      <c r="E73" s="308" t="s">
        <v>548</v>
      </c>
      <c r="F73" s="314">
        <v>1</v>
      </c>
      <c r="G73" s="315" t="s">
        <v>42</v>
      </c>
      <c r="H73" s="697">
        <v>900000</v>
      </c>
      <c r="I73" s="95">
        <f t="shared" si="55"/>
        <v>900000</v>
      </c>
      <c r="J73" s="593">
        <v>0</v>
      </c>
      <c r="K73" s="146">
        <f t="shared" ref="K73" si="71">SUM(I73*J73)</f>
        <v>0</v>
      </c>
      <c r="L73" s="146">
        <f t="shared" ref="L73" si="72">SUM(I73-K73)</f>
        <v>900000</v>
      </c>
      <c r="M73" s="121">
        <f>SUM(L73:L73)</f>
        <v>900000</v>
      </c>
      <c r="N73" s="121">
        <f>SUM(M73*11%)</f>
        <v>99000</v>
      </c>
      <c r="O73" s="121"/>
      <c r="P73" s="121">
        <f>SUM(M73+N73)</f>
        <v>999000</v>
      </c>
      <c r="Q73" s="698" t="s">
        <v>73</v>
      </c>
      <c r="R73" s="699">
        <v>300000</v>
      </c>
      <c r="S73" s="420">
        <f>SUM(F73*R73)</f>
        <v>300000</v>
      </c>
      <c r="T73" s="421">
        <v>0.25</v>
      </c>
      <c r="U73" s="351">
        <f t="shared" si="69"/>
        <v>75000</v>
      </c>
      <c r="V73" s="351">
        <f t="shared" si="70"/>
        <v>225000</v>
      </c>
      <c r="W73" s="383">
        <f t="shared" si="68"/>
        <v>225000</v>
      </c>
      <c r="X73" s="421">
        <v>0.11</v>
      </c>
      <c r="Y73" s="383">
        <f t="shared" si="61"/>
        <v>249750</v>
      </c>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row>
    <row r="74" spans="1:297" ht="15.5" x14ac:dyDescent="0.35">
      <c r="A74" s="230">
        <v>5</v>
      </c>
      <c r="B74" s="140">
        <v>46008</v>
      </c>
      <c r="C74" s="141">
        <v>119851225</v>
      </c>
      <c r="D74" s="139" t="s">
        <v>72</v>
      </c>
      <c r="E74" s="98" t="s">
        <v>766</v>
      </c>
      <c r="F74" s="144">
        <v>1</v>
      </c>
      <c r="G74" s="101" t="s">
        <v>39</v>
      </c>
      <c r="H74" s="99">
        <v>815000</v>
      </c>
      <c r="I74" s="145">
        <f t="shared" si="55"/>
        <v>815000</v>
      </c>
      <c r="J74" s="101">
        <v>0</v>
      </c>
      <c r="K74" s="146">
        <f t="shared" ref="K74" si="73">SUM(I74*J74)</f>
        <v>0</v>
      </c>
      <c r="L74" s="146">
        <f t="shared" ref="L74" si="74">SUM(I74-K74)</f>
        <v>815000</v>
      </c>
      <c r="M74" s="121">
        <f>SUM(L74:L74)</f>
        <v>815000</v>
      </c>
      <c r="N74" s="121">
        <f>SUM(M74*11%)</f>
        <v>89650</v>
      </c>
      <c r="O74" s="121"/>
      <c r="P74" s="121">
        <f>SUM(M74+N74)</f>
        <v>904650</v>
      </c>
      <c r="Q74" s="264" t="s">
        <v>73</v>
      </c>
      <c r="R74" s="265">
        <v>485000</v>
      </c>
      <c r="S74" s="148">
        <f>SUM(F74*R74)</f>
        <v>485000</v>
      </c>
      <c r="T74" s="149">
        <v>0.25</v>
      </c>
      <c r="U74" s="121">
        <f t="shared" ref="U74" si="75">SUM(S74*T74)</f>
        <v>121250</v>
      </c>
      <c r="V74" s="121">
        <f t="shared" ref="V74" si="76">SUM(S74-U74)</f>
        <v>363750</v>
      </c>
      <c r="W74" s="146">
        <f t="shared" ref="W74" si="77">SUM(V74)</f>
        <v>363750</v>
      </c>
      <c r="X74" s="149">
        <v>0.11</v>
      </c>
      <c r="Y74" s="146">
        <f t="shared" si="61"/>
        <v>403762.5</v>
      </c>
    </row>
    <row r="75" spans="1:297" ht="15.5" x14ac:dyDescent="0.35">
      <c r="A75" s="223"/>
      <c r="B75" s="443"/>
      <c r="C75" s="444"/>
      <c r="D75" s="271"/>
      <c r="E75" s="385"/>
      <c r="F75" s="459"/>
      <c r="G75" s="340"/>
      <c r="H75" s="729"/>
      <c r="I75" s="453"/>
      <c r="J75" s="22"/>
      <c r="K75" s="244"/>
      <c r="L75" s="325"/>
      <c r="N75" s="325"/>
      <c r="Q75" s="24"/>
      <c r="R75" s="730"/>
      <c r="S75" s="464"/>
      <c r="T75" s="463"/>
      <c r="U75" s="446"/>
      <c r="V75" s="446"/>
      <c r="W75" s="447"/>
      <c r="X75" s="463"/>
      <c r="Y75" s="447"/>
    </row>
    <row r="76" spans="1:297" ht="15.5" x14ac:dyDescent="0.35">
      <c r="A76" s="223"/>
      <c r="B76" s="443"/>
      <c r="C76" s="444"/>
      <c r="D76" s="271"/>
      <c r="E76" s="385"/>
      <c r="F76" s="459"/>
      <c r="G76" s="340"/>
      <c r="H76" s="729"/>
      <c r="I76" s="453"/>
      <c r="J76" s="22"/>
      <c r="K76" s="244"/>
      <c r="L76" s="325"/>
      <c r="N76" s="325"/>
      <c r="Q76" s="24"/>
      <c r="R76" s="730"/>
      <c r="S76" s="464"/>
      <c r="T76" s="463"/>
      <c r="U76" s="446"/>
      <c r="V76" s="446"/>
      <c r="W76" s="447"/>
      <c r="X76" s="463"/>
      <c r="Y76" s="447"/>
    </row>
    <row r="77" spans="1:297" ht="15.5" x14ac:dyDescent="0.35">
      <c r="A77" s="223"/>
      <c r="B77" s="443"/>
      <c r="C77" s="444"/>
      <c r="D77" s="271"/>
      <c r="E77" s="385"/>
      <c r="F77" s="459"/>
      <c r="G77" s="340"/>
      <c r="H77" s="729"/>
      <c r="I77" s="453"/>
      <c r="J77" s="22"/>
      <c r="K77" s="244"/>
      <c r="L77" s="325"/>
      <c r="N77" s="325"/>
      <c r="Q77" s="24"/>
      <c r="R77" s="730"/>
      <c r="S77" s="464"/>
      <c r="T77" s="463"/>
      <c r="U77" s="446"/>
      <c r="V77" s="446"/>
      <c r="W77" s="447"/>
      <c r="X77" s="463"/>
      <c r="Y77" s="447"/>
    </row>
    <row r="78" spans="1:297" ht="15.5" x14ac:dyDescent="0.35">
      <c r="A78" s="223"/>
      <c r="B78" s="443"/>
      <c r="C78" s="444"/>
      <c r="D78" s="271"/>
      <c r="E78" s="385"/>
      <c r="F78" s="459"/>
      <c r="G78" s="340"/>
      <c r="H78" s="729"/>
      <c r="I78" s="453"/>
      <c r="J78" s="22"/>
      <c r="K78" s="244"/>
      <c r="L78" s="325"/>
      <c r="N78" s="325"/>
      <c r="Q78" s="24"/>
      <c r="R78" s="730"/>
      <c r="S78" s="464"/>
      <c r="T78" s="463"/>
      <c r="U78" s="446"/>
      <c r="V78" s="446"/>
      <c r="W78" s="447"/>
      <c r="X78" s="463"/>
      <c r="Y78" s="447"/>
    </row>
    <row r="79" spans="1:297" x14ac:dyDescent="0.35">
      <c r="B79" s="280" t="s">
        <v>158</v>
      </c>
    </row>
    <row r="80" spans="1:297" x14ac:dyDescent="0.35">
      <c r="B80" s="280" t="s">
        <v>159</v>
      </c>
    </row>
    <row r="81" spans="2:2" x14ac:dyDescent="0.35">
      <c r="B81" s="280" t="s">
        <v>513</v>
      </c>
    </row>
  </sheetData>
  <mergeCells count="125">
    <mergeCell ref="A71:A72"/>
    <mergeCell ref="B71:B72"/>
    <mergeCell ref="C71:C72"/>
    <mergeCell ref="D71:D72"/>
    <mergeCell ref="Q58:Q59"/>
    <mergeCell ref="X58:X59"/>
    <mergeCell ref="Y58:Y59"/>
    <mergeCell ref="Q66:Q67"/>
    <mergeCell ref="X66:X67"/>
    <mergeCell ref="Y66:Y67"/>
    <mergeCell ref="A60:A61"/>
    <mergeCell ref="B60:B61"/>
    <mergeCell ref="C60:C61"/>
    <mergeCell ref="D60:D61"/>
    <mergeCell ref="A57:C57"/>
    <mergeCell ref="A58:A59"/>
    <mergeCell ref="B58:C58"/>
    <mergeCell ref="D58:D59"/>
    <mergeCell ref="E58:E59"/>
    <mergeCell ref="F58:G58"/>
    <mergeCell ref="N58:N59"/>
    <mergeCell ref="O58:O59"/>
    <mergeCell ref="Q52:Q53"/>
    <mergeCell ref="X52:X53"/>
    <mergeCell ref="Y52:Y53"/>
    <mergeCell ref="A54:A55"/>
    <mergeCell ref="B54:B55"/>
    <mergeCell ref="C54:C55"/>
    <mergeCell ref="D54:D55"/>
    <mergeCell ref="A51:C51"/>
    <mergeCell ref="A52:A53"/>
    <mergeCell ref="B52:C52"/>
    <mergeCell ref="D52:D53"/>
    <mergeCell ref="E52:E53"/>
    <mergeCell ref="F52:G52"/>
    <mergeCell ref="N52:N53"/>
    <mergeCell ref="O52:O53"/>
    <mergeCell ref="A27:A29"/>
    <mergeCell ref="B27:B29"/>
    <mergeCell ref="C27:C29"/>
    <mergeCell ref="D27:D29"/>
    <mergeCell ref="A24:C24"/>
    <mergeCell ref="A25:A26"/>
    <mergeCell ref="B25:C25"/>
    <mergeCell ref="D25:D26"/>
    <mergeCell ref="Q19:Q20"/>
    <mergeCell ref="X19:X20"/>
    <mergeCell ref="Y19:Y20"/>
    <mergeCell ref="E25:E26"/>
    <mergeCell ref="F25:G25"/>
    <mergeCell ref="N25:N26"/>
    <mergeCell ref="O25:O26"/>
    <mergeCell ref="Q25:Q26"/>
    <mergeCell ref="X25:X26"/>
    <mergeCell ref="Y25:Y26"/>
    <mergeCell ref="A18:C18"/>
    <mergeCell ref="A19:A20"/>
    <mergeCell ref="B19:C19"/>
    <mergeCell ref="D19:D20"/>
    <mergeCell ref="E19:E20"/>
    <mergeCell ref="F19:G19"/>
    <mergeCell ref="N19:N20"/>
    <mergeCell ref="O19:O20"/>
    <mergeCell ref="O13:O14"/>
    <mergeCell ref="Q13:Q14"/>
    <mergeCell ref="X13:X14"/>
    <mergeCell ref="Y13:Y14"/>
    <mergeCell ref="A7:E8"/>
    <mergeCell ref="A12:C12"/>
    <mergeCell ref="A13:A14"/>
    <mergeCell ref="B13:C13"/>
    <mergeCell ref="D13:D14"/>
    <mergeCell ref="E13:E14"/>
    <mergeCell ref="F13:G13"/>
    <mergeCell ref="N13:N14"/>
    <mergeCell ref="A1:G1"/>
    <mergeCell ref="Q32:Q33"/>
    <mergeCell ref="X32:X33"/>
    <mergeCell ref="Y32:Y33"/>
    <mergeCell ref="A31:C31"/>
    <mergeCell ref="A32:A33"/>
    <mergeCell ref="B32:C32"/>
    <mergeCell ref="D32:D33"/>
    <mergeCell ref="E32:E33"/>
    <mergeCell ref="F32:G32"/>
    <mergeCell ref="N32:N33"/>
    <mergeCell ref="O32:O33"/>
    <mergeCell ref="A37:C37"/>
    <mergeCell ref="A38:A39"/>
    <mergeCell ref="B38:C38"/>
    <mergeCell ref="D38:D39"/>
    <mergeCell ref="E38:E39"/>
    <mergeCell ref="F38:G38"/>
    <mergeCell ref="N38:N39"/>
    <mergeCell ref="O38:O39"/>
    <mergeCell ref="Q38:Q39"/>
    <mergeCell ref="X38:X39"/>
    <mergeCell ref="Y38:Y39"/>
    <mergeCell ref="A40:A41"/>
    <mergeCell ref="B40:B41"/>
    <mergeCell ref="C40:C41"/>
    <mergeCell ref="D40:D41"/>
    <mergeCell ref="A45:C45"/>
    <mergeCell ref="A46:A47"/>
    <mergeCell ref="B46:C46"/>
    <mergeCell ref="D46:D47"/>
    <mergeCell ref="E46:E47"/>
    <mergeCell ref="F46:G46"/>
    <mergeCell ref="N46:N47"/>
    <mergeCell ref="O46:O47"/>
    <mergeCell ref="Q46:Q47"/>
    <mergeCell ref="X46:X47"/>
    <mergeCell ref="Y46:Y47"/>
    <mergeCell ref="A48:A49"/>
    <mergeCell ref="B48:B49"/>
    <mergeCell ref="C48:C49"/>
    <mergeCell ref="D48:D49"/>
    <mergeCell ref="A65:C65"/>
    <mergeCell ref="A66:A67"/>
    <mergeCell ref="B66:C66"/>
    <mergeCell ref="D66:D67"/>
    <mergeCell ref="E66:E67"/>
    <mergeCell ref="F66:G66"/>
    <mergeCell ref="N66:N67"/>
    <mergeCell ref="O66:O67"/>
  </mergeCells>
  <pageMargins left="0.7" right="0.7" top="0.75" bottom="0.75" header="0.3" footer="0.3"/>
  <pageSetup orientation="portrait" horizontalDpi="4294967292" verticalDpi="72"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D4EE-C12C-4084-99BA-2EE6CE3BED6C}">
  <dimension ref="A1:KK12"/>
  <sheetViews>
    <sheetView workbookViewId="0">
      <selection activeCell="Z1" sqref="Z1:AA1048576"/>
    </sheetView>
  </sheetViews>
  <sheetFormatPr defaultRowHeight="14.5" x14ac:dyDescent="0.35"/>
  <cols>
    <col min="1" max="1" width="5.7265625" customWidth="1"/>
    <col min="2" max="2" width="15.7265625" style="28" customWidth="1"/>
    <col min="3" max="3" width="15.7265625" customWidth="1"/>
    <col min="4" max="4" width="27" customWidth="1"/>
    <col min="5" max="5" width="43.26953125" customWidth="1"/>
    <col min="6" max="7" width="8.7265625" customWidth="1"/>
    <col min="8" max="16" width="15.7265625" customWidth="1"/>
    <col min="17" max="17" width="17.54296875" customWidth="1"/>
    <col min="18" max="20" width="15.7265625" customWidth="1"/>
    <col min="21" max="21" width="15.7265625" style="19" customWidth="1"/>
    <col min="22" max="24" width="15.7265625" customWidth="1"/>
    <col min="25" max="25" width="12.7265625" bestFit="1" customWidth="1"/>
  </cols>
  <sheetData>
    <row r="1" spans="1:297" ht="26" x14ac:dyDescent="0.35">
      <c r="A1" s="844" t="s">
        <v>41</v>
      </c>
      <c r="B1" s="845"/>
      <c r="C1" s="845"/>
      <c r="D1" s="845"/>
      <c r="E1" s="845"/>
      <c r="F1" s="845"/>
      <c r="G1" s="845"/>
      <c r="H1" s="21"/>
      <c r="I1" s="21"/>
      <c r="J1" s="22"/>
      <c r="K1" s="21"/>
      <c r="L1" s="21"/>
      <c r="M1" s="23"/>
      <c r="N1" s="23"/>
      <c r="O1" s="23"/>
      <c r="P1" s="23"/>
      <c r="Q1" s="25"/>
      <c r="R1" s="23"/>
      <c r="S1" s="23"/>
      <c r="T1" s="23"/>
      <c r="U1" s="25"/>
      <c r="V1" s="23"/>
      <c r="W1" s="23"/>
      <c r="X1" s="23"/>
    </row>
    <row r="2" spans="1:297" ht="26" x14ac:dyDescent="0.35">
      <c r="A2" s="26"/>
      <c r="B2" s="27"/>
      <c r="C2" s="27"/>
      <c r="D2" s="27"/>
      <c r="E2" s="27"/>
      <c r="F2" s="27"/>
      <c r="G2" s="27"/>
      <c r="H2" s="21"/>
      <c r="I2" s="21"/>
      <c r="J2" s="22"/>
      <c r="K2" s="21"/>
      <c r="L2" s="21"/>
      <c r="M2" s="23"/>
      <c r="N2" s="23"/>
      <c r="O2" s="23"/>
      <c r="P2" s="23"/>
      <c r="Q2" s="25"/>
      <c r="R2" s="23"/>
      <c r="S2" s="23"/>
      <c r="T2" s="23"/>
      <c r="U2" s="25"/>
      <c r="V2" s="23"/>
      <c r="W2" s="23"/>
      <c r="X2" s="23"/>
    </row>
    <row r="5" spans="1:297" x14ac:dyDescent="0.35">
      <c r="A5" s="816">
        <v>2025</v>
      </c>
      <c r="B5" s="816"/>
      <c r="C5" s="816"/>
      <c r="D5" s="816"/>
      <c r="E5" s="816"/>
    </row>
    <row r="6" spans="1:297" x14ac:dyDescent="0.35">
      <c r="A6" s="816"/>
      <c r="B6" s="816"/>
      <c r="C6" s="816"/>
      <c r="D6" s="816"/>
      <c r="E6" s="816"/>
    </row>
    <row r="9" spans="1:297" s="41" customFormat="1" ht="19" thickBot="1" x14ac:dyDescent="0.4">
      <c r="A9" s="789" t="s">
        <v>712</v>
      </c>
      <c r="B9" s="790"/>
      <c r="C9" s="790"/>
      <c r="D9" s="110"/>
      <c r="E9" s="112"/>
      <c r="F9" s="113"/>
      <c r="G9" s="112"/>
      <c r="H9" s="114"/>
      <c r="I9" s="115"/>
      <c r="J9" s="116"/>
      <c r="K9" s="117"/>
      <c r="L9" s="117"/>
      <c r="M9" s="13"/>
      <c r="N9" s="13"/>
      <c r="O9" s="13"/>
      <c r="P9" s="116"/>
      <c r="Q9" s="118"/>
      <c r="R9" s="13"/>
      <c r="S9" s="13"/>
      <c r="T9" s="13"/>
      <c r="U9" s="118"/>
      <c r="V9" s="13"/>
      <c r="W9" s="13"/>
      <c r="X9" s="14"/>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row>
    <row r="10" spans="1:297" ht="15.5" x14ac:dyDescent="0.35">
      <c r="A10" s="798" t="s">
        <v>0</v>
      </c>
      <c r="B10" s="862" t="s">
        <v>1</v>
      </c>
      <c r="C10" s="863"/>
      <c r="D10" s="800" t="s">
        <v>3</v>
      </c>
      <c r="E10" s="798" t="s">
        <v>5</v>
      </c>
      <c r="F10" s="798" t="s">
        <v>6</v>
      </c>
      <c r="G10" s="798"/>
      <c r="H10" s="370" t="s">
        <v>7</v>
      </c>
      <c r="I10" s="371" t="s">
        <v>8</v>
      </c>
      <c r="J10" s="372" t="s">
        <v>9</v>
      </c>
      <c r="K10" s="371" t="s">
        <v>10</v>
      </c>
      <c r="L10" s="371" t="s">
        <v>10</v>
      </c>
      <c r="M10" s="371" t="s">
        <v>11</v>
      </c>
      <c r="N10" s="802" t="s">
        <v>93</v>
      </c>
      <c r="O10" s="802" t="s">
        <v>206</v>
      </c>
      <c r="P10" s="371" t="s">
        <v>12</v>
      </c>
      <c r="Q10" s="804" t="s">
        <v>13</v>
      </c>
      <c r="R10" s="371" t="s">
        <v>14</v>
      </c>
      <c r="S10" s="371" t="s">
        <v>14</v>
      </c>
      <c r="T10" s="374" t="s">
        <v>217</v>
      </c>
      <c r="U10" s="40" t="s">
        <v>16</v>
      </c>
      <c r="V10" s="40" t="s">
        <v>17</v>
      </c>
      <c r="W10" s="40" t="s">
        <v>18</v>
      </c>
      <c r="X10" s="794" t="s">
        <v>19</v>
      </c>
      <c r="Y10" s="796" t="s">
        <v>17</v>
      </c>
    </row>
    <row r="11" spans="1:297" s="41" customFormat="1" ht="16" thickBot="1" x14ac:dyDescent="0.4">
      <c r="A11" s="898"/>
      <c r="B11" s="399" t="s">
        <v>20</v>
      </c>
      <c r="C11" s="395" t="s">
        <v>21</v>
      </c>
      <c r="D11" s="801"/>
      <c r="E11" s="799"/>
      <c r="F11" s="401" t="s">
        <v>23</v>
      </c>
      <c r="G11" s="395" t="s">
        <v>24</v>
      </c>
      <c r="H11" s="402" t="s">
        <v>25</v>
      </c>
      <c r="I11" s="403" t="s">
        <v>25</v>
      </c>
      <c r="J11" s="404" t="s">
        <v>26</v>
      </c>
      <c r="K11" s="403" t="s">
        <v>27</v>
      </c>
      <c r="L11" s="403" t="s">
        <v>28</v>
      </c>
      <c r="M11" s="403" t="s">
        <v>29</v>
      </c>
      <c r="N11" s="803"/>
      <c r="O11" s="803"/>
      <c r="P11" s="403" t="s">
        <v>30</v>
      </c>
      <c r="Q11" s="805"/>
      <c r="R11" s="403" t="s">
        <v>31</v>
      </c>
      <c r="S11" s="403" t="s">
        <v>32</v>
      </c>
      <c r="T11" s="406" t="s">
        <v>33</v>
      </c>
      <c r="U11" s="395" t="s">
        <v>34</v>
      </c>
      <c r="V11" s="395" t="s">
        <v>35</v>
      </c>
      <c r="W11" s="395" t="s">
        <v>36</v>
      </c>
      <c r="X11" s="795"/>
      <c r="Y11" s="797"/>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row>
    <row r="12" spans="1:297" s="47" customFormat="1" ht="15.5" x14ac:dyDescent="0.35">
      <c r="A12" s="139">
        <v>1</v>
      </c>
      <c r="B12" s="140">
        <v>45988</v>
      </c>
      <c r="C12" s="141" t="s">
        <v>727</v>
      </c>
      <c r="D12" s="139" t="s">
        <v>726</v>
      </c>
      <c r="E12" s="190" t="s">
        <v>659</v>
      </c>
      <c r="F12" s="231">
        <v>1</v>
      </c>
      <c r="G12" s="152" t="s">
        <v>90</v>
      </c>
      <c r="H12" s="99">
        <v>990000</v>
      </c>
      <c r="I12" s="100">
        <f>SUM(F12*H12)</f>
        <v>990000</v>
      </c>
      <c r="J12" s="101">
        <v>0</v>
      </c>
      <c r="K12" s="102">
        <f>SUM(I12*J12)</f>
        <v>0</v>
      </c>
      <c r="L12" s="103">
        <f>SUM(I12-K12)</f>
        <v>990000</v>
      </c>
      <c r="M12" s="121">
        <f>SUM(L12:L12)</f>
        <v>990000</v>
      </c>
      <c r="N12" s="121">
        <f>SUM(M12*11%)</f>
        <v>108900</v>
      </c>
      <c r="O12" s="121"/>
      <c r="P12" s="121">
        <f>SUM(M12+N12)</f>
        <v>1098900</v>
      </c>
      <c r="Q12" s="264" t="s">
        <v>92</v>
      </c>
      <c r="R12" s="265">
        <v>550000</v>
      </c>
      <c r="S12" s="148">
        <f>SUM(F12*R12)</f>
        <v>550000</v>
      </c>
      <c r="T12" s="149">
        <v>0</v>
      </c>
      <c r="U12" s="121">
        <f t="shared" ref="U12" si="0">SUM(S12*T12)</f>
        <v>0</v>
      </c>
      <c r="V12" s="121">
        <f t="shared" ref="V12" si="1">SUM(S12-U12)</f>
        <v>550000</v>
      </c>
      <c r="W12" s="146">
        <f t="shared" ref="W12" si="2">SUM(V12)</f>
        <v>550000</v>
      </c>
      <c r="X12" s="149">
        <v>0.11</v>
      </c>
      <c r="Y12" s="146">
        <f>SUM(W12+(W12*X12))</f>
        <v>610500</v>
      </c>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row>
  </sheetData>
  <mergeCells count="13">
    <mergeCell ref="F10:G10"/>
    <mergeCell ref="N10:N11"/>
    <mergeCell ref="A1:G1"/>
    <mergeCell ref="A5:E6"/>
    <mergeCell ref="A9:C9"/>
    <mergeCell ref="A10:A11"/>
    <mergeCell ref="B10:C10"/>
    <mergeCell ref="D10:D11"/>
    <mergeCell ref="E10:E11"/>
    <mergeCell ref="O10:O11"/>
    <mergeCell ref="Q10:Q11"/>
    <mergeCell ref="X10:X11"/>
    <mergeCell ref="Y10:Y11"/>
  </mergeCells>
  <pageMargins left="0.7" right="0.7" top="0.75" bottom="0.75" header="0.3" footer="0.3"/>
  <pageSetup orientation="portrait" horizontalDpi="4294967292" verticalDpi="72"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31181-9477-4512-BE1D-6BEF17A1FDDB}">
  <sheetPr codeName="Sheet14"/>
  <dimension ref="A1:KK46"/>
  <sheetViews>
    <sheetView zoomScale="90" zoomScaleNormal="90" workbookViewId="0">
      <selection activeCell="D13" sqref="D1:D1048576"/>
    </sheetView>
  </sheetViews>
  <sheetFormatPr defaultRowHeight="14.5" x14ac:dyDescent="0.35"/>
  <cols>
    <col min="1" max="1" width="5.7265625" customWidth="1"/>
    <col min="2" max="2" width="15.7265625" style="28" customWidth="1"/>
    <col min="3" max="3" width="15.7265625" customWidth="1"/>
    <col min="4" max="4" width="32.54296875" bestFit="1" customWidth="1"/>
    <col min="5" max="5" width="51.81640625" customWidth="1"/>
    <col min="6" max="7" width="8.7265625" customWidth="1"/>
    <col min="8" max="16" width="15.7265625" customWidth="1"/>
    <col min="17" max="17" width="26" bestFit="1" customWidth="1"/>
    <col min="18" max="19" width="15.7265625" customWidth="1"/>
    <col min="20" max="20" width="11.453125" customWidth="1"/>
    <col min="21" max="21" width="15.7265625" style="19" customWidth="1"/>
    <col min="22" max="23" width="15.7265625" customWidth="1"/>
    <col min="24" max="24" width="16" bestFit="1" customWidth="1"/>
    <col min="25" max="25" width="18.54296875" customWidth="1"/>
  </cols>
  <sheetData>
    <row r="1" spans="1:24" ht="26" x14ac:dyDescent="0.35">
      <c r="A1" s="844" t="s">
        <v>41</v>
      </c>
      <c r="B1" s="845"/>
      <c r="C1" s="845"/>
      <c r="D1" s="845"/>
      <c r="E1" s="845"/>
      <c r="F1" s="845"/>
      <c r="G1" s="845"/>
      <c r="H1" s="21"/>
      <c r="I1" s="21"/>
      <c r="J1" s="22"/>
      <c r="K1" s="21"/>
      <c r="L1" s="21"/>
      <c r="M1" s="23"/>
      <c r="N1" s="23"/>
      <c r="O1" s="23"/>
      <c r="P1" s="23"/>
      <c r="Q1" s="25"/>
      <c r="R1" s="23"/>
      <c r="S1" s="23"/>
      <c r="T1" s="23"/>
      <c r="U1" s="25"/>
      <c r="V1" s="23"/>
      <c r="W1" s="23"/>
      <c r="X1" s="23"/>
    </row>
    <row r="2" spans="1:24" ht="26" x14ac:dyDescent="0.35">
      <c r="A2" s="26"/>
      <c r="B2" s="27"/>
      <c r="C2" s="27"/>
      <c r="D2" s="27"/>
      <c r="E2" s="27"/>
      <c r="F2" s="27"/>
      <c r="G2" s="27"/>
      <c r="H2" s="21"/>
      <c r="I2" s="21"/>
      <c r="J2" s="22"/>
      <c r="K2" s="21"/>
      <c r="L2" s="21"/>
      <c r="M2" s="23"/>
      <c r="N2" s="23"/>
      <c r="O2" s="23"/>
      <c r="P2" s="23"/>
      <c r="Q2" s="25"/>
      <c r="R2" s="23"/>
      <c r="S2" s="23"/>
      <c r="T2" s="23"/>
      <c r="U2" s="25"/>
      <c r="V2" s="23"/>
      <c r="W2" s="23"/>
      <c r="X2" s="23"/>
    </row>
    <row r="9" spans="1:24" x14ac:dyDescent="0.35">
      <c r="A9" s="899" t="s">
        <v>422</v>
      </c>
      <c r="B9" s="899"/>
      <c r="C9" s="899"/>
      <c r="D9" s="899"/>
      <c r="E9" s="899"/>
    </row>
    <row r="10" spans="1:24" x14ac:dyDescent="0.35">
      <c r="A10" s="899"/>
      <c r="B10" s="899"/>
      <c r="C10" s="899"/>
      <c r="D10" s="899"/>
      <c r="E10" s="899"/>
    </row>
    <row r="16" spans="1:24" ht="19" thickBot="1" x14ac:dyDescent="0.4">
      <c r="A16" s="843" t="s">
        <v>570</v>
      </c>
      <c r="B16" s="842"/>
      <c r="C16" s="842"/>
    </row>
    <row r="17" spans="1:297" ht="15.5" x14ac:dyDescent="0.35">
      <c r="A17" s="798" t="s">
        <v>0</v>
      </c>
      <c r="B17" s="798" t="s">
        <v>1</v>
      </c>
      <c r="C17" s="798"/>
      <c r="D17" s="800" t="s">
        <v>3</v>
      </c>
      <c r="E17" s="798" t="s">
        <v>5</v>
      </c>
      <c r="F17" s="798" t="s">
        <v>6</v>
      </c>
      <c r="G17" s="798"/>
      <c r="H17" s="370" t="s">
        <v>7</v>
      </c>
      <c r="I17" s="371" t="s">
        <v>8</v>
      </c>
      <c r="J17" s="372" t="s">
        <v>9</v>
      </c>
      <c r="K17" s="371" t="s">
        <v>10</v>
      </c>
      <c r="L17" s="371" t="s">
        <v>10</v>
      </c>
      <c r="M17" s="371" t="s">
        <v>11</v>
      </c>
      <c r="N17" s="802" t="s">
        <v>93</v>
      </c>
      <c r="O17" s="802" t="s">
        <v>206</v>
      </c>
      <c r="P17" s="371" t="s">
        <v>12</v>
      </c>
      <c r="Q17" s="804" t="s">
        <v>13</v>
      </c>
      <c r="R17" s="371" t="s">
        <v>14</v>
      </c>
      <c r="S17" s="371" t="s">
        <v>14</v>
      </c>
      <c r="T17" s="374" t="s">
        <v>15</v>
      </c>
      <c r="U17" s="40" t="s">
        <v>16</v>
      </c>
      <c r="V17" s="40" t="s">
        <v>17</v>
      </c>
      <c r="W17" s="40" t="s">
        <v>18</v>
      </c>
      <c r="X17" s="794" t="s">
        <v>19</v>
      </c>
      <c r="Y17" s="796" t="s">
        <v>17</v>
      </c>
    </row>
    <row r="18" spans="1:297" s="41" customFormat="1" ht="16" thickBot="1" x14ac:dyDescent="0.4">
      <c r="A18" s="799"/>
      <c r="B18" s="399" t="s">
        <v>20</v>
      </c>
      <c r="C18" s="395" t="s">
        <v>21</v>
      </c>
      <c r="D18" s="801"/>
      <c r="E18" s="799"/>
      <c r="F18" s="401" t="s">
        <v>23</v>
      </c>
      <c r="G18" s="395" t="s">
        <v>24</v>
      </c>
      <c r="H18" s="402" t="s">
        <v>25</v>
      </c>
      <c r="I18" s="403" t="s">
        <v>25</v>
      </c>
      <c r="J18" s="404" t="s">
        <v>26</v>
      </c>
      <c r="K18" s="403" t="s">
        <v>27</v>
      </c>
      <c r="L18" s="403" t="s">
        <v>28</v>
      </c>
      <c r="M18" s="403" t="s">
        <v>29</v>
      </c>
      <c r="N18" s="803"/>
      <c r="O18" s="803"/>
      <c r="P18" s="403" t="s">
        <v>30</v>
      </c>
      <c r="Q18" s="805"/>
      <c r="R18" s="403" t="s">
        <v>31</v>
      </c>
      <c r="S18" s="403" t="s">
        <v>32</v>
      </c>
      <c r="T18" s="406" t="s">
        <v>33</v>
      </c>
      <c r="U18" s="395" t="s">
        <v>34</v>
      </c>
      <c r="V18" s="395" t="s">
        <v>35</v>
      </c>
      <c r="W18" s="395" t="s">
        <v>36</v>
      </c>
      <c r="X18" s="795"/>
      <c r="Y18" s="797"/>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row>
    <row r="19" spans="1:297" ht="15.5" x14ac:dyDescent="0.35">
      <c r="A19" s="867">
        <v>1</v>
      </c>
      <c r="B19" s="783">
        <v>45705</v>
      </c>
      <c r="C19" s="838">
        <v>117540225</v>
      </c>
      <c r="D19" s="786" t="s">
        <v>71</v>
      </c>
      <c r="E19" s="86" t="s">
        <v>44</v>
      </c>
      <c r="F19" s="131">
        <v>1</v>
      </c>
      <c r="G19" s="87" t="s">
        <v>45</v>
      </c>
      <c r="H19" s="579">
        <v>2237000</v>
      </c>
      <c r="I19" s="123">
        <f t="shared" ref="I19" si="0">SUM(F19*H19)</f>
        <v>2237000</v>
      </c>
      <c r="J19" s="87">
        <v>0.3</v>
      </c>
      <c r="K19" s="134">
        <f t="shared" ref="K19:K21" si="1">SUM(I19*J19)</f>
        <v>671100</v>
      </c>
      <c r="L19" s="134">
        <f t="shared" ref="L19:L21" si="2">SUM(I19-K19)</f>
        <v>1565900</v>
      </c>
      <c r="M19" s="791">
        <f>SUM(L19:L21)</f>
        <v>3335150</v>
      </c>
      <c r="N19" s="791">
        <f>SUM(M19*11%)</f>
        <v>366866.5</v>
      </c>
      <c r="O19" s="791"/>
      <c r="P19" s="129">
        <f>SUM(M19+N19)</f>
        <v>3702016.5</v>
      </c>
      <c r="Q19" s="171" t="s">
        <v>318</v>
      </c>
      <c r="R19" s="137">
        <v>613000</v>
      </c>
      <c r="S19" s="137">
        <f>SUM(F19*R19)</f>
        <v>613000</v>
      </c>
      <c r="T19" s="296">
        <v>0</v>
      </c>
      <c r="U19" s="129">
        <f t="shared" ref="U19" si="3">SUM(S19*T19)</f>
        <v>0</v>
      </c>
      <c r="V19" s="129">
        <f t="shared" ref="V19:V20" si="4">SUM(S19-U19)</f>
        <v>613000</v>
      </c>
      <c r="W19" s="134">
        <f t="shared" ref="W19" si="5">SUM(V19)</f>
        <v>613000</v>
      </c>
      <c r="X19" s="138">
        <v>0.11</v>
      </c>
      <c r="Y19" s="134">
        <f t="shared" ref="Y19" si="6">SUM(W19+(W19*X19))</f>
        <v>680430</v>
      </c>
    </row>
    <row r="20" spans="1:297" ht="15.5" x14ac:dyDescent="0.35">
      <c r="A20" s="868"/>
      <c r="B20" s="784"/>
      <c r="C20" s="884"/>
      <c r="D20" s="787"/>
      <c r="E20" s="282" t="s">
        <v>191</v>
      </c>
      <c r="F20" s="52">
        <v>3</v>
      </c>
      <c r="G20" s="72" t="s">
        <v>42</v>
      </c>
      <c r="H20" s="437">
        <v>485000</v>
      </c>
      <c r="I20" s="54">
        <f>SUM(F20*H20)</f>
        <v>1455000</v>
      </c>
      <c r="J20" s="72">
        <v>0.3</v>
      </c>
      <c r="K20" s="56">
        <f t="shared" si="1"/>
        <v>436500</v>
      </c>
      <c r="L20" s="56">
        <f t="shared" si="2"/>
        <v>1018500</v>
      </c>
      <c r="M20" s="792"/>
      <c r="N20" s="792"/>
      <c r="O20" s="792"/>
      <c r="P20" s="57"/>
      <c r="Q20" s="77" t="s">
        <v>265</v>
      </c>
      <c r="R20" s="78">
        <v>150000</v>
      </c>
      <c r="S20" s="78">
        <f>SUM(F20*R20)</f>
        <v>450000</v>
      </c>
      <c r="T20" s="170">
        <v>0</v>
      </c>
      <c r="U20" s="73">
        <f>SUM(S20*T20)</f>
        <v>0</v>
      </c>
      <c r="V20" s="73">
        <f t="shared" si="4"/>
        <v>450000</v>
      </c>
      <c r="W20" s="56">
        <f>SUM(V20)</f>
        <v>450000</v>
      </c>
      <c r="X20" s="79">
        <v>0.11</v>
      </c>
      <c r="Y20" s="56">
        <f>SUM(W20+(W20*X20))</f>
        <v>499500</v>
      </c>
    </row>
    <row r="21" spans="1:297" ht="15.5" x14ac:dyDescent="0.35">
      <c r="A21" s="869"/>
      <c r="B21" s="785"/>
      <c r="C21" s="839"/>
      <c r="D21" s="788"/>
      <c r="E21" s="90" t="s">
        <v>390</v>
      </c>
      <c r="F21" s="50">
        <v>1</v>
      </c>
      <c r="G21" s="91" t="s">
        <v>70</v>
      </c>
      <c r="H21" s="278">
        <v>1072500</v>
      </c>
      <c r="I21" s="44">
        <f>SUM(F21*H21)</f>
        <v>1072500</v>
      </c>
      <c r="J21" s="91">
        <v>0.3</v>
      </c>
      <c r="K21" s="46">
        <f t="shared" si="1"/>
        <v>321750</v>
      </c>
      <c r="L21" s="46">
        <f t="shared" si="2"/>
        <v>750750</v>
      </c>
      <c r="M21" s="793"/>
      <c r="N21" s="47"/>
      <c r="O21" s="47"/>
      <c r="P21" s="365">
        <f>SUM(M21+N21)</f>
        <v>0</v>
      </c>
      <c r="Q21" s="128" t="s">
        <v>58</v>
      </c>
      <c r="R21" s="97">
        <v>495495</v>
      </c>
      <c r="S21" s="97">
        <f>SUM(F21*R21)</f>
        <v>495495</v>
      </c>
      <c r="T21" s="298">
        <v>0</v>
      </c>
      <c r="U21" s="81">
        <f>SUM(S21*T21)</f>
        <v>0</v>
      </c>
      <c r="V21" s="81">
        <f t="shared" ref="V21" si="7">SUM(S21-U21)</f>
        <v>495495</v>
      </c>
      <c r="W21" s="46">
        <f>SUM(V21)</f>
        <v>495495</v>
      </c>
      <c r="X21" s="83">
        <v>0.11</v>
      </c>
      <c r="Y21" s="46">
        <f>SUM(W21+(W21*X21))</f>
        <v>549999.44999999995</v>
      </c>
    </row>
    <row r="23" spans="1:297" ht="19" thickBot="1" x14ac:dyDescent="0.4">
      <c r="A23" s="843" t="s">
        <v>570</v>
      </c>
      <c r="B23" s="842"/>
      <c r="C23" s="842"/>
    </row>
    <row r="24" spans="1:297" ht="15.5" x14ac:dyDescent="0.35">
      <c r="A24" s="798" t="s">
        <v>0</v>
      </c>
      <c r="B24" s="798" t="s">
        <v>1</v>
      </c>
      <c r="C24" s="798"/>
      <c r="D24" s="800" t="s">
        <v>3</v>
      </c>
      <c r="E24" s="798" t="s">
        <v>5</v>
      </c>
      <c r="F24" s="798" t="s">
        <v>6</v>
      </c>
      <c r="G24" s="798"/>
      <c r="H24" s="370" t="s">
        <v>7</v>
      </c>
      <c r="I24" s="371" t="s">
        <v>8</v>
      </c>
      <c r="J24" s="372" t="s">
        <v>9</v>
      </c>
      <c r="K24" s="371" t="s">
        <v>10</v>
      </c>
      <c r="L24" s="371" t="s">
        <v>10</v>
      </c>
      <c r="M24" s="371" t="s">
        <v>11</v>
      </c>
      <c r="N24" s="802" t="s">
        <v>93</v>
      </c>
      <c r="O24" s="802" t="s">
        <v>206</v>
      </c>
      <c r="P24" s="371" t="s">
        <v>12</v>
      </c>
      <c r="Q24" s="804" t="s">
        <v>13</v>
      </c>
      <c r="R24" s="371" t="s">
        <v>14</v>
      </c>
      <c r="S24" s="371" t="s">
        <v>14</v>
      </c>
      <c r="T24" s="374" t="s">
        <v>15</v>
      </c>
      <c r="U24" s="40" t="s">
        <v>16</v>
      </c>
      <c r="V24" s="40" t="s">
        <v>17</v>
      </c>
      <c r="W24" s="40" t="s">
        <v>18</v>
      </c>
      <c r="X24" s="794" t="s">
        <v>19</v>
      </c>
      <c r="Y24" s="796" t="s">
        <v>17</v>
      </c>
    </row>
    <row r="25" spans="1:297" s="41" customFormat="1" ht="16" thickBot="1" x14ac:dyDescent="0.4">
      <c r="A25" s="799"/>
      <c r="B25" s="399" t="s">
        <v>20</v>
      </c>
      <c r="C25" s="395" t="s">
        <v>21</v>
      </c>
      <c r="D25" s="801"/>
      <c r="E25" s="799"/>
      <c r="F25" s="401" t="s">
        <v>23</v>
      </c>
      <c r="G25" s="395" t="s">
        <v>24</v>
      </c>
      <c r="H25" s="402" t="s">
        <v>25</v>
      </c>
      <c r="I25" s="403" t="s">
        <v>25</v>
      </c>
      <c r="J25" s="404" t="s">
        <v>26</v>
      </c>
      <c r="K25" s="403" t="s">
        <v>27</v>
      </c>
      <c r="L25" s="403" t="s">
        <v>28</v>
      </c>
      <c r="M25" s="403" t="s">
        <v>29</v>
      </c>
      <c r="N25" s="803"/>
      <c r="O25" s="803"/>
      <c r="P25" s="403" t="s">
        <v>30</v>
      </c>
      <c r="Q25" s="805"/>
      <c r="R25" s="403" t="s">
        <v>31</v>
      </c>
      <c r="S25" s="403" t="s">
        <v>32</v>
      </c>
      <c r="T25" s="406" t="s">
        <v>33</v>
      </c>
      <c r="U25" s="395" t="s">
        <v>34</v>
      </c>
      <c r="V25" s="395" t="s">
        <v>35</v>
      </c>
      <c r="W25" s="395" t="s">
        <v>36</v>
      </c>
      <c r="X25" s="795"/>
      <c r="Y25" s="797"/>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row>
    <row r="26" spans="1:297" ht="15.5" x14ac:dyDescent="0.35">
      <c r="A26" s="867">
        <v>1</v>
      </c>
      <c r="B26" s="783">
        <v>45719</v>
      </c>
      <c r="C26" s="838">
        <v>118440625</v>
      </c>
      <c r="D26" s="786" t="s">
        <v>71</v>
      </c>
      <c r="E26" s="86" t="s">
        <v>44</v>
      </c>
      <c r="F26" s="131">
        <v>1</v>
      </c>
      <c r="G26" s="87" t="s">
        <v>45</v>
      </c>
      <c r="H26" s="579">
        <v>2237000</v>
      </c>
      <c r="I26" s="123">
        <f t="shared" ref="I26:I27" si="8">SUM(F26*H26)</f>
        <v>2237000</v>
      </c>
      <c r="J26" s="87">
        <v>0.3</v>
      </c>
      <c r="K26" s="134">
        <f t="shared" ref="K26:K28" si="9">SUM(I26*J26)</f>
        <v>671100</v>
      </c>
      <c r="L26" s="134">
        <f t="shared" ref="L26:L28" si="10">SUM(I26-K26)</f>
        <v>1565900</v>
      </c>
      <c r="M26" s="791">
        <f>SUM(L26:L28)</f>
        <v>3882550</v>
      </c>
      <c r="N26" s="791">
        <f>SUM(M26*11%)</f>
        <v>427080.5</v>
      </c>
      <c r="O26" s="791"/>
      <c r="P26" s="129">
        <f>SUM(M26+N26)</f>
        <v>4309630.5</v>
      </c>
      <c r="Q26" s="171" t="s">
        <v>318</v>
      </c>
      <c r="R26" s="137">
        <v>613000</v>
      </c>
      <c r="S26" s="137">
        <f>SUM(F26*R26)</f>
        <v>613000</v>
      </c>
      <c r="T26" s="296">
        <v>0</v>
      </c>
      <c r="U26" s="129">
        <f t="shared" ref="U26" si="11">SUM(S26*T26)</f>
        <v>0</v>
      </c>
      <c r="V26" s="129">
        <f t="shared" ref="V26" si="12">SUM(S26-U26)</f>
        <v>613000</v>
      </c>
      <c r="W26" s="134">
        <f t="shared" ref="W26:W27" si="13">SUM(V26)</f>
        <v>613000</v>
      </c>
      <c r="X26" s="138">
        <v>0.11</v>
      </c>
      <c r="Y26" s="134">
        <f t="shared" ref="Y26" si="14">SUM(W26+(W26*X26))</f>
        <v>680430</v>
      </c>
    </row>
    <row r="27" spans="1:297" ht="15.5" x14ac:dyDescent="0.35">
      <c r="A27" s="868"/>
      <c r="B27" s="784"/>
      <c r="C27" s="884"/>
      <c r="D27" s="787"/>
      <c r="E27" s="70" t="s">
        <v>110</v>
      </c>
      <c r="F27" s="75">
        <v>1</v>
      </c>
      <c r="G27" s="158" t="s">
        <v>42</v>
      </c>
      <c r="H27" s="53">
        <v>2237000</v>
      </c>
      <c r="I27" s="54">
        <f t="shared" si="8"/>
        <v>2237000</v>
      </c>
      <c r="J27" s="72">
        <v>0.3</v>
      </c>
      <c r="K27" s="56">
        <f t="shared" si="9"/>
        <v>671100</v>
      </c>
      <c r="L27" s="56">
        <f t="shared" si="10"/>
        <v>1565900</v>
      </c>
      <c r="M27" s="792"/>
      <c r="N27" s="792"/>
      <c r="O27" s="792"/>
      <c r="P27" s="57"/>
      <c r="Q27" s="77" t="s">
        <v>40</v>
      </c>
      <c r="R27" s="78">
        <v>607000</v>
      </c>
      <c r="S27" s="78">
        <f>SUM(F27*R27)</f>
        <v>607000</v>
      </c>
      <c r="T27" s="170">
        <v>0</v>
      </c>
      <c r="U27" s="73">
        <f t="shared" ref="U27" si="15">SUM(S27*T27)</f>
        <v>0</v>
      </c>
      <c r="V27" s="73">
        <f t="shared" ref="V27" si="16">SUM(S27-U27)</f>
        <v>607000</v>
      </c>
      <c r="W27" s="56">
        <f t="shared" si="13"/>
        <v>607000</v>
      </c>
      <c r="X27" s="79">
        <v>0.11</v>
      </c>
      <c r="Y27" s="56">
        <f t="shared" ref="Y27" si="17">SUM(W27+(W27*X27))</f>
        <v>673770</v>
      </c>
    </row>
    <row r="28" spans="1:297" ht="15.5" x14ac:dyDescent="0.35">
      <c r="A28" s="869"/>
      <c r="B28" s="785"/>
      <c r="C28" s="839"/>
      <c r="D28" s="788"/>
      <c r="E28" s="90" t="s">
        <v>390</v>
      </c>
      <c r="F28" s="50">
        <v>1</v>
      </c>
      <c r="G28" s="91" t="s">
        <v>70</v>
      </c>
      <c r="H28" s="278">
        <v>1072500</v>
      </c>
      <c r="I28" s="44">
        <f>SUM(F28*H28)</f>
        <v>1072500</v>
      </c>
      <c r="J28" s="91">
        <v>0.3</v>
      </c>
      <c r="K28" s="46">
        <f t="shared" si="9"/>
        <v>321750</v>
      </c>
      <c r="L28" s="46">
        <f t="shared" si="10"/>
        <v>750750</v>
      </c>
      <c r="M28" s="793"/>
      <c r="N28" s="47"/>
      <c r="O28" s="47"/>
      <c r="P28" s="365">
        <f>SUM(M28+N28)</f>
        <v>0</v>
      </c>
      <c r="Q28" s="128" t="s">
        <v>58</v>
      </c>
      <c r="R28" s="97">
        <v>495495</v>
      </c>
      <c r="S28" s="97">
        <f>SUM(F28*R28)</f>
        <v>495495</v>
      </c>
      <c r="T28" s="298">
        <v>0</v>
      </c>
      <c r="U28" s="81">
        <f>SUM(S28*T28)</f>
        <v>0</v>
      </c>
      <c r="V28" s="81">
        <f t="shared" ref="V28" si="18">SUM(S28-U28)</f>
        <v>495495</v>
      </c>
      <c r="W28" s="46">
        <f>SUM(V28)</f>
        <v>495495</v>
      </c>
      <c r="X28" s="83">
        <v>0.11</v>
      </c>
      <c r="Y28" s="46">
        <f>SUM(W28+(W28*X28))</f>
        <v>549999.44999999995</v>
      </c>
    </row>
    <row r="29" spans="1:297" ht="15.5" x14ac:dyDescent="0.35">
      <c r="A29" s="33"/>
      <c r="B29" s="702"/>
      <c r="C29" s="33"/>
      <c r="D29" s="703"/>
      <c r="E29" s="33"/>
      <c r="F29" s="704"/>
      <c r="G29" s="33"/>
      <c r="H29" s="705"/>
      <c r="I29" s="706"/>
      <c r="J29" s="707"/>
      <c r="K29" s="706"/>
      <c r="L29" s="706"/>
      <c r="M29" s="706"/>
      <c r="N29" s="706"/>
      <c r="O29" s="706"/>
      <c r="P29" s="706"/>
      <c r="Q29" s="708"/>
      <c r="R29" s="706"/>
      <c r="S29" s="706"/>
      <c r="T29" s="709"/>
      <c r="U29" s="33"/>
      <c r="V29" s="33"/>
      <c r="W29" s="33"/>
      <c r="X29" s="709"/>
      <c r="Y29" s="710"/>
    </row>
    <row r="30" spans="1:297" ht="15.5" x14ac:dyDescent="0.35">
      <c r="A30" s="33"/>
      <c r="B30" s="702"/>
      <c r="C30" s="33"/>
      <c r="D30" s="703"/>
      <c r="E30" s="33"/>
      <c r="F30" s="704"/>
      <c r="G30" s="33"/>
      <c r="H30" s="705"/>
      <c r="I30" s="706"/>
      <c r="J30" s="707"/>
      <c r="K30" s="706"/>
      <c r="L30" s="706"/>
      <c r="M30" s="706"/>
      <c r="N30" s="706"/>
      <c r="O30" s="706"/>
      <c r="P30" s="706"/>
      <c r="Q30" s="708"/>
      <c r="R30" s="706"/>
      <c r="S30" s="706"/>
      <c r="T30" s="709"/>
      <c r="U30" s="33"/>
      <c r="V30" s="33"/>
      <c r="W30" s="33"/>
      <c r="X30" s="709"/>
      <c r="Y30" s="710"/>
    </row>
    <row r="31" spans="1:297" ht="19" thickBot="1" x14ac:dyDescent="0.4">
      <c r="A31" s="843" t="s">
        <v>680</v>
      </c>
      <c r="B31" s="842"/>
      <c r="C31" s="842"/>
    </row>
    <row r="32" spans="1:297" ht="15.5" x14ac:dyDescent="0.35">
      <c r="A32" s="798" t="s">
        <v>0</v>
      </c>
      <c r="B32" s="798" t="s">
        <v>1</v>
      </c>
      <c r="C32" s="798"/>
      <c r="D32" s="800" t="s">
        <v>3</v>
      </c>
      <c r="E32" s="798" t="s">
        <v>5</v>
      </c>
      <c r="F32" s="798" t="s">
        <v>6</v>
      </c>
      <c r="G32" s="798"/>
      <c r="H32" s="370" t="s">
        <v>7</v>
      </c>
      <c r="I32" s="371" t="s">
        <v>8</v>
      </c>
      <c r="J32" s="372" t="s">
        <v>9</v>
      </c>
      <c r="K32" s="371" t="s">
        <v>10</v>
      </c>
      <c r="L32" s="371" t="s">
        <v>10</v>
      </c>
      <c r="M32" s="371" t="s">
        <v>11</v>
      </c>
      <c r="N32" s="802" t="s">
        <v>93</v>
      </c>
      <c r="O32" s="802" t="s">
        <v>206</v>
      </c>
      <c r="P32" s="371" t="s">
        <v>12</v>
      </c>
      <c r="Q32" s="804" t="s">
        <v>13</v>
      </c>
      <c r="R32" s="371" t="s">
        <v>14</v>
      </c>
      <c r="S32" s="371" t="s">
        <v>14</v>
      </c>
      <c r="T32" s="374" t="s">
        <v>15</v>
      </c>
      <c r="U32" s="40" t="s">
        <v>16</v>
      </c>
      <c r="V32" s="40" t="s">
        <v>17</v>
      </c>
      <c r="W32" s="40" t="s">
        <v>18</v>
      </c>
      <c r="X32" s="794" t="s">
        <v>19</v>
      </c>
      <c r="Y32" s="796" t="s">
        <v>17</v>
      </c>
    </row>
    <row r="33" spans="1:297" s="41" customFormat="1" ht="16" thickBot="1" x14ac:dyDescent="0.4">
      <c r="A33" s="799"/>
      <c r="B33" s="399" t="s">
        <v>20</v>
      </c>
      <c r="C33" s="395" t="s">
        <v>21</v>
      </c>
      <c r="D33" s="801"/>
      <c r="E33" s="799"/>
      <c r="F33" s="401" t="s">
        <v>23</v>
      </c>
      <c r="G33" s="395" t="s">
        <v>24</v>
      </c>
      <c r="H33" s="402" t="s">
        <v>25</v>
      </c>
      <c r="I33" s="403" t="s">
        <v>25</v>
      </c>
      <c r="J33" s="404" t="s">
        <v>26</v>
      </c>
      <c r="K33" s="403" t="s">
        <v>27</v>
      </c>
      <c r="L33" s="403" t="s">
        <v>28</v>
      </c>
      <c r="M33" s="403" t="s">
        <v>29</v>
      </c>
      <c r="N33" s="803"/>
      <c r="O33" s="803"/>
      <c r="P33" s="403" t="s">
        <v>30</v>
      </c>
      <c r="Q33" s="805"/>
      <c r="R33" s="403" t="s">
        <v>31</v>
      </c>
      <c r="S33" s="403" t="s">
        <v>32</v>
      </c>
      <c r="T33" s="406" t="s">
        <v>33</v>
      </c>
      <c r="U33" s="395" t="s">
        <v>34</v>
      </c>
      <c r="V33" s="395" t="s">
        <v>35</v>
      </c>
      <c r="W33" s="395" t="s">
        <v>36</v>
      </c>
      <c r="X33" s="795"/>
      <c r="Y33" s="797"/>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row>
    <row r="34" spans="1:297" ht="15.5" x14ac:dyDescent="0.35">
      <c r="A34" s="867">
        <v>1</v>
      </c>
      <c r="B34" s="783">
        <v>45926</v>
      </c>
      <c r="C34" s="838">
        <v>119190925</v>
      </c>
      <c r="D34" s="786" t="s">
        <v>71</v>
      </c>
      <c r="E34" s="86" t="s">
        <v>44</v>
      </c>
      <c r="F34" s="131">
        <v>1</v>
      </c>
      <c r="G34" s="87" t="s">
        <v>45</v>
      </c>
      <c r="H34" s="579">
        <v>2237000</v>
      </c>
      <c r="I34" s="123">
        <f t="shared" ref="I34" si="19">SUM(F34*H34)</f>
        <v>2237000</v>
      </c>
      <c r="J34" s="87">
        <v>0.3</v>
      </c>
      <c r="K34" s="134">
        <f t="shared" ref="K34" si="20">SUM(I34*J34)</f>
        <v>671100</v>
      </c>
      <c r="L34" s="134">
        <f t="shared" ref="L34" si="21">SUM(I34-K34)</f>
        <v>1565900</v>
      </c>
      <c r="M34" s="791">
        <f>SUM(L34:L37)</f>
        <v>3795300</v>
      </c>
      <c r="N34" s="791">
        <f>SUM(M34*11%)</f>
        <v>417483</v>
      </c>
      <c r="O34" s="791"/>
      <c r="P34" s="129">
        <f>SUM(M34+N34)</f>
        <v>4212783</v>
      </c>
      <c r="Q34" s="171" t="s">
        <v>67</v>
      </c>
      <c r="R34" s="137">
        <v>613000</v>
      </c>
      <c r="S34" s="137">
        <f>SUM(F34*R34)</f>
        <v>613000</v>
      </c>
      <c r="T34" s="296">
        <v>0</v>
      </c>
      <c r="U34" s="129">
        <f t="shared" ref="U34" si="22">SUM(S34*T34)</f>
        <v>0</v>
      </c>
      <c r="V34" s="129">
        <f t="shared" ref="V34" si="23">SUM(S34-U34)</f>
        <v>613000</v>
      </c>
      <c r="W34" s="134">
        <f t="shared" ref="W34:W35" si="24">SUM(V34)</f>
        <v>613000</v>
      </c>
      <c r="X34" s="138">
        <v>0.11</v>
      </c>
      <c r="Y34" s="134">
        <f t="shared" ref="Y34" si="25">SUM(W34+(W34*X34))</f>
        <v>680430</v>
      </c>
    </row>
    <row r="35" spans="1:297" ht="15.5" x14ac:dyDescent="0.35">
      <c r="A35" s="868"/>
      <c r="B35" s="784"/>
      <c r="C35" s="884"/>
      <c r="D35" s="787"/>
      <c r="E35" s="70" t="s">
        <v>131</v>
      </c>
      <c r="F35" s="52">
        <v>1</v>
      </c>
      <c r="G35" s="72" t="s">
        <v>39</v>
      </c>
      <c r="H35" s="169">
        <v>1396000</v>
      </c>
      <c r="I35" s="54">
        <f t="shared" ref="I35" si="26">SUM(F35*H35)</f>
        <v>1396000</v>
      </c>
      <c r="J35" s="72">
        <v>0.3</v>
      </c>
      <c r="K35" s="56">
        <f t="shared" ref="K35" si="27">SUM(I35*J35)</f>
        <v>418800</v>
      </c>
      <c r="L35" s="56">
        <f t="shared" ref="L35" si="28">SUM(I35-K35)</f>
        <v>977200</v>
      </c>
      <c r="M35" s="792"/>
      <c r="N35" s="792"/>
      <c r="O35" s="792"/>
      <c r="P35" s="57"/>
      <c r="Q35" s="77" t="s">
        <v>99</v>
      </c>
      <c r="R35" s="78">
        <v>400000</v>
      </c>
      <c r="S35" s="78">
        <f>SUM(F35*R35)</f>
        <v>400000</v>
      </c>
      <c r="T35" s="170">
        <v>0</v>
      </c>
      <c r="U35" s="73">
        <f t="shared" ref="U35" si="29">SUM(S35*T35)</f>
        <v>0</v>
      </c>
      <c r="V35" s="73">
        <v>400000</v>
      </c>
      <c r="W35" s="56">
        <f t="shared" si="24"/>
        <v>400000</v>
      </c>
      <c r="X35" s="79">
        <v>0.11</v>
      </c>
      <c r="Y35" s="56">
        <f>SUM(W35+(W35*X35))</f>
        <v>444000</v>
      </c>
    </row>
    <row r="36" spans="1:297" ht="15.5" x14ac:dyDescent="0.35">
      <c r="A36" s="868"/>
      <c r="B36" s="784"/>
      <c r="C36" s="884"/>
      <c r="D36" s="787"/>
      <c r="E36" s="70" t="s">
        <v>679</v>
      </c>
      <c r="F36" s="52">
        <v>1</v>
      </c>
      <c r="G36" s="72" t="s">
        <v>39</v>
      </c>
      <c r="H36" s="169">
        <v>1396000</v>
      </c>
      <c r="I36" s="54">
        <f t="shared" ref="I36" si="30">SUM(F36*H36)</f>
        <v>1396000</v>
      </c>
      <c r="J36" s="72">
        <v>0.3</v>
      </c>
      <c r="K36" s="56">
        <f t="shared" ref="K36:K37" si="31">SUM(I36*J36)</f>
        <v>418800</v>
      </c>
      <c r="L36" s="56">
        <f t="shared" ref="L36:L37" si="32">SUM(I36-K36)</f>
        <v>977200</v>
      </c>
      <c r="M36" s="792"/>
      <c r="N36" s="73"/>
      <c r="O36" s="73"/>
      <c r="P36" s="57"/>
      <c r="Q36" s="77" t="s">
        <v>99</v>
      </c>
      <c r="R36" s="78">
        <v>400000</v>
      </c>
      <c r="S36" s="78">
        <f>SUM(F36*R36)</f>
        <v>400000</v>
      </c>
      <c r="T36" s="170">
        <v>0</v>
      </c>
      <c r="U36" s="73">
        <f t="shared" ref="U36" si="33">SUM(S36*T36)</f>
        <v>0</v>
      </c>
      <c r="V36" s="73">
        <v>400000</v>
      </c>
      <c r="W36" s="56">
        <f t="shared" ref="W36:W37" si="34">SUM(V36)</f>
        <v>400000</v>
      </c>
      <c r="X36" s="79">
        <v>0.11</v>
      </c>
      <c r="Y36" s="56">
        <f>SUM(W36+(W36*X36))</f>
        <v>444000</v>
      </c>
    </row>
    <row r="37" spans="1:297" ht="15.5" x14ac:dyDescent="0.35">
      <c r="A37" s="869"/>
      <c r="B37" s="785"/>
      <c r="C37" s="839"/>
      <c r="D37" s="788"/>
      <c r="E37" s="90" t="s">
        <v>89</v>
      </c>
      <c r="F37" s="50">
        <v>5</v>
      </c>
      <c r="G37" s="91" t="s">
        <v>55</v>
      </c>
      <c r="H37" s="126">
        <v>55000</v>
      </c>
      <c r="I37" s="44">
        <f t="shared" ref="I37" si="35">SUM(F37*H37)</f>
        <v>275000</v>
      </c>
      <c r="J37" s="91">
        <v>0</v>
      </c>
      <c r="K37" s="46">
        <f t="shared" si="31"/>
        <v>0</v>
      </c>
      <c r="L37" s="46">
        <f t="shared" si="32"/>
        <v>275000</v>
      </c>
      <c r="M37" s="793"/>
      <c r="N37" s="47"/>
      <c r="O37" s="47"/>
      <c r="P37" s="47"/>
      <c r="Q37" s="128" t="s">
        <v>40</v>
      </c>
      <c r="R37" s="97">
        <v>14000</v>
      </c>
      <c r="S37" s="97">
        <f>SUM(F37*R37)</f>
        <v>70000</v>
      </c>
      <c r="T37" s="298">
        <v>0</v>
      </c>
      <c r="U37" s="81">
        <f t="shared" ref="U37" si="36">SUM(S37*T37)</f>
        <v>0</v>
      </c>
      <c r="V37" s="81">
        <f t="shared" ref="V37" si="37">SUM(S37-U37)</f>
        <v>70000</v>
      </c>
      <c r="W37" s="46">
        <f t="shared" si="34"/>
        <v>70000</v>
      </c>
      <c r="X37" s="83">
        <v>0.11</v>
      </c>
      <c r="Y37" s="46">
        <f t="shared" ref="Y37" si="38">SUM(W37+(W37*X37))</f>
        <v>77700</v>
      </c>
    </row>
    <row r="38" spans="1:297" ht="15.5" x14ac:dyDescent="0.35">
      <c r="A38" s="33"/>
      <c r="B38" s="702"/>
      <c r="C38" s="33"/>
      <c r="D38" s="703"/>
      <c r="E38" s="33"/>
      <c r="F38" s="704"/>
      <c r="G38" s="33"/>
      <c r="H38" s="705"/>
      <c r="I38" s="706"/>
      <c r="J38" s="707"/>
      <c r="K38" s="706"/>
      <c r="L38" s="706"/>
      <c r="M38" s="706"/>
      <c r="N38" s="706"/>
      <c r="O38" s="706"/>
      <c r="P38" s="706"/>
      <c r="Q38" s="708"/>
      <c r="R38" s="706"/>
      <c r="S38" s="706"/>
      <c r="T38" s="709"/>
      <c r="U38" s="33"/>
      <c r="V38" s="33"/>
      <c r="W38" s="33"/>
      <c r="X38" s="709"/>
      <c r="Y38" s="710"/>
    </row>
    <row r="39" spans="1:297" ht="15.5" x14ac:dyDescent="0.35">
      <c r="A39" s="33"/>
      <c r="B39" s="702"/>
      <c r="C39" s="33"/>
      <c r="D39" s="703"/>
      <c r="E39" s="33"/>
      <c r="F39" s="704"/>
      <c r="G39" s="33"/>
      <c r="H39" s="705"/>
      <c r="I39" s="706"/>
      <c r="J39" s="707"/>
      <c r="K39" s="706"/>
      <c r="L39" s="706"/>
      <c r="M39" s="706"/>
      <c r="N39" s="706"/>
      <c r="O39" s="706"/>
      <c r="P39" s="706"/>
      <c r="Q39" s="708"/>
      <c r="R39" s="706"/>
      <c r="S39" s="706"/>
      <c r="T39" s="709"/>
      <c r="U39" s="33"/>
      <c r="V39" s="33"/>
      <c r="W39" s="33"/>
      <c r="X39" s="709"/>
      <c r="Y39" s="710"/>
    </row>
    <row r="46" spans="1:297" x14ac:dyDescent="0.35">
      <c r="H46" s="747"/>
    </row>
  </sheetData>
  <mergeCells count="56">
    <mergeCell ref="A34:A37"/>
    <mergeCell ref="B34:B37"/>
    <mergeCell ref="C34:C37"/>
    <mergeCell ref="D34:D37"/>
    <mergeCell ref="M34:M37"/>
    <mergeCell ref="N34:N35"/>
    <mergeCell ref="O34:O35"/>
    <mergeCell ref="A26:A28"/>
    <mergeCell ref="B26:B28"/>
    <mergeCell ref="C26:C28"/>
    <mergeCell ref="D26:D28"/>
    <mergeCell ref="M26:M28"/>
    <mergeCell ref="N26:N27"/>
    <mergeCell ref="O26:O27"/>
    <mergeCell ref="A31:C31"/>
    <mergeCell ref="A32:A33"/>
    <mergeCell ref="B32:C32"/>
    <mergeCell ref="D32:D33"/>
    <mergeCell ref="E32:E33"/>
    <mergeCell ref="F32:G32"/>
    <mergeCell ref="N32:N33"/>
    <mergeCell ref="A9:E10"/>
    <mergeCell ref="Q17:Q18"/>
    <mergeCell ref="A16:C16"/>
    <mergeCell ref="A23:C23"/>
    <mergeCell ref="A24:A25"/>
    <mergeCell ref="B24:C24"/>
    <mergeCell ref="D24:D25"/>
    <mergeCell ref="E24:E25"/>
    <mergeCell ref="F24:G24"/>
    <mergeCell ref="N24:N25"/>
    <mergeCell ref="O24:O25"/>
    <mergeCell ref="Q24:Q25"/>
    <mergeCell ref="A19:A21"/>
    <mergeCell ref="B19:B21"/>
    <mergeCell ref="C19:C21"/>
    <mergeCell ref="D19:D21"/>
    <mergeCell ref="M19:M21"/>
    <mergeCell ref="N19:N20"/>
    <mergeCell ref="O19:O20"/>
    <mergeCell ref="A17:A18"/>
    <mergeCell ref="B17:C17"/>
    <mergeCell ref="A1:G1"/>
    <mergeCell ref="X24:X25"/>
    <mergeCell ref="Y24:Y25"/>
    <mergeCell ref="X17:X18"/>
    <mergeCell ref="Y17:Y18"/>
    <mergeCell ref="D17:D18"/>
    <mergeCell ref="E17:E18"/>
    <mergeCell ref="F17:G17"/>
    <mergeCell ref="N17:N18"/>
    <mergeCell ref="O17:O18"/>
    <mergeCell ref="O32:O33"/>
    <mergeCell ref="Q32:Q33"/>
    <mergeCell ref="X32:X33"/>
    <mergeCell ref="Y32:Y33"/>
  </mergeCells>
  <pageMargins left="0.7" right="0.7" top="0.75" bottom="0.75" header="0.3" footer="0.3"/>
  <pageSetup orientation="portrait" horizontalDpi="4294967292" verticalDpi="72"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13DF-DF57-4B80-BAE1-1CC23D1E18E0}">
  <sheetPr codeName="Sheet17"/>
  <dimension ref="A1:KL118"/>
  <sheetViews>
    <sheetView zoomScale="70" zoomScaleNormal="70" workbookViewId="0">
      <selection activeCell="F18" sqref="F18"/>
    </sheetView>
  </sheetViews>
  <sheetFormatPr defaultRowHeight="14.5" x14ac:dyDescent="0.35"/>
  <cols>
    <col min="1" max="1" width="5.7265625" customWidth="1"/>
    <col min="2" max="2" width="15.7265625" style="28" customWidth="1"/>
    <col min="3" max="3" width="15.7265625" customWidth="1"/>
    <col min="4" max="4" width="5.7265625" style="29" hidden="1" customWidth="1"/>
    <col min="5" max="5" width="30.54296875" bestFit="1" customWidth="1"/>
    <col min="6" max="6" width="53.26953125" customWidth="1"/>
    <col min="7" max="8" width="8.7265625" customWidth="1"/>
    <col min="9" max="9" width="16.54296875" customWidth="1"/>
    <col min="10" max="17" width="15.7265625" customWidth="1"/>
    <col min="18" max="18" width="24.81640625" customWidth="1"/>
    <col min="19" max="21" width="15.7265625" customWidth="1"/>
    <col min="22" max="22" width="15.7265625" style="19" customWidth="1"/>
    <col min="23" max="23" width="15.7265625" customWidth="1"/>
    <col min="24" max="24" width="18.453125" customWidth="1"/>
    <col min="25" max="25" width="15.7265625" customWidth="1"/>
    <col min="26" max="26" width="13" customWidth="1"/>
  </cols>
  <sheetData>
    <row r="1" spans="1:298" ht="26" x14ac:dyDescent="0.35">
      <c r="A1" s="844" t="s">
        <v>41</v>
      </c>
      <c r="B1" s="845"/>
      <c r="C1" s="845"/>
      <c r="D1" s="845"/>
      <c r="E1" s="845"/>
      <c r="F1" s="845"/>
      <c r="G1" s="845"/>
      <c r="H1" s="845"/>
      <c r="I1" s="21"/>
      <c r="J1" s="21"/>
      <c r="K1" s="22"/>
      <c r="L1" s="21"/>
      <c r="M1" s="21"/>
      <c r="N1" s="23"/>
      <c r="O1" s="23"/>
      <c r="P1" s="23"/>
      <c r="Q1" s="23"/>
      <c r="R1" s="25"/>
      <c r="S1" s="23"/>
      <c r="T1" s="23"/>
      <c r="U1" s="23"/>
      <c r="V1" s="25"/>
      <c r="W1" s="23"/>
      <c r="X1" s="23"/>
      <c r="Y1" s="23"/>
    </row>
    <row r="2" spans="1:298" ht="26" x14ac:dyDescent="0.35">
      <c r="A2" s="26"/>
      <c r="B2" s="27"/>
      <c r="C2" s="27"/>
      <c r="D2" s="27"/>
      <c r="E2" s="27"/>
      <c r="F2" s="27"/>
      <c r="G2" s="27"/>
      <c r="H2" s="27"/>
      <c r="I2" s="21"/>
      <c r="J2" s="21"/>
      <c r="K2" s="22"/>
      <c r="L2" s="21"/>
      <c r="M2" s="21"/>
      <c r="N2" s="23"/>
      <c r="O2" s="23"/>
      <c r="P2" s="23"/>
      <c r="Q2" s="23"/>
      <c r="R2" s="25"/>
      <c r="S2" s="23"/>
      <c r="T2" s="23"/>
      <c r="U2" s="23"/>
      <c r="V2" s="25"/>
      <c r="W2" s="23"/>
      <c r="X2" s="23"/>
      <c r="Y2" s="23"/>
    </row>
    <row r="3" spans="1:298" s="465" customFormat="1" ht="15.5" x14ac:dyDescent="0.35">
      <c r="A3" s="209"/>
      <c r="B3" s="37"/>
      <c r="C3" s="271"/>
      <c r="D3" s="4"/>
      <c r="E3" s="271"/>
      <c r="F3" s="2"/>
      <c r="G3" s="34"/>
      <c r="H3" s="8"/>
      <c r="I3" s="475"/>
      <c r="J3" s="299"/>
      <c r="K3" s="8"/>
      <c r="L3" s="476"/>
      <c r="M3" s="476"/>
      <c r="N3" s="9"/>
      <c r="O3" s="392"/>
      <c r="P3" s="474"/>
      <c r="Q3" s="9"/>
      <c r="R3" s="2"/>
      <c r="S3" s="225"/>
      <c r="T3" s="477"/>
      <c r="U3" s="478"/>
      <c r="V3" s="476"/>
      <c r="W3" s="476"/>
      <c r="X3" s="476"/>
      <c r="Y3" s="12"/>
      <c r="Z3" s="476"/>
    </row>
    <row r="4" spans="1:298" ht="15" customHeight="1" x14ac:dyDescent="0.35">
      <c r="A4" s="466"/>
      <c r="B4" s="467"/>
      <c r="C4" s="468"/>
      <c r="D4" s="4"/>
      <c r="E4" s="468"/>
      <c r="M4" s="31"/>
    </row>
    <row r="5" spans="1:298" ht="15.5" x14ac:dyDescent="0.35">
      <c r="A5" s="816">
        <v>2025</v>
      </c>
      <c r="B5" s="816"/>
      <c r="C5" s="816"/>
      <c r="D5" s="816"/>
      <c r="E5" s="816"/>
      <c r="F5" s="816"/>
      <c r="O5" s="35"/>
      <c r="P5" s="43"/>
      <c r="Q5" s="35"/>
      <c r="R5" s="12"/>
      <c r="V5" s="12"/>
      <c r="Y5" s="43"/>
    </row>
    <row r="6" spans="1:298" ht="15.5" x14ac:dyDescent="0.35">
      <c r="A6" s="816"/>
      <c r="B6" s="816"/>
      <c r="C6" s="816"/>
      <c r="D6" s="816"/>
      <c r="E6" s="816"/>
      <c r="F6" s="816"/>
      <c r="O6" s="35"/>
      <c r="P6" s="43"/>
      <c r="Q6" s="35"/>
      <c r="R6" s="12"/>
      <c r="V6" s="12"/>
      <c r="Y6" s="43"/>
    </row>
    <row r="7" spans="1:298" ht="15.5" x14ac:dyDescent="0.35">
      <c r="A7" s="466"/>
      <c r="B7" s="467"/>
      <c r="C7" s="468"/>
      <c r="D7" s="4"/>
      <c r="E7" s="468"/>
    </row>
    <row r="8" spans="1:298" ht="19" thickBot="1" x14ac:dyDescent="0.4">
      <c r="A8" s="843" t="s">
        <v>376</v>
      </c>
      <c r="B8" s="842"/>
      <c r="C8" s="842"/>
      <c r="D8" s="1"/>
      <c r="E8" s="2"/>
      <c r="F8" s="4"/>
      <c r="G8" s="5"/>
      <c r="H8" s="4"/>
      <c r="I8" s="6"/>
      <c r="J8" s="7"/>
      <c r="K8" s="8"/>
      <c r="L8" s="9"/>
      <c r="M8" s="9"/>
      <c r="N8" s="10"/>
      <c r="O8" s="10"/>
      <c r="P8" s="10"/>
      <c r="Q8" s="8"/>
      <c r="R8" s="12"/>
      <c r="S8" s="13"/>
      <c r="T8" s="13"/>
      <c r="U8" s="13"/>
      <c r="V8" s="12"/>
      <c r="W8" s="13"/>
      <c r="X8" s="13"/>
      <c r="Y8" s="14"/>
    </row>
    <row r="9" spans="1:298" ht="15.5" x14ac:dyDescent="0.35">
      <c r="A9" s="798" t="s">
        <v>0</v>
      </c>
      <c r="B9" s="798" t="s">
        <v>1</v>
      </c>
      <c r="C9" s="798"/>
      <c r="D9" s="798" t="s">
        <v>2</v>
      </c>
      <c r="E9" s="800" t="s">
        <v>3</v>
      </c>
      <c r="F9" s="798" t="s">
        <v>5</v>
      </c>
      <c r="G9" s="798" t="s">
        <v>6</v>
      </c>
      <c r="H9" s="798"/>
      <c r="I9" s="370" t="s">
        <v>7</v>
      </c>
      <c r="J9" s="371" t="s">
        <v>8</v>
      </c>
      <c r="K9" s="372" t="s">
        <v>9</v>
      </c>
      <c r="L9" s="371" t="s">
        <v>10</v>
      </c>
      <c r="M9" s="371" t="s">
        <v>10</v>
      </c>
      <c r="N9" s="371" t="s">
        <v>11</v>
      </c>
      <c r="O9" s="802" t="s">
        <v>93</v>
      </c>
      <c r="P9" s="802" t="s">
        <v>206</v>
      </c>
      <c r="Q9" s="371" t="s">
        <v>12</v>
      </c>
      <c r="R9" s="804" t="s">
        <v>13</v>
      </c>
      <c r="S9" s="371" t="s">
        <v>14</v>
      </c>
      <c r="T9" s="371" t="s">
        <v>14</v>
      </c>
      <c r="U9" s="374" t="s">
        <v>15</v>
      </c>
      <c r="V9" s="40" t="s">
        <v>16</v>
      </c>
      <c r="W9" s="40" t="s">
        <v>17</v>
      </c>
      <c r="X9" s="40" t="s">
        <v>18</v>
      </c>
      <c r="Y9" s="794" t="s">
        <v>19</v>
      </c>
      <c r="Z9" s="796" t="s">
        <v>17</v>
      </c>
    </row>
    <row r="10" spans="1:298" s="41" customFormat="1" ht="16" thickBot="1" x14ac:dyDescent="0.4">
      <c r="A10" s="808"/>
      <c r="B10" s="375" t="s">
        <v>20</v>
      </c>
      <c r="C10" s="367" t="s">
        <v>21</v>
      </c>
      <c r="D10" s="808"/>
      <c r="E10" s="809"/>
      <c r="F10" s="808"/>
      <c r="G10" s="377" t="s">
        <v>23</v>
      </c>
      <c r="H10" s="367" t="s">
        <v>24</v>
      </c>
      <c r="I10" s="378" t="s">
        <v>25</v>
      </c>
      <c r="J10" s="379" t="s">
        <v>25</v>
      </c>
      <c r="K10" s="380" t="s">
        <v>26</v>
      </c>
      <c r="L10" s="379" t="s">
        <v>27</v>
      </c>
      <c r="M10" s="379" t="s">
        <v>28</v>
      </c>
      <c r="N10" s="379" t="s">
        <v>29</v>
      </c>
      <c r="O10" s="810"/>
      <c r="P10" s="810"/>
      <c r="Q10" s="379" t="s">
        <v>30</v>
      </c>
      <c r="R10" s="811"/>
      <c r="S10" s="379" t="s">
        <v>31</v>
      </c>
      <c r="T10" s="379" t="s">
        <v>32</v>
      </c>
      <c r="U10" s="381" t="s">
        <v>33</v>
      </c>
      <c r="V10" s="367" t="s">
        <v>34</v>
      </c>
      <c r="W10" s="367" t="s">
        <v>35</v>
      </c>
      <c r="X10" s="367" t="s">
        <v>36</v>
      </c>
      <c r="Y10" s="806"/>
      <c r="Z10" s="807"/>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row>
    <row r="11" spans="1:298" s="35" customFormat="1" ht="15.5" x14ac:dyDescent="0.35">
      <c r="A11" s="820">
        <v>1</v>
      </c>
      <c r="B11" s="783">
        <v>45664</v>
      </c>
      <c r="C11" s="823">
        <v>117170125</v>
      </c>
      <c r="D11" s="553"/>
      <c r="E11" s="823" t="s">
        <v>79</v>
      </c>
      <c r="F11" s="172" t="s">
        <v>61</v>
      </c>
      <c r="G11" s="203">
        <v>2</v>
      </c>
      <c r="H11" s="133" t="s">
        <v>39</v>
      </c>
      <c r="I11" s="204">
        <v>3609000</v>
      </c>
      <c r="J11" s="123">
        <f t="shared" ref="J11" si="0">SUM(G11*I11)</f>
        <v>7218000</v>
      </c>
      <c r="K11" s="133">
        <v>0.3</v>
      </c>
      <c r="L11" s="134">
        <f t="shared" ref="L11" si="1">SUM(J11*K11)</f>
        <v>2165400</v>
      </c>
      <c r="M11" s="134">
        <f t="shared" ref="M11" si="2">SUM(J11-L11)</f>
        <v>5052600</v>
      </c>
      <c r="N11" s="134">
        <f>SUM(M11:M18)</f>
        <v>21247100</v>
      </c>
      <c r="O11" s="331">
        <f>SUM(N11*11%)</f>
        <v>2337181</v>
      </c>
      <c r="P11" s="332"/>
      <c r="Q11" s="134">
        <f>SUM(N11+O11)</f>
        <v>23584281</v>
      </c>
      <c r="R11" s="171" t="s">
        <v>260</v>
      </c>
      <c r="S11" s="181">
        <v>1561285</v>
      </c>
      <c r="T11" s="137">
        <f>SUM(G11*S11)</f>
        <v>3122570</v>
      </c>
      <c r="U11" s="135">
        <v>0</v>
      </c>
      <c r="V11" s="129">
        <f t="shared" ref="V11" si="3">SUM(T11*U11)</f>
        <v>0</v>
      </c>
      <c r="W11" s="129">
        <f t="shared" ref="W11" si="4">SUM(T11-V11)</f>
        <v>3122570</v>
      </c>
      <c r="X11" s="134">
        <f t="shared" ref="X11" si="5">SUM(W11)</f>
        <v>3122570</v>
      </c>
      <c r="Y11" s="138">
        <v>0.11</v>
      </c>
      <c r="Z11" s="134">
        <f t="shared" ref="Z11" si="6">SUM(X11+(X11*Y11))</f>
        <v>3466052.7</v>
      </c>
      <c r="AA11" s="188"/>
    </row>
    <row r="12" spans="1:298" s="35" customFormat="1" ht="15.5" hidden="1" x14ac:dyDescent="0.35">
      <c r="A12" s="821"/>
      <c r="B12" s="784"/>
      <c r="C12" s="824"/>
      <c r="D12" s="260"/>
      <c r="E12" s="824"/>
      <c r="F12" s="125" t="s">
        <v>153</v>
      </c>
      <c r="G12" s="310">
        <v>1</v>
      </c>
      <c r="H12" s="310" t="s">
        <v>46</v>
      </c>
      <c r="I12" s="157">
        <v>1412000</v>
      </c>
      <c r="J12" s="54">
        <f t="shared" ref="J12:J14" si="7">SUM(G12*I12)</f>
        <v>1412000</v>
      </c>
      <c r="K12" s="158">
        <v>0.3</v>
      </c>
      <c r="L12" s="56">
        <f t="shared" ref="L12:L14" si="8">SUM(J12*K12)</f>
        <v>423600</v>
      </c>
      <c r="M12" s="56">
        <f t="shared" ref="M12:M14" si="9">SUM(J12-L12)</f>
        <v>988400</v>
      </c>
      <c r="N12" s="56"/>
      <c r="O12" s="353"/>
      <c r="P12" s="277"/>
      <c r="Q12" s="79"/>
      <c r="R12" s="77" t="s">
        <v>260</v>
      </c>
      <c r="S12" s="78">
        <v>557900</v>
      </c>
      <c r="T12" s="78">
        <f>SUM(G12*S12)</f>
        <v>557900</v>
      </c>
      <c r="U12" s="55">
        <v>0</v>
      </c>
      <c r="V12" s="73">
        <f>SUM(T12*U12)</f>
        <v>0</v>
      </c>
      <c r="W12" s="73">
        <f>SUM(T12-V12)</f>
        <v>557900</v>
      </c>
      <c r="X12" s="56">
        <f>SUM(W12)</f>
        <v>557900</v>
      </c>
      <c r="Y12" s="79">
        <v>0.11</v>
      </c>
      <c r="Z12" s="56">
        <f>SUM(X12+(X12*Y12))</f>
        <v>619269</v>
      </c>
    </row>
    <row r="13" spans="1:298" s="35" customFormat="1" ht="15.5" hidden="1" x14ac:dyDescent="0.35">
      <c r="A13" s="821"/>
      <c r="B13" s="784"/>
      <c r="C13" s="824"/>
      <c r="D13" s="260"/>
      <c r="E13" s="824"/>
      <c r="F13" s="125" t="s">
        <v>148</v>
      </c>
      <c r="G13" s="75">
        <v>3</v>
      </c>
      <c r="H13" s="158" t="s">
        <v>42</v>
      </c>
      <c r="I13" s="157">
        <v>1815000</v>
      </c>
      <c r="J13" s="54">
        <f t="shared" si="7"/>
        <v>5445000</v>
      </c>
      <c r="K13" s="158">
        <v>0.3</v>
      </c>
      <c r="L13" s="56">
        <f t="shared" si="8"/>
        <v>1633500</v>
      </c>
      <c r="M13" s="56">
        <f t="shared" si="9"/>
        <v>3811500</v>
      </c>
      <c r="N13" s="56"/>
      <c r="O13" s="353"/>
      <c r="P13" s="277"/>
      <c r="Q13" s="56"/>
      <c r="R13" s="77" t="s">
        <v>260</v>
      </c>
      <c r="S13" s="166">
        <v>658000</v>
      </c>
      <c r="T13" s="78">
        <f>SUM(G13*S13)</f>
        <v>1974000</v>
      </c>
      <c r="U13" s="55">
        <v>0</v>
      </c>
      <c r="V13" s="73">
        <f t="shared" ref="V13:V14" si="10">SUM(T13*U13)</f>
        <v>0</v>
      </c>
      <c r="W13" s="73">
        <f t="shared" ref="W13:W14" si="11">SUM(T13-V13)</f>
        <v>1974000</v>
      </c>
      <c r="X13" s="56">
        <f t="shared" ref="X13:X14" si="12">SUM(W13)</f>
        <v>1974000</v>
      </c>
      <c r="Y13" s="79">
        <v>0.11</v>
      </c>
      <c r="Z13" s="56">
        <f t="shared" ref="Z13:Z14" si="13">SUM(X13+(X13*Y13))</f>
        <v>2191140</v>
      </c>
      <c r="AA13" s="188"/>
    </row>
    <row r="14" spans="1:298" s="35" customFormat="1" ht="15.5" hidden="1" x14ac:dyDescent="0.35">
      <c r="A14" s="821"/>
      <c r="B14" s="784"/>
      <c r="C14" s="824"/>
      <c r="D14" s="260"/>
      <c r="E14" s="824"/>
      <c r="F14" s="125" t="s">
        <v>95</v>
      </c>
      <c r="G14" s="75">
        <v>3</v>
      </c>
      <c r="H14" s="158" t="s">
        <v>42</v>
      </c>
      <c r="I14" s="157">
        <v>2891000</v>
      </c>
      <c r="J14" s="54">
        <f t="shared" si="7"/>
        <v>8673000</v>
      </c>
      <c r="K14" s="158">
        <v>0.3</v>
      </c>
      <c r="L14" s="56">
        <f t="shared" si="8"/>
        <v>2601900</v>
      </c>
      <c r="M14" s="56">
        <f t="shared" si="9"/>
        <v>6071100</v>
      </c>
      <c r="N14" s="56"/>
      <c r="O14" s="353"/>
      <c r="P14" s="277"/>
      <c r="Q14" s="56"/>
      <c r="R14" s="77" t="s">
        <v>260</v>
      </c>
      <c r="S14" s="166">
        <v>1462000</v>
      </c>
      <c r="T14" s="78">
        <f>SUM(G14*S14)</f>
        <v>4386000</v>
      </c>
      <c r="U14" s="55">
        <v>0</v>
      </c>
      <c r="V14" s="73">
        <f t="shared" si="10"/>
        <v>0</v>
      </c>
      <c r="W14" s="73">
        <f t="shared" si="11"/>
        <v>4386000</v>
      </c>
      <c r="X14" s="56">
        <f t="shared" si="12"/>
        <v>4386000</v>
      </c>
      <c r="Y14" s="79">
        <v>0.11</v>
      </c>
      <c r="Z14" s="56">
        <f t="shared" si="13"/>
        <v>4868460</v>
      </c>
      <c r="AA14" s="188"/>
    </row>
    <row r="15" spans="1:298" s="35" customFormat="1" ht="15.5" x14ac:dyDescent="0.35">
      <c r="A15" s="821"/>
      <c r="B15" s="784"/>
      <c r="C15" s="824"/>
      <c r="D15" s="260"/>
      <c r="E15" s="824"/>
      <c r="F15" s="125" t="s">
        <v>83</v>
      </c>
      <c r="G15" s="75">
        <v>1</v>
      </c>
      <c r="H15" s="158" t="s">
        <v>39</v>
      </c>
      <c r="I15" s="157">
        <v>1667000</v>
      </c>
      <c r="J15" s="54">
        <f t="shared" ref="J15" si="14">SUM(G15*I15)</f>
        <v>1667000</v>
      </c>
      <c r="K15" s="158">
        <v>0.3</v>
      </c>
      <c r="L15" s="56">
        <f t="shared" ref="L15:L16" si="15">SUM(J15*K15)</f>
        <v>500100</v>
      </c>
      <c r="M15" s="56">
        <f t="shared" ref="M15:M16" si="16">SUM(J15-L15)</f>
        <v>1166900</v>
      </c>
      <c r="N15" s="56"/>
      <c r="O15" s="353"/>
      <c r="P15" s="277"/>
      <c r="Q15" s="79"/>
      <c r="R15" s="77" t="s">
        <v>260</v>
      </c>
      <c r="S15" s="166">
        <v>720940</v>
      </c>
      <c r="T15" s="78">
        <f>SUM(G15*S15)</f>
        <v>720940</v>
      </c>
      <c r="U15" s="55">
        <v>0</v>
      </c>
      <c r="V15" s="73">
        <f>SUM(T15*U15)</f>
        <v>0</v>
      </c>
      <c r="W15" s="73">
        <f>SUM(T15-V15)</f>
        <v>720940</v>
      </c>
      <c r="X15" s="56">
        <f>SUM(W15)</f>
        <v>720940</v>
      </c>
      <c r="Y15" s="79">
        <v>0.11</v>
      </c>
      <c r="Z15" s="56">
        <f>SUM(X15+(X15*Y15))</f>
        <v>800243.4</v>
      </c>
    </row>
    <row r="16" spans="1:298" s="35" customFormat="1" ht="15.5" x14ac:dyDescent="0.35">
      <c r="A16" s="821"/>
      <c r="B16" s="784"/>
      <c r="C16" s="824"/>
      <c r="D16" s="260"/>
      <c r="E16" s="824"/>
      <c r="F16" s="125" t="s">
        <v>82</v>
      </c>
      <c r="G16" s="75">
        <v>1</v>
      </c>
      <c r="H16" s="158" t="s">
        <v>39</v>
      </c>
      <c r="I16" s="157">
        <v>929000</v>
      </c>
      <c r="J16" s="54">
        <f t="shared" ref="J16" si="17">SUM(G16*I16)</f>
        <v>929000</v>
      </c>
      <c r="K16" s="158">
        <v>0.3</v>
      </c>
      <c r="L16" s="56">
        <f t="shared" si="15"/>
        <v>278700</v>
      </c>
      <c r="M16" s="56">
        <f t="shared" si="16"/>
        <v>650300</v>
      </c>
      <c r="N16" s="56"/>
      <c r="O16" s="353"/>
      <c r="P16" s="277"/>
      <c r="Q16" s="79"/>
      <c r="R16" s="77" t="s">
        <v>260</v>
      </c>
      <c r="S16" s="206">
        <v>401830</v>
      </c>
      <c r="T16" s="78">
        <f>SUM(G16*S16)</f>
        <v>401830</v>
      </c>
      <c r="U16" s="55">
        <v>0</v>
      </c>
      <c r="V16" s="73">
        <f>SUM(T16*U16)</f>
        <v>0</v>
      </c>
      <c r="W16" s="73">
        <f>SUM(T16-V16)</f>
        <v>401830</v>
      </c>
      <c r="X16" s="56">
        <f>SUM(W16)</f>
        <v>401830</v>
      </c>
      <c r="Y16" s="79">
        <v>0.11</v>
      </c>
      <c r="Z16" s="56">
        <f>SUM(X16+(X16*Y16))</f>
        <v>446031.3</v>
      </c>
    </row>
    <row r="17" spans="1:298" s="35" customFormat="1" ht="15.5" x14ac:dyDescent="0.35">
      <c r="A17" s="821"/>
      <c r="B17" s="784"/>
      <c r="C17" s="824"/>
      <c r="D17" s="260"/>
      <c r="E17" s="824"/>
      <c r="F17" s="125" t="s">
        <v>125</v>
      </c>
      <c r="G17" s="75">
        <v>1</v>
      </c>
      <c r="H17" s="158" t="s">
        <v>45</v>
      </c>
      <c r="I17" s="157">
        <v>1681000</v>
      </c>
      <c r="J17" s="54">
        <f t="shared" ref="J17" si="18">SUM(G17*I17)</f>
        <v>1681000</v>
      </c>
      <c r="K17" s="158">
        <v>0.3</v>
      </c>
      <c r="L17" s="56">
        <f t="shared" ref="L17" si="19">SUM(J17*K17)</f>
        <v>504300</v>
      </c>
      <c r="M17" s="56">
        <f t="shared" ref="M17" si="20">SUM(J17-L17)</f>
        <v>1176700</v>
      </c>
      <c r="N17" s="56"/>
      <c r="O17" s="353"/>
      <c r="P17" s="277"/>
      <c r="Q17" s="79"/>
      <c r="R17" s="77" t="s">
        <v>260</v>
      </c>
      <c r="S17" s="166">
        <v>658000</v>
      </c>
      <c r="T17" s="78">
        <f>SUM(G17*S17)</f>
        <v>658000</v>
      </c>
      <c r="U17" s="55">
        <v>0</v>
      </c>
      <c r="V17" s="73">
        <f t="shared" ref="V17" si="21">SUM(T17*U17)</f>
        <v>0</v>
      </c>
      <c r="W17" s="73">
        <f t="shared" ref="W17" si="22">SUM(T17-V17)</f>
        <v>658000</v>
      </c>
      <c r="X17" s="56">
        <f t="shared" ref="X17" si="23">SUM(W17)</f>
        <v>658000</v>
      </c>
      <c r="Y17" s="79">
        <v>0.11</v>
      </c>
      <c r="Z17" s="56">
        <f t="shared" ref="Z17" si="24">SUM(X17+(X17*Y17))</f>
        <v>730380</v>
      </c>
      <c r="AA17" s="188"/>
    </row>
    <row r="18" spans="1:298" s="35" customFormat="1" ht="15.5" x14ac:dyDescent="0.35">
      <c r="A18" s="822"/>
      <c r="B18" s="785"/>
      <c r="C18" s="825"/>
      <c r="D18" s="418"/>
      <c r="E18" s="825"/>
      <c r="F18" s="90" t="s">
        <v>80</v>
      </c>
      <c r="G18" s="202">
        <v>1</v>
      </c>
      <c r="H18" s="136" t="s">
        <v>39</v>
      </c>
      <c r="I18" s="177">
        <v>3328000</v>
      </c>
      <c r="J18" s="44">
        <f t="shared" ref="J18" si="25">SUM(G18*I18)</f>
        <v>3328000</v>
      </c>
      <c r="K18" s="136">
        <v>0.3</v>
      </c>
      <c r="L18" s="46">
        <f t="shared" ref="L18" si="26">SUM(J18*K18)</f>
        <v>998400</v>
      </c>
      <c r="M18" s="46">
        <f t="shared" ref="M18" si="27">SUM(J18-L18)</f>
        <v>2329600</v>
      </c>
      <c r="N18" s="46"/>
      <c r="O18" s="342"/>
      <c r="P18" s="343"/>
      <c r="Q18" s="83"/>
      <c r="R18" s="128" t="s">
        <v>260</v>
      </c>
      <c r="S18" s="186">
        <v>500500</v>
      </c>
      <c r="T18" s="97">
        <f>SUM(G18*S18)</f>
        <v>500500</v>
      </c>
      <c r="U18" s="45">
        <v>0</v>
      </c>
      <c r="V18" s="81">
        <f t="shared" ref="V18" si="28">SUM(T18*U18)</f>
        <v>0</v>
      </c>
      <c r="W18" s="81">
        <f t="shared" ref="W18" si="29">SUM(T18-V18)</f>
        <v>500500</v>
      </c>
      <c r="X18" s="46">
        <f t="shared" ref="X18" si="30">SUM(W18)</f>
        <v>500500</v>
      </c>
      <c r="Y18" s="83">
        <v>0.11</v>
      </c>
      <c r="Z18" s="46">
        <f t="shared" ref="Z18" si="31">SUM(X18+(X18*Y18))</f>
        <v>555555</v>
      </c>
      <c r="AA18" s="188"/>
    </row>
    <row r="19" spans="1:298" ht="15" customHeight="1" x14ac:dyDescent="0.35">
      <c r="A19" s="466"/>
      <c r="B19" s="467"/>
      <c r="C19" s="468"/>
      <c r="D19" s="4"/>
      <c r="E19" s="468"/>
    </row>
    <row r="20" spans="1:298" ht="15" customHeight="1" x14ac:dyDescent="0.35">
      <c r="A20" s="466"/>
      <c r="B20" s="467"/>
      <c r="C20" s="468"/>
      <c r="D20" s="4"/>
      <c r="E20" s="468"/>
      <c r="M20" s="31">
        <f>SUM(M11+M15+M16+M18)</f>
        <v>9199400</v>
      </c>
    </row>
    <row r="21" spans="1:298" ht="19" thickBot="1" x14ac:dyDescent="0.4">
      <c r="A21" s="843" t="s">
        <v>427</v>
      </c>
      <c r="B21" s="842"/>
      <c r="C21" s="842"/>
      <c r="D21" s="1"/>
      <c r="E21" s="2"/>
      <c r="F21" s="4"/>
      <c r="G21" s="5"/>
      <c r="H21" s="4"/>
      <c r="I21" s="6"/>
      <c r="J21" s="7"/>
      <c r="K21" s="8"/>
      <c r="L21" s="9"/>
      <c r="M21" s="9"/>
      <c r="N21" s="10"/>
      <c r="O21" s="10"/>
      <c r="P21" s="10"/>
      <c r="Q21" s="8"/>
      <c r="R21" s="12"/>
      <c r="S21" s="13"/>
      <c r="T21" s="13"/>
      <c r="U21" s="13"/>
      <c r="V21" s="12"/>
      <c r="W21" s="13"/>
      <c r="X21" s="13"/>
      <c r="Y21" s="14"/>
    </row>
    <row r="22" spans="1:298" ht="15.5" x14ac:dyDescent="0.35">
      <c r="A22" s="798" t="s">
        <v>0</v>
      </c>
      <c r="B22" s="798" t="s">
        <v>1</v>
      </c>
      <c r="C22" s="798"/>
      <c r="D22" s="798" t="s">
        <v>2</v>
      </c>
      <c r="E22" s="800" t="s">
        <v>3</v>
      </c>
      <c r="F22" s="798" t="s">
        <v>5</v>
      </c>
      <c r="G22" s="798" t="s">
        <v>6</v>
      </c>
      <c r="H22" s="798"/>
      <c r="I22" s="370" t="s">
        <v>7</v>
      </c>
      <c r="J22" s="371" t="s">
        <v>8</v>
      </c>
      <c r="K22" s="372" t="s">
        <v>9</v>
      </c>
      <c r="L22" s="371" t="s">
        <v>10</v>
      </c>
      <c r="M22" s="371" t="s">
        <v>10</v>
      </c>
      <c r="N22" s="371" t="s">
        <v>11</v>
      </c>
      <c r="O22" s="802" t="s">
        <v>93</v>
      </c>
      <c r="P22" s="802" t="s">
        <v>206</v>
      </c>
      <c r="Q22" s="371" t="s">
        <v>12</v>
      </c>
      <c r="R22" s="804" t="s">
        <v>13</v>
      </c>
      <c r="S22" s="371" t="s">
        <v>14</v>
      </c>
      <c r="T22" s="371" t="s">
        <v>14</v>
      </c>
      <c r="U22" s="374" t="s">
        <v>15</v>
      </c>
      <c r="V22" s="40" t="s">
        <v>16</v>
      </c>
      <c r="W22" s="40" t="s">
        <v>17</v>
      </c>
      <c r="X22" s="40" t="s">
        <v>18</v>
      </c>
      <c r="Y22" s="794" t="s">
        <v>19</v>
      </c>
      <c r="Z22" s="796" t="s">
        <v>17</v>
      </c>
    </row>
    <row r="23" spans="1:298" s="41" customFormat="1" ht="16" thickBot="1" x14ac:dyDescent="0.4">
      <c r="A23" s="808"/>
      <c r="B23" s="375" t="s">
        <v>20</v>
      </c>
      <c r="C23" s="367" t="s">
        <v>21</v>
      </c>
      <c r="D23" s="808"/>
      <c r="E23" s="809"/>
      <c r="F23" s="808"/>
      <c r="G23" s="377" t="s">
        <v>23</v>
      </c>
      <c r="H23" s="367" t="s">
        <v>24</v>
      </c>
      <c r="I23" s="378" t="s">
        <v>25</v>
      </c>
      <c r="J23" s="379" t="s">
        <v>25</v>
      </c>
      <c r="K23" s="380" t="s">
        <v>26</v>
      </c>
      <c r="L23" s="379" t="s">
        <v>27</v>
      </c>
      <c r="M23" s="379" t="s">
        <v>28</v>
      </c>
      <c r="N23" s="379" t="s">
        <v>29</v>
      </c>
      <c r="O23" s="810"/>
      <c r="P23" s="810"/>
      <c r="Q23" s="379" t="s">
        <v>30</v>
      </c>
      <c r="R23" s="811"/>
      <c r="S23" s="379" t="s">
        <v>31</v>
      </c>
      <c r="T23" s="379" t="s">
        <v>32</v>
      </c>
      <c r="U23" s="381" t="s">
        <v>33</v>
      </c>
      <c r="V23" s="367" t="s">
        <v>34</v>
      </c>
      <c r="W23" s="367" t="s">
        <v>35</v>
      </c>
      <c r="X23" s="367" t="s">
        <v>36</v>
      </c>
      <c r="Y23" s="806"/>
      <c r="Z23" s="807"/>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row>
    <row r="24" spans="1:298" s="35" customFormat="1" ht="15.5" x14ac:dyDescent="0.35">
      <c r="A24" s="820">
        <v>1</v>
      </c>
      <c r="B24" s="783">
        <v>45700</v>
      </c>
      <c r="C24" s="823">
        <v>117420225</v>
      </c>
      <c r="D24" s="553"/>
      <c r="E24" s="823" t="s">
        <v>79</v>
      </c>
      <c r="F24" s="172" t="s">
        <v>61</v>
      </c>
      <c r="G24" s="203">
        <v>2</v>
      </c>
      <c r="H24" s="133" t="s">
        <v>39</v>
      </c>
      <c r="I24" s="204">
        <v>3609000</v>
      </c>
      <c r="J24" s="123">
        <f t="shared" ref="J24" si="32">SUM(G24*I24)</f>
        <v>7218000</v>
      </c>
      <c r="K24" s="133">
        <v>0.3</v>
      </c>
      <c r="L24" s="134">
        <f t="shared" ref="L24" si="33">SUM(J24*K24)</f>
        <v>2165400</v>
      </c>
      <c r="M24" s="134">
        <f t="shared" ref="M24" si="34">SUM(J24-L24)</f>
        <v>5052600</v>
      </c>
      <c r="N24" s="134">
        <f>SUM(M24:M33)</f>
        <v>22079400</v>
      </c>
      <c r="O24" s="331">
        <f>SUM(N24*11%)</f>
        <v>2428734</v>
      </c>
      <c r="P24" s="332"/>
      <c r="Q24" s="134">
        <f>SUM(N24+O24)</f>
        <v>24508134</v>
      </c>
      <c r="R24" s="171" t="s">
        <v>260</v>
      </c>
      <c r="S24" s="181">
        <v>1561285</v>
      </c>
      <c r="T24" s="137">
        <f>SUM(G24*S24)</f>
        <v>3122570</v>
      </c>
      <c r="U24" s="135">
        <v>0</v>
      </c>
      <c r="V24" s="129">
        <f t="shared" ref="V24" si="35">SUM(T24*U24)</f>
        <v>0</v>
      </c>
      <c r="W24" s="129">
        <f t="shared" ref="W24" si="36">SUM(T24-V24)</f>
        <v>3122570</v>
      </c>
      <c r="X24" s="134">
        <f t="shared" ref="X24:X25" si="37">SUM(W24)</f>
        <v>3122570</v>
      </c>
      <c r="Y24" s="138">
        <v>0.11</v>
      </c>
      <c r="Z24" s="134">
        <f t="shared" ref="Z24" si="38">SUM(X24+(X24*Y24))</f>
        <v>3466052.7</v>
      </c>
      <c r="AA24" s="9"/>
    </row>
    <row r="25" spans="1:298" s="35" customFormat="1" ht="15.5" x14ac:dyDescent="0.35">
      <c r="A25" s="821"/>
      <c r="B25" s="784"/>
      <c r="C25" s="824"/>
      <c r="D25" s="260"/>
      <c r="E25" s="824"/>
      <c r="F25" s="125" t="s">
        <v>81</v>
      </c>
      <c r="G25" s="75">
        <v>1</v>
      </c>
      <c r="H25" s="158" t="s">
        <v>39</v>
      </c>
      <c r="I25" s="157">
        <v>489000</v>
      </c>
      <c r="J25" s="54">
        <f t="shared" ref="J25" si="39">SUM(G25*I25)</f>
        <v>489000</v>
      </c>
      <c r="K25" s="158">
        <v>0.3</v>
      </c>
      <c r="L25" s="56">
        <f t="shared" ref="L25" si="40">SUM(J25*K25)</f>
        <v>146700</v>
      </c>
      <c r="M25" s="56">
        <f t="shared" ref="M25" si="41">SUM(J25-L25)</f>
        <v>342300</v>
      </c>
      <c r="N25" s="56"/>
      <c r="O25" s="353"/>
      <c r="P25" s="277"/>
      <c r="Q25" s="56"/>
      <c r="R25" s="77" t="s">
        <v>260</v>
      </c>
      <c r="S25" s="166">
        <v>384100</v>
      </c>
      <c r="T25" s="78">
        <v>211255</v>
      </c>
      <c r="U25" s="55">
        <v>0</v>
      </c>
      <c r="V25" s="73">
        <f t="shared" ref="V25" si="42">SUM(T25*U25)</f>
        <v>0</v>
      </c>
      <c r="W25" s="73">
        <f t="shared" ref="W25" si="43">SUM(T25-V25)</f>
        <v>211255</v>
      </c>
      <c r="X25" s="56">
        <f t="shared" si="37"/>
        <v>211255</v>
      </c>
      <c r="Y25" s="79">
        <v>0.11</v>
      </c>
      <c r="Z25" s="56">
        <f t="shared" ref="Z25" si="44">SUM(X25+(X25*Y25))</f>
        <v>234493.05</v>
      </c>
      <c r="AA25" s="9"/>
    </row>
    <row r="26" spans="1:298" s="35" customFormat="1" ht="15.75" customHeight="1" x14ac:dyDescent="0.35">
      <c r="A26" s="821"/>
      <c r="B26" s="784"/>
      <c r="C26" s="824"/>
      <c r="D26" s="260"/>
      <c r="E26" s="824"/>
      <c r="F26" s="125" t="s">
        <v>186</v>
      </c>
      <c r="G26" s="75">
        <v>5</v>
      </c>
      <c r="H26" s="158" t="s">
        <v>46</v>
      </c>
      <c r="I26" s="157">
        <v>2273000</v>
      </c>
      <c r="J26" s="54">
        <f t="shared" ref="J26" si="45">SUM(G26*I26)</f>
        <v>11365000</v>
      </c>
      <c r="K26" s="158">
        <v>0.3</v>
      </c>
      <c r="L26" s="56">
        <f t="shared" ref="L26" si="46">SUM(J26*K26)</f>
        <v>3409500</v>
      </c>
      <c r="M26" s="56">
        <f t="shared" ref="M26" si="47">SUM(J26-L26)</f>
        <v>7955500</v>
      </c>
      <c r="N26" s="56"/>
      <c r="O26" s="353"/>
      <c r="P26" s="277"/>
      <c r="Q26" s="56"/>
      <c r="R26" s="77" t="s">
        <v>260</v>
      </c>
      <c r="S26" s="78">
        <v>946000</v>
      </c>
      <c r="T26" s="78">
        <f>SUM(G26*S26)</f>
        <v>4730000</v>
      </c>
      <c r="U26" s="55">
        <v>0.45</v>
      </c>
      <c r="V26" s="73">
        <f>SUM(T26*U26)</f>
        <v>2128500</v>
      </c>
      <c r="W26" s="73">
        <f>SUM(T26-V26)</f>
        <v>2601500</v>
      </c>
      <c r="X26" s="56">
        <f>SUM(W26)</f>
        <v>2601500</v>
      </c>
      <c r="Y26" s="79">
        <v>0.11</v>
      </c>
      <c r="Z26" s="56">
        <f>SUM(X26+(X26*Y26))</f>
        <v>2887665</v>
      </c>
    </row>
    <row r="27" spans="1:298" s="35" customFormat="1" ht="15.5" x14ac:dyDescent="0.35">
      <c r="A27" s="821"/>
      <c r="B27" s="784"/>
      <c r="C27" s="824"/>
      <c r="D27" s="260"/>
      <c r="E27" s="824"/>
      <c r="F27" s="125" t="s">
        <v>194</v>
      </c>
      <c r="G27" s="75">
        <v>2</v>
      </c>
      <c r="H27" s="158" t="s">
        <v>39</v>
      </c>
      <c r="I27" s="157">
        <v>627000</v>
      </c>
      <c r="J27" s="54">
        <f t="shared" ref="J27" si="48">SUM(G27*I27)</f>
        <v>1254000</v>
      </c>
      <c r="K27" s="158">
        <v>0.3</v>
      </c>
      <c r="L27" s="56">
        <f t="shared" ref="L27" si="49">SUM(J27*K27)</f>
        <v>376200</v>
      </c>
      <c r="M27" s="56">
        <f t="shared" ref="M27" si="50">SUM(J27-L27)</f>
        <v>877800</v>
      </c>
      <c r="N27" s="56"/>
      <c r="O27" s="353"/>
      <c r="P27" s="277"/>
      <c r="Q27" s="79"/>
      <c r="R27" s="77" t="s">
        <v>260</v>
      </c>
      <c r="S27" s="206">
        <v>492600</v>
      </c>
      <c r="T27" s="78">
        <f>SUM(G27*S27)</f>
        <v>985200</v>
      </c>
      <c r="U27" s="55">
        <v>0.45</v>
      </c>
      <c r="V27" s="73">
        <f t="shared" ref="V27" si="51">SUM(T27*U27)</f>
        <v>443340</v>
      </c>
      <c r="W27" s="73">
        <f t="shared" ref="W27" si="52">SUM(T27-V27)</f>
        <v>541860</v>
      </c>
      <c r="X27" s="56">
        <f t="shared" ref="X27" si="53">SUM(W27)</f>
        <v>541860</v>
      </c>
      <c r="Y27" s="79">
        <v>0.11</v>
      </c>
      <c r="Z27" s="56">
        <f t="shared" ref="Z27" si="54">SUM(X27+(X27*Y27))</f>
        <v>601464.6</v>
      </c>
    </row>
    <row r="28" spans="1:298" s="35" customFormat="1" ht="15.5" x14ac:dyDescent="0.35">
      <c r="A28" s="821"/>
      <c r="B28" s="784"/>
      <c r="C28" s="824"/>
      <c r="D28" s="260"/>
      <c r="E28" s="824"/>
      <c r="F28" s="125" t="s">
        <v>83</v>
      </c>
      <c r="G28" s="75">
        <v>1</v>
      </c>
      <c r="H28" s="158" t="s">
        <v>39</v>
      </c>
      <c r="I28" s="157">
        <v>1667000</v>
      </c>
      <c r="J28" s="54">
        <f t="shared" ref="J28" si="55">SUM(G28*I28)</f>
        <v>1667000</v>
      </c>
      <c r="K28" s="158">
        <v>0.3</v>
      </c>
      <c r="L28" s="56">
        <f t="shared" ref="L28:L29" si="56">SUM(J28*K28)</f>
        <v>500100</v>
      </c>
      <c r="M28" s="56">
        <f t="shared" ref="M28:M29" si="57">SUM(J28-L28)</f>
        <v>1166900</v>
      </c>
      <c r="N28" s="56"/>
      <c r="O28" s="353"/>
      <c r="P28" s="277"/>
      <c r="Q28" s="79"/>
      <c r="R28" s="77" t="s">
        <v>260</v>
      </c>
      <c r="S28" s="166">
        <v>720940</v>
      </c>
      <c r="T28" s="78">
        <f>SUM(G28*S28)</f>
        <v>720940</v>
      </c>
      <c r="U28" s="55">
        <v>0</v>
      </c>
      <c r="V28" s="73">
        <f>SUM(T28*U28)</f>
        <v>0</v>
      </c>
      <c r="W28" s="73">
        <f>SUM(T28-V28)</f>
        <v>720940</v>
      </c>
      <c r="X28" s="56">
        <f>SUM(W28)</f>
        <v>720940</v>
      </c>
      <c r="Y28" s="79">
        <v>0.11</v>
      </c>
      <c r="Z28" s="56">
        <f>SUM(X28+(X28*Y28))</f>
        <v>800243.4</v>
      </c>
    </row>
    <row r="29" spans="1:298" s="35" customFormat="1" ht="15.5" x14ac:dyDescent="0.35">
      <c r="A29" s="821"/>
      <c r="B29" s="784"/>
      <c r="C29" s="824"/>
      <c r="D29" s="260"/>
      <c r="E29" s="824"/>
      <c r="F29" s="125" t="s">
        <v>82</v>
      </c>
      <c r="G29" s="75">
        <v>1</v>
      </c>
      <c r="H29" s="158" t="s">
        <v>39</v>
      </c>
      <c r="I29" s="157">
        <v>929000</v>
      </c>
      <c r="J29" s="54">
        <f t="shared" ref="J29" si="58">SUM(G29*I29)</f>
        <v>929000</v>
      </c>
      <c r="K29" s="158">
        <v>0.3</v>
      </c>
      <c r="L29" s="56">
        <f t="shared" si="56"/>
        <v>278700</v>
      </c>
      <c r="M29" s="56">
        <f t="shared" si="57"/>
        <v>650300</v>
      </c>
      <c r="N29" s="56"/>
      <c r="O29" s="353"/>
      <c r="P29" s="277"/>
      <c r="Q29" s="79"/>
      <c r="R29" s="77" t="s">
        <v>260</v>
      </c>
      <c r="S29" s="206">
        <v>401830</v>
      </c>
      <c r="T29" s="78">
        <f>SUM(G29*S29)</f>
        <v>401830</v>
      </c>
      <c r="U29" s="55">
        <v>0</v>
      </c>
      <c r="V29" s="73">
        <f>SUM(T29*U29)</f>
        <v>0</v>
      </c>
      <c r="W29" s="73">
        <f>SUM(T29-V29)</f>
        <v>401830</v>
      </c>
      <c r="X29" s="56">
        <f>SUM(W29)</f>
        <v>401830</v>
      </c>
      <c r="Y29" s="79">
        <v>0.11</v>
      </c>
      <c r="Z29" s="56">
        <f>SUM(X29+(X29*Y29))</f>
        <v>446031.3</v>
      </c>
    </row>
    <row r="30" spans="1:298" s="35" customFormat="1" ht="15.5" x14ac:dyDescent="0.35">
      <c r="A30" s="821"/>
      <c r="B30" s="784"/>
      <c r="C30" s="824"/>
      <c r="D30" s="260"/>
      <c r="E30" s="824"/>
      <c r="F30" s="70" t="s">
        <v>80</v>
      </c>
      <c r="G30" s="75">
        <v>2</v>
      </c>
      <c r="H30" s="158" t="s">
        <v>39</v>
      </c>
      <c r="I30" s="157">
        <v>3328000</v>
      </c>
      <c r="J30" s="54">
        <f t="shared" ref="J30" si="59">SUM(G30*I30)</f>
        <v>6656000</v>
      </c>
      <c r="K30" s="158">
        <v>0.3</v>
      </c>
      <c r="L30" s="56">
        <f t="shared" ref="L30" si="60">SUM(J30*K30)</f>
        <v>1996800</v>
      </c>
      <c r="M30" s="56">
        <f t="shared" ref="M30" si="61">SUM(J30-L30)</f>
        <v>4659200</v>
      </c>
      <c r="N30" s="56"/>
      <c r="O30" s="353"/>
      <c r="P30" s="277"/>
      <c r="Q30" s="79"/>
      <c r="R30" s="77" t="s">
        <v>260</v>
      </c>
      <c r="S30" s="166">
        <v>500500</v>
      </c>
      <c r="T30" s="78">
        <f>SUM(G30*S30)</f>
        <v>1001000</v>
      </c>
      <c r="U30" s="55">
        <v>0</v>
      </c>
      <c r="V30" s="73">
        <f t="shared" ref="V30" si="62">SUM(T30*U30)</f>
        <v>0</v>
      </c>
      <c r="W30" s="73">
        <f t="shared" ref="W30" si="63">SUM(T30-V30)</f>
        <v>1001000</v>
      </c>
      <c r="X30" s="56">
        <f t="shared" ref="X30" si="64">SUM(W30)</f>
        <v>1001000</v>
      </c>
      <c r="Y30" s="79">
        <v>0.11</v>
      </c>
      <c r="Z30" s="56">
        <f t="shared" ref="Z30:Z31" si="65">SUM(X30+(X30*Y30))</f>
        <v>1111110</v>
      </c>
      <c r="AA30" s="9"/>
    </row>
    <row r="31" spans="1:298" s="35" customFormat="1" ht="15.5" x14ac:dyDescent="0.35">
      <c r="A31" s="821"/>
      <c r="B31" s="784"/>
      <c r="C31" s="824"/>
      <c r="D31" s="260"/>
      <c r="E31" s="824"/>
      <c r="F31" s="409" t="s">
        <v>86</v>
      </c>
      <c r="G31" s="306">
        <v>1</v>
      </c>
      <c r="H31" s="306" t="s">
        <v>39</v>
      </c>
      <c r="I31" s="410">
        <v>414000</v>
      </c>
      <c r="J31" s="54">
        <f t="shared" ref="J31" si="66">SUM(G31*I31)</f>
        <v>414000</v>
      </c>
      <c r="K31" s="55">
        <v>0.3</v>
      </c>
      <c r="L31" s="56">
        <f t="shared" ref="L31" si="67">SUM(J31*K31)</f>
        <v>124200</v>
      </c>
      <c r="M31" s="56">
        <f t="shared" ref="M31" si="68">SUM(J31-L31)</f>
        <v>289800</v>
      </c>
      <c r="N31" s="56"/>
      <c r="O31" s="353"/>
      <c r="P31" s="277"/>
      <c r="Q31" s="79"/>
      <c r="R31" s="77" t="s">
        <v>260</v>
      </c>
      <c r="S31" s="166">
        <v>325600</v>
      </c>
      <c r="T31" s="78">
        <f>SUM(G31*S31)</f>
        <v>325600</v>
      </c>
      <c r="U31" s="55">
        <v>0.45</v>
      </c>
      <c r="V31" s="73">
        <f t="shared" ref="V31" si="69">SUM(T31*U31)</f>
        <v>146520</v>
      </c>
      <c r="W31" s="73">
        <f t="shared" ref="W31" si="70">SUM(T31-V31)</f>
        <v>179080</v>
      </c>
      <c r="X31" s="56">
        <f t="shared" ref="X31" si="71">SUM(W31)</f>
        <v>179080</v>
      </c>
      <c r="Y31" s="79">
        <v>0.11</v>
      </c>
      <c r="Z31" s="56">
        <f t="shared" si="65"/>
        <v>198778.8</v>
      </c>
    </row>
    <row r="32" spans="1:298" s="35" customFormat="1" ht="15.5" x14ac:dyDescent="0.35">
      <c r="A32" s="821"/>
      <c r="B32" s="784"/>
      <c r="C32" s="824"/>
      <c r="D32" s="260"/>
      <c r="E32" s="824"/>
      <c r="F32" s="70" t="s">
        <v>134</v>
      </c>
      <c r="G32" s="75">
        <v>1</v>
      </c>
      <c r="H32" s="158" t="s">
        <v>39</v>
      </c>
      <c r="I32" s="157">
        <v>621000</v>
      </c>
      <c r="J32" s="54">
        <f t="shared" ref="J32" si="72">SUM(G32*I32)</f>
        <v>621000</v>
      </c>
      <c r="K32" s="158">
        <v>0.3</v>
      </c>
      <c r="L32" s="56">
        <f t="shared" ref="L32" si="73">SUM(J32*K32)</f>
        <v>186300</v>
      </c>
      <c r="M32" s="56">
        <f t="shared" ref="M32" si="74">SUM(J32-L32)</f>
        <v>434700</v>
      </c>
      <c r="N32" s="56"/>
      <c r="O32" s="353"/>
      <c r="P32" s="277"/>
      <c r="Q32" s="79"/>
      <c r="R32" s="77" t="s">
        <v>260</v>
      </c>
      <c r="S32" s="166">
        <v>268620</v>
      </c>
      <c r="T32" s="78">
        <f>SUM(G32*S32)</f>
        <v>268620</v>
      </c>
      <c r="U32" s="55">
        <v>0</v>
      </c>
      <c r="V32" s="73">
        <f t="shared" ref="V32" si="75">SUM(T32*U32)</f>
        <v>0</v>
      </c>
      <c r="W32" s="73">
        <f t="shared" ref="W32" si="76">SUM(T32-V32)</f>
        <v>268620</v>
      </c>
      <c r="X32" s="56">
        <f t="shared" ref="X32:X33" si="77">SUM(W32)</f>
        <v>268620</v>
      </c>
      <c r="Y32" s="79">
        <v>0.11</v>
      </c>
      <c r="Z32" s="56">
        <f t="shared" ref="Z32:Z33" si="78">SUM(X32+(X32*Y32))</f>
        <v>298168.2</v>
      </c>
      <c r="AA32" s="9"/>
    </row>
    <row r="33" spans="1:298" s="35" customFormat="1" ht="15.5" x14ac:dyDescent="0.35">
      <c r="A33" s="822"/>
      <c r="B33" s="785"/>
      <c r="C33" s="825"/>
      <c r="D33" s="418"/>
      <c r="E33" s="825"/>
      <c r="F33" s="184" t="s">
        <v>84</v>
      </c>
      <c r="G33" s="202">
        <v>1</v>
      </c>
      <c r="H33" s="136" t="s">
        <v>39</v>
      </c>
      <c r="I33" s="177">
        <v>929000</v>
      </c>
      <c r="J33" s="44">
        <f t="shared" ref="J33" si="79">SUM(G33*I33)</f>
        <v>929000</v>
      </c>
      <c r="K33" s="136">
        <v>0.3</v>
      </c>
      <c r="L33" s="46">
        <f t="shared" ref="L33" si="80">SUM(J33*K33)</f>
        <v>278700</v>
      </c>
      <c r="M33" s="46">
        <f t="shared" ref="M33" si="81">SUM(J33-L33)</f>
        <v>650300</v>
      </c>
      <c r="N33" s="46"/>
      <c r="O33" s="342"/>
      <c r="P33" s="343"/>
      <c r="Q33" s="83"/>
      <c r="R33" s="128" t="s">
        <v>260</v>
      </c>
      <c r="S33" s="338">
        <v>804000</v>
      </c>
      <c r="T33" s="97">
        <f>SUM(G33*S33)</f>
        <v>804000</v>
      </c>
      <c r="U33" s="45">
        <v>0.45</v>
      </c>
      <c r="V33" s="81">
        <f t="shared" ref="V33" si="82">SUM(T33*U33)</f>
        <v>361800</v>
      </c>
      <c r="W33" s="81">
        <f t="shared" ref="W33" si="83">SUM(T33-V33)</f>
        <v>442200</v>
      </c>
      <c r="X33" s="46">
        <f t="shared" si="77"/>
        <v>442200</v>
      </c>
      <c r="Y33" s="83">
        <v>0.11</v>
      </c>
      <c r="Z33" s="46">
        <f t="shared" si="78"/>
        <v>490842</v>
      </c>
      <c r="AA33" s="9"/>
    </row>
    <row r="34" spans="1:298" s="35" customFormat="1" ht="15.5" x14ac:dyDescent="0.35">
      <c r="A34" s="820">
        <v>2</v>
      </c>
      <c r="B34" s="783">
        <v>45700</v>
      </c>
      <c r="C34" s="823">
        <v>117430225</v>
      </c>
      <c r="D34" s="553"/>
      <c r="E34" s="823" t="s">
        <v>79</v>
      </c>
      <c r="F34" s="172" t="s">
        <v>148</v>
      </c>
      <c r="G34" s="203">
        <v>4</v>
      </c>
      <c r="H34" s="133" t="s">
        <v>42</v>
      </c>
      <c r="I34" s="204">
        <v>1815000</v>
      </c>
      <c r="J34" s="123">
        <f t="shared" ref="J34:J36" si="84">SUM(G34*I34)</f>
        <v>7260000</v>
      </c>
      <c r="K34" s="133">
        <v>0.3</v>
      </c>
      <c r="L34" s="134">
        <f t="shared" ref="L34:L36" si="85">SUM(J34*K34)</f>
        <v>2178000</v>
      </c>
      <c r="M34" s="134">
        <f t="shared" ref="M34:M36" si="86">SUM(J34-L34)</f>
        <v>5082000</v>
      </c>
      <c r="N34" s="134">
        <f>SUM(M34:M37)</f>
        <v>19036500</v>
      </c>
      <c r="O34" s="331">
        <f>SUM(N34*11%)</f>
        <v>2094015</v>
      </c>
      <c r="P34" s="332"/>
      <c r="Q34" s="134">
        <f>SUM(N34+O34)</f>
        <v>21130515</v>
      </c>
      <c r="R34" s="171" t="s">
        <v>260</v>
      </c>
      <c r="S34" s="181">
        <v>658000</v>
      </c>
      <c r="T34" s="137">
        <f>SUM(G34*S34)</f>
        <v>2632000</v>
      </c>
      <c r="U34" s="135">
        <v>0</v>
      </c>
      <c r="V34" s="129">
        <f t="shared" ref="V34:V36" si="87">SUM(T34*U34)</f>
        <v>0</v>
      </c>
      <c r="W34" s="129">
        <f t="shared" ref="W34:W36" si="88">SUM(T34-V34)</f>
        <v>2632000</v>
      </c>
      <c r="X34" s="134">
        <f t="shared" ref="X34:X37" si="89">SUM(W34)</f>
        <v>2632000</v>
      </c>
      <c r="Y34" s="138">
        <v>0.11</v>
      </c>
      <c r="Z34" s="134">
        <f t="shared" ref="Z34:Z37" si="90">SUM(X34+(X34*Y34))</f>
        <v>2921520</v>
      </c>
      <c r="AA34" s="188"/>
    </row>
    <row r="35" spans="1:298" s="35" customFormat="1" ht="15.5" x14ac:dyDescent="0.35">
      <c r="A35" s="821"/>
      <c r="B35" s="784"/>
      <c r="C35" s="824"/>
      <c r="D35" s="260"/>
      <c r="E35" s="824"/>
      <c r="F35" s="125" t="s">
        <v>95</v>
      </c>
      <c r="G35" s="75">
        <v>4</v>
      </c>
      <c r="H35" s="158" t="s">
        <v>42</v>
      </c>
      <c r="I35" s="157">
        <v>2891000</v>
      </c>
      <c r="J35" s="54">
        <f t="shared" si="84"/>
        <v>11564000</v>
      </c>
      <c r="K35" s="158">
        <v>0.3</v>
      </c>
      <c r="L35" s="56">
        <f t="shared" si="85"/>
        <v>3469200</v>
      </c>
      <c r="M35" s="56">
        <f t="shared" si="86"/>
        <v>8094800</v>
      </c>
      <c r="N35" s="56"/>
      <c r="O35" s="353"/>
      <c r="P35" s="277"/>
      <c r="Q35" s="56"/>
      <c r="R35" s="77" t="s">
        <v>260</v>
      </c>
      <c r="S35" s="166">
        <v>1462000</v>
      </c>
      <c r="T35" s="78">
        <f>SUM(G35*S35)</f>
        <v>5848000</v>
      </c>
      <c r="U35" s="55">
        <v>0</v>
      </c>
      <c r="V35" s="73">
        <f t="shared" si="87"/>
        <v>0</v>
      </c>
      <c r="W35" s="73">
        <f t="shared" si="88"/>
        <v>5848000</v>
      </c>
      <c r="X35" s="56">
        <f t="shared" si="89"/>
        <v>5848000</v>
      </c>
      <c r="Y35" s="79">
        <v>0.11</v>
      </c>
      <c r="Z35" s="56">
        <f t="shared" si="90"/>
        <v>6491280</v>
      </c>
      <c r="AA35" s="188"/>
    </row>
    <row r="36" spans="1:298" s="35" customFormat="1" ht="15.5" x14ac:dyDescent="0.35">
      <c r="A36" s="821"/>
      <c r="B36" s="784"/>
      <c r="C36" s="824"/>
      <c r="D36" s="260"/>
      <c r="E36" s="824"/>
      <c r="F36" s="125" t="s">
        <v>125</v>
      </c>
      <c r="G36" s="75">
        <v>3</v>
      </c>
      <c r="H36" s="158" t="s">
        <v>45</v>
      </c>
      <c r="I36" s="157">
        <v>1681000</v>
      </c>
      <c r="J36" s="54">
        <f t="shared" si="84"/>
        <v>5043000</v>
      </c>
      <c r="K36" s="158">
        <v>0.3</v>
      </c>
      <c r="L36" s="56">
        <f t="shared" si="85"/>
        <v>1512900</v>
      </c>
      <c r="M36" s="56">
        <f t="shared" si="86"/>
        <v>3530100</v>
      </c>
      <c r="N36" s="56"/>
      <c r="O36" s="353"/>
      <c r="P36" s="277"/>
      <c r="Q36" s="79"/>
      <c r="R36" s="77" t="s">
        <v>260</v>
      </c>
      <c r="S36" s="166">
        <v>658000</v>
      </c>
      <c r="T36" s="78">
        <f>SUM(G36*S36)</f>
        <v>1974000</v>
      </c>
      <c r="U36" s="55">
        <v>0</v>
      </c>
      <c r="V36" s="73">
        <f t="shared" si="87"/>
        <v>0</v>
      </c>
      <c r="W36" s="73">
        <f t="shared" si="88"/>
        <v>1974000</v>
      </c>
      <c r="X36" s="56">
        <f t="shared" si="89"/>
        <v>1974000</v>
      </c>
      <c r="Y36" s="79">
        <v>0.11</v>
      </c>
      <c r="Z36" s="56">
        <f t="shared" si="90"/>
        <v>2191140</v>
      </c>
      <c r="AA36" s="188"/>
    </row>
    <row r="37" spans="1:298" s="35" customFormat="1" ht="15.5" x14ac:dyDescent="0.35">
      <c r="A37" s="822"/>
      <c r="B37" s="785"/>
      <c r="C37" s="825"/>
      <c r="D37" s="418"/>
      <c r="E37" s="825"/>
      <c r="F37" s="90" t="s">
        <v>80</v>
      </c>
      <c r="G37" s="202">
        <v>1</v>
      </c>
      <c r="H37" s="136" t="s">
        <v>39</v>
      </c>
      <c r="I37" s="177">
        <v>3328000</v>
      </c>
      <c r="J37" s="44">
        <f t="shared" ref="J37" si="91">SUM(G37*I37)</f>
        <v>3328000</v>
      </c>
      <c r="K37" s="136">
        <v>0.3</v>
      </c>
      <c r="L37" s="46">
        <f t="shared" ref="L37" si="92">SUM(J37*K37)</f>
        <v>998400</v>
      </c>
      <c r="M37" s="46">
        <f t="shared" ref="M37" si="93">SUM(J37-L37)</f>
        <v>2329600</v>
      </c>
      <c r="N37" s="46"/>
      <c r="O37" s="342"/>
      <c r="P37" s="343"/>
      <c r="Q37" s="83"/>
      <c r="R37" s="128" t="s">
        <v>260</v>
      </c>
      <c r="S37" s="186">
        <v>500500</v>
      </c>
      <c r="T37" s="97">
        <f>SUM(G37*S37)</f>
        <v>500500</v>
      </c>
      <c r="U37" s="45">
        <v>0</v>
      </c>
      <c r="V37" s="81">
        <f t="shared" ref="V37" si="94">SUM(T37*U37)</f>
        <v>0</v>
      </c>
      <c r="W37" s="81">
        <f t="shared" ref="W37" si="95">SUM(T37-V37)</f>
        <v>500500</v>
      </c>
      <c r="X37" s="46">
        <f t="shared" si="89"/>
        <v>500500</v>
      </c>
      <c r="Y37" s="83">
        <v>0.11</v>
      </c>
      <c r="Z37" s="46">
        <f t="shared" si="90"/>
        <v>555555</v>
      </c>
      <c r="AA37" s="9"/>
    </row>
    <row r="38" spans="1:298" ht="15" customHeight="1" x14ac:dyDescent="0.35">
      <c r="A38" s="466"/>
      <c r="B38" s="467"/>
      <c r="C38" s="468"/>
      <c r="D38" s="4"/>
      <c r="E38" s="468"/>
    </row>
    <row r="39" spans="1:298" ht="15" customHeight="1" x14ac:dyDescent="0.35">
      <c r="A39" s="466"/>
      <c r="B39" s="467"/>
      <c r="C39" s="468"/>
      <c r="D39" s="4"/>
      <c r="E39" s="468"/>
      <c r="M39" s="31">
        <f>SUM(M24+M25+M26+M27+M28+M29+M30+M31+M32+M33+M37)</f>
        <v>24409000</v>
      </c>
    </row>
    <row r="40" spans="1:298" ht="19" thickBot="1" x14ac:dyDescent="0.4">
      <c r="A40" s="843" t="s">
        <v>427</v>
      </c>
      <c r="B40" s="842"/>
      <c r="C40" s="842"/>
      <c r="D40" s="1"/>
      <c r="E40" s="2"/>
      <c r="F40" s="4"/>
      <c r="G40" s="5"/>
      <c r="H40" s="4"/>
      <c r="I40" s="6"/>
      <c r="J40" s="7"/>
      <c r="K40" s="8"/>
      <c r="L40" s="9"/>
      <c r="M40" s="9"/>
      <c r="N40" s="10"/>
      <c r="O40" s="10"/>
      <c r="P40" s="10"/>
      <c r="Q40" s="8"/>
      <c r="R40" s="12"/>
      <c r="S40" s="13"/>
      <c r="T40" s="13"/>
      <c r="U40" s="13"/>
      <c r="V40" s="12"/>
      <c r="W40" s="13"/>
      <c r="X40" s="13"/>
      <c r="Y40" s="14"/>
    </row>
    <row r="41" spans="1:298" ht="15.5" x14ac:dyDescent="0.35">
      <c r="A41" s="798" t="s">
        <v>0</v>
      </c>
      <c r="B41" s="798" t="s">
        <v>1</v>
      </c>
      <c r="C41" s="798"/>
      <c r="D41" s="798" t="s">
        <v>2</v>
      </c>
      <c r="E41" s="800" t="s">
        <v>3</v>
      </c>
      <c r="F41" s="798" t="s">
        <v>5</v>
      </c>
      <c r="G41" s="798" t="s">
        <v>6</v>
      </c>
      <c r="H41" s="798"/>
      <c r="I41" s="370" t="s">
        <v>7</v>
      </c>
      <c r="J41" s="371" t="s">
        <v>8</v>
      </c>
      <c r="K41" s="372" t="s">
        <v>9</v>
      </c>
      <c r="L41" s="371" t="s">
        <v>10</v>
      </c>
      <c r="M41" s="371" t="s">
        <v>10</v>
      </c>
      <c r="N41" s="371" t="s">
        <v>11</v>
      </c>
      <c r="O41" s="802" t="s">
        <v>93</v>
      </c>
      <c r="P41" s="802" t="s">
        <v>206</v>
      </c>
      <c r="Q41" s="371" t="s">
        <v>12</v>
      </c>
      <c r="R41" s="804" t="s">
        <v>13</v>
      </c>
      <c r="S41" s="371" t="s">
        <v>14</v>
      </c>
      <c r="T41" s="371" t="s">
        <v>14</v>
      </c>
      <c r="U41" s="374" t="s">
        <v>15</v>
      </c>
      <c r="V41" s="40" t="s">
        <v>16</v>
      </c>
      <c r="W41" s="40" t="s">
        <v>17</v>
      </c>
      <c r="X41" s="40" t="s">
        <v>18</v>
      </c>
      <c r="Y41" s="794" t="s">
        <v>19</v>
      </c>
      <c r="Z41" s="796" t="s">
        <v>17</v>
      </c>
    </row>
    <row r="42" spans="1:298" s="41" customFormat="1" ht="16" thickBot="1" x14ac:dyDescent="0.4">
      <c r="A42" s="808"/>
      <c r="B42" s="375" t="s">
        <v>20</v>
      </c>
      <c r="C42" s="367" t="s">
        <v>21</v>
      </c>
      <c r="D42" s="808"/>
      <c r="E42" s="809"/>
      <c r="F42" s="808"/>
      <c r="G42" s="377" t="s">
        <v>23</v>
      </c>
      <c r="H42" s="367" t="s">
        <v>24</v>
      </c>
      <c r="I42" s="378" t="s">
        <v>25</v>
      </c>
      <c r="J42" s="379" t="s">
        <v>25</v>
      </c>
      <c r="K42" s="380" t="s">
        <v>26</v>
      </c>
      <c r="L42" s="379" t="s">
        <v>27</v>
      </c>
      <c r="M42" s="379" t="s">
        <v>28</v>
      </c>
      <c r="N42" s="379" t="s">
        <v>29</v>
      </c>
      <c r="O42" s="810"/>
      <c r="P42" s="810"/>
      <c r="Q42" s="379" t="s">
        <v>30</v>
      </c>
      <c r="R42" s="811"/>
      <c r="S42" s="379" t="s">
        <v>31</v>
      </c>
      <c r="T42" s="379" t="s">
        <v>32</v>
      </c>
      <c r="U42" s="381" t="s">
        <v>33</v>
      </c>
      <c r="V42" s="367" t="s">
        <v>34</v>
      </c>
      <c r="W42" s="367" t="s">
        <v>35</v>
      </c>
      <c r="X42" s="367" t="s">
        <v>36</v>
      </c>
      <c r="Y42" s="806"/>
      <c r="Z42" s="807"/>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row>
    <row r="43" spans="1:298" s="35" customFormat="1" ht="15.5" x14ac:dyDescent="0.35">
      <c r="A43" s="820">
        <v>1</v>
      </c>
      <c r="B43" s="783">
        <v>45729</v>
      </c>
      <c r="C43" s="823">
        <v>117810325</v>
      </c>
      <c r="D43" s="553"/>
      <c r="E43" s="823" t="s">
        <v>79</v>
      </c>
      <c r="F43" s="172" t="s">
        <v>125</v>
      </c>
      <c r="G43" s="203">
        <v>3</v>
      </c>
      <c r="H43" s="133" t="s">
        <v>45</v>
      </c>
      <c r="I43" s="204">
        <v>1681000</v>
      </c>
      <c r="J43" s="123">
        <f t="shared" ref="J43" si="96">SUM(G43*I43)</f>
        <v>5043000</v>
      </c>
      <c r="K43" s="133">
        <v>0.3</v>
      </c>
      <c r="L43" s="134">
        <f t="shared" ref="L43" si="97">SUM(J43*K43)</f>
        <v>1512900</v>
      </c>
      <c r="M43" s="134">
        <f t="shared" ref="M43" si="98">SUM(J43-L43)</f>
        <v>3530100</v>
      </c>
      <c r="N43" s="134">
        <f>SUM(M43:M47)</f>
        <v>10024700</v>
      </c>
      <c r="O43" s="331">
        <f>SUM(N43*11%)</f>
        <v>1102717</v>
      </c>
      <c r="P43" s="332"/>
      <c r="Q43" s="134">
        <f>SUM(N43+O43)</f>
        <v>11127417</v>
      </c>
      <c r="R43" s="171" t="s">
        <v>260</v>
      </c>
      <c r="S43" s="181">
        <v>658000</v>
      </c>
      <c r="T43" s="137">
        <f>SUM(G43*S43)</f>
        <v>1974000</v>
      </c>
      <c r="U43" s="135">
        <v>0</v>
      </c>
      <c r="V43" s="129">
        <f t="shared" ref="V43" si="99">SUM(T43*U43)</f>
        <v>0</v>
      </c>
      <c r="W43" s="129">
        <f t="shared" ref="W43" si="100">SUM(T43-V43)</f>
        <v>1974000</v>
      </c>
      <c r="X43" s="134">
        <f t="shared" ref="X43" si="101">SUM(W43)</f>
        <v>1974000</v>
      </c>
      <c r="Y43" s="138">
        <v>0.11</v>
      </c>
      <c r="Z43" s="134">
        <f t="shared" ref="Z43" si="102">SUM(X43+(X43*Y43))</f>
        <v>2191140</v>
      </c>
      <c r="AA43" s="9"/>
    </row>
    <row r="44" spans="1:298" s="35" customFormat="1" ht="15.5" x14ac:dyDescent="0.35">
      <c r="A44" s="821"/>
      <c r="B44" s="784"/>
      <c r="C44" s="824"/>
      <c r="D44" s="260"/>
      <c r="E44" s="824"/>
      <c r="F44" s="125" t="s">
        <v>153</v>
      </c>
      <c r="G44" s="310">
        <v>1</v>
      </c>
      <c r="H44" s="310" t="s">
        <v>46</v>
      </c>
      <c r="I44" s="157">
        <v>1412000</v>
      </c>
      <c r="J44" s="54">
        <f t="shared" ref="J44" si="103">SUM(G44*I44)</f>
        <v>1412000</v>
      </c>
      <c r="K44" s="158">
        <v>0.3</v>
      </c>
      <c r="L44" s="56">
        <f t="shared" ref="L44" si="104">SUM(J44*K44)</f>
        <v>423600</v>
      </c>
      <c r="M44" s="56">
        <f t="shared" ref="M44" si="105">SUM(J44-L44)</f>
        <v>988400</v>
      </c>
      <c r="N44" s="56"/>
      <c r="O44" s="353"/>
      <c r="P44" s="277"/>
      <c r="Q44" s="79"/>
      <c r="R44" s="77" t="s">
        <v>260</v>
      </c>
      <c r="S44" s="78">
        <v>557900</v>
      </c>
      <c r="T44" s="78">
        <f>SUM(G44*S44)</f>
        <v>557900</v>
      </c>
      <c r="U44" s="55">
        <v>0</v>
      </c>
      <c r="V44" s="73">
        <f>SUM(T44*U44)</f>
        <v>0</v>
      </c>
      <c r="W44" s="73">
        <f>SUM(T44-V44)</f>
        <v>557900</v>
      </c>
      <c r="X44" s="56">
        <f>SUM(W44)</f>
        <v>557900</v>
      </c>
      <c r="Y44" s="79">
        <v>0.11</v>
      </c>
      <c r="Z44" s="56">
        <f>SUM(X44+(X44*Y44))</f>
        <v>619269</v>
      </c>
    </row>
    <row r="45" spans="1:298" s="35" customFormat="1" ht="15.5" x14ac:dyDescent="0.35">
      <c r="A45" s="821"/>
      <c r="B45" s="784"/>
      <c r="C45" s="824"/>
      <c r="D45" s="260"/>
      <c r="E45" s="824"/>
      <c r="F45" s="125" t="s">
        <v>61</v>
      </c>
      <c r="G45" s="75">
        <v>1</v>
      </c>
      <c r="H45" s="158" t="s">
        <v>39</v>
      </c>
      <c r="I45" s="157">
        <v>3609000</v>
      </c>
      <c r="J45" s="54">
        <f t="shared" ref="J45" si="106">SUM(G45*I45)</f>
        <v>3609000</v>
      </c>
      <c r="K45" s="158">
        <v>0.3</v>
      </c>
      <c r="L45" s="56">
        <f t="shared" ref="L45:L46" si="107">SUM(J45*K45)</f>
        <v>1082700</v>
      </c>
      <c r="M45" s="56">
        <f t="shared" ref="M45:M46" si="108">SUM(J45-L45)</f>
        <v>2526300</v>
      </c>
      <c r="N45" s="56"/>
      <c r="O45" s="353"/>
      <c r="P45" s="277"/>
      <c r="Q45" s="56"/>
      <c r="R45" s="77" t="s">
        <v>260</v>
      </c>
      <c r="S45" s="166">
        <v>1561285</v>
      </c>
      <c r="T45" s="78">
        <f>SUM(G45*S45)</f>
        <v>1561285</v>
      </c>
      <c r="U45" s="55">
        <v>0</v>
      </c>
      <c r="V45" s="73">
        <f t="shared" ref="V45" si="109">SUM(T45*U45)</f>
        <v>0</v>
      </c>
      <c r="W45" s="73">
        <f t="shared" ref="W45" si="110">SUM(T45-V45)</f>
        <v>1561285</v>
      </c>
      <c r="X45" s="56">
        <f t="shared" ref="X45" si="111">SUM(W45)</f>
        <v>1561285</v>
      </c>
      <c r="Y45" s="79">
        <v>0.11</v>
      </c>
      <c r="Z45" s="56">
        <f t="shared" ref="Z45" si="112">SUM(X45+(X45*Y45))</f>
        <v>1733026.35</v>
      </c>
      <c r="AA45" s="9"/>
    </row>
    <row r="46" spans="1:298" s="35" customFormat="1" ht="15.5" x14ac:dyDescent="0.35">
      <c r="A46" s="821"/>
      <c r="B46" s="784"/>
      <c r="C46" s="824"/>
      <c r="D46" s="260"/>
      <c r="E46" s="824"/>
      <c r="F46" s="125" t="s">
        <v>82</v>
      </c>
      <c r="G46" s="75">
        <v>1</v>
      </c>
      <c r="H46" s="158" t="s">
        <v>39</v>
      </c>
      <c r="I46" s="157">
        <v>929000</v>
      </c>
      <c r="J46" s="54">
        <f t="shared" ref="J46:J49" si="113">SUM(G46*I46)</f>
        <v>929000</v>
      </c>
      <c r="K46" s="158">
        <v>0.3</v>
      </c>
      <c r="L46" s="56">
        <f t="shared" si="107"/>
        <v>278700</v>
      </c>
      <c r="M46" s="56">
        <f t="shared" si="108"/>
        <v>650300</v>
      </c>
      <c r="N46" s="56"/>
      <c r="O46" s="353"/>
      <c r="P46" s="277"/>
      <c r="Q46" s="79"/>
      <c r="R46" s="77" t="s">
        <v>260</v>
      </c>
      <c r="S46" s="206">
        <v>401830</v>
      </c>
      <c r="T46" s="78">
        <f>SUM(G46*S46)</f>
        <v>401830</v>
      </c>
      <c r="U46" s="55">
        <v>0</v>
      </c>
      <c r="V46" s="73">
        <f>SUM(T46*U46)</f>
        <v>0</v>
      </c>
      <c r="W46" s="73">
        <f>SUM(T46-V46)</f>
        <v>401830</v>
      </c>
      <c r="X46" s="56">
        <f>SUM(W46)</f>
        <v>401830</v>
      </c>
      <c r="Y46" s="79">
        <v>0.11</v>
      </c>
      <c r="Z46" s="56">
        <f>SUM(X46+(X46*Y46))</f>
        <v>446031.3</v>
      </c>
    </row>
    <row r="47" spans="1:298" s="35" customFormat="1" ht="15.5" x14ac:dyDescent="0.35">
      <c r="A47" s="822"/>
      <c r="B47" s="785"/>
      <c r="C47" s="825"/>
      <c r="D47" s="418"/>
      <c r="E47" s="825"/>
      <c r="F47" s="90" t="s">
        <v>80</v>
      </c>
      <c r="G47" s="202">
        <v>1</v>
      </c>
      <c r="H47" s="136" t="s">
        <v>39</v>
      </c>
      <c r="I47" s="177">
        <v>3328000</v>
      </c>
      <c r="J47" s="44">
        <f t="shared" si="113"/>
        <v>3328000</v>
      </c>
      <c r="K47" s="136">
        <v>0.3</v>
      </c>
      <c r="L47" s="46">
        <f t="shared" ref="L47" si="114">SUM(J47*K47)</f>
        <v>998400</v>
      </c>
      <c r="M47" s="46">
        <f t="shared" ref="M47" si="115">SUM(J47-L47)</f>
        <v>2329600</v>
      </c>
      <c r="N47" s="46"/>
      <c r="O47" s="342"/>
      <c r="P47" s="343"/>
      <c r="Q47" s="83"/>
      <c r="R47" s="128" t="s">
        <v>260</v>
      </c>
      <c r="S47" s="186">
        <v>500500</v>
      </c>
      <c r="T47" s="97">
        <f>SUM(G47*S47)</f>
        <v>500500</v>
      </c>
      <c r="U47" s="45">
        <v>0</v>
      </c>
      <c r="V47" s="81">
        <f t="shared" ref="V47" si="116">SUM(T47*U47)</f>
        <v>0</v>
      </c>
      <c r="W47" s="81">
        <f t="shared" ref="W47" si="117">SUM(T47-V47)</f>
        <v>500500</v>
      </c>
      <c r="X47" s="46">
        <f t="shared" ref="X47" si="118">SUM(W47)</f>
        <v>500500</v>
      </c>
      <c r="Y47" s="83">
        <v>0.11</v>
      </c>
      <c r="Z47" s="46">
        <f t="shared" ref="Z47" si="119">SUM(X47+(X47*Y47))</f>
        <v>555555</v>
      </c>
      <c r="AA47" s="9"/>
    </row>
    <row r="48" spans="1:298" s="35" customFormat="1" ht="15.75" customHeight="1" x14ac:dyDescent="0.35">
      <c r="A48" s="194">
        <v>2</v>
      </c>
      <c r="B48" s="140">
        <v>45729</v>
      </c>
      <c r="C48" s="273">
        <v>117820325</v>
      </c>
      <c r="D48" s="613"/>
      <c r="E48" s="273" t="s">
        <v>79</v>
      </c>
      <c r="F48" s="190" t="s">
        <v>186</v>
      </c>
      <c r="G48" s="231">
        <v>2</v>
      </c>
      <c r="H48" s="152" t="s">
        <v>46</v>
      </c>
      <c r="I48" s="191">
        <v>2273000</v>
      </c>
      <c r="J48" s="145">
        <f t="shared" si="113"/>
        <v>4546000</v>
      </c>
      <c r="K48" s="152">
        <v>0.3</v>
      </c>
      <c r="L48" s="146">
        <f t="shared" ref="L48:L49" si="120">SUM(J48*K48)</f>
        <v>1363800</v>
      </c>
      <c r="M48" s="146">
        <f t="shared" ref="M48:M49" si="121">SUM(J48-L48)</f>
        <v>3182200</v>
      </c>
      <c r="N48" s="146">
        <f>SUM(M48)</f>
        <v>3182200</v>
      </c>
      <c r="O48" s="303">
        <f>SUM(N48*11%)</f>
        <v>350042</v>
      </c>
      <c r="P48" s="304"/>
      <c r="Q48" s="146">
        <f>SUM(N48+O48)</f>
        <v>3532242</v>
      </c>
      <c r="R48" s="143" t="s">
        <v>260</v>
      </c>
      <c r="S48" s="148">
        <v>946000</v>
      </c>
      <c r="T48" s="148">
        <f>SUM(G48*S48)</f>
        <v>1892000</v>
      </c>
      <c r="U48" s="147">
        <v>0.45</v>
      </c>
      <c r="V48" s="121">
        <f>SUM(T48*U48)</f>
        <v>851400</v>
      </c>
      <c r="W48" s="121">
        <f>SUM(T48-V48)</f>
        <v>1040600</v>
      </c>
      <c r="X48" s="146">
        <f>SUM(W48)</f>
        <v>1040600</v>
      </c>
      <c r="Y48" s="149">
        <v>0.11</v>
      </c>
      <c r="Z48" s="146">
        <f>SUM(X48+(X48*Y48))</f>
        <v>1155066</v>
      </c>
    </row>
    <row r="49" spans="1:298" s="35" customFormat="1" ht="15.75" customHeight="1" x14ac:dyDescent="0.35">
      <c r="A49" s="194">
        <v>3</v>
      </c>
      <c r="B49" s="140">
        <v>45729</v>
      </c>
      <c r="C49" s="273">
        <v>117820325</v>
      </c>
      <c r="D49" s="613"/>
      <c r="E49" s="273" t="s">
        <v>79</v>
      </c>
      <c r="F49" s="190" t="s">
        <v>479</v>
      </c>
      <c r="G49" s="231">
        <v>1</v>
      </c>
      <c r="H49" s="152" t="s">
        <v>64</v>
      </c>
      <c r="I49" s="191">
        <v>6800000</v>
      </c>
      <c r="J49" s="145">
        <f t="shared" si="113"/>
        <v>6800000</v>
      </c>
      <c r="K49" s="152">
        <v>0</v>
      </c>
      <c r="L49" s="146">
        <f t="shared" si="120"/>
        <v>0</v>
      </c>
      <c r="M49" s="146">
        <f t="shared" si="121"/>
        <v>6800000</v>
      </c>
      <c r="N49" s="146">
        <f>SUM(M49)</f>
        <v>6800000</v>
      </c>
      <c r="O49" s="303">
        <f>SUM(N49*11%)</f>
        <v>748000</v>
      </c>
      <c r="P49" s="304"/>
      <c r="Q49" s="146">
        <f>SUM(N49+O49)</f>
        <v>7548000</v>
      </c>
      <c r="R49" s="143" t="s">
        <v>40</v>
      </c>
      <c r="S49" s="148">
        <v>2000000</v>
      </c>
      <c r="T49" s="148">
        <f>SUM(G49*S49)</f>
        <v>2000000</v>
      </c>
      <c r="U49" s="147">
        <v>0</v>
      </c>
      <c r="V49" s="121">
        <f>SUM(T49*U49)</f>
        <v>0</v>
      </c>
      <c r="W49" s="121">
        <f>SUM(T49-V49)</f>
        <v>2000000</v>
      </c>
      <c r="X49" s="146">
        <f>SUM(W49)</f>
        <v>2000000</v>
      </c>
      <c r="Y49" s="149">
        <v>0.11</v>
      </c>
      <c r="Z49" s="146">
        <f>SUM(X49+(X49*Y49))</f>
        <v>2220000</v>
      </c>
    </row>
    <row r="51" spans="1:298" x14ac:dyDescent="0.35">
      <c r="M51" s="31">
        <f>SUM(M45+M46+M47+M48)</f>
        <v>8688400</v>
      </c>
    </row>
    <row r="52" spans="1:298" ht="19" thickBot="1" x14ac:dyDescent="0.4">
      <c r="A52" s="843" t="s">
        <v>511</v>
      </c>
      <c r="B52" s="842"/>
      <c r="C52" s="842"/>
      <c r="D52" s="1"/>
      <c r="E52" s="2"/>
      <c r="F52" s="4"/>
      <c r="G52" s="5"/>
      <c r="H52" s="4"/>
      <c r="I52" s="6"/>
      <c r="J52" s="7"/>
      <c r="K52" s="8"/>
      <c r="L52" s="9"/>
      <c r="M52" s="9"/>
      <c r="N52" s="10"/>
      <c r="O52" s="10"/>
      <c r="P52" s="10"/>
      <c r="Q52" s="8"/>
      <c r="R52" s="12"/>
      <c r="S52" s="13"/>
      <c r="T52" s="13"/>
      <c r="U52" s="13"/>
      <c r="V52" s="12"/>
      <c r="W52" s="13"/>
      <c r="X52" s="13"/>
      <c r="Y52" s="14"/>
    </row>
    <row r="53" spans="1:298" ht="15.5" x14ac:dyDescent="0.35">
      <c r="A53" s="798" t="s">
        <v>0</v>
      </c>
      <c r="B53" s="798" t="s">
        <v>1</v>
      </c>
      <c r="C53" s="798"/>
      <c r="D53" s="798" t="s">
        <v>2</v>
      </c>
      <c r="E53" s="800" t="s">
        <v>3</v>
      </c>
      <c r="F53" s="798" t="s">
        <v>5</v>
      </c>
      <c r="G53" s="798" t="s">
        <v>6</v>
      </c>
      <c r="H53" s="798"/>
      <c r="I53" s="370" t="s">
        <v>7</v>
      </c>
      <c r="J53" s="371" t="s">
        <v>8</v>
      </c>
      <c r="K53" s="372" t="s">
        <v>9</v>
      </c>
      <c r="L53" s="371" t="s">
        <v>10</v>
      </c>
      <c r="M53" s="371" t="s">
        <v>10</v>
      </c>
      <c r="N53" s="371" t="s">
        <v>11</v>
      </c>
      <c r="O53" s="802" t="s">
        <v>93</v>
      </c>
      <c r="P53" s="802" t="s">
        <v>206</v>
      </c>
      <c r="Q53" s="371" t="s">
        <v>12</v>
      </c>
      <c r="R53" s="804" t="s">
        <v>13</v>
      </c>
      <c r="S53" s="371" t="s">
        <v>14</v>
      </c>
      <c r="T53" s="371" t="s">
        <v>14</v>
      </c>
      <c r="U53" s="374" t="s">
        <v>15</v>
      </c>
      <c r="V53" s="40" t="s">
        <v>16</v>
      </c>
      <c r="W53" s="40" t="s">
        <v>17</v>
      </c>
      <c r="X53" s="40" t="s">
        <v>18</v>
      </c>
      <c r="Y53" s="794" t="s">
        <v>19</v>
      </c>
      <c r="Z53" s="796" t="s">
        <v>17</v>
      </c>
    </row>
    <row r="54" spans="1:298" s="41" customFormat="1" ht="16" thickBot="1" x14ac:dyDescent="0.4">
      <c r="A54" s="808"/>
      <c r="B54" s="375" t="s">
        <v>20</v>
      </c>
      <c r="C54" s="367" t="s">
        <v>21</v>
      </c>
      <c r="D54" s="808"/>
      <c r="E54" s="809"/>
      <c r="F54" s="808"/>
      <c r="G54" s="377" t="s">
        <v>23</v>
      </c>
      <c r="H54" s="367" t="s">
        <v>24</v>
      </c>
      <c r="I54" s="378" t="s">
        <v>25</v>
      </c>
      <c r="J54" s="379" t="s">
        <v>25</v>
      </c>
      <c r="K54" s="380" t="s">
        <v>26</v>
      </c>
      <c r="L54" s="379" t="s">
        <v>27</v>
      </c>
      <c r="M54" s="379" t="s">
        <v>28</v>
      </c>
      <c r="N54" s="379" t="s">
        <v>29</v>
      </c>
      <c r="O54" s="810"/>
      <c r="P54" s="810"/>
      <c r="Q54" s="379" t="s">
        <v>30</v>
      </c>
      <c r="R54" s="811"/>
      <c r="S54" s="379" t="s">
        <v>31</v>
      </c>
      <c r="T54" s="379" t="s">
        <v>32</v>
      </c>
      <c r="U54" s="381" t="s">
        <v>33</v>
      </c>
      <c r="V54" s="367" t="s">
        <v>34</v>
      </c>
      <c r="W54" s="367" t="s">
        <v>35</v>
      </c>
      <c r="X54" s="367" t="s">
        <v>36</v>
      </c>
      <c r="Y54" s="806"/>
      <c r="Z54" s="80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row>
    <row r="55" spans="1:298" s="35" customFormat="1" ht="15.5" x14ac:dyDescent="0.35">
      <c r="A55" s="820">
        <v>1</v>
      </c>
      <c r="B55" s="783">
        <v>45765</v>
      </c>
      <c r="C55" s="823">
        <v>118080425</v>
      </c>
      <c r="D55" s="553"/>
      <c r="E55" s="823" t="s">
        <v>79</v>
      </c>
      <c r="F55" s="172" t="s">
        <v>61</v>
      </c>
      <c r="G55" s="203">
        <v>1</v>
      </c>
      <c r="H55" s="133" t="s">
        <v>39</v>
      </c>
      <c r="I55" s="204">
        <v>3609000</v>
      </c>
      <c r="J55" s="123">
        <f t="shared" ref="J55:J57" si="122">SUM(G55*I55)</f>
        <v>3609000</v>
      </c>
      <c r="K55" s="133">
        <v>0.3</v>
      </c>
      <c r="L55" s="134">
        <f t="shared" ref="L55:L59" si="123">SUM(J55*K55)</f>
        <v>1082700</v>
      </c>
      <c r="M55" s="134">
        <f t="shared" ref="M55:M59" si="124">SUM(J55-L55)</f>
        <v>2526300</v>
      </c>
      <c r="N55" s="134">
        <f>SUM(M55:M63)</f>
        <v>19932500</v>
      </c>
      <c r="O55" s="331">
        <f>SUM(N55*11%)</f>
        <v>2192575</v>
      </c>
      <c r="P55" s="332"/>
      <c r="Q55" s="134">
        <f>SUM(N55+O55)</f>
        <v>22125075</v>
      </c>
      <c r="R55" s="171" t="s">
        <v>260</v>
      </c>
      <c r="S55" s="181">
        <v>1561285</v>
      </c>
      <c r="T55" s="137">
        <f>SUM(G55*S55)</f>
        <v>1561285</v>
      </c>
      <c r="U55" s="135">
        <v>0</v>
      </c>
      <c r="V55" s="129">
        <f t="shared" ref="V55:V57" si="125">SUM(T55*U55)</f>
        <v>0</v>
      </c>
      <c r="W55" s="129">
        <f t="shared" ref="W55:W57" si="126">SUM(T55-V55)</f>
        <v>1561285</v>
      </c>
      <c r="X55" s="134">
        <f t="shared" ref="X55:X57" si="127">SUM(W55)</f>
        <v>1561285</v>
      </c>
      <c r="Y55" s="138">
        <v>0.11</v>
      </c>
      <c r="Z55" s="134">
        <f t="shared" ref="Z55:Z57" si="128">SUM(X55+(X55*Y55))</f>
        <v>1733026.35</v>
      </c>
      <c r="AA55" s="9"/>
    </row>
    <row r="56" spans="1:298" s="35" customFormat="1" ht="15.5" x14ac:dyDescent="0.35">
      <c r="A56" s="821"/>
      <c r="B56" s="784"/>
      <c r="C56" s="824"/>
      <c r="D56" s="260"/>
      <c r="E56" s="824"/>
      <c r="F56" s="125" t="s">
        <v>148</v>
      </c>
      <c r="G56" s="75">
        <v>1</v>
      </c>
      <c r="H56" s="158" t="s">
        <v>42</v>
      </c>
      <c r="I56" s="157">
        <v>1815000</v>
      </c>
      <c r="J56" s="54">
        <f t="shared" si="122"/>
        <v>1815000</v>
      </c>
      <c r="K56" s="158">
        <v>0.3</v>
      </c>
      <c r="L56" s="56">
        <f t="shared" si="123"/>
        <v>544500</v>
      </c>
      <c r="M56" s="56">
        <f t="shared" si="124"/>
        <v>1270500</v>
      </c>
      <c r="N56" s="56"/>
      <c r="O56" s="353"/>
      <c r="P56" s="277"/>
      <c r="Q56" s="56"/>
      <c r="R56" s="77" t="s">
        <v>260</v>
      </c>
      <c r="S56" s="166">
        <v>658000</v>
      </c>
      <c r="T56" s="78">
        <f>SUM(G56*S56)</f>
        <v>658000</v>
      </c>
      <c r="U56" s="55">
        <v>0</v>
      </c>
      <c r="V56" s="73">
        <f t="shared" si="125"/>
        <v>0</v>
      </c>
      <c r="W56" s="73">
        <f t="shared" si="126"/>
        <v>658000</v>
      </c>
      <c r="X56" s="56">
        <f t="shared" si="127"/>
        <v>658000</v>
      </c>
      <c r="Y56" s="79">
        <v>0.11</v>
      </c>
      <c r="Z56" s="56">
        <f t="shared" si="128"/>
        <v>730380</v>
      </c>
      <c r="AA56" s="188"/>
    </row>
    <row r="57" spans="1:298" s="35" customFormat="1" ht="15.5" x14ac:dyDescent="0.35">
      <c r="A57" s="821"/>
      <c r="B57" s="784"/>
      <c r="C57" s="824"/>
      <c r="D57" s="260"/>
      <c r="E57" s="824"/>
      <c r="F57" s="125" t="s">
        <v>95</v>
      </c>
      <c r="G57" s="75">
        <v>4</v>
      </c>
      <c r="H57" s="158" t="s">
        <v>42</v>
      </c>
      <c r="I57" s="157">
        <v>2891000</v>
      </c>
      <c r="J57" s="54">
        <f t="shared" si="122"/>
        <v>11564000</v>
      </c>
      <c r="K57" s="158">
        <v>0.3</v>
      </c>
      <c r="L57" s="56">
        <f t="shared" si="123"/>
        <v>3469200</v>
      </c>
      <c r="M57" s="56">
        <f t="shared" si="124"/>
        <v>8094800</v>
      </c>
      <c r="N57" s="56"/>
      <c r="O57" s="353"/>
      <c r="P57" s="277"/>
      <c r="Q57" s="56"/>
      <c r="R57" s="77" t="s">
        <v>260</v>
      </c>
      <c r="S57" s="166">
        <v>1462000</v>
      </c>
      <c r="T57" s="78">
        <f>SUM(G57*S57)</f>
        <v>5848000</v>
      </c>
      <c r="U57" s="55">
        <v>0</v>
      </c>
      <c r="V57" s="73">
        <f t="shared" si="125"/>
        <v>0</v>
      </c>
      <c r="W57" s="73">
        <f t="shared" si="126"/>
        <v>5848000</v>
      </c>
      <c r="X57" s="56">
        <f t="shared" si="127"/>
        <v>5848000</v>
      </c>
      <c r="Y57" s="79">
        <v>0.11</v>
      </c>
      <c r="Z57" s="56">
        <f t="shared" si="128"/>
        <v>6491280</v>
      </c>
      <c r="AA57" s="188"/>
    </row>
    <row r="58" spans="1:298" s="35" customFormat="1" ht="15.5" x14ac:dyDescent="0.35">
      <c r="A58" s="821"/>
      <c r="B58" s="784"/>
      <c r="C58" s="824"/>
      <c r="D58" s="260"/>
      <c r="E58" s="824"/>
      <c r="F58" s="125" t="s">
        <v>83</v>
      </c>
      <c r="G58" s="75">
        <v>1</v>
      </c>
      <c r="H58" s="158" t="s">
        <v>39</v>
      </c>
      <c r="I58" s="157">
        <v>1667000</v>
      </c>
      <c r="J58" s="54">
        <f t="shared" ref="J58" si="129">SUM(G58*I58)</f>
        <v>1667000</v>
      </c>
      <c r="K58" s="158">
        <v>0.3</v>
      </c>
      <c r="L58" s="56">
        <f t="shared" si="123"/>
        <v>500100</v>
      </c>
      <c r="M58" s="56">
        <f t="shared" si="124"/>
        <v>1166900</v>
      </c>
      <c r="N58" s="56"/>
      <c r="O58" s="353"/>
      <c r="P58" s="277"/>
      <c r="Q58" s="79"/>
      <c r="R58" s="77" t="s">
        <v>260</v>
      </c>
      <c r="S58" s="166">
        <v>720940</v>
      </c>
      <c r="T58" s="78">
        <f>SUM(G58*S58)</f>
        <v>720940</v>
      </c>
      <c r="U58" s="55">
        <v>0</v>
      </c>
      <c r="V58" s="73">
        <f>SUM(T58*U58)</f>
        <v>0</v>
      </c>
      <c r="W58" s="73">
        <f>SUM(T58-V58)</f>
        <v>720940</v>
      </c>
      <c r="X58" s="56">
        <f>SUM(W58)</f>
        <v>720940</v>
      </c>
      <c r="Y58" s="79">
        <v>0.11</v>
      </c>
      <c r="Z58" s="56">
        <f>SUM(X58+(X58*Y58))</f>
        <v>800243.4</v>
      </c>
    </row>
    <row r="59" spans="1:298" s="35" customFormat="1" ht="15.5" x14ac:dyDescent="0.35">
      <c r="A59" s="821"/>
      <c r="B59" s="784"/>
      <c r="C59" s="824"/>
      <c r="D59" s="260"/>
      <c r="E59" s="824"/>
      <c r="F59" s="125" t="s">
        <v>125</v>
      </c>
      <c r="G59" s="75">
        <v>3</v>
      </c>
      <c r="H59" s="158" t="s">
        <v>45</v>
      </c>
      <c r="I59" s="157">
        <v>1681000</v>
      </c>
      <c r="J59" s="54">
        <f t="shared" ref="J59" si="130">SUM(G59*I59)</f>
        <v>5043000</v>
      </c>
      <c r="K59" s="158">
        <v>0.3</v>
      </c>
      <c r="L59" s="56">
        <f t="shared" si="123"/>
        <v>1512900</v>
      </c>
      <c r="M59" s="56">
        <f t="shared" si="124"/>
        <v>3530100</v>
      </c>
      <c r="N59" s="56"/>
      <c r="O59" s="353"/>
      <c r="P59" s="277"/>
      <c r="Q59" s="79"/>
      <c r="R59" s="77" t="s">
        <v>260</v>
      </c>
      <c r="S59" s="166">
        <v>658000</v>
      </c>
      <c r="T59" s="78">
        <f>SUM(G59*S59)</f>
        <v>1974000</v>
      </c>
      <c r="U59" s="55">
        <v>0</v>
      </c>
      <c r="V59" s="73">
        <f t="shared" ref="V59" si="131">SUM(T59*U59)</f>
        <v>0</v>
      </c>
      <c r="W59" s="73">
        <f t="shared" ref="W59" si="132">SUM(T59-V59)</f>
        <v>1974000</v>
      </c>
      <c r="X59" s="56">
        <f t="shared" ref="X59:X62" si="133">SUM(W59)</f>
        <v>1974000</v>
      </c>
      <c r="Y59" s="79">
        <v>0.11</v>
      </c>
      <c r="Z59" s="56">
        <f t="shared" ref="Z59" si="134">SUM(X59+(X59*Y59))</f>
        <v>2191140</v>
      </c>
      <c r="AA59" s="188"/>
    </row>
    <row r="60" spans="1:298" s="35" customFormat="1" ht="15.5" x14ac:dyDescent="0.35">
      <c r="A60" s="821"/>
      <c r="B60" s="784"/>
      <c r="C60" s="824"/>
      <c r="D60" s="260"/>
      <c r="E60" s="824"/>
      <c r="F60" s="125" t="s">
        <v>81</v>
      </c>
      <c r="G60" s="75">
        <v>1</v>
      </c>
      <c r="H60" s="158" t="s">
        <v>39</v>
      </c>
      <c r="I60" s="157">
        <v>489000</v>
      </c>
      <c r="J60" s="54">
        <f t="shared" ref="J60:J61" si="135">SUM(G60*I60)</f>
        <v>489000</v>
      </c>
      <c r="K60" s="158">
        <v>0.3</v>
      </c>
      <c r="L60" s="56">
        <f t="shared" ref="L60:L61" si="136">SUM(J60*K60)</f>
        <v>146700</v>
      </c>
      <c r="M60" s="56">
        <f t="shared" ref="M60:M61" si="137">SUM(J60-L60)</f>
        <v>342300</v>
      </c>
      <c r="N60" s="56"/>
      <c r="O60" s="353"/>
      <c r="P60" s="277"/>
      <c r="Q60" s="56"/>
      <c r="R60" s="77" t="s">
        <v>260</v>
      </c>
      <c r="S60" s="166">
        <v>384100</v>
      </c>
      <c r="T60" s="78">
        <v>211255</v>
      </c>
      <c r="U60" s="55">
        <v>0</v>
      </c>
      <c r="V60" s="73">
        <f t="shared" ref="V60:V61" si="138">SUM(T60*U60)</f>
        <v>0</v>
      </c>
      <c r="W60" s="73">
        <f t="shared" ref="W60:W61" si="139">SUM(T60-V60)</f>
        <v>211255</v>
      </c>
      <c r="X60" s="56">
        <f t="shared" si="133"/>
        <v>211255</v>
      </c>
      <c r="Y60" s="79">
        <v>0.11</v>
      </c>
      <c r="Z60" s="56">
        <f t="shared" ref="Z60" si="140">SUM(X60+(X60*Y60))</f>
        <v>234493.05</v>
      </c>
      <c r="AA60" s="9"/>
    </row>
    <row r="61" spans="1:298" s="35" customFormat="1" ht="16.5" customHeight="1" x14ac:dyDescent="0.35">
      <c r="A61" s="821"/>
      <c r="B61" s="784"/>
      <c r="C61" s="824"/>
      <c r="D61" s="260"/>
      <c r="E61" s="824"/>
      <c r="F61" s="409" t="s">
        <v>192</v>
      </c>
      <c r="G61" s="75">
        <v>2</v>
      </c>
      <c r="H61" s="158" t="s">
        <v>42</v>
      </c>
      <c r="I61" s="411">
        <v>697000</v>
      </c>
      <c r="J61" s="54">
        <f t="shared" si="135"/>
        <v>1394000</v>
      </c>
      <c r="K61" s="55">
        <v>0.3</v>
      </c>
      <c r="L61" s="56">
        <f t="shared" si="136"/>
        <v>418200</v>
      </c>
      <c r="M61" s="56">
        <f t="shared" si="137"/>
        <v>975800</v>
      </c>
      <c r="N61" s="56"/>
      <c r="O61" s="353"/>
      <c r="P61" s="277"/>
      <c r="Q61" s="56"/>
      <c r="R61" s="77" t="s">
        <v>260</v>
      </c>
      <c r="S61" s="78">
        <v>150000</v>
      </c>
      <c r="T61" s="78">
        <f>SUM(G61*S61)</f>
        <v>300000</v>
      </c>
      <c r="U61" s="55">
        <v>0</v>
      </c>
      <c r="V61" s="73">
        <f t="shared" si="138"/>
        <v>0</v>
      </c>
      <c r="W61" s="73">
        <f t="shared" si="139"/>
        <v>300000</v>
      </c>
      <c r="X61" s="56">
        <f t="shared" si="133"/>
        <v>300000</v>
      </c>
      <c r="Y61" s="79">
        <v>0.11</v>
      </c>
      <c r="Z61" s="56">
        <f t="shared" ref="Z61:Z62" si="141">SUM(X61+(X61*Y61))</f>
        <v>333000</v>
      </c>
      <c r="AA61" s="188"/>
    </row>
    <row r="62" spans="1:298" s="35" customFormat="1" ht="15.5" x14ac:dyDescent="0.35">
      <c r="A62" s="821"/>
      <c r="B62" s="784"/>
      <c r="C62" s="824"/>
      <c r="D62" s="260"/>
      <c r="E62" s="824"/>
      <c r="F62" s="70" t="s">
        <v>134</v>
      </c>
      <c r="G62" s="75">
        <v>1</v>
      </c>
      <c r="H62" s="158" t="s">
        <v>39</v>
      </c>
      <c r="I62" s="157">
        <v>621000</v>
      </c>
      <c r="J62" s="54">
        <f t="shared" ref="J62" si="142">SUM(G62*I62)</f>
        <v>621000</v>
      </c>
      <c r="K62" s="158">
        <v>0.3</v>
      </c>
      <c r="L62" s="56">
        <f t="shared" ref="L62" si="143">SUM(J62*K62)</f>
        <v>186300</v>
      </c>
      <c r="M62" s="56">
        <f t="shared" ref="M62:M63" si="144">SUM(J62-L62)</f>
        <v>434700</v>
      </c>
      <c r="N62" s="56"/>
      <c r="O62" s="353"/>
      <c r="P62" s="277"/>
      <c r="Q62" s="79"/>
      <c r="R62" s="77" t="s">
        <v>260</v>
      </c>
      <c r="S62" s="166">
        <v>268620</v>
      </c>
      <c r="T62" s="78">
        <f>SUM(G62*S62)</f>
        <v>268620</v>
      </c>
      <c r="U62" s="55">
        <v>0</v>
      </c>
      <c r="V62" s="73">
        <f t="shared" ref="V62" si="145">SUM(T62*U62)</f>
        <v>0</v>
      </c>
      <c r="W62" s="73">
        <f t="shared" ref="W62" si="146">SUM(T62-V62)</f>
        <v>268620</v>
      </c>
      <c r="X62" s="56">
        <f t="shared" si="133"/>
        <v>268620</v>
      </c>
      <c r="Y62" s="79">
        <v>0.11</v>
      </c>
      <c r="Z62" s="56">
        <f t="shared" si="141"/>
        <v>298168.2</v>
      </c>
      <c r="AA62" s="9"/>
    </row>
    <row r="63" spans="1:298" s="35" customFormat="1" ht="15.75" customHeight="1" x14ac:dyDescent="0.35">
      <c r="A63" s="822"/>
      <c r="B63" s="785"/>
      <c r="C63" s="825"/>
      <c r="D63" s="418"/>
      <c r="E63" s="825"/>
      <c r="F63" s="184" t="s">
        <v>186</v>
      </c>
      <c r="G63" s="202">
        <v>1</v>
      </c>
      <c r="H63" s="136" t="s">
        <v>46</v>
      </c>
      <c r="I63" s="177">
        <v>2273000</v>
      </c>
      <c r="J63" s="44">
        <f t="shared" ref="J63:J64" si="147">SUM(G63*I63)</f>
        <v>2273000</v>
      </c>
      <c r="K63" s="136">
        <v>0.3</v>
      </c>
      <c r="L63" s="46">
        <f t="shared" ref="L63" si="148">SUM(J63*K63)</f>
        <v>681900</v>
      </c>
      <c r="M63" s="46">
        <f t="shared" si="144"/>
        <v>1591100</v>
      </c>
      <c r="N63" s="46"/>
      <c r="O63" s="342"/>
      <c r="P63" s="343"/>
      <c r="Q63" s="46"/>
      <c r="R63" s="128" t="s">
        <v>260</v>
      </c>
      <c r="S63" s="97">
        <v>946000</v>
      </c>
      <c r="T63" s="97">
        <f>SUM(G63*S63)</f>
        <v>946000</v>
      </c>
      <c r="U63" s="45">
        <v>0.45</v>
      </c>
      <c r="V63" s="81">
        <f>SUM(T63*U63)</f>
        <v>425700</v>
      </c>
      <c r="W63" s="81">
        <f>SUM(T63-V63)</f>
        <v>520300</v>
      </c>
      <c r="X63" s="46">
        <f>SUM(W63)</f>
        <v>520300</v>
      </c>
      <c r="Y63" s="83">
        <v>0.11</v>
      </c>
      <c r="Z63" s="46">
        <f>SUM(X63+(X63*Y63))</f>
        <v>577533</v>
      </c>
    </row>
    <row r="64" spans="1:298" s="465" customFormat="1" ht="15.5" hidden="1" x14ac:dyDescent="0.35">
      <c r="A64" s="820">
        <v>2</v>
      </c>
      <c r="B64" s="783">
        <v>45765</v>
      </c>
      <c r="C64" s="823">
        <v>118100425</v>
      </c>
      <c r="D64" s="553"/>
      <c r="E64" s="823" t="s">
        <v>79</v>
      </c>
      <c r="F64" s="171" t="s">
        <v>189</v>
      </c>
      <c r="G64" s="253">
        <v>1</v>
      </c>
      <c r="H64" s="135" t="s">
        <v>64</v>
      </c>
      <c r="I64" s="575">
        <v>7381000</v>
      </c>
      <c r="J64" s="259">
        <f t="shared" si="147"/>
        <v>7381000</v>
      </c>
      <c r="K64" s="135">
        <v>0.3</v>
      </c>
      <c r="L64" s="576">
        <f>SUM(J64*K64)</f>
        <v>2214300</v>
      </c>
      <c r="M64" s="576">
        <f>SUM(J64-L64)</f>
        <v>5166700</v>
      </c>
      <c r="N64" s="134">
        <f>SUM(M64:M66)</f>
        <v>13751500</v>
      </c>
      <c r="O64" s="331">
        <f>SUM(N64*11%)</f>
        <v>1512665</v>
      </c>
      <c r="P64" s="684"/>
      <c r="Q64" s="134">
        <f>SUM(N64+O64)</f>
        <v>15264165</v>
      </c>
      <c r="R64" s="171" t="s">
        <v>260</v>
      </c>
      <c r="S64" s="181">
        <v>2900000</v>
      </c>
      <c r="T64" s="685">
        <f>SUM(G64*S64)</f>
        <v>2900000</v>
      </c>
      <c r="U64" s="135">
        <v>0</v>
      </c>
      <c r="V64" s="576">
        <f t="shared" ref="V64:V65" si="149">SUM(T64*U64)</f>
        <v>0</v>
      </c>
      <c r="W64" s="576">
        <f t="shared" ref="W64:W65" si="150">SUM(T64-V64)</f>
        <v>2900000</v>
      </c>
      <c r="X64" s="576">
        <f t="shared" ref="X64:X65" si="151">SUM(W64)</f>
        <v>2900000</v>
      </c>
      <c r="Y64" s="138">
        <v>0.11</v>
      </c>
      <c r="Z64" s="576">
        <f t="shared" ref="Z64:Z65" si="152">SUM(X64+(X64*Y64))</f>
        <v>3219000</v>
      </c>
    </row>
    <row r="65" spans="1:298" s="35" customFormat="1" ht="15.5" hidden="1" x14ac:dyDescent="0.35">
      <c r="A65" s="821"/>
      <c r="B65" s="784"/>
      <c r="C65" s="824"/>
      <c r="D65" s="260"/>
      <c r="E65" s="824"/>
      <c r="F65" s="125" t="s">
        <v>148</v>
      </c>
      <c r="G65" s="75">
        <v>3</v>
      </c>
      <c r="H65" s="158" t="s">
        <v>42</v>
      </c>
      <c r="I65" s="157">
        <v>1815000</v>
      </c>
      <c r="J65" s="54">
        <f t="shared" ref="J65:J66" si="153">SUM(G65*I65)</f>
        <v>5445000</v>
      </c>
      <c r="K65" s="158">
        <v>0.3</v>
      </c>
      <c r="L65" s="56">
        <f t="shared" ref="L65:L66" si="154">SUM(J65*K65)</f>
        <v>1633500</v>
      </c>
      <c r="M65" s="56">
        <f t="shared" ref="M65:M66" si="155">SUM(J65-L65)</f>
        <v>3811500</v>
      </c>
      <c r="N65" s="56"/>
      <c r="O65" s="353"/>
      <c r="P65" s="277"/>
      <c r="Q65" s="56"/>
      <c r="R65" s="77" t="s">
        <v>260</v>
      </c>
      <c r="S65" s="166">
        <v>658000</v>
      </c>
      <c r="T65" s="78">
        <f>SUM(G65*S65)</f>
        <v>1974000</v>
      </c>
      <c r="U65" s="55">
        <v>0</v>
      </c>
      <c r="V65" s="73">
        <f t="shared" si="149"/>
        <v>0</v>
      </c>
      <c r="W65" s="73">
        <f t="shared" si="150"/>
        <v>1974000</v>
      </c>
      <c r="X65" s="56">
        <f t="shared" si="151"/>
        <v>1974000</v>
      </c>
      <c r="Y65" s="79">
        <v>0.11</v>
      </c>
      <c r="Z65" s="56">
        <f t="shared" si="152"/>
        <v>2191140</v>
      </c>
      <c r="AA65" s="188"/>
    </row>
    <row r="66" spans="1:298" s="35" customFormat="1" ht="15.75" customHeight="1" x14ac:dyDescent="0.35">
      <c r="A66" s="822"/>
      <c r="B66" s="785"/>
      <c r="C66" s="825"/>
      <c r="D66" s="418"/>
      <c r="E66" s="825"/>
      <c r="F66" s="184" t="s">
        <v>186</v>
      </c>
      <c r="G66" s="202">
        <v>3</v>
      </c>
      <c r="H66" s="136" t="s">
        <v>46</v>
      </c>
      <c r="I66" s="177">
        <v>2273000</v>
      </c>
      <c r="J66" s="44">
        <f t="shared" si="153"/>
        <v>6819000</v>
      </c>
      <c r="K66" s="136">
        <v>0.3</v>
      </c>
      <c r="L66" s="46">
        <f t="shared" si="154"/>
        <v>2045700</v>
      </c>
      <c r="M66" s="46">
        <f t="shared" si="155"/>
        <v>4773300</v>
      </c>
      <c r="N66" s="46"/>
      <c r="O66" s="342"/>
      <c r="P66" s="343"/>
      <c r="Q66" s="46"/>
      <c r="R66" s="128" t="s">
        <v>260</v>
      </c>
      <c r="S66" s="97">
        <v>946000</v>
      </c>
      <c r="T66" s="97">
        <f>SUM(G66*S66)</f>
        <v>2838000</v>
      </c>
      <c r="U66" s="45">
        <v>0.45</v>
      </c>
      <c r="V66" s="81">
        <f>SUM(T66*U66)</f>
        <v>1277100</v>
      </c>
      <c r="W66" s="81">
        <f>SUM(T66-V66)</f>
        <v>1560900</v>
      </c>
      <c r="X66" s="46">
        <f>SUM(W66)</f>
        <v>1560900</v>
      </c>
      <c r="Y66" s="83">
        <v>0.11</v>
      </c>
      <c r="Z66" s="46">
        <f>SUM(X66+(X66*Y66))</f>
        <v>1732599</v>
      </c>
    </row>
    <row r="67" spans="1:298" ht="15" customHeight="1" x14ac:dyDescent="0.35">
      <c r="A67" s="466"/>
      <c r="B67" s="467"/>
      <c r="C67" s="468"/>
      <c r="D67" s="4"/>
      <c r="E67" s="468"/>
    </row>
    <row r="68" spans="1:298" ht="15" customHeight="1" x14ac:dyDescent="0.35">
      <c r="A68" s="466"/>
      <c r="B68" s="467"/>
      <c r="C68" s="468"/>
      <c r="D68" s="4"/>
      <c r="E68" s="468"/>
      <c r="M68" s="31">
        <f>SUM(M55+M58+M60+M62+M63+M66)</f>
        <v>10834600</v>
      </c>
    </row>
    <row r="69" spans="1:298" ht="19" thickBot="1" x14ac:dyDescent="0.4">
      <c r="A69" s="843" t="s">
        <v>531</v>
      </c>
      <c r="B69" s="842"/>
      <c r="C69" s="842"/>
      <c r="D69" s="1"/>
      <c r="E69" s="2"/>
      <c r="F69" s="4"/>
      <c r="G69" s="5"/>
      <c r="H69" s="4"/>
      <c r="I69" s="6"/>
      <c r="J69" s="7"/>
      <c r="K69" s="8"/>
      <c r="L69" s="9"/>
      <c r="M69" s="9"/>
      <c r="N69" s="10"/>
      <c r="O69" s="10"/>
      <c r="P69" s="10"/>
      <c r="Q69" s="8"/>
      <c r="R69" s="12"/>
      <c r="S69" s="13"/>
      <c r="T69" s="13"/>
      <c r="U69" s="13"/>
      <c r="V69" s="12"/>
      <c r="W69" s="13"/>
      <c r="X69" s="13"/>
      <c r="Y69" s="14"/>
    </row>
    <row r="70" spans="1:298" ht="15.5" x14ac:dyDescent="0.35">
      <c r="A70" s="798" t="s">
        <v>0</v>
      </c>
      <c r="B70" s="798" t="s">
        <v>1</v>
      </c>
      <c r="C70" s="798"/>
      <c r="D70" s="798" t="s">
        <v>2</v>
      </c>
      <c r="E70" s="800" t="s">
        <v>3</v>
      </c>
      <c r="F70" s="798" t="s">
        <v>5</v>
      </c>
      <c r="G70" s="798" t="s">
        <v>6</v>
      </c>
      <c r="H70" s="798"/>
      <c r="I70" s="370" t="s">
        <v>7</v>
      </c>
      <c r="J70" s="371" t="s">
        <v>8</v>
      </c>
      <c r="K70" s="372" t="s">
        <v>9</v>
      </c>
      <c r="L70" s="371" t="s">
        <v>10</v>
      </c>
      <c r="M70" s="371" t="s">
        <v>10</v>
      </c>
      <c r="N70" s="371" t="s">
        <v>11</v>
      </c>
      <c r="O70" s="802" t="s">
        <v>93</v>
      </c>
      <c r="P70" s="802" t="s">
        <v>206</v>
      </c>
      <c r="Q70" s="371" t="s">
        <v>12</v>
      </c>
      <c r="R70" s="804" t="s">
        <v>13</v>
      </c>
      <c r="S70" s="371" t="s">
        <v>14</v>
      </c>
      <c r="T70" s="371" t="s">
        <v>14</v>
      </c>
      <c r="U70" s="374" t="s">
        <v>15</v>
      </c>
      <c r="V70" s="40" t="s">
        <v>16</v>
      </c>
      <c r="W70" s="40" t="s">
        <v>17</v>
      </c>
      <c r="X70" s="40" t="s">
        <v>18</v>
      </c>
      <c r="Y70" s="794" t="s">
        <v>19</v>
      </c>
      <c r="Z70" s="796" t="s">
        <v>17</v>
      </c>
    </row>
    <row r="71" spans="1:298" s="41" customFormat="1" ht="16" thickBot="1" x14ac:dyDescent="0.4">
      <c r="A71" s="808"/>
      <c r="B71" s="375" t="s">
        <v>20</v>
      </c>
      <c r="C71" s="367" t="s">
        <v>21</v>
      </c>
      <c r="D71" s="808"/>
      <c r="E71" s="809"/>
      <c r="F71" s="808"/>
      <c r="G71" s="377" t="s">
        <v>23</v>
      </c>
      <c r="H71" s="367" t="s">
        <v>24</v>
      </c>
      <c r="I71" s="378" t="s">
        <v>25</v>
      </c>
      <c r="J71" s="379" t="s">
        <v>25</v>
      </c>
      <c r="K71" s="380" t="s">
        <v>26</v>
      </c>
      <c r="L71" s="379" t="s">
        <v>27</v>
      </c>
      <c r="M71" s="379" t="s">
        <v>28</v>
      </c>
      <c r="N71" s="379" t="s">
        <v>29</v>
      </c>
      <c r="O71" s="810"/>
      <c r="P71" s="810"/>
      <c r="Q71" s="379" t="s">
        <v>30</v>
      </c>
      <c r="R71" s="811"/>
      <c r="S71" s="379" t="s">
        <v>31</v>
      </c>
      <c r="T71" s="379" t="s">
        <v>32</v>
      </c>
      <c r="U71" s="381" t="s">
        <v>33</v>
      </c>
      <c r="V71" s="367" t="s">
        <v>34</v>
      </c>
      <c r="W71" s="367" t="s">
        <v>35</v>
      </c>
      <c r="X71" s="367" t="s">
        <v>36</v>
      </c>
      <c r="Y71" s="806"/>
      <c r="Z71" s="807"/>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row>
    <row r="72" spans="1:298" s="465" customFormat="1" ht="15.5" x14ac:dyDescent="0.35">
      <c r="A72" s="194">
        <v>1</v>
      </c>
      <c r="B72" s="140">
        <v>45786</v>
      </c>
      <c r="C72" s="273">
        <v>118270525</v>
      </c>
      <c r="D72" s="901" t="s">
        <v>79</v>
      </c>
      <c r="E72" s="902"/>
      <c r="F72" s="143" t="s">
        <v>189</v>
      </c>
      <c r="G72" s="139">
        <v>1</v>
      </c>
      <c r="H72" s="147" t="s">
        <v>64</v>
      </c>
      <c r="I72" s="469">
        <v>7381000</v>
      </c>
      <c r="J72" s="258">
        <f t="shared" ref="J72" si="156">SUM(G72*I72)</f>
        <v>7381000</v>
      </c>
      <c r="K72" s="147">
        <v>0.3</v>
      </c>
      <c r="L72" s="470">
        <f>SUM(J72*K72)</f>
        <v>2214300</v>
      </c>
      <c r="M72" s="470">
        <f>SUM(J72-L72)</f>
        <v>5166700</v>
      </c>
      <c r="N72" s="146">
        <f>SUM(M72)</f>
        <v>5166700</v>
      </c>
      <c r="O72" s="303">
        <f>SUM(N72*11%)</f>
        <v>568337</v>
      </c>
      <c r="P72" s="252"/>
      <c r="Q72" s="146">
        <f>SUM(N72+O72)</f>
        <v>5735037</v>
      </c>
      <c r="R72" s="143" t="s">
        <v>260</v>
      </c>
      <c r="S72" s="193">
        <v>2900000</v>
      </c>
      <c r="T72" s="471">
        <f>SUM(G72*S72)</f>
        <v>2900000</v>
      </c>
      <c r="U72" s="147">
        <v>0</v>
      </c>
      <c r="V72" s="470">
        <f t="shared" ref="V72" si="157">SUM(T72*U72)</f>
        <v>0</v>
      </c>
      <c r="W72" s="470">
        <f t="shared" ref="W72" si="158">SUM(T72-V72)</f>
        <v>2900000</v>
      </c>
      <c r="X72" s="470">
        <f t="shared" ref="X72" si="159">SUM(W72)</f>
        <v>2900000</v>
      </c>
      <c r="Y72" s="149">
        <v>0.11</v>
      </c>
      <c r="Z72" s="470">
        <f t="shared" ref="Z72" si="160">SUM(X72+(X72*Y72))</f>
        <v>3219000</v>
      </c>
    </row>
    <row r="73" spans="1:298" ht="15" customHeight="1" x14ac:dyDescent="0.35">
      <c r="A73" s="466"/>
      <c r="B73" s="467"/>
      <c r="C73" s="468"/>
      <c r="D73" s="4"/>
      <c r="E73" s="468"/>
    </row>
    <row r="74" spans="1:298" ht="19" thickBot="1" x14ac:dyDescent="0.4">
      <c r="A74" s="843" t="s">
        <v>571</v>
      </c>
      <c r="B74" s="842"/>
      <c r="C74" s="842"/>
      <c r="D74" s="1"/>
      <c r="E74" s="2"/>
      <c r="F74" s="4"/>
      <c r="G74" s="5"/>
      <c r="H74" s="4"/>
      <c r="I74" s="6"/>
      <c r="J74" s="7"/>
      <c r="K74" s="8"/>
      <c r="L74" s="9"/>
      <c r="M74" s="9"/>
      <c r="N74" s="10"/>
      <c r="O74" s="10"/>
      <c r="P74" s="10"/>
      <c r="Q74" s="8"/>
      <c r="R74" s="12"/>
      <c r="S74" s="13"/>
      <c r="T74" s="13"/>
      <c r="U74" s="13"/>
      <c r="V74" s="12"/>
      <c r="W74" s="13"/>
      <c r="X74" s="13"/>
      <c r="Y74" s="14"/>
    </row>
    <row r="75" spans="1:298" ht="15.5" x14ac:dyDescent="0.35">
      <c r="A75" s="798" t="s">
        <v>0</v>
      </c>
      <c r="B75" s="798" t="s">
        <v>1</v>
      </c>
      <c r="C75" s="798"/>
      <c r="D75" s="798" t="s">
        <v>2</v>
      </c>
      <c r="E75" s="800" t="s">
        <v>3</v>
      </c>
      <c r="F75" s="798" t="s">
        <v>5</v>
      </c>
      <c r="G75" s="798" t="s">
        <v>6</v>
      </c>
      <c r="H75" s="798"/>
      <c r="I75" s="370" t="s">
        <v>7</v>
      </c>
      <c r="J75" s="371" t="s">
        <v>8</v>
      </c>
      <c r="K75" s="372" t="s">
        <v>9</v>
      </c>
      <c r="L75" s="371" t="s">
        <v>10</v>
      </c>
      <c r="M75" s="371" t="s">
        <v>10</v>
      </c>
      <c r="N75" s="371" t="s">
        <v>11</v>
      </c>
      <c r="O75" s="802" t="s">
        <v>93</v>
      </c>
      <c r="P75" s="802" t="s">
        <v>206</v>
      </c>
      <c r="Q75" s="371" t="s">
        <v>12</v>
      </c>
      <c r="R75" s="804" t="s">
        <v>13</v>
      </c>
      <c r="S75" s="371" t="s">
        <v>14</v>
      </c>
      <c r="T75" s="371" t="s">
        <v>14</v>
      </c>
      <c r="U75" s="374" t="s">
        <v>15</v>
      </c>
      <c r="V75" s="40" t="s">
        <v>16</v>
      </c>
      <c r="W75" s="40" t="s">
        <v>17</v>
      </c>
      <c r="X75" s="40" t="s">
        <v>18</v>
      </c>
      <c r="Y75" s="794" t="s">
        <v>19</v>
      </c>
      <c r="Z75" s="796" t="s">
        <v>17</v>
      </c>
    </row>
    <row r="76" spans="1:298" s="41" customFormat="1" ht="16" thickBot="1" x14ac:dyDescent="0.4">
      <c r="A76" s="808"/>
      <c r="B76" s="375" t="s">
        <v>20</v>
      </c>
      <c r="C76" s="367" t="s">
        <v>21</v>
      </c>
      <c r="D76" s="808"/>
      <c r="E76" s="809"/>
      <c r="F76" s="808"/>
      <c r="G76" s="377" t="s">
        <v>23</v>
      </c>
      <c r="H76" s="367" t="s">
        <v>24</v>
      </c>
      <c r="I76" s="378" t="s">
        <v>25</v>
      </c>
      <c r="J76" s="379" t="s">
        <v>25</v>
      </c>
      <c r="K76" s="380" t="s">
        <v>26</v>
      </c>
      <c r="L76" s="379" t="s">
        <v>27</v>
      </c>
      <c r="M76" s="379" t="s">
        <v>28</v>
      </c>
      <c r="N76" s="379" t="s">
        <v>29</v>
      </c>
      <c r="O76" s="810"/>
      <c r="P76" s="810"/>
      <c r="Q76" s="379" t="s">
        <v>30</v>
      </c>
      <c r="R76" s="811"/>
      <c r="S76" s="379" t="s">
        <v>31</v>
      </c>
      <c r="T76" s="379" t="s">
        <v>32</v>
      </c>
      <c r="U76" s="381" t="s">
        <v>33</v>
      </c>
      <c r="V76" s="367" t="s">
        <v>34</v>
      </c>
      <c r="W76" s="367" t="s">
        <v>35</v>
      </c>
      <c r="X76" s="367" t="s">
        <v>36</v>
      </c>
      <c r="Y76" s="806"/>
      <c r="Z76" s="807"/>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row>
    <row r="77" spans="1:298" s="465" customFormat="1" ht="15.5" x14ac:dyDescent="0.35">
      <c r="A77" s="194">
        <v>1</v>
      </c>
      <c r="B77" s="140">
        <v>45832</v>
      </c>
      <c r="C77" s="273">
        <v>118580625</v>
      </c>
      <c r="D77" s="901" t="s">
        <v>79</v>
      </c>
      <c r="E77" s="902"/>
      <c r="F77" s="143" t="s">
        <v>623</v>
      </c>
      <c r="G77" s="139">
        <v>1</v>
      </c>
      <c r="H77" s="147" t="s">
        <v>64</v>
      </c>
      <c r="I77" s="469">
        <v>7720000</v>
      </c>
      <c r="J77" s="258">
        <f t="shared" ref="J77" si="161">SUM(G77*I77)</f>
        <v>7720000</v>
      </c>
      <c r="K77" s="147">
        <v>0</v>
      </c>
      <c r="L77" s="470">
        <f>SUM(J77*K77)</f>
        <v>0</v>
      </c>
      <c r="M77" s="470">
        <f>SUM(J77-L77)</f>
        <v>7720000</v>
      </c>
      <c r="N77" s="146">
        <f>SUM(M77)</f>
        <v>7720000</v>
      </c>
      <c r="O77" s="303">
        <f>SUM(N77*11%)</f>
        <v>849200</v>
      </c>
      <c r="P77" s="252"/>
      <c r="Q77" s="146">
        <f>SUM(N77+O77)</f>
        <v>8569200</v>
      </c>
      <c r="R77" s="143" t="s">
        <v>335</v>
      </c>
      <c r="S77" s="193">
        <v>4550000</v>
      </c>
      <c r="T77" s="471">
        <f>SUM(G77*S77)</f>
        <v>4550000</v>
      </c>
      <c r="U77" s="147">
        <v>0</v>
      </c>
      <c r="V77" s="470">
        <f t="shared" ref="V77" si="162">SUM(T77*U77)</f>
        <v>0</v>
      </c>
      <c r="W77" s="470">
        <f t="shared" ref="W77" si="163">SUM(T77-V77)</f>
        <v>4550000</v>
      </c>
      <c r="X77" s="470">
        <f t="shared" ref="X77" si="164">SUM(W77)</f>
        <v>4550000</v>
      </c>
      <c r="Y77" s="149">
        <v>0.11</v>
      </c>
      <c r="Z77" s="470">
        <f t="shared" ref="Z77" si="165">SUM(X77+(X77*Y77))</f>
        <v>5050500</v>
      </c>
    </row>
    <row r="78" spans="1:298" ht="15" customHeight="1" x14ac:dyDescent="0.35">
      <c r="A78" s="466"/>
      <c r="B78" s="467"/>
      <c r="C78" s="468"/>
      <c r="D78" s="4"/>
      <c r="E78" s="468"/>
    </row>
    <row r="79" spans="1:298" ht="15" customHeight="1" x14ac:dyDescent="0.35">
      <c r="A79" s="466"/>
      <c r="B79" s="467"/>
      <c r="C79" s="468"/>
      <c r="D79" s="4"/>
      <c r="E79" s="468"/>
      <c r="M79" s="31">
        <f>SUM(M4+M20+M39+M51+M68)</f>
        <v>53131400</v>
      </c>
    </row>
    <row r="80" spans="1:298" ht="19" thickBot="1" x14ac:dyDescent="0.4">
      <c r="A80" s="843" t="s">
        <v>632</v>
      </c>
      <c r="B80" s="842"/>
      <c r="C80" s="842"/>
      <c r="D80" s="1"/>
      <c r="E80" s="2"/>
      <c r="F80" s="4"/>
      <c r="G80" s="5"/>
      <c r="H80" s="4"/>
      <c r="I80" s="6"/>
      <c r="J80" s="7"/>
      <c r="K80" s="8"/>
      <c r="L80" s="9"/>
      <c r="M80" s="9"/>
      <c r="N80" s="10"/>
      <c r="O80" s="10"/>
      <c r="P80" s="10"/>
      <c r="Q80" s="8"/>
      <c r="R80" s="12"/>
      <c r="S80" s="13"/>
      <c r="T80" s="13"/>
      <c r="U80" s="13"/>
      <c r="V80" s="12"/>
      <c r="W80" s="13"/>
      <c r="X80" s="13"/>
      <c r="Y80" s="14"/>
    </row>
    <row r="81" spans="1:298" ht="15.5" x14ac:dyDescent="0.35">
      <c r="A81" s="798" t="s">
        <v>0</v>
      </c>
      <c r="B81" s="798" t="s">
        <v>1</v>
      </c>
      <c r="C81" s="798"/>
      <c r="D81" s="798" t="s">
        <v>2</v>
      </c>
      <c r="E81" s="800" t="s">
        <v>3</v>
      </c>
      <c r="F81" s="798" t="s">
        <v>5</v>
      </c>
      <c r="G81" s="798" t="s">
        <v>6</v>
      </c>
      <c r="H81" s="798"/>
      <c r="I81" s="370" t="s">
        <v>7</v>
      </c>
      <c r="J81" s="371" t="s">
        <v>8</v>
      </c>
      <c r="K81" s="372" t="s">
        <v>9</v>
      </c>
      <c r="L81" s="371" t="s">
        <v>10</v>
      </c>
      <c r="M81" s="371" t="s">
        <v>10</v>
      </c>
      <c r="N81" s="371" t="s">
        <v>11</v>
      </c>
      <c r="O81" s="802" t="s">
        <v>93</v>
      </c>
      <c r="P81" s="802" t="s">
        <v>206</v>
      </c>
      <c r="Q81" s="371" t="s">
        <v>12</v>
      </c>
      <c r="R81" s="804" t="s">
        <v>13</v>
      </c>
      <c r="S81" s="371" t="s">
        <v>14</v>
      </c>
      <c r="T81" s="371" t="s">
        <v>14</v>
      </c>
      <c r="U81" s="374" t="s">
        <v>15</v>
      </c>
      <c r="V81" s="40" t="s">
        <v>16</v>
      </c>
      <c r="W81" s="40" t="s">
        <v>17</v>
      </c>
      <c r="X81" s="40" t="s">
        <v>18</v>
      </c>
      <c r="Y81" s="794" t="s">
        <v>19</v>
      </c>
      <c r="Z81" s="796" t="s">
        <v>17</v>
      </c>
    </row>
    <row r="82" spans="1:298" s="41" customFormat="1" ht="17.25" customHeight="1" thickBot="1" x14ac:dyDescent="0.4">
      <c r="A82" s="808"/>
      <c r="B82" s="375" t="s">
        <v>20</v>
      </c>
      <c r="C82" s="367" t="s">
        <v>21</v>
      </c>
      <c r="D82" s="808"/>
      <c r="E82" s="809"/>
      <c r="F82" s="808"/>
      <c r="G82" s="377" t="s">
        <v>23</v>
      </c>
      <c r="H82" s="367" t="s">
        <v>24</v>
      </c>
      <c r="I82" s="378" t="s">
        <v>25</v>
      </c>
      <c r="J82" s="379" t="s">
        <v>25</v>
      </c>
      <c r="K82" s="380" t="s">
        <v>26</v>
      </c>
      <c r="L82" s="379" t="s">
        <v>27</v>
      </c>
      <c r="M82" s="379" t="s">
        <v>28</v>
      </c>
      <c r="N82" s="379" t="s">
        <v>29</v>
      </c>
      <c r="O82" s="810"/>
      <c r="P82" s="810"/>
      <c r="Q82" s="379" t="s">
        <v>30</v>
      </c>
      <c r="R82" s="811"/>
      <c r="S82" s="379" t="s">
        <v>31</v>
      </c>
      <c r="T82" s="379" t="s">
        <v>32</v>
      </c>
      <c r="U82" s="381" t="s">
        <v>33</v>
      </c>
      <c r="V82" s="367" t="s">
        <v>34</v>
      </c>
      <c r="W82" s="367" t="s">
        <v>35</v>
      </c>
      <c r="X82" s="367" t="s">
        <v>36</v>
      </c>
      <c r="Y82" s="806"/>
      <c r="Z82" s="807"/>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row>
    <row r="83" spans="1:298" s="35" customFormat="1" ht="15.5" x14ac:dyDescent="0.35">
      <c r="A83" s="820">
        <v>1</v>
      </c>
      <c r="B83" s="783">
        <v>45842</v>
      </c>
      <c r="C83" s="823">
        <v>118710725</v>
      </c>
      <c r="D83" s="553"/>
      <c r="E83" s="823" t="s">
        <v>79</v>
      </c>
      <c r="F83" s="172" t="s">
        <v>148</v>
      </c>
      <c r="G83" s="203">
        <v>2</v>
      </c>
      <c r="H83" s="133" t="s">
        <v>42</v>
      </c>
      <c r="I83" s="204">
        <v>1815000</v>
      </c>
      <c r="J83" s="123">
        <f t="shared" ref="J83:J85" si="166">SUM(G83*I83)</f>
        <v>3630000</v>
      </c>
      <c r="K83" s="133">
        <v>0.3</v>
      </c>
      <c r="L83" s="134">
        <f t="shared" ref="L83:L86" si="167">SUM(J83*K83)</f>
        <v>1089000</v>
      </c>
      <c r="M83" s="134">
        <f t="shared" ref="M83:M86" si="168">SUM(J83-L83)</f>
        <v>2541000</v>
      </c>
      <c r="N83" s="134">
        <f>SUM(M83:M88)</f>
        <v>18857300</v>
      </c>
      <c r="O83" s="331">
        <f>SUM(N83*11%)</f>
        <v>2074303</v>
      </c>
      <c r="P83" s="332"/>
      <c r="Q83" s="134">
        <f>SUM(N83+O83)</f>
        <v>20931603</v>
      </c>
      <c r="R83" s="171" t="s">
        <v>260</v>
      </c>
      <c r="S83" s="181">
        <v>658000</v>
      </c>
      <c r="T83" s="137">
        <f>SUM(G83*S83)</f>
        <v>1316000</v>
      </c>
      <c r="U83" s="135">
        <v>0</v>
      </c>
      <c r="V83" s="129">
        <f t="shared" ref="V83:V84" si="169">SUM(T83*U83)</f>
        <v>0</v>
      </c>
      <c r="W83" s="129">
        <f t="shared" ref="W83:W84" si="170">SUM(T83-V83)</f>
        <v>1316000</v>
      </c>
      <c r="X83" s="134">
        <f t="shared" ref="X83:X84" si="171">SUM(W83)</f>
        <v>1316000</v>
      </c>
      <c r="Y83" s="138">
        <v>0.11</v>
      </c>
      <c r="Z83" s="134">
        <f t="shared" ref="Z83:Z84" si="172">SUM(X83+(X83*Y83))</f>
        <v>1460760</v>
      </c>
      <c r="AA83" s="188"/>
    </row>
    <row r="84" spans="1:298" s="35" customFormat="1" ht="15.5" x14ac:dyDescent="0.35">
      <c r="A84" s="821"/>
      <c r="B84" s="784"/>
      <c r="C84" s="824"/>
      <c r="D84" s="260"/>
      <c r="E84" s="824"/>
      <c r="F84" s="125" t="s">
        <v>95</v>
      </c>
      <c r="G84" s="75">
        <v>4</v>
      </c>
      <c r="H84" s="158" t="s">
        <v>42</v>
      </c>
      <c r="I84" s="157">
        <v>2891000</v>
      </c>
      <c r="J84" s="54">
        <f t="shared" si="166"/>
        <v>11564000</v>
      </c>
      <c r="K84" s="158">
        <v>0.3</v>
      </c>
      <c r="L84" s="56">
        <f t="shared" si="167"/>
        <v>3469200</v>
      </c>
      <c r="M84" s="56">
        <f t="shared" si="168"/>
        <v>8094800</v>
      </c>
      <c r="N84" s="56"/>
      <c r="O84" s="353"/>
      <c r="P84" s="277"/>
      <c r="Q84" s="56"/>
      <c r="R84" s="77" t="s">
        <v>260</v>
      </c>
      <c r="S84" s="166">
        <v>1462000</v>
      </c>
      <c r="T84" s="78">
        <f>SUM(G84*S84)</f>
        <v>5848000</v>
      </c>
      <c r="U84" s="55">
        <v>0</v>
      </c>
      <c r="V84" s="73">
        <f t="shared" si="169"/>
        <v>0</v>
      </c>
      <c r="W84" s="73">
        <f t="shared" si="170"/>
        <v>5848000</v>
      </c>
      <c r="X84" s="56">
        <f t="shared" si="171"/>
        <v>5848000</v>
      </c>
      <c r="Y84" s="79">
        <v>0.11</v>
      </c>
      <c r="Z84" s="56">
        <f t="shared" si="172"/>
        <v>6491280</v>
      </c>
      <c r="AA84" s="188"/>
    </row>
    <row r="85" spans="1:298" s="35" customFormat="1" ht="15.5" x14ac:dyDescent="0.35">
      <c r="A85" s="821"/>
      <c r="B85" s="784"/>
      <c r="C85" s="824"/>
      <c r="D85" s="260"/>
      <c r="E85" s="824"/>
      <c r="F85" s="125" t="s">
        <v>83</v>
      </c>
      <c r="G85" s="75">
        <v>1</v>
      </c>
      <c r="H85" s="158" t="s">
        <v>39</v>
      </c>
      <c r="I85" s="157">
        <v>1667000</v>
      </c>
      <c r="J85" s="54">
        <f t="shared" si="166"/>
        <v>1667000</v>
      </c>
      <c r="K85" s="158">
        <v>0.3</v>
      </c>
      <c r="L85" s="56">
        <f t="shared" si="167"/>
        <v>500100</v>
      </c>
      <c r="M85" s="56">
        <f t="shared" si="168"/>
        <v>1166900</v>
      </c>
      <c r="N85" s="56"/>
      <c r="O85" s="353"/>
      <c r="P85" s="277"/>
      <c r="Q85" s="79"/>
      <c r="R85" s="77" t="s">
        <v>260</v>
      </c>
      <c r="S85" s="166">
        <v>720940</v>
      </c>
      <c r="T85" s="78">
        <f>SUM(G85*S85)</f>
        <v>720940</v>
      </c>
      <c r="U85" s="55">
        <v>0</v>
      </c>
      <c r="V85" s="73">
        <f>SUM(T85*U85)</f>
        <v>0</v>
      </c>
      <c r="W85" s="73">
        <f>SUM(T85-V85)</f>
        <v>720940</v>
      </c>
      <c r="X85" s="56">
        <f>SUM(W85)</f>
        <v>720940</v>
      </c>
      <c r="Y85" s="79">
        <v>0.11</v>
      </c>
      <c r="Z85" s="56">
        <f>SUM(X85+(X85*Y85))</f>
        <v>800243.4</v>
      </c>
    </row>
    <row r="86" spans="1:298" s="35" customFormat="1" ht="15.5" x14ac:dyDescent="0.35">
      <c r="A86" s="821"/>
      <c r="B86" s="784"/>
      <c r="C86" s="824"/>
      <c r="D86" s="260"/>
      <c r="E86" s="824"/>
      <c r="F86" s="125" t="s">
        <v>125</v>
      </c>
      <c r="G86" s="75">
        <v>3</v>
      </c>
      <c r="H86" s="158" t="s">
        <v>45</v>
      </c>
      <c r="I86" s="157">
        <v>1681000</v>
      </c>
      <c r="J86" s="54">
        <f t="shared" ref="J86" si="173">SUM(G86*I86)</f>
        <v>5043000</v>
      </c>
      <c r="K86" s="158">
        <v>0.3</v>
      </c>
      <c r="L86" s="56">
        <f t="shared" si="167"/>
        <v>1512900</v>
      </c>
      <c r="M86" s="56">
        <f t="shared" si="168"/>
        <v>3530100</v>
      </c>
      <c r="N86" s="56"/>
      <c r="O86" s="353"/>
      <c r="P86" s="277"/>
      <c r="Q86" s="79"/>
      <c r="R86" s="77" t="s">
        <v>260</v>
      </c>
      <c r="S86" s="166">
        <v>658000</v>
      </c>
      <c r="T86" s="78">
        <f>SUM(G86*S86)</f>
        <v>1974000</v>
      </c>
      <c r="U86" s="55">
        <v>0</v>
      </c>
      <c r="V86" s="73">
        <f t="shared" ref="V86" si="174">SUM(T86*U86)</f>
        <v>0</v>
      </c>
      <c r="W86" s="73">
        <f t="shared" ref="W86" si="175">SUM(T86-V86)</f>
        <v>1974000</v>
      </c>
      <c r="X86" s="56">
        <f t="shared" ref="X86:X87" si="176">SUM(W86)</f>
        <v>1974000</v>
      </c>
      <c r="Y86" s="79">
        <v>0.11</v>
      </c>
      <c r="Z86" s="56">
        <f t="shared" ref="Z86:Z87" si="177">SUM(X86+(X86*Y86))</f>
        <v>2191140</v>
      </c>
      <c r="AA86" s="188"/>
    </row>
    <row r="87" spans="1:298" s="35" customFormat="1" ht="15.5" x14ac:dyDescent="0.35">
      <c r="A87" s="821"/>
      <c r="B87" s="784"/>
      <c r="C87" s="824"/>
      <c r="D87" s="260"/>
      <c r="E87" s="824"/>
      <c r="F87" s="125" t="s">
        <v>81</v>
      </c>
      <c r="G87" s="75">
        <v>1</v>
      </c>
      <c r="H87" s="158" t="s">
        <v>39</v>
      </c>
      <c r="I87" s="157">
        <v>489000</v>
      </c>
      <c r="J87" s="54">
        <f t="shared" ref="J87" si="178">SUM(G87*I87)</f>
        <v>489000</v>
      </c>
      <c r="K87" s="158">
        <v>0.3</v>
      </c>
      <c r="L87" s="56">
        <f t="shared" ref="L87:L88" si="179">SUM(J87*K87)</f>
        <v>146700</v>
      </c>
      <c r="M87" s="56">
        <f t="shared" ref="M87:M88" si="180">SUM(J87-L87)</f>
        <v>342300</v>
      </c>
      <c r="N87" s="56"/>
      <c r="O87" s="353"/>
      <c r="P87" s="277"/>
      <c r="Q87" s="56"/>
      <c r="R87" s="77" t="s">
        <v>260</v>
      </c>
      <c r="S87" s="166">
        <v>384100</v>
      </c>
      <c r="T87" s="78">
        <v>211255</v>
      </c>
      <c r="U87" s="55">
        <v>0</v>
      </c>
      <c r="V87" s="73">
        <f t="shared" ref="V87" si="181">SUM(T87*U87)</f>
        <v>0</v>
      </c>
      <c r="W87" s="73">
        <f t="shared" ref="W87" si="182">SUM(T87-V87)</f>
        <v>211255</v>
      </c>
      <c r="X87" s="56">
        <f t="shared" si="176"/>
        <v>211255</v>
      </c>
      <c r="Y87" s="79">
        <v>0.11</v>
      </c>
      <c r="Z87" s="56">
        <f t="shared" si="177"/>
        <v>234493.05</v>
      </c>
      <c r="AA87" s="9"/>
    </row>
    <row r="88" spans="1:298" s="35" customFormat="1" ht="15.75" customHeight="1" x14ac:dyDescent="0.35">
      <c r="A88" s="822"/>
      <c r="B88" s="785"/>
      <c r="C88" s="825"/>
      <c r="D88" s="418"/>
      <c r="E88" s="825"/>
      <c r="F88" s="184" t="s">
        <v>186</v>
      </c>
      <c r="G88" s="202">
        <v>2</v>
      </c>
      <c r="H88" s="136" t="s">
        <v>46</v>
      </c>
      <c r="I88" s="177">
        <v>2273000</v>
      </c>
      <c r="J88" s="44">
        <f t="shared" ref="J88" si="183">SUM(G88*I88)</f>
        <v>4546000</v>
      </c>
      <c r="K88" s="136">
        <v>0.3</v>
      </c>
      <c r="L88" s="46">
        <f t="shared" si="179"/>
        <v>1363800</v>
      </c>
      <c r="M88" s="46">
        <f t="shared" si="180"/>
        <v>3182200</v>
      </c>
      <c r="N88" s="46"/>
      <c r="O88" s="342"/>
      <c r="P88" s="343"/>
      <c r="Q88" s="46"/>
      <c r="R88" s="128" t="s">
        <v>260</v>
      </c>
      <c r="S88" s="97">
        <v>946000</v>
      </c>
      <c r="T88" s="97">
        <f>SUM(G88*S88)</f>
        <v>1892000</v>
      </c>
      <c r="U88" s="45">
        <v>0.45</v>
      </c>
      <c r="V88" s="81">
        <f>SUM(T88*U88)</f>
        <v>851400</v>
      </c>
      <c r="W88" s="81">
        <f>SUM(T88-V88)</f>
        <v>1040600</v>
      </c>
      <c r="X88" s="46">
        <f>SUM(W88)</f>
        <v>1040600</v>
      </c>
      <c r="Y88" s="83">
        <v>0.11</v>
      </c>
      <c r="Z88" s="46">
        <f>SUM(X88+(X88*Y88))</f>
        <v>1155066</v>
      </c>
    </row>
    <row r="89" spans="1:298" s="35" customFormat="1" ht="15.5" x14ac:dyDescent="0.35">
      <c r="A89" s="820">
        <v>2</v>
      </c>
      <c r="B89" s="783">
        <v>45842</v>
      </c>
      <c r="C89" s="823">
        <v>118720725</v>
      </c>
      <c r="D89" s="553"/>
      <c r="E89" s="823" t="s">
        <v>79</v>
      </c>
      <c r="F89" s="172" t="s">
        <v>81</v>
      </c>
      <c r="G89" s="203">
        <v>1</v>
      </c>
      <c r="H89" s="133" t="s">
        <v>39</v>
      </c>
      <c r="I89" s="204">
        <v>489000</v>
      </c>
      <c r="J89" s="123">
        <f t="shared" ref="J89" si="184">SUM(G89*I89)</f>
        <v>489000</v>
      </c>
      <c r="K89" s="133">
        <v>0.3</v>
      </c>
      <c r="L89" s="134">
        <f t="shared" ref="L89" si="185">SUM(J89*K89)</f>
        <v>146700</v>
      </c>
      <c r="M89" s="134">
        <f t="shared" ref="M89" si="186">SUM(J89-L89)</f>
        <v>342300</v>
      </c>
      <c r="N89" s="134">
        <f>SUM(M89:M97)</f>
        <v>14266700</v>
      </c>
      <c r="O89" s="331">
        <f>SUM(N89*11%)</f>
        <v>1569337</v>
      </c>
      <c r="P89" s="332"/>
      <c r="Q89" s="134">
        <f>SUM(N89+O89)</f>
        <v>15836037</v>
      </c>
      <c r="R89" s="171" t="s">
        <v>260</v>
      </c>
      <c r="S89" s="181">
        <v>384100</v>
      </c>
      <c r="T89" s="137">
        <v>211255</v>
      </c>
      <c r="U89" s="135">
        <v>0</v>
      </c>
      <c r="V89" s="129">
        <f t="shared" ref="V89" si="187">SUM(T89*U89)</f>
        <v>0</v>
      </c>
      <c r="W89" s="129">
        <f t="shared" ref="W89" si="188">SUM(T89-V89)</f>
        <v>211255</v>
      </c>
      <c r="X89" s="134">
        <f t="shared" ref="X89:X95" si="189">SUM(W89)</f>
        <v>211255</v>
      </c>
      <c r="Y89" s="138">
        <v>0.11</v>
      </c>
      <c r="Z89" s="134">
        <f t="shared" ref="Z89:Z95" si="190">SUM(X89+(X89*Y89))</f>
        <v>234493.05</v>
      </c>
      <c r="AA89" s="9"/>
    </row>
    <row r="90" spans="1:298" s="35" customFormat="1" ht="15.5" x14ac:dyDescent="0.35">
      <c r="A90" s="821"/>
      <c r="B90" s="784"/>
      <c r="C90" s="824"/>
      <c r="D90" s="260"/>
      <c r="E90" s="824"/>
      <c r="F90" s="70" t="s">
        <v>136</v>
      </c>
      <c r="G90" s="75">
        <v>1</v>
      </c>
      <c r="H90" s="158" t="s">
        <v>39</v>
      </c>
      <c r="I90" s="157">
        <v>2420000</v>
      </c>
      <c r="J90" s="54">
        <f t="shared" ref="J90:J91" si="191">SUM(G90*I90)</f>
        <v>2420000</v>
      </c>
      <c r="K90" s="158">
        <v>0.3</v>
      </c>
      <c r="L90" s="56">
        <f t="shared" ref="L90:L91" si="192">SUM(J90*K90)</f>
        <v>726000</v>
      </c>
      <c r="M90" s="56">
        <f t="shared" ref="M90:M91" si="193">SUM(J90-L90)</f>
        <v>1694000</v>
      </c>
      <c r="N90" s="56"/>
      <c r="O90" s="353"/>
      <c r="P90" s="277"/>
      <c r="Q90" s="56"/>
      <c r="R90" s="77" t="s">
        <v>260</v>
      </c>
      <c r="S90" s="166">
        <v>1406980</v>
      </c>
      <c r="T90" s="78">
        <f>SUM(G90*S90)</f>
        <v>1406980</v>
      </c>
      <c r="U90" s="55">
        <v>0</v>
      </c>
      <c r="V90" s="73">
        <f t="shared" ref="V90:V91" si="194">SUM(T90*U90)</f>
        <v>0</v>
      </c>
      <c r="W90" s="73">
        <f t="shared" ref="W90:W91" si="195">SUM(T90-V90)</f>
        <v>1406980</v>
      </c>
      <c r="X90" s="56">
        <f t="shared" si="189"/>
        <v>1406980</v>
      </c>
      <c r="Y90" s="79">
        <v>0.11</v>
      </c>
      <c r="Z90" s="56">
        <f t="shared" si="190"/>
        <v>1561747.8</v>
      </c>
    </row>
    <row r="91" spans="1:298" s="35" customFormat="1" ht="15.5" x14ac:dyDescent="0.35">
      <c r="A91" s="821"/>
      <c r="B91" s="784"/>
      <c r="C91" s="824"/>
      <c r="D91" s="260"/>
      <c r="E91" s="824"/>
      <c r="F91" s="70" t="s">
        <v>102</v>
      </c>
      <c r="G91" s="75">
        <v>1</v>
      </c>
      <c r="H91" s="158" t="s">
        <v>39</v>
      </c>
      <c r="I91" s="157">
        <v>2420000</v>
      </c>
      <c r="J91" s="54">
        <f t="shared" si="191"/>
        <v>2420000</v>
      </c>
      <c r="K91" s="158">
        <v>0.3</v>
      </c>
      <c r="L91" s="56">
        <f t="shared" si="192"/>
        <v>726000</v>
      </c>
      <c r="M91" s="56">
        <f t="shared" si="193"/>
        <v>1694000</v>
      </c>
      <c r="N91" s="56"/>
      <c r="O91" s="353"/>
      <c r="P91" s="277"/>
      <c r="Q91" s="56"/>
      <c r="R91" s="77" t="s">
        <v>260</v>
      </c>
      <c r="S91" s="166">
        <v>1406980</v>
      </c>
      <c r="T91" s="78">
        <f>SUM(G91*S91)</f>
        <v>1406980</v>
      </c>
      <c r="U91" s="55">
        <v>0</v>
      </c>
      <c r="V91" s="73">
        <f t="shared" si="194"/>
        <v>0</v>
      </c>
      <c r="W91" s="73">
        <f t="shared" si="195"/>
        <v>1406980</v>
      </c>
      <c r="X91" s="56">
        <f t="shared" si="189"/>
        <v>1406980</v>
      </c>
      <c r="Y91" s="79">
        <v>0.11</v>
      </c>
      <c r="Z91" s="56">
        <f t="shared" si="190"/>
        <v>1561747.8</v>
      </c>
    </row>
    <row r="92" spans="1:298" s="35" customFormat="1" ht="15.5" x14ac:dyDescent="0.35">
      <c r="A92" s="821"/>
      <c r="B92" s="784"/>
      <c r="C92" s="824"/>
      <c r="D92" s="260"/>
      <c r="E92" s="824"/>
      <c r="F92" s="125" t="s">
        <v>84</v>
      </c>
      <c r="G92" s="75">
        <v>1</v>
      </c>
      <c r="H92" s="158" t="s">
        <v>39</v>
      </c>
      <c r="I92" s="157">
        <v>929000</v>
      </c>
      <c r="J92" s="54">
        <f t="shared" ref="J92" si="196">SUM(G92*I92)</f>
        <v>929000</v>
      </c>
      <c r="K92" s="158">
        <v>0.3</v>
      </c>
      <c r="L92" s="56">
        <f t="shared" ref="L92" si="197">SUM(J92*K92)</f>
        <v>278700</v>
      </c>
      <c r="M92" s="56">
        <f t="shared" ref="M92" si="198">SUM(J92-L92)</f>
        <v>650300</v>
      </c>
      <c r="N92" s="56"/>
      <c r="O92" s="353"/>
      <c r="P92" s="277"/>
      <c r="Q92" s="79"/>
      <c r="R92" s="77" t="s">
        <v>260</v>
      </c>
      <c r="S92" s="206">
        <v>804000</v>
      </c>
      <c r="T92" s="78">
        <f>SUM(G92*S92)</f>
        <v>804000</v>
      </c>
      <c r="U92" s="55">
        <v>0.45</v>
      </c>
      <c r="V92" s="73">
        <f t="shared" ref="V92" si="199">SUM(T92*U92)</f>
        <v>361800</v>
      </c>
      <c r="W92" s="73">
        <f t="shared" ref="W92" si="200">SUM(T92-V92)</f>
        <v>442200</v>
      </c>
      <c r="X92" s="56">
        <f t="shared" si="189"/>
        <v>442200</v>
      </c>
      <c r="Y92" s="79">
        <v>0.11</v>
      </c>
      <c r="Z92" s="56">
        <f t="shared" si="190"/>
        <v>490842</v>
      </c>
      <c r="AA92" s="9"/>
    </row>
    <row r="93" spans="1:298" s="35" customFormat="1" ht="15.5" x14ac:dyDescent="0.35">
      <c r="A93" s="821"/>
      <c r="B93" s="784"/>
      <c r="C93" s="824"/>
      <c r="D93" s="260"/>
      <c r="E93" s="824"/>
      <c r="F93" s="70" t="s">
        <v>80</v>
      </c>
      <c r="G93" s="75">
        <v>2</v>
      </c>
      <c r="H93" s="158" t="s">
        <v>39</v>
      </c>
      <c r="I93" s="157">
        <v>3328000</v>
      </c>
      <c r="J93" s="54">
        <f t="shared" ref="J93" si="201">SUM(G93*I93)</f>
        <v>6656000</v>
      </c>
      <c r="K93" s="158">
        <v>0.3</v>
      </c>
      <c r="L93" s="56">
        <f t="shared" ref="L93" si="202">SUM(J93*K93)</f>
        <v>1996800</v>
      </c>
      <c r="M93" s="56">
        <f t="shared" ref="M93" si="203">SUM(J93-L93)</f>
        <v>4659200</v>
      </c>
      <c r="N93" s="56"/>
      <c r="O93" s="353"/>
      <c r="P93" s="277"/>
      <c r="Q93" s="79"/>
      <c r="R93" s="77" t="s">
        <v>260</v>
      </c>
      <c r="S93" s="166">
        <v>500500</v>
      </c>
      <c r="T93" s="78">
        <f>SUM(G93*S93)</f>
        <v>1001000</v>
      </c>
      <c r="U93" s="55">
        <v>0</v>
      </c>
      <c r="V93" s="73">
        <f t="shared" ref="V93" si="204">SUM(T93*U93)</f>
        <v>0</v>
      </c>
      <c r="W93" s="73">
        <f t="shared" ref="W93" si="205">SUM(T93-V93)</f>
        <v>1001000</v>
      </c>
      <c r="X93" s="56">
        <f t="shared" si="189"/>
        <v>1001000</v>
      </c>
      <c r="Y93" s="79">
        <v>0.11</v>
      </c>
      <c r="Z93" s="56">
        <f t="shared" si="190"/>
        <v>1111110</v>
      </c>
      <c r="AA93" s="9"/>
    </row>
    <row r="94" spans="1:298" ht="15.5" x14ac:dyDescent="0.35">
      <c r="A94" s="821"/>
      <c r="B94" s="784"/>
      <c r="C94" s="824"/>
      <c r="D94" s="260"/>
      <c r="E94" s="824"/>
      <c r="F94" s="70" t="s">
        <v>135</v>
      </c>
      <c r="G94" s="52">
        <v>1</v>
      </c>
      <c r="H94" s="52" t="s">
        <v>39</v>
      </c>
      <c r="I94" s="71">
        <v>2689000</v>
      </c>
      <c r="J94" s="54">
        <f t="shared" ref="J94" si="206">SUM(G94*I94)</f>
        <v>2689000</v>
      </c>
      <c r="K94" s="158">
        <v>0.3</v>
      </c>
      <c r="L94" s="56">
        <f t="shared" ref="L94:L97" si="207">SUM(J94*K94)</f>
        <v>806700</v>
      </c>
      <c r="M94" s="56">
        <f t="shared" ref="M94:M97" si="208">SUM(J94-L94)</f>
        <v>1882300</v>
      </c>
      <c r="N94" s="56"/>
      <c r="O94" s="353"/>
      <c r="P94" s="277"/>
      <c r="Q94" s="56">
        <f>SUM(N94+O94)</f>
        <v>0</v>
      </c>
      <c r="R94" s="77" t="s">
        <v>260</v>
      </c>
      <c r="S94" s="78">
        <v>1141140</v>
      </c>
      <c r="T94" s="78">
        <f>SUM(G94*S94)</f>
        <v>1141140</v>
      </c>
      <c r="U94" s="55">
        <v>0</v>
      </c>
      <c r="V94" s="73">
        <f t="shared" ref="V94:V95" si="209">SUM(T94*U94)</f>
        <v>0</v>
      </c>
      <c r="W94" s="73">
        <f t="shared" ref="W94:W95" si="210">SUM(T94-V94)</f>
        <v>1141140</v>
      </c>
      <c r="X94" s="56">
        <f t="shared" si="189"/>
        <v>1141140</v>
      </c>
      <c r="Y94" s="79">
        <v>0.11</v>
      </c>
      <c r="Z94" s="56">
        <f t="shared" si="190"/>
        <v>1266665.3999999999</v>
      </c>
    </row>
    <row r="95" spans="1:298" s="35" customFormat="1" ht="15.5" x14ac:dyDescent="0.35">
      <c r="A95" s="821"/>
      <c r="B95" s="784"/>
      <c r="C95" s="824"/>
      <c r="D95" s="260"/>
      <c r="E95" s="824"/>
      <c r="F95" s="409" t="s">
        <v>86</v>
      </c>
      <c r="G95" s="306">
        <v>1</v>
      </c>
      <c r="H95" s="306" t="s">
        <v>39</v>
      </c>
      <c r="I95" s="410">
        <v>414000</v>
      </c>
      <c r="J95" s="54">
        <f t="shared" ref="J95" si="211">SUM(G95*I95)</f>
        <v>414000</v>
      </c>
      <c r="K95" s="55">
        <v>0.3</v>
      </c>
      <c r="L95" s="56">
        <f t="shared" si="207"/>
        <v>124200</v>
      </c>
      <c r="M95" s="56">
        <f t="shared" si="208"/>
        <v>289800</v>
      </c>
      <c r="N95" s="56"/>
      <c r="O95" s="353"/>
      <c r="P95" s="277"/>
      <c r="Q95" s="79"/>
      <c r="R95" s="77" t="s">
        <v>260</v>
      </c>
      <c r="S95" s="166">
        <v>325600</v>
      </c>
      <c r="T95" s="78">
        <f>SUM(G95*S95)</f>
        <v>325600</v>
      </c>
      <c r="U95" s="55">
        <v>0.45</v>
      </c>
      <c r="V95" s="73">
        <f t="shared" si="209"/>
        <v>146520</v>
      </c>
      <c r="W95" s="73">
        <f t="shared" si="210"/>
        <v>179080</v>
      </c>
      <c r="X95" s="56">
        <f t="shared" si="189"/>
        <v>179080</v>
      </c>
      <c r="Y95" s="79">
        <v>0.11</v>
      </c>
      <c r="Z95" s="56">
        <f t="shared" si="190"/>
        <v>198778.8</v>
      </c>
    </row>
    <row r="96" spans="1:298" s="35" customFormat="1" ht="15.75" customHeight="1" x14ac:dyDescent="0.35">
      <c r="A96" s="821"/>
      <c r="B96" s="784"/>
      <c r="C96" s="824"/>
      <c r="D96" s="260"/>
      <c r="E96" s="824"/>
      <c r="F96" s="125" t="s">
        <v>186</v>
      </c>
      <c r="G96" s="75">
        <v>1</v>
      </c>
      <c r="H96" s="158" t="s">
        <v>46</v>
      </c>
      <c r="I96" s="157">
        <v>2273000</v>
      </c>
      <c r="J96" s="54">
        <f t="shared" ref="J96" si="212">SUM(G96*I96)</f>
        <v>2273000</v>
      </c>
      <c r="K96" s="158">
        <v>0.3</v>
      </c>
      <c r="L96" s="56">
        <f t="shared" si="207"/>
        <v>681900</v>
      </c>
      <c r="M96" s="56">
        <f t="shared" si="208"/>
        <v>1591100</v>
      </c>
      <c r="N96" s="56"/>
      <c r="O96" s="353"/>
      <c r="P96" s="277"/>
      <c r="Q96" s="56"/>
      <c r="R96" s="77" t="s">
        <v>260</v>
      </c>
      <c r="S96" s="78">
        <v>946000</v>
      </c>
      <c r="T96" s="78">
        <f>SUM(G96*S96)</f>
        <v>946000</v>
      </c>
      <c r="U96" s="55">
        <v>0.45</v>
      </c>
      <c r="V96" s="73">
        <f>SUM(T96*U96)</f>
        <v>425700</v>
      </c>
      <c r="W96" s="73">
        <f>SUM(T96-V96)</f>
        <v>520300</v>
      </c>
      <c r="X96" s="56">
        <f>SUM(W96)</f>
        <v>520300</v>
      </c>
      <c r="Y96" s="79">
        <v>0.11</v>
      </c>
      <c r="Z96" s="56">
        <f>SUM(X96+(X96*Y96))</f>
        <v>577533</v>
      </c>
    </row>
    <row r="97" spans="1:298" s="35" customFormat="1" ht="16.5" customHeight="1" x14ac:dyDescent="0.35">
      <c r="A97" s="822"/>
      <c r="B97" s="785"/>
      <c r="C97" s="825"/>
      <c r="D97" s="418"/>
      <c r="E97" s="825"/>
      <c r="F97" s="520" t="s">
        <v>192</v>
      </c>
      <c r="G97" s="202">
        <v>3</v>
      </c>
      <c r="H97" s="136" t="s">
        <v>42</v>
      </c>
      <c r="I97" s="267">
        <v>697000</v>
      </c>
      <c r="J97" s="44">
        <f t="shared" ref="J97" si="213">SUM(G97*I97)</f>
        <v>2091000</v>
      </c>
      <c r="K97" s="45">
        <v>0.3</v>
      </c>
      <c r="L97" s="46">
        <f t="shared" si="207"/>
        <v>627300</v>
      </c>
      <c r="M97" s="46">
        <f t="shared" si="208"/>
        <v>1463700</v>
      </c>
      <c r="N97" s="46"/>
      <c r="O97" s="342"/>
      <c r="P97" s="343"/>
      <c r="Q97" s="46"/>
      <c r="R97" s="128" t="s">
        <v>260</v>
      </c>
      <c r="S97" s="97">
        <v>150000</v>
      </c>
      <c r="T97" s="97">
        <f>SUM(G97*S97)</f>
        <v>450000</v>
      </c>
      <c r="U97" s="45">
        <v>0</v>
      </c>
      <c r="V97" s="81">
        <f t="shared" ref="V97" si="214">SUM(T97*U97)</f>
        <v>0</v>
      </c>
      <c r="W97" s="81">
        <f t="shared" ref="W97" si="215">SUM(T97-V97)</f>
        <v>450000</v>
      </c>
      <c r="X97" s="46">
        <f t="shared" ref="X97" si="216">SUM(W97)</f>
        <v>450000</v>
      </c>
      <c r="Y97" s="83">
        <v>0.11</v>
      </c>
      <c r="Z97" s="46">
        <f t="shared" ref="Z97" si="217">SUM(X97+(X97*Y97))</f>
        <v>499500</v>
      </c>
      <c r="AA97" s="188"/>
    </row>
    <row r="98" spans="1:298" ht="15" customHeight="1" x14ac:dyDescent="0.35">
      <c r="A98" s="466"/>
      <c r="B98" s="467"/>
      <c r="C98" s="468"/>
      <c r="D98" s="4"/>
      <c r="E98" s="468"/>
    </row>
    <row r="99" spans="1:298" ht="15" customHeight="1" x14ac:dyDescent="0.35">
      <c r="A99" s="466"/>
      <c r="B99" s="467"/>
      <c r="C99" s="468"/>
      <c r="D99" s="4"/>
      <c r="E99" s="468"/>
    </row>
    <row r="100" spans="1:298" ht="19" thickBot="1" x14ac:dyDescent="0.4">
      <c r="A100" s="843" t="s">
        <v>669</v>
      </c>
      <c r="B100" s="842"/>
      <c r="C100" s="842"/>
      <c r="D100" s="1"/>
      <c r="E100" s="2"/>
      <c r="F100" s="4"/>
      <c r="G100" s="5"/>
      <c r="H100" s="4"/>
      <c r="I100" s="6"/>
      <c r="J100" s="7"/>
      <c r="K100" s="8"/>
      <c r="L100" s="9"/>
      <c r="M100" s="9"/>
      <c r="N100" s="10"/>
      <c r="O100" s="10"/>
      <c r="P100" s="10"/>
      <c r="Q100" s="8"/>
      <c r="R100" s="12"/>
      <c r="S100" s="13"/>
      <c r="T100" s="13"/>
      <c r="U100" s="13"/>
      <c r="V100" s="12"/>
      <c r="W100" s="13"/>
      <c r="X100" s="13"/>
      <c r="Y100" s="14"/>
    </row>
    <row r="101" spans="1:298" ht="15.5" x14ac:dyDescent="0.35">
      <c r="A101" s="798" t="s">
        <v>0</v>
      </c>
      <c r="B101" s="798" t="s">
        <v>1</v>
      </c>
      <c r="C101" s="798"/>
      <c r="D101" s="798" t="s">
        <v>2</v>
      </c>
      <c r="E101" s="800" t="s">
        <v>3</v>
      </c>
      <c r="F101" s="798" t="s">
        <v>5</v>
      </c>
      <c r="G101" s="798" t="s">
        <v>6</v>
      </c>
      <c r="H101" s="798"/>
      <c r="I101" s="370" t="s">
        <v>7</v>
      </c>
      <c r="J101" s="371" t="s">
        <v>8</v>
      </c>
      <c r="K101" s="372" t="s">
        <v>9</v>
      </c>
      <c r="L101" s="371" t="s">
        <v>10</v>
      </c>
      <c r="M101" s="371" t="s">
        <v>10</v>
      </c>
      <c r="N101" s="371" t="s">
        <v>11</v>
      </c>
      <c r="O101" s="802" t="s">
        <v>93</v>
      </c>
      <c r="P101" s="802" t="s">
        <v>206</v>
      </c>
      <c r="Q101" s="371" t="s">
        <v>12</v>
      </c>
      <c r="R101" s="804" t="s">
        <v>13</v>
      </c>
      <c r="S101" s="371" t="s">
        <v>14</v>
      </c>
      <c r="T101" s="371" t="s">
        <v>14</v>
      </c>
      <c r="U101" s="374" t="s">
        <v>15</v>
      </c>
      <c r="V101" s="40" t="s">
        <v>16</v>
      </c>
      <c r="W101" s="40" t="s">
        <v>17</v>
      </c>
      <c r="X101" s="40" t="s">
        <v>18</v>
      </c>
      <c r="Y101" s="794" t="s">
        <v>19</v>
      </c>
      <c r="Z101" s="796" t="s">
        <v>17</v>
      </c>
    </row>
    <row r="102" spans="1:298" s="41" customFormat="1" ht="17.25" customHeight="1" thickBot="1" x14ac:dyDescent="0.4">
      <c r="A102" s="808"/>
      <c r="B102" s="375" t="s">
        <v>20</v>
      </c>
      <c r="C102" s="367" t="s">
        <v>21</v>
      </c>
      <c r="D102" s="808"/>
      <c r="E102" s="809"/>
      <c r="F102" s="808"/>
      <c r="G102" s="377" t="s">
        <v>23</v>
      </c>
      <c r="H102" s="367" t="s">
        <v>24</v>
      </c>
      <c r="I102" s="378" t="s">
        <v>25</v>
      </c>
      <c r="J102" s="379" t="s">
        <v>25</v>
      </c>
      <c r="K102" s="380" t="s">
        <v>26</v>
      </c>
      <c r="L102" s="379" t="s">
        <v>27</v>
      </c>
      <c r="M102" s="379" t="s">
        <v>28</v>
      </c>
      <c r="N102" s="379" t="s">
        <v>29</v>
      </c>
      <c r="O102" s="810"/>
      <c r="P102" s="810"/>
      <c r="Q102" s="379" t="s">
        <v>30</v>
      </c>
      <c r="R102" s="811"/>
      <c r="S102" s="379" t="s">
        <v>31</v>
      </c>
      <c r="T102" s="379" t="s">
        <v>32</v>
      </c>
      <c r="U102" s="381" t="s">
        <v>33</v>
      </c>
      <c r="V102" s="367" t="s">
        <v>34</v>
      </c>
      <c r="W102" s="367" t="s">
        <v>35</v>
      </c>
      <c r="X102" s="367" t="s">
        <v>36</v>
      </c>
      <c r="Y102" s="806"/>
      <c r="Z102" s="807"/>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row>
    <row r="103" spans="1:298" s="35" customFormat="1" ht="15.5" x14ac:dyDescent="0.35">
      <c r="A103" s="228">
        <v>1</v>
      </c>
      <c r="B103" s="227">
        <v>45902</v>
      </c>
      <c r="C103" s="272">
        <v>119060925</v>
      </c>
      <c r="D103" s="253"/>
      <c r="E103" s="272" t="s">
        <v>79</v>
      </c>
      <c r="F103" s="172" t="s">
        <v>248</v>
      </c>
      <c r="G103" s="318">
        <v>1</v>
      </c>
      <c r="H103" s="318" t="s">
        <v>50</v>
      </c>
      <c r="I103" s="204">
        <v>2000000</v>
      </c>
      <c r="J103" s="123">
        <f t="shared" ref="J103" si="218">SUM(G103*I103)</f>
        <v>2000000</v>
      </c>
      <c r="K103" s="133">
        <v>0</v>
      </c>
      <c r="L103" s="134">
        <f>SUM(J103*K103)</f>
        <v>0</v>
      </c>
      <c r="M103" s="134">
        <f>SUM(J103-L103)</f>
        <v>2000000</v>
      </c>
      <c r="N103" s="129">
        <f>SUM(M103:M103)</f>
        <v>2000000</v>
      </c>
      <c r="O103" s="331">
        <f>SUM(N103*11%)</f>
        <v>220000</v>
      </c>
      <c r="P103" s="332"/>
      <c r="Q103" s="134">
        <f>SUM(N103+O103)</f>
        <v>2220000</v>
      </c>
      <c r="R103" s="171" t="s">
        <v>260</v>
      </c>
      <c r="S103" s="137">
        <v>1092000</v>
      </c>
      <c r="T103" s="137">
        <f>SUM(G103*S103)</f>
        <v>1092000</v>
      </c>
      <c r="U103" s="135">
        <v>0</v>
      </c>
      <c r="V103" s="129">
        <f>SUM(T103*U103)</f>
        <v>0</v>
      </c>
      <c r="W103" s="129">
        <f>SUM(T103-V103)</f>
        <v>1092000</v>
      </c>
      <c r="X103" s="134">
        <f>SUM(W103)</f>
        <v>1092000</v>
      </c>
      <c r="Y103" s="138">
        <v>0.11</v>
      </c>
      <c r="Z103" s="134">
        <f>SUM(X103+(X103*Y103))</f>
        <v>1212120</v>
      </c>
    </row>
    <row r="104" spans="1:298" s="35" customFormat="1" ht="15.5" x14ac:dyDescent="0.35">
      <c r="A104" s="820">
        <v>2</v>
      </c>
      <c r="B104" s="783">
        <v>45902</v>
      </c>
      <c r="C104" s="823">
        <v>119070925</v>
      </c>
      <c r="D104" s="553"/>
      <c r="E104" s="823" t="s">
        <v>79</v>
      </c>
      <c r="F104" s="172" t="s">
        <v>61</v>
      </c>
      <c r="G104" s="203">
        <v>1</v>
      </c>
      <c r="H104" s="133" t="s">
        <v>39</v>
      </c>
      <c r="I104" s="204">
        <v>3609000</v>
      </c>
      <c r="J104" s="123">
        <f t="shared" ref="J104:J106" si="219">SUM(G104*I104)</f>
        <v>3609000</v>
      </c>
      <c r="K104" s="133">
        <v>0.3</v>
      </c>
      <c r="L104" s="134">
        <f t="shared" ref="L104:L106" si="220">SUM(J104*K104)</f>
        <v>1082700</v>
      </c>
      <c r="M104" s="134">
        <f t="shared" ref="M104:M106" si="221">SUM(J104-L104)</f>
        <v>2526300</v>
      </c>
      <c r="N104" s="134">
        <f>SUM(M104:M108)</f>
        <v>6629000</v>
      </c>
      <c r="O104" s="331">
        <f>SUM(N104*11%)</f>
        <v>729190</v>
      </c>
      <c r="P104" s="332"/>
      <c r="Q104" s="134">
        <f>SUM(N104+O104)</f>
        <v>7358190</v>
      </c>
      <c r="R104" s="171" t="s">
        <v>260</v>
      </c>
      <c r="S104" s="181">
        <v>1561285</v>
      </c>
      <c r="T104" s="137">
        <f>SUM(G104*S104)</f>
        <v>1561285</v>
      </c>
      <c r="U104" s="135">
        <v>0</v>
      </c>
      <c r="V104" s="129">
        <f t="shared" ref="V104:V106" si="222">SUM(T104*U104)</f>
        <v>0</v>
      </c>
      <c r="W104" s="129">
        <f t="shared" ref="W104:W106" si="223">SUM(T104-V104)</f>
        <v>1561285</v>
      </c>
      <c r="X104" s="134">
        <f t="shared" ref="X104:X108" si="224">SUM(W104)</f>
        <v>1561285</v>
      </c>
      <c r="Y104" s="138">
        <v>0.11</v>
      </c>
      <c r="Z104" s="134">
        <f t="shared" ref="Z104" si="225">SUM(X104+(X104*Y104))</f>
        <v>1733026.35</v>
      </c>
      <c r="AA104" s="9"/>
    </row>
    <row r="105" spans="1:298" s="35" customFormat="1" ht="15.5" x14ac:dyDescent="0.35">
      <c r="A105" s="821"/>
      <c r="B105" s="784"/>
      <c r="C105" s="824"/>
      <c r="D105" s="260"/>
      <c r="E105" s="824"/>
      <c r="F105" s="125" t="s">
        <v>84</v>
      </c>
      <c r="G105" s="75">
        <v>1</v>
      </c>
      <c r="H105" s="158" t="s">
        <v>39</v>
      </c>
      <c r="I105" s="157">
        <v>929000</v>
      </c>
      <c r="J105" s="54">
        <f t="shared" si="219"/>
        <v>929000</v>
      </c>
      <c r="K105" s="158">
        <v>0.3</v>
      </c>
      <c r="L105" s="56">
        <f t="shared" si="220"/>
        <v>278700</v>
      </c>
      <c r="M105" s="56">
        <f t="shared" si="221"/>
        <v>650300</v>
      </c>
      <c r="N105" s="56"/>
      <c r="O105" s="353"/>
      <c r="P105" s="277"/>
      <c r="Q105" s="79"/>
      <c r="R105" s="77" t="s">
        <v>260</v>
      </c>
      <c r="S105" s="206">
        <v>804000</v>
      </c>
      <c r="T105" s="78">
        <f>SUM(G105*S105)</f>
        <v>804000</v>
      </c>
      <c r="U105" s="55">
        <v>0.45</v>
      </c>
      <c r="V105" s="73">
        <f t="shared" si="222"/>
        <v>361800</v>
      </c>
      <c r="W105" s="73">
        <f t="shared" si="223"/>
        <v>442200</v>
      </c>
      <c r="X105" s="56">
        <f t="shared" si="224"/>
        <v>442200</v>
      </c>
      <c r="Y105" s="79">
        <v>0.11</v>
      </c>
      <c r="Z105" s="56">
        <f t="shared" ref="Z105" si="226">SUM(X105+(X105*Y105))</f>
        <v>490842</v>
      </c>
      <c r="AA105" s="9"/>
    </row>
    <row r="106" spans="1:298" s="35" customFormat="1" ht="15.5" x14ac:dyDescent="0.35">
      <c r="A106" s="821"/>
      <c r="B106" s="784"/>
      <c r="C106" s="824"/>
      <c r="D106" s="553"/>
      <c r="E106" s="824"/>
      <c r="F106" s="125" t="s">
        <v>133</v>
      </c>
      <c r="G106" s="75">
        <v>1</v>
      </c>
      <c r="H106" s="158" t="s">
        <v>39</v>
      </c>
      <c r="I106" s="157">
        <v>983000</v>
      </c>
      <c r="J106" s="54">
        <f t="shared" si="219"/>
        <v>983000</v>
      </c>
      <c r="K106" s="158">
        <v>0.3</v>
      </c>
      <c r="L106" s="56">
        <f t="shared" si="220"/>
        <v>294900</v>
      </c>
      <c r="M106" s="56">
        <f t="shared" si="221"/>
        <v>688100</v>
      </c>
      <c r="N106" s="56"/>
      <c r="O106" s="353"/>
      <c r="P106" s="277"/>
      <c r="Q106" s="56"/>
      <c r="R106" s="77" t="s">
        <v>260</v>
      </c>
      <c r="S106" s="206">
        <v>850000</v>
      </c>
      <c r="T106" s="78">
        <v>424765</v>
      </c>
      <c r="U106" s="55">
        <v>0</v>
      </c>
      <c r="V106" s="73">
        <f t="shared" si="222"/>
        <v>0</v>
      </c>
      <c r="W106" s="73">
        <f t="shared" si="223"/>
        <v>424765</v>
      </c>
      <c r="X106" s="56">
        <f t="shared" si="224"/>
        <v>424765</v>
      </c>
      <c r="Y106" s="79">
        <v>0.11</v>
      </c>
      <c r="Z106" s="56">
        <f t="shared" ref="Z106" si="227">SUM(X106+(X106*Y106))</f>
        <v>471489.15</v>
      </c>
    </row>
    <row r="107" spans="1:298" s="35" customFormat="1" ht="15.5" x14ac:dyDescent="0.35">
      <c r="A107" s="821"/>
      <c r="B107" s="784"/>
      <c r="C107" s="824"/>
      <c r="D107" s="260"/>
      <c r="E107" s="824"/>
      <c r="F107" s="70" t="s">
        <v>134</v>
      </c>
      <c r="G107" s="75">
        <v>1</v>
      </c>
      <c r="H107" s="158" t="s">
        <v>39</v>
      </c>
      <c r="I107" s="157">
        <v>621000</v>
      </c>
      <c r="J107" s="54">
        <f t="shared" ref="J107:J108" si="228">SUM(G107*I107)</f>
        <v>621000</v>
      </c>
      <c r="K107" s="158">
        <v>0.3</v>
      </c>
      <c r="L107" s="56">
        <f t="shared" ref="L107" si="229">SUM(J107*K107)</f>
        <v>186300</v>
      </c>
      <c r="M107" s="56">
        <f t="shared" ref="M107" si="230">SUM(J107-L107)</f>
        <v>434700</v>
      </c>
      <c r="N107" s="56"/>
      <c r="O107" s="353"/>
      <c r="P107" s="277"/>
      <c r="Q107" s="79"/>
      <c r="R107" s="77" t="s">
        <v>260</v>
      </c>
      <c r="S107" s="166">
        <v>268620</v>
      </c>
      <c r="T107" s="78">
        <f>SUM(G107*S107)</f>
        <v>268620</v>
      </c>
      <c r="U107" s="55">
        <v>0</v>
      </c>
      <c r="V107" s="73">
        <f t="shared" ref="V107" si="231">SUM(T107*U107)</f>
        <v>0</v>
      </c>
      <c r="W107" s="73">
        <f t="shared" ref="W107" si="232">SUM(T107-V107)</f>
        <v>268620</v>
      </c>
      <c r="X107" s="56">
        <f t="shared" si="224"/>
        <v>268620</v>
      </c>
      <c r="Y107" s="79">
        <v>0.11</v>
      </c>
      <c r="Z107" s="56">
        <f t="shared" ref="Z107:Z108" si="233">SUM(X107+(X107*Y107))</f>
        <v>298168.2</v>
      </c>
      <c r="AA107" s="9"/>
    </row>
    <row r="108" spans="1:298" s="35" customFormat="1" ht="15.5" x14ac:dyDescent="0.35">
      <c r="A108" s="822"/>
      <c r="B108" s="785"/>
      <c r="C108" s="825"/>
      <c r="D108" s="418"/>
      <c r="E108" s="825"/>
      <c r="F108" s="90" t="s">
        <v>80</v>
      </c>
      <c r="G108" s="202">
        <v>1</v>
      </c>
      <c r="H108" s="136" t="s">
        <v>39</v>
      </c>
      <c r="I108" s="177">
        <v>3328000</v>
      </c>
      <c r="J108" s="44">
        <f t="shared" si="228"/>
        <v>3328000</v>
      </c>
      <c r="K108" s="136">
        <v>0.3</v>
      </c>
      <c r="L108" s="46">
        <f t="shared" ref="L108" si="234">SUM(J108*K108)</f>
        <v>998400</v>
      </c>
      <c r="M108" s="46">
        <f t="shared" ref="M108" si="235">SUM(J108-L108)</f>
        <v>2329600</v>
      </c>
      <c r="N108" s="46"/>
      <c r="O108" s="342"/>
      <c r="P108" s="343"/>
      <c r="Q108" s="83"/>
      <c r="R108" s="128" t="s">
        <v>260</v>
      </c>
      <c r="S108" s="186">
        <v>500500</v>
      </c>
      <c r="T108" s="97">
        <f>SUM(G108*S108)</f>
        <v>500500</v>
      </c>
      <c r="U108" s="45">
        <v>0</v>
      </c>
      <c r="V108" s="81">
        <f t="shared" ref="V108" si="236">SUM(T108*U108)</f>
        <v>0</v>
      </c>
      <c r="W108" s="81">
        <f t="shared" ref="W108" si="237">SUM(T108-V108)</f>
        <v>500500</v>
      </c>
      <c r="X108" s="46">
        <f t="shared" si="224"/>
        <v>500500</v>
      </c>
      <c r="Y108" s="83">
        <v>0.11</v>
      </c>
      <c r="Z108" s="46">
        <f t="shared" si="233"/>
        <v>555555</v>
      </c>
      <c r="AA108" s="9"/>
    </row>
    <row r="109" spans="1:298" ht="15" customHeight="1" x14ac:dyDescent="0.35">
      <c r="A109" s="466"/>
      <c r="B109" s="467"/>
      <c r="C109" s="468"/>
      <c r="D109" s="4"/>
      <c r="E109" s="468"/>
    </row>
    <row r="110" spans="1:298" ht="15" customHeight="1" x14ac:dyDescent="0.35">
      <c r="A110" s="466"/>
      <c r="B110" s="467"/>
      <c r="C110" s="468"/>
      <c r="D110" s="4"/>
      <c r="E110" s="468"/>
    </row>
    <row r="111" spans="1:298" ht="15" customHeight="1" x14ac:dyDescent="0.35">
      <c r="A111" s="466"/>
      <c r="B111" s="467"/>
      <c r="C111" s="468"/>
      <c r="D111" s="4"/>
      <c r="E111" s="468"/>
    </row>
    <row r="112" spans="1:298" ht="15" customHeight="1" x14ac:dyDescent="0.35">
      <c r="A112" s="466"/>
      <c r="B112" s="467"/>
      <c r="C112" s="468"/>
      <c r="D112" s="4"/>
      <c r="E112" s="468"/>
    </row>
    <row r="113" spans="1:26" ht="15" customHeight="1" x14ac:dyDescent="0.35">
      <c r="A113" s="466"/>
      <c r="B113" s="467"/>
      <c r="C113" s="468"/>
      <c r="D113" s="4"/>
      <c r="E113" s="468"/>
    </row>
    <row r="114" spans="1:26" ht="15" customHeight="1" x14ac:dyDescent="0.35">
      <c r="A114" s="466"/>
      <c r="B114" s="467"/>
      <c r="C114" s="468"/>
      <c r="D114" s="4"/>
      <c r="E114" s="468"/>
    </row>
    <row r="115" spans="1:26" ht="15" customHeight="1" x14ac:dyDescent="0.35">
      <c r="A115" s="466"/>
      <c r="B115" s="467"/>
      <c r="C115" s="468"/>
      <c r="D115" s="4"/>
      <c r="E115" s="468"/>
    </row>
    <row r="116" spans="1:26" s="355" customFormat="1" ht="15.5" x14ac:dyDescent="0.35">
      <c r="A116" s="391"/>
      <c r="B116" s="508"/>
      <c r="C116" s="509"/>
      <c r="D116" s="3"/>
      <c r="E116" s="548"/>
      <c r="F116" s="549"/>
      <c r="G116" s="391"/>
      <c r="H116" s="522"/>
      <c r="I116" s="550"/>
      <c r="J116" s="510"/>
      <c r="K116" s="479"/>
      <c r="L116" s="511"/>
      <c r="M116" s="510"/>
      <c r="N116" s="511"/>
      <c r="O116" s="511"/>
      <c r="P116" s="450"/>
      <c r="Q116" s="450"/>
      <c r="R116" s="551"/>
      <c r="S116" s="552"/>
      <c r="T116" s="512"/>
      <c r="U116" s="522"/>
      <c r="V116" s="450"/>
      <c r="W116" s="450"/>
      <c r="X116" s="511"/>
      <c r="Y116" s="522"/>
      <c r="Z116" s="511"/>
    </row>
    <row r="117" spans="1:26" s="355" customFormat="1" ht="15.5" x14ac:dyDescent="0.35">
      <c r="A117" s="391"/>
      <c r="B117" s="508"/>
      <c r="C117" s="509"/>
      <c r="D117" s="3"/>
      <c r="E117" s="548"/>
      <c r="F117" s="549"/>
      <c r="G117" s="391"/>
      <c r="H117" s="522"/>
      <c r="I117" s="550"/>
      <c r="J117" s="510"/>
      <c r="K117" s="479"/>
      <c r="L117" s="511"/>
      <c r="M117" s="510"/>
      <c r="N117" s="511"/>
      <c r="O117" s="511"/>
      <c r="P117" s="450"/>
      <c r="Q117" s="450"/>
      <c r="R117" s="551"/>
      <c r="S117" s="552"/>
      <c r="T117" s="512"/>
      <c r="U117" s="522"/>
      <c r="V117" s="450"/>
      <c r="W117" s="450"/>
      <c r="X117" s="511"/>
      <c r="Y117" s="522"/>
      <c r="Z117" s="511"/>
    </row>
    <row r="118" spans="1:26" s="355" customFormat="1" ht="15.5" x14ac:dyDescent="0.35">
      <c r="A118" s="391"/>
      <c r="B118" s="508"/>
      <c r="C118" s="509"/>
      <c r="D118" s="3"/>
      <c r="E118" s="548"/>
      <c r="F118" s="549"/>
      <c r="G118" s="391"/>
      <c r="H118" s="522"/>
      <c r="I118" s="550"/>
      <c r="J118" s="510"/>
      <c r="K118" s="479"/>
      <c r="L118" s="511"/>
      <c r="M118" s="510"/>
      <c r="N118" s="511"/>
      <c r="O118" s="511"/>
      <c r="P118" s="450"/>
      <c r="Q118" s="450"/>
      <c r="R118" s="551"/>
      <c r="S118" s="552"/>
      <c r="T118" s="512"/>
      <c r="U118" s="522"/>
      <c r="V118" s="450"/>
      <c r="W118" s="450"/>
      <c r="X118" s="511"/>
      <c r="Y118" s="522"/>
      <c r="Z118" s="511"/>
    </row>
  </sheetData>
  <mergeCells count="136">
    <mergeCell ref="R101:R102"/>
    <mergeCell ref="Y101:Y102"/>
    <mergeCell ref="Z101:Z102"/>
    <mergeCell ref="A100:C100"/>
    <mergeCell ref="A101:A102"/>
    <mergeCell ref="B101:C101"/>
    <mergeCell ref="D101:D102"/>
    <mergeCell ref="E101:E102"/>
    <mergeCell ref="F101:F102"/>
    <mergeCell ref="G101:H101"/>
    <mergeCell ref="O101:O102"/>
    <mergeCell ref="P101:P102"/>
    <mergeCell ref="R81:R82"/>
    <mergeCell ref="Y81:Y82"/>
    <mergeCell ref="Z81:Z82"/>
    <mergeCell ref="A80:C80"/>
    <mergeCell ref="A81:A82"/>
    <mergeCell ref="B81:C81"/>
    <mergeCell ref="D81:D82"/>
    <mergeCell ref="E81:E82"/>
    <mergeCell ref="F81:F82"/>
    <mergeCell ref="G81:H81"/>
    <mergeCell ref="O81:O82"/>
    <mergeCell ref="P81:P82"/>
    <mergeCell ref="A83:A88"/>
    <mergeCell ref="B83:B88"/>
    <mergeCell ref="C83:C88"/>
    <mergeCell ref="E83:E88"/>
    <mergeCell ref="A89:A97"/>
    <mergeCell ref="B89:B97"/>
    <mergeCell ref="C89:C97"/>
    <mergeCell ref="E89:E97"/>
    <mergeCell ref="D77:E77"/>
    <mergeCell ref="A74:C74"/>
    <mergeCell ref="A75:A76"/>
    <mergeCell ref="B75:C75"/>
    <mergeCell ref="D75:D76"/>
    <mergeCell ref="E75:E76"/>
    <mergeCell ref="F75:F76"/>
    <mergeCell ref="G75:H75"/>
    <mergeCell ref="O75:O76"/>
    <mergeCell ref="P75:P76"/>
    <mergeCell ref="D72:E72"/>
    <mergeCell ref="A69:C69"/>
    <mergeCell ref="A70:A71"/>
    <mergeCell ref="B70:C70"/>
    <mergeCell ref="D70:D71"/>
    <mergeCell ref="E70:E71"/>
    <mergeCell ref="F70:F71"/>
    <mergeCell ref="G70:H70"/>
    <mergeCell ref="O70:O71"/>
    <mergeCell ref="A55:A63"/>
    <mergeCell ref="B55:B63"/>
    <mergeCell ref="C55:C63"/>
    <mergeCell ref="E55:E63"/>
    <mergeCell ref="A53:A54"/>
    <mergeCell ref="B53:C53"/>
    <mergeCell ref="D53:D54"/>
    <mergeCell ref="E53:E54"/>
    <mergeCell ref="F53:F54"/>
    <mergeCell ref="G53:H53"/>
    <mergeCell ref="O53:O54"/>
    <mergeCell ref="P53:P54"/>
    <mergeCell ref="F22:F23"/>
    <mergeCell ref="G22:H22"/>
    <mergeCell ref="O22:O23"/>
    <mergeCell ref="P22:P23"/>
    <mergeCell ref="A41:A42"/>
    <mergeCell ref="B41:C41"/>
    <mergeCell ref="D41:D42"/>
    <mergeCell ref="E41:E42"/>
    <mergeCell ref="A34:A37"/>
    <mergeCell ref="B34:B37"/>
    <mergeCell ref="C34:C37"/>
    <mergeCell ref="E34:E37"/>
    <mergeCell ref="F41:F42"/>
    <mergeCell ref="G41:H41"/>
    <mergeCell ref="O41:O42"/>
    <mergeCell ref="P41:P42"/>
    <mergeCell ref="R22:R23"/>
    <mergeCell ref="Y22:Y23"/>
    <mergeCell ref="Z22:Z23"/>
    <mergeCell ref="A52:C52"/>
    <mergeCell ref="Z9:Z10"/>
    <mergeCell ref="A11:A18"/>
    <mergeCell ref="B11:B18"/>
    <mergeCell ref="C11:C18"/>
    <mergeCell ref="E11:E18"/>
    <mergeCell ref="A21:C21"/>
    <mergeCell ref="A22:A23"/>
    <mergeCell ref="B22:C22"/>
    <mergeCell ref="D22:D23"/>
    <mergeCell ref="E22:E23"/>
    <mergeCell ref="A24:A33"/>
    <mergeCell ref="B24:B33"/>
    <mergeCell ref="C24:C33"/>
    <mergeCell ref="E24:E33"/>
    <mergeCell ref="A40:C40"/>
    <mergeCell ref="G9:H9"/>
    <mergeCell ref="O9:O10"/>
    <mergeCell ref="P9:P10"/>
    <mergeCell ref="R9:R10"/>
    <mergeCell ref="Y9:Y10"/>
    <mergeCell ref="A5:F6"/>
    <mergeCell ref="A8:C8"/>
    <mergeCell ref="A9:A10"/>
    <mergeCell ref="B9:C9"/>
    <mergeCell ref="D9:D10"/>
    <mergeCell ref="E9:E10"/>
    <mergeCell ref="F9:F10"/>
    <mergeCell ref="A1:H1"/>
    <mergeCell ref="A43:A47"/>
    <mergeCell ref="B43:B47"/>
    <mergeCell ref="C43:C47"/>
    <mergeCell ref="E43:E47"/>
    <mergeCell ref="A104:A108"/>
    <mergeCell ref="B104:B108"/>
    <mergeCell ref="C104:C108"/>
    <mergeCell ref="E104:E108"/>
    <mergeCell ref="R41:R42"/>
    <mergeCell ref="Y41:Y42"/>
    <mergeCell ref="Z41:Z42"/>
    <mergeCell ref="A64:A66"/>
    <mergeCell ref="B64:B66"/>
    <mergeCell ref="C64:C66"/>
    <mergeCell ref="E64:E66"/>
    <mergeCell ref="R53:R54"/>
    <mergeCell ref="Y53:Y54"/>
    <mergeCell ref="Z53:Z54"/>
    <mergeCell ref="P70:P71"/>
    <mergeCell ref="R70:R71"/>
    <mergeCell ref="Y70:Y71"/>
    <mergeCell ref="Z70:Z71"/>
    <mergeCell ref="R75:R76"/>
    <mergeCell ref="Y75:Y76"/>
    <mergeCell ref="Z75:Z76"/>
  </mergeCells>
  <pageMargins left="0.7" right="0.7" top="0.75" bottom="0.75" header="0.3" footer="0.3"/>
  <pageSetup orientation="portrait" horizontalDpi="4294967292" verticalDpi="72"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6825D-354A-410B-A856-577DA82AF42A}">
  <sheetPr codeName="Sheet19"/>
  <dimension ref="A1:KK98"/>
  <sheetViews>
    <sheetView workbookViewId="0">
      <selection activeCell="A13" sqref="A13:A21"/>
    </sheetView>
  </sheetViews>
  <sheetFormatPr defaultRowHeight="14.5" x14ac:dyDescent="0.35"/>
  <cols>
    <col min="1" max="1" width="5.7265625" customWidth="1"/>
    <col min="2" max="2" width="15.7265625" style="28" customWidth="1"/>
    <col min="3" max="3" width="15.7265625" customWidth="1"/>
    <col min="4" max="4" width="27" customWidth="1"/>
    <col min="5" max="5" width="54.26953125" bestFit="1" customWidth="1"/>
    <col min="6" max="7" width="8.7265625" customWidth="1"/>
    <col min="8" max="8" width="17" customWidth="1"/>
    <col min="9" max="16" width="15.7265625" customWidth="1"/>
    <col min="17" max="17" width="24.81640625" bestFit="1" customWidth="1"/>
    <col min="18" max="19" width="15.7265625" customWidth="1"/>
    <col min="20" max="20" width="18.453125" bestFit="1" customWidth="1"/>
    <col min="21" max="21" width="15.7265625" style="19" customWidth="1"/>
    <col min="22" max="24" width="15.7265625" customWidth="1"/>
    <col min="25" max="25" width="14" bestFit="1" customWidth="1"/>
  </cols>
  <sheetData>
    <row r="1" spans="1:297" ht="26" x14ac:dyDescent="0.35">
      <c r="A1" s="844" t="s">
        <v>41</v>
      </c>
      <c r="B1" s="845"/>
      <c r="C1" s="845"/>
      <c r="D1" s="845"/>
      <c r="E1" s="845"/>
      <c r="F1" s="845"/>
      <c r="G1" s="845"/>
      <c r="H1" s="21"/>
      <c r="I1" s="21"/>
      <c r="J1" s="22"/>
      <c r="K1" s="21"/>
      <c r="L1" s="21"/>
      <c r="M1" s="23"/>
      <c r="N1" s="23"/>
      <c r="O1" s="23"/>
      <c r="P1" s="23"/>
      <c r="Q1" s="25"/>
      <c r="R1" s="23"/>
      <c r="S1" s="23"/>
      <c r="T1" s="23"/>
      <c r="U1" s="25"/>
      <c r="V1" s="23"/>
      <c r="W1" s="23"/>
      <c r="X1" s="23"/>
    </row>
    <row r="2" spans="1:297" ht="26" x14ac:dyDescent="0.35">
      <c r="A2" s="26"/>
      <c r="B2" s="27"/>
      <c r="C2" s="27"/>
      <c r="D2" s="27"/>
      <c r="E2" s="27"/>
      <c r="F2" s="27"/>
      <c r="G2" s="27"/>
      <c r="H2" s="21"/>
      <c r="I2" s="21"/>
      <c r="J2" s="22"/>
      <c r="K2" s="21"/>
      <c r="L2" s="21"/>
      <c r="M2" s="23"/>
      <c r="N2" s="23"/>
      <c r="O2" s="23"/>
      <c r="P2" s="23"/>
      <c r="Q2" s="25"/>
      <c r="R2" s="23"/>
      <c r="S2" s="23"/>
      <c r="T2" s="23"/>
      <c r="U2" s="25"/>
      <c r="V2" s="23"/>
      <c r="W2" s="23"/>
      <c r="X2" s="23"/>
    </row>
    <row r="5" spans="1:297" ht="15.5" x14ac:dyDescent="0.35">
      <c r="A5" s="816">
        <v>2025</v>
      </c>
      <c r="B5" s="816"/>
      <c r="C5" s="816"/>
      <c r="D5" s="816"/>
      <c r="E5" s="816"/>
      <c r="N5" s="35"/>
      <c r="O5" s="43"/>
      <c r="P5" s="35"/>
      <c r="Q5" s="12"/>
      <c r="U5" s="12"/>
      <c r="X5" s="43"/>
    </row>
    <row r="6" spans="1:297" ht="15.5" x14ac:dyDescent="0.35">
      <c r="A6" s="816"/>
      <c r="B6" s="816"/>
      <c r="C6" s="816"/>
      <c r="D6" s="816"/>
      <c r="E6" s="816"/>
      <c r="N6" s="35"/>
      <c r="O6" s="43"/>
      <c r="P6" s="35"/>
      <c r="Q6" s="12"/>
      <c r="U6" s="12"/>
      <c r="X6" s="43"/>
    </row>
    <row r="10" spans="1:297" ht="19" thickBot="1" x14ac:dyDescent="0.4">
      <c r="A10" s="843" t="s">
        <v>571</v>
      </c>
      <c r="B10" s="842"/>
      <c r="C10" s="842"/>
      <c r="D10" s="2"/>
      <c r="E10" s="4"/>
      <c r="F10" s="5"/>
      <c r="G10" s="4"/>
      <c r="H10" s="6"/>
      <c r="I10" s="7"/>
      <c r="J10" s="8"/>
      <c r="K10" s="9"/>
      <c r="L10" s="9"/>
      <c r="M10" s="10"/>
      <c r="N10" s="10"/>
      <c r="O10" s="10"/>
      <c r="P10" s="8"/>
      <c r="Q10" s="12"/>
      <c r="R10" s="13"/>
      <c r="S10" s="13"/>
      <c r="T10" s="13"/>
      <c r="U10" s="12"/>
      <c r="V10" s="13"/>
      <c r="W10" s="13"/>
      <c r="X10" s="14"/>
    </row>
    <row r="11" spans="1:297" ht="15.5" x14ac:dyDescent="0.35">
      <c r="A11" s="798" t="s">
        <v>0</v>
      </c>
      <c r="B11" s="798" t="s">
        <v>1</v>
      </c>
      <c r="C11" s="798"/>
      <c r="D11" s="800" t="s">
        <v>3</v>
      </c>
      <c r="E11" s="798" t="s">
        <v>5</v>
      </c>
      <c r="F11" s="798" t="s">
        <v>6</v>
      </c>
      <c r="G11" s="798"/>
      <c r="H11" s="370" t="s">
        <v>7</v>
      </c>
      <c r="I11" s="371" t="s">
        <v>8</v>
      </c>
      <c r="J11" s="372" t="s">
        <v>9</v>
      </c>
      <c r="K11" s="371" t="s">
        <v>10</v>
      </c>
      <c r="L11" s="371" t="s">
        <v>10</v>
      </c>
      <c r="M11" s="371" t="s">
        <v>11</v>
      </c>
      <c r="N11" s="802" t="s">
        <v>93</v>
      </c>
      <c r="O11" s="802" t="s">
        <v>206</v>
      </c>
      <c r="P11" s="371" t="s">
        <v>12</v>
      </c>
      <c r="Q11" s="804" t="s">
        <v>13</v>
      </c>
      <c r="R11" s="371" t="s">
        <v>14</v>
      </c>
      <c r="S11" s="371" t="s">
        <v>14</v>
      </c>
      <c r="T11" s="374" t="s">
        <v>15</v>
      </c>
      <c r="U11" s="40" t="s">
        <v>16</v>
      </c>
      <c r="V11" s="40" t="s">
        <v>17</v>
      </c>
      <c r="W11" s="40" t="s">
        <v>18</v>
      </c>
      <c r="X11" s="794" t="s">
        <v>19</v>
      </c>
      <c r="Y11" s="796" t="s">
        <v>17</v>
      </c>
    </row>
    <row r="12" spans="1:297" s="41" customFormat="1" ht="16" thickBot="1" x14ac:dyDescent="0.4">
      <c r="A12" s="808"/>
      <c r="B12" s="375" t="s">
        <v>20</v>
      </c>
      <c r="C12" s="367" t="s">
        <v>21</v>
      </c>
      <c r="D12" s="809"/>
      <c r="E12" s="808"/>
      <c r="F12" s="377" t="s">
        <v>23</v>
      </c>
      <c r="G12" s="367" t="s">
        <v>24</v>
      </c>
      <c r="H12" s="378" t="s">
        <v>25</v>
      </c>
      <c r="I12" s="379" t="s">
        <v>25</v>
      </c>
      <c r="J12" s="380" t="s">
        <v>26</v>
      </c>
      <c r="K12" s="379" t="s">
        <v>27</v>
      </c>
      <c r="L12" s="379" t="s">
        <v>28</v>
      </c>
      <c r="M12" s="379" t="s">
        <v>29</v>
      </c>
      <c r="N12" s="810"/>
      <c r="O12" s="810"/>
      <c r="P12" s="379" t="s">
        <v>30</v>
      </c>
      <c r="Q12" s="811"/>
      <c r="R12" s="379" t="s">
        <v>31</v>
      </c>
      <c r="S12" s="379" t="s">
        <v>32</v>
      </c>
      <c r="T12" s="381" t="s">
        <v>33</v>
      </c>
      <c r="U12" s="367" t="s">
        <v>34</v>
      </c>
      <c r="V12" s="367" t="s">
        <v>35</v>
      </c>
      <c r="W12" s="367" t="s">
        <v>36</v>
      </c>
      <c r="X12" s="806"/>
      <c r="Y12" s="80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120" customFormat="1" ht="15" customHeight="1" x14ac:dyDescent="0.35">
      <c r="A13" s="780">
        <v>1</v>
      </c>
      <c r="B13" s="783">
        <v>45821</v>
      </c>
      <c r="C13" s="786">
        <v>118460625</v>
      </c>
      <c r="D13" s="780" t="s">
        <v>105</v>
      </c>
      <c r="E13" s="317" t="s">
        <v>578</v>
      </c>
      <c r="F13" s="318">
        <v>3</v>
      </c>
      <c r="G13" s="319" t="s">
        <v>52</v>
      </c>
      <c r="H13" s="320">
        <v>115000</v>
      </c>
      <c r="I13" s="123">
        <f t="shared" ref="I13:I15" si="0">SUM(F13*H13)</f>
        <v>345000</v>
      </c>
      <c r="J13" s="133">
        <v>0</v>
      </c>
      <c r="K13" s="134">
        <f t="shared" ref="K13:K15" si="1">SUM(I13*J13)</f>
        <v>0</v>
      </c>
      <c r="L13" s="134">
        <f t="shared" ref="L13:L15" si="2">SUM(I13-K13)</f>
        <v>345000</v>
      </c>
      <c r="M13" s="382">
        <f>SUM(L13:L21)</f>
        <v>4992000</v>
      </c>
      <c r="N13" s="382">
        <f>SUM(M13*11%)</f>
        <v>549120</v>
      </c>
      <c r="O13" s="229"/>
      <c r="P13" s="229">
        <f>SUM(M13+N13)</f>
        <v>5541120</v>
      </c>
      <c r="Q13" s="485" t="s">
        <v>227</v>
      </c>
      <c r="R13" s="451">
        <v>93333</v>
      </c>
      <c r="S13" s="137">
        <f>SUM(F13*R13)</f>
        <v>279999</v>
      </c>
      <c r="T13" s="138">
        <v>0</v>
      </c>
      <c r="U13" s="129">
        <f t="shared" ref="U13:U15" si="3">SUM(S13*T13)</f>
        <v>0</v>
      </c>
      <c r="V13" s="129">
        <f t="shared" ref="V13:V15" si="4">SUM(S13-U13)</f>
        <v>279999</v>
      </c>
      <c r="W13" s="134">
        <f t="shared" ref="W13:W15" si="5">SUM(V13)</f>
        <v>279999</v>
      </c>
      <c r="X13" s="138">
        <v>0.11</v>
      </c>
      <c r="Y13" s="134">
        <f t="shared" ref="Y13:Y15" si="6">SUM(W13+(W13*X13))</f>
        <v>310798.89</v>
      </c>
    </row>
    <row r="14" spans="1:297" s="120" customFormat="1" ht="15.5" x14ac:dyDescent="0.35">
      <c r="A14" s="781"/>
      <c r="B14" s="784"/>
      <c r="C14" s="787"/>
      <c r="D14" s="781"/>
      <c r="E14" s="125" t="s">
        <v>108</v>
      </c>
      <c r="F14" s="75">
        <v>300</v>
      </c>
      <c r="G14" s="311" t="s">
        <v>50</v>
      </c>
      <c r="H14" s="157">
        <v>700</v>
      </c>
      <c r="I14" s="54">
        <f t="shared" si="0"/>
        <v>210000</v>
      </c>
      <c r="J14" s="158">
        <v>0</v>
      </c>
      <c r="K14" s="56">
        <f t="shared" si="1"/>
        <v>0</v>
      </c>
      <c r="L14" s="56">
        <f t="shared" si="2"/>
        <v>210000</v>
      </c>
      <c r="M14" s="220"/>
      <c r="N14" s="220"/>
      <c r="O14" s="197"/>
      <c r="P14" s="154"/>
      <c r="Q14" s="484" t="s">
        <v>198</v>
      </c>
      <c r="R14" s="483">
        <v>550</v>
      </c>
      <c r="S14" s="78">
        <f>SUM(F14*R14)</f>
        <v>165000</v>
      </c>
      <c r="T14" s="79">
        <v>0</v>
      </c>
      <c r="U14" s="73">
        <f t="shared" si="3"/>
        <v>0</v>
      </c>
      <c r="V14" s="73">
        <f t="shared" si="4"/>
        <v>165000</v>
      </c>
      <c r="W14" s="56">
        <f t="shared" si="5"/>
        <v>165000</v>
      </c>
      <c r="X14" s="79">
        <v>0</v>
      </c>
      <c r="Y14" s="56">
        <f t="shared" si="6"/>
        <v>165000</v>
      </c>
    </row>
    <row r="15" spans="1:297" s="120" customFormat="1" ht="15.5" x14ac:dyDescent="0.35">
      <c r="A15" s="781"/>
      <c r="B15" s="784"/>
      <c r="C15" s="787"/>
      <c r="D15" s="781"/>
      <c r="E15" s="282" t="s">
        <v>577</v>
      </c>
      <c r="F15" s="310">
        <v>2</v>
      </c>
      <c r="G15" s="311" t="s">
        <v>52</v>
      </c>
      <c r="H15" s="312">
        <v>162000</v>
      </c>
      <c r="I15" s="54">
        <f t="shared" si="0"/>
        <v>324000</v>
      </c>
      <c r="J15" s="158">
        <v>0</v>
      </c>
      <c r="K15" s="56">
        <f t="shared" si="1"/>
        <v>0</v>
      </c>
      <c r="L15" s="56">
        <f t="shared" si="2"/>
        <v>324000</v>
      </c>
      <c r="M15" s="220"/>
      <c r="N15" s="220"/>
      <c r="O15" s="197"/>
      <c r="P15" s="154"/>
      <c r="Q15" s="484" t="s">
        <v>227</v>
      </c>
      <c r="R15" s="483">
        <v>130541</v>
      </c>
      <c r="S15" s="78">
        <f>SUM(F15*R15)</f>
        <v>261082</v>
      </c>
      <c r="T15" s="79">
        <v>0</v>
      </c>
      <c r="U15" s="73">
        <f t="shared" si="3"/>
        <v>0</v>
      </c>
      <c r="V15" s="73">
        <f t="shared" si="4"/>
        <v>261082</v>
      </c>
      <c r="W15" s="56">
        <f t="shared" si="5"/>
        <v>261082</v>
      </c>
      <c r="X15" s="79">
        <v>0.11</v>
      </c>
      <c r="Y15" s="56">
        <f t="shared" si="6"/>
        <v>289801.02</v>
      </c>
    </row>
    <row r="16" spans="1:297" s="120" customFormat="1" ht="15.5" x14ac:dyDescent="0.35">
      <c r="A16" s="781"/>
      <c r="B16" s="784"/>
      <c r="C16" s="787"/>
      <c r="D16" s="781"/>
      <c r="E16" s="125" t="s">
        <v>155</v>
      </c>
      <c r="F16" s="75">
        <v>1</v>
      </c>
      <c r="G16" s="158" t="s">
        <v>45</v>
      </c>
      <c r="H16" s="157">
        <v>619000</v>
      </c>
      <c r="I16" s="54">
        <f t="shared" ref="I16" si="7">SUM(F16*H16)</f>
        <v>619000</v>
      </c>
      <c r="J16" s="158">
        <v>0</v>
      </c>
      <c r="K16" s="56">
        <f t="shared" ref="K16" si="8">SUM(I16*J16)</f>
        <v>0</v>
      </c>
      <c r="L16" s="56">
        <f t="shared" ref="L16" si="9">SUM(I16-K16)</f>
        <v>619000</v>
      </c>
      <c r="M16" s="270"/>
      <c r="N16" s="270"/>
      <c r="O16" s="270"/>
      <c r="P16" s="270"/>
      <c r="Q16" s="484" t="s">
        <v>258</v>
      </c>
      <c r="R16" s="483">
        <v>557000</v>
      </c>
      <c r="S16" s="78">
        <f>SUM(F16*R16)</f>
        <v>557000</v>
      </c>
      <c r="T16" s="79">
        <v>0</v>
      </c>
      <c r="U16" s="73">
        <f t="shared" ref="U16" si="10">SUM(S16*T16)</f>
        <v>0</v>
      </c>
      <c r="V16" s="73">
        <f t="shared" ref="V16" si="11">SUM(S16-U16)</f>
        <v>557000</v>
      </c>
      <c r="W16" s="56">
        <f t="shared" ref="W16" si="12">SUM(V16)</f>
        <v>557000</v>
      </c>
      <c r="X16" s="79">
        <v>0.11</v>
      </c>
      <c r="Y16" s="56">
        <f t="shared" ref="Y16" si="13">SUM(W16+(W16*X16))</f>
        <v>618270</v>
      </c>
    </row>
    <row r="17" spans="1:297" s="120" customFormat="1" ht="15.5" x14ac:dyDescent="0.35">
      <c r="A17" s="781"/>
      <c r="B17" s="784"/>
      <c r="C17" s="787"/>
      <c r="D17" s="781"/>
      <c r="E17" s="125" t="s">
        <v>59</v>
      </c>
      <c r="F17" s="75">
        <v>1</v>
      </c>
      <c r="G17" s="158" t="s">
        <v>42</v>
      </c>
      <c r="H17" s="157">
        <v>1625000</v>
      </c>
      <c r="I17" s="54">
        <f t="shared" ref="I17:I18" si="14">SUM(F17*H17)</f>
        <v>1625000</v>
      </c>
      <c r="J17" s="158">
        <v>0</v>
      </c>
      <c r="K17" s="56">
        <f t="shared" ref="K17:K19" si="15">SUM(I17*J17)</f>
        <v>0</v>
      </c>
      <c r="L17" s="56">
        <f t="shared" ref="L17:L18" si="16">SUM(I17-K17)</f>
        <v>1625000</v>
      </c>
      <c r="M17" s="220"/>
      <c r="N17" s="220"/>
      <c r="O17" s="197"/>
      <c r="P17" s="154"/>
      <c r="Q17" s="484" t="s">
        <v>258</v>
      </c>
      <c r="R17" s="483">
        <v>1462000</v>
      </c>
      <c r="S17" s="78">
        <f>SUM(F17*R17)</f>
        <v>1462000</v>
      </c>
      <c r="T17" s="79">
        <v>0</v>
      </c>
      <c r="U17" s="73">
        <f t="shared" ref="U17:U18" si="17">SUM(S17*T17)</f>
        <v>0</v>
      </c>
      <c r="V17" s="73">
        <f t="shared" ref="V17:V18" si="18">SUM(S17-U17)</f>
        <v>1462000</v>
      </c>
      <c r="W17" s="56">
        <f t="shared" ref="W17:W21" si="19">SUM(V17)</f>
        <v>1462000</v>
      </c>
      <c r="X17" s="79">
        <v>0.11</v>
      </c>
      <c r="Y17" s="56">
        <f t="shared" ref="Y17:Y19" si="20">SUM(W17+(W17*X17))</f>
        <v>1622820</v>
      </c>
    </row>
    <row r="18" spans="1:297" s="120" customFormat="1" ht="15.5" x14ac:dyDescent="0.35">
      <c r="A18" s="781"/>
      <c r="B18" s="784"/>
      <c r="C18" s="787"/>
      <c r="D18" s="781"/>
      <c r="E18" s="125" t="s">
        <v>111</v>
      </c>
      <c r="F18" s="75">
        <v>1</v>
      </c>
      <c r="G18" s="158" t="s">
        <v>42</v>
      </c>
      <c r="H18" s="157">
        <v>732000</v>
      </c>
      <c r="I18" s="54">
        <f t="shared" si="14"/>
        <v>732000</v>
      </c>
      <c r="J18" s="158">
        <v>0</v>
      </c>
      <c r="K18" s="56">
        <f t="shared" si="15"/>
        <v>0</v>
      </c>
      <c r="L18" s="56">
        <f t="shared" si="16"/>
        <v>732000</v>
      </c>
      <c r="M18" s="220"/>
      <c r="N18" s="220"/>
      <c r="O18" s="197"/>
      <c r="P18" s="154"/>
      <c r="Q18" s="484" t="s">
        <v>258</v>
      </c>
      <c r="R18" s="483">
        <v>658000</v>
      </c>
      <c r="S18" s="78">
        <f>SUM(F18*R18)</f>
        <v>658000</v>
      </c>
      <c r="T18" s="79">
        <v>0</v>
      </c>
      <c r="U18" s="73">
        <f t="shared" si="17"/>
        <v>0</v>
      </c>
      <c r="V18" s="73">
        <f t="shared" si="18"/>
        <v>658000</v>
      </c>
      <c r="W18" s="56">
        <f t="shared" si="19"/>
        <v>658000</v>
      </c>
      <c r="X18" s="79">
        <v>0.11</v>
      </c>
      <c r="Y18" s="56">
        <f t="shared" si="20"/>
        <v>730380</v>
      </c>
    </row>
    <row r="19" spans="1:297" s="120" customFormat="1" ht="15.5" x14ac:dyDescent="0.35">
      <c r="A19" s="781"/>
      <c r="B19" s="784"/>
      <c r="C19" s="787"/>
      <c r="D19" s="781"/>
      <c r="E19" s="125" t="s">
        <v>153</v>
      </c>
      <c r="F19" s="75">
        <v>1</v>
      </c>
      <c r="G19" s="311" t="s">
        <v>46</v>
      </c>
      <c r="H19" s="157">
        <v>698000</v>
      </c>
      <c r="I19" s="54">
        <f t="shared" ref="I19:I21" si="21">SUM(F19*H19)</f>
        <v>698000</v>
      </c>
      <c r="J19" s="158">
        <v>0</v>
      </c>
      <c r="K19" s="56">
        <f t="shared" si="15"/>
        <v>0</v>
      </c>
      <c r="L19" s="56">
        <f t="shared" ref="L19:L21" si="22">SUM(I19-K19)</f>
        <v>698000</v>
      </c>
      <c r="M19" s="220"/>
      <c r="N19" s="220"/>
      <c r="O19" s="197"/>
      <c r="P19" s="154"/>
      <c r="Q19" s="484" t="s">
        <v>258</v>
      </c>
      <c r="R19" s="483">
        <v>797000</v>
      </c>
      <c r="S19" s="78">
        <f>SUM(F19*R19)</f>
        <v>797000</v>
      </c>
      <c r="T19" s="79">
        <v>0.3</v>
      </c>
      <c r="U19" s="73">
        <f t="shared" ref="U19:U21" si="23">SUM(S19*T19)</f>
        <v>239100</v>
      </c>
      <c r="V19" s="73">
        <f t="shared" ref="V19:V21" si="24">SUM(S19-U19)</f>
        <v>557900</v>
      </c>
      <c r="W19" s="56">
        <f t="shared" si="19"/>
        <v>557900</v>
      </c>
      <c r="X19" s="79">
        <v>0.11</v>
      </c>
      <c r="Y19" s="56">
        <f t="shared" si="20"/>
        <v>619269</v>
      </c>
    </row>
    <row r="20" spans="1:297" s="120" customFormat="1" ht="15.5" x14ac:dyDescent="0.35">
      <c r="A20" s="781"/>
      <c r="B20" s="784"/>
      <c r="C20" s="787"/>
      <c r="D20" s="781"/>
      <c r="E20" s="282" t="s">
        <v>576</v>
      </c>
      <c r="F20" s="310">
        <v>1</v>
      </c>
      <c r="G20" s="311" t="s">
        <v>52</v>
      </c>
      <c r="H20" s="312">
        <v>115000</v>
      </c>
      <c r="I20" s="54">
        <f t="shared" si="21"/>
        <v>115000</v>
      </c>
      <c r="J20" s="158">
        <v>0</v>
      </c>
      <c r="K20" s="56">
        <f t="shared" ref="K20:K21" si="25">SUM(I20*J20)</f>
        <v>0</v>
      </c>
      <c r="L20" s="56">
        <f t="shared" si="22"/>
        <v>115000</v>
      </c>
      <c r="M20" s="220"/>
      <c r="N20" s="220"/>
      <c r="O20" s="197"/>
      <c r="P20" s="154"/>
      <c r="Q20" s="484" t="s">
        <v>227</v>
      </c>
      <c r="R20" s="483">
        <v>93333</v>
      </c>
      <c r="S20" s="78">
        <f>SUM(F20*R20)</f>
        <v>93333</v>
      </c>
      <c r="T20" s="79">
        <v>0</v>
      </c>
      <c r="U20" s="73">
        <f t="shared" si="23"/>
        <v>0</v>
      </c>
      <c r="V20" s="73">
        <f t="shared" si="24"/>
        <v>93333</v>
      </c>
      <c r="W20" s="56">
        <f t="shared" si="19"/>
        <v>93333</v>
      </c>
      <c r="X20" s="79">
        <v>0.11</v>
      </c>
      <c r="Y20" s="56">
        <f t="shared" ref="Y20:Y21" si="26">SUM(W20+(W20*X20))</f>
        <v>103599.63</v>
      </c>
    </row>
    <row r="21" spans="1:297" s="120" customFormat="1" ht="15.5" x14ac:dyDescent="0.35">
      <c r="A21" s="782"/>
      <c r="B21" s="785"/>
      <c r="C21" s="788"/>
      <c r="D21" s="782"/>
      <c r="E21" s="308" t="s">
        <v>575</v>
      </c>
      <c r="F21" s="314">
        <v>2</v>
      </c>
      <c r="G21" s="315" t="s">
        <v>52</v>
      </c>
      <c r="H21" s="316">
        <v>162000</v>
      </c>
      <c r="I21" s="44">
        <f t="shared" si="21"/>
        <v>324000</v>
      </c>
      <c r="J21" s="136">
        <v>0</v>
      </c>
      <c r="K21" s="46">
        <f t="shared" si="25"/>
        <v>0</v>
      </c>
      <c r="L21" s="46">
        <f t="shared" si="22"/>
        <v>324000</v>
      </c>
      <c r="M21" s="249"/>
      <c r="N21" s="249"/>
      <c r="O21" s="198"/>
      <c r="P21" s="153"/>
      <c r="Q21" s="489" t="s">
        <v>75</v>
      </c>
      <c r="R21" s="487">
        <v>108109</v>
      </c>
      <c r="S21" s="97">
        <f>SUM(F21*R21)</f>
        <v>216218</v>
      </c>
      <c r="T21" s="83">
        <v>0</v>
      </c>
      <c r="U21" s="81">
        <f t="shared" si="23"/>
        <v>0</v>
      </c>
      <c r="V21" s="81">
        <f t="shared" si="24"/>
        <v>216218</v>
      </c>
      <c r="W21" s="46">
        <f t="shared" si="19"/>
        <v>216218</v>
      </c>
      <c r="X21" s="83">
        <v>0.11</v>
      </c>
      <c r="Y21" s="46">
        <f t="shared" si="26"/>
        <v>240001.98</v>
      </c>
    </row>
    <row r="23" spans="1:297" ht="19" thickBot="1" x14ac:dyDescent="0.4">
      <c r="A23" s="843" t="s">
        <v>632</v>
      </c>
      <c r="B23" s="842"/>
      <c r="C23" s="842"/>
      <c r="D23" s="2"/>
      <c r="E23" s="4"/>
      <c r="F23" s="5"/>
      <c r="G23" s="4"/>
      <c r="H23" s="6"/>
      <c r="I23" s="7"/>
      <c r="J23" s="8"/>
      <c r="K23" s="9"/>
      <c r="L23" s="9"/>
      <c r="M23" s="10"/>
      <c r="N23" s="10"/>
      <c r="O23" s="10"/>
      <c r="P23" s="8"/>
      <c r="Q23" s="12"/>
      <c r="R23" s="13"/>
      <c r="S23" s="13"/>
      <c r="T23" s="13"/>
      <c r="U23" s="12"/>
      <c r="V23" s="13"/>
      <c r="W23" s="13"/>
      <c r="X23" s="14"/>
    </row>
    <row r="24" spans="1:297" ht="15.5" x14ac:dyDescent="0.35">
      <c r="A24" s="798" t="s">
        <v>0</v>
      </c>
      <c r="B24" s="798" t="s">
        <v>1</v>
      </c>
      <c r="C24" s="798"/>
      <c r="D24" s="800" t="s">
        <v>3</v>
      </c>
      <c r="E24" s="798" t="s">
        <v>5</v>
      </c>
      <c r="F24" s="798" t="s">
        <v>6</v>
      </c>
      <c r="G24" s="798"/>
      <c r="H24" s="370" t="s">
        <v>7</v>
      </c>
      <c r="I24" s="371" t="s">
        <v>8</v>
      </c>
      <c r="J24" s="372" t="s">
        <v>9</v>
      </c>
      <c r="K24" s="371" t="s">
        <v>10</v>
      </c>
      <c r="L24" s="371" t="s">
        <v>10</v>
      </c>
      <c r="M24" s="371" t="s">
        <v>11</v>
      </c>
      <c r="N24" s="802" t="s">
        <v>93</v>
      </c>
      <c r="O24" s="802" t="s">
        <v>206</v>
      </c>
      <c r="P24" s="371" t="s">
        <v>12</v>
      </c>
      <c r="Q24" s="804" t="s">
        <v>13</v>
      </c>
      <c r="R24" s="371" t="s">
        <v>14</v>
      </c>
      <c r="S24" s="371" t="s">
        <v>14</v>
      </c>
      <c r="T24" s="374" t="s">
        <v>15</v>
      </c>
      <c r="U24" s="40" t="s">
        <v>16</v>
      </c>
      <c r="V24" s="40" t="s">
        <v>17</v>
      </c>
      <c r="W24" s="40" t="s">
        <v>18</v>
      </c>
      <c r="X24" s="794" t="s">
        <v>19</v>
      </c>
      <c r="Y24" s="796" t="s">
        <v>17</v>
      </c>
    </row>
    <row r="25" spans="1:297" s="41" customFormat="1" ht="16" thickBot="1" x14ac:dyDescent="0.4">
      <c r="A25" s="808"/>
      <c r="B25" s="375" t="s">
        <v>20</v>
      </c>
      <c r="C25" s="367" t="s">
        <v>21</v>
      </c>
      <c r="D25" s="809"/>
      <c r="E25" s="808"/>
      <c r="F25" s="377" t="s">
        <v>23</v>
      </c>
      <c r="G25" s="367" t="s">
        <v>24</v>
      </c>
      <c r="H25" s="378" t="s">
        <v>25</v>
      </c>
      <c r="I25" s="379" t="s">
        <v>25</v>
      </c>
      <c r="J25" s="380" t="s">
        <v>26</v>
      </c>
      <c r="K25" s="379" t="s">
        <v>27</v>
      </c>
      <c r="L25" s="379" t="s">
        <v>28</v>
      </c>
      <c r="M25" s="379" t="s">
        <v>29</v>
      </c>
      <c r="N25" s="810"/>
      <c r="O25" s="810"/>
      <c r="P25" s="379" t="s">
        <v>30</v>
      </c>
      <c r="Q25" s="811"/>
      <c r="R25" s="379" t="s">
        <v>31</v>
      </c>
      <c r="S25" s="379" t="s">
        <v>32</v>
      </c>
      <c r="T25" s="381" t="s">
        <v>33</v>
      </c>
      <c r="U25" s="367" t="s">
        <v>34</v>
      </c>
      <c r="V25" s="367" t="s">
        <v>35</v>
      </c>
      <c r="W25" s="367" t="s">
        <v>36</v>
      </c>
      <c r="X25" s="806"/>
      <c r="Y25" s="807"/>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row>
    <row r="26" spans="1:297" s="20" customFormat="1" ht="15.5" x14ac:dyDescent="0.35">
      <c r="A26" s="812">
        <v>1</v>
      </c>
      <c r="B26" s="813">
        <v>45853</v>
      </c>
      <c r="C26" s="814">
        <v>118740725</v>
      </c>
      <c r="D26" s="812" t="s">
        <v>105</v>
      </c>
      <c r="E26" s="200" t="s">
        <v>154</v>
      </c>
      <c r="F26" s="201">
        <v>1</v>
      </c>
      <c r="G26" s="167" t="s">
        <v>45</v>
      </c>
      <c r="H26" s="221">
        <v>1625000</v>
      </c>
      <c r="I26" s="59">
        <f>SUM(F26*H26)</f>
        <v>1625000</v>
      </c>
      <c r="J26" s="167">
        <v>0.1</v>
      </c>
      <c r="K26" s="61">
        <f>SUM(I26*J26)</f>
        <v>162500</v>
      </c>
      <c r="L26" s="61">
        <f>SUM(I26-K26)</f>
        <v>1462500</v>
      </c>
      <c r="M26" s="434">
        <f>SUM(L26:L27)</f>
        <v>2194500</v>
      </c>
      <c r="N26" s="434">
        <f>SUM(M26*11%)</f>
        <v>241395</v>
      </c>
      <c r="O26" s="429"/>
      <c r="P26" s="429">
        <f>SUM(M26+N26)</f>
        <v>2435895</v>
      </c>
      <c r="Q26" s="723" t="s">
        <v>140</v>
      </c>
      <c r="R26" s="178">
        <v>1625000</v>
      </c>
      <c r="S26" s="66">
        <f>SUM(F26*R26)</f>
        <v>1625000</v>
      </c>
      <c r="T26" s="68">
        <v>0.25</v>
      </c>
      <c r="U26" s="64">
        <f>SUM(S26*T26)</f>
        <v>406250</v>
      </c>
      <c r="V26" s="64">
        <f>SUM(S26-U26)</f>
        <v>1218750</v>
      </c>
      <c r="W26" s="61">
        <f>SUM(V26)</f>
        <v>1218750</v>
      </c>
      <c r="X26" s="68">
        <v>0.11</v>
      </c>
      <c r="Y26" s="61">
        <f>SUM(W26+(W26*X26))</f>
        <v>1352812.5</v>
      </c>
    </row>
    <row r="27" spans="1:297" s="120" customFormat="1" ht="15.5" x14ac:dyDescent="0.35">
      <c r="A27" s="781"/>
      <c r="B27" s="784"/>
      <c r="C27" s="787"/>
      <c r="D27" s="781"/>
      <c r="E27" s="125" t="s">
        <v>111</v>
      </c>
      <c r="F27" s="75">
        <v>1</v>
      </c>
      <c r="G27" s="158" t="s">
        <v>42</v>
      </c>
      <c r="H27" s="157">
        <v>732000</v>
      </c>
      <c r="I27" s="54">
        <f t="shared" ref="I27" si="27">SUM(F27*H27)</f>
        <v>732000</v>
      </c>
      <c r="J27" s="158">
        <v>0</v>
      </c>
      <c r="K27" s="56">
        <f t="shared" ref="K27" si="28">SUM(I27*J27)</f>
        <v>0</v>
      </c>
      <c r="L27" s="56">
        <f t="shared" ref="L27" si="29">SUM(I27-K27)</f>
        <v>732000</v>
      </c>
      <c r="M27" s="220"/>
      <c r="N27" s="220"/>
      <c r="O27" s="197"/>
      <c r="P27" s="154"/>
      <c r="Q27" s="484" t="s">
        <v>258</v>
      </c>
      <c r="R27" s="483">
        <v>658000</v>
      </c>
      <c r="S27" s="78">
        <f>SUM(F27*R27)</f>
        <v>658000</v>
      </c>
      <c r="T27" s="79">
        <v>0</v>
      </c>
      <c r="U27" s="73">
        <f t="shared" ref="U27" si="30">SUM(S27*T27)</f>
        <v>0</v>
      </c>
      <c r="V27" s="73">
        <f t="shared" ref="V27" si="31">SUM(S27-U27)</f>
        <v>658000</v>
      </c>
      <c r="W27" s="56">
        <f t="shared" ref="W27:W29" si="32">SUM(V27)</f>
        <v>658000</v>
      </c>
      <c r="X27" s="79">
        <v>0.11</v>
      </c>
      <c r="Y27" s="56">
        <f t="shared" ref="Y27:Y29" si="33">SUM(W27+(W27*X27))</f>
        <v>730380</v>
      </c>
    </row>
    <row r="28" spans="1:297" s="120" customFormat="1" ht="15.5" x14ac:dyDescent="0.35">
      <c r="A28" s="780">
        <v>2</v>
      </c>
      <c r="B28" s="783">
        <v>45868</v>
      </c>
      <c r="C28" s="786">
        <v>118810725</v>
      </c>
      <c r="D28" s="780" t="s">
        <v>105</v>
      </c>
      <c r="E28" s="172" t="s">
        <v>59</v>
      </c>
      <c r="F28" s="203">
        <v>1</v>
      </c>
      <c r="G28" s="133" t="s">
        <v>42</v>
      </c>
      <c r="H28" s="204">
        <v>1625000</v>
      </c>
      <c r="I28" s="123">
        <f t="shared" ref="I28" si="34">SUM(F28*H28)</f>
        <v>1625000</v>
      </c>
      <c r="J28" s="133">
        <v>0</v>
      </c>
      <c r="K28" s="134">
        <f t="shared" ref="K28:K29" si="35">SUM(I28*J28)</f>
        <v>0</v>
      </c>
      <c r="L28" s="134">
        <f t="shared" ref="L28:L29" si="36">SUM(I28-K28)</f>
        <v>1625000</v>
      </c>
      <c r="M28" s="382">
        <f>SUM(L28:L29)</f>
        <v>1686200</v>
      </c>
      <c r="N28" s="382">
        <f>SUM(M28*11%)</f>
        <v>185482</v>
      </c>
      <c r="O28" s="229"/>
      <c r="P28" s="229">
        <f>SUM(M28+N28)</f>
        <v>1871682</v>
      </c>
      <c r="Q28" s="485" t="s">
        <v>258</v>
      </c>
      <c r="R28" s="451">
        <v>1462000</v>
      </c>
      <c r="S28" s="137">
        <f>SUM(F28*R28)</f>
        <v>1462000</v>
      </c>
      <c r="T28" s="138">
        <v>0</v>
      </c>
      <c r="U28" s="129">
        <f t="shared" ref="U28:U29" si="37">SUM(S28*T28)</f>
        <v>0</v>
      </c>
      <c r="V28" s="129">
        <f t="shared" ref="V28:V29" si="38">SUM(S28-U28)</f>
        <v>1462000</v>
      </c>
      <c r="W28" s="134">
        <f t="shared" si="32"/>
        <v>1462000</v>
      </c>
      <c r="X28" s="138">
        <v>0.11</v>
      </c>
      <c r="Y28" s="134">
        <f t="shared" si="33"/>
        <v>1622820</v>
      </c>
    </row>
    <row r="29" spans="1:297" s="120" customFormat="1" ht="15.5" x14ac:dyDescent="0.35">
      <c r="A29" s="782"/>
      <c r="B29" s="785"/>
      <c r="C29" s="788"/>
      <c r="D29" s="782"/>
      <c r="E29" s="184" t="s">
        <v>108</v>
      </c>
      <c r="F29" s="202">
        <v>100</v>
      </c>
      <c r="G29" s="315" t="s">
        <v>50</v>
      </c>
      <c r="H29" s="177">
        <v>612</v>
      </c>
      <c r="I29" s="44">
        <f t="shared" ref="I29" si="39">SUM(F29*H29)</f>
        <v>61200</v>
      </c>
      <c r="J29" s="136">
        <v>0</v>
      </c>
      <c r="K29" s="46">
        <f t="shared" si="35"/>
        <v>0</v>
      </c>
      <c r="L29" s="46">
        <f t="shared" si="36"/>
        <v>61200</v>
      </c>
      <c r="M29" s="249"/>
      <c r="N29" s="249"/>
      <c r="O29" s="198"/>
      <c r="P29" s="153"/>
      <c r="Q29" s="489" t="s">
        <v>198</v>
      </c>
      <c r="R29" s="487">
        <v>550</v>
      </c>
      <c r="S29" s="97">
        <f>SUM(F29*R29)</f>
        <v>55000</v>
      </c>
      <c r="T29" s="83">
        <v>0</v>
      </c>
      <c r="U29" s="81">
        <f t="shared" si="37"/>
        <v>0</v>
      </c>
      <c r="V29" s="81">
        <f t="shared" si="38"/>
        <v>55000</v>
      </c>
      <c r="W29" s="46">
        <f t="shared" si="32"/>
        <v>55000</v>
      </c>
      <c r="X29" s="83">
        <v>0</v>
      </c>
      <c r="Y29" s="46">
        <f t="shared" si="33"/>
        <v>55000</v>
      </c>
    </row>
    <row r="32" spans="1:297" ht="19" thickBot="1" x14ac:dyDescent="0.4">
      <c r="A32" s="843" t="s">
        <v>645</v>
      </c>
      <c r="B32" s="842"/>
      <c r="C32" s="842"/>
      <c r="D32" s="2"/>
      <c r="E32" s="4"/>
      <c r="F32" s="5"/>
      <c r="G32" s="4"/>
      <c r="H32" s="6"/>
      <c r="I32" s="7"/>
      <c r="J32" s="8"/>
      <c r="K32" s="9"/>
      <c r="L32" s="9"/>
      <c r="M32" s="10"/>
      <c r="N32" s="10"/>
      <c r="O32" s="10"/>
      <c r="P32" s="8"/>
      <c r="Q32" s="12"/>
      <c r="R32" s="13"/>
      <c r="S32" s="13"/>
      <c r="T32" s="13"/>
      <c r="U32" s="12"/>
      <c r="V32" s="13"/>
      <c r="W32" s="13"/>
      <c r="X32" s="14"/>
    </row>
    <row r="33" spans="1:297" ht="15.5" x14ac:dyDescent="0.35">
      <c r="A33" s="798" t="s">
        <v>0</v>
      </c>
      <c r="B33" s="798" t="s">
        <v>1</v>
      </c>
      <c r="C33" s="798"/>
      <c r="D33" s="800" t="s">
        <v>3</v>
      </c>
      <c r="E33" s="798" t="s">
        <v>5</v>
      </c>
      <c r="F33" s="798" t="s">
        <v>6</v>
      </c>
      <c r="G33" s="798"/>
      <c r="H33" s="370" t="s">
        <v>7</v>
      </c>
      <c r="I33" s="371" t="s">
        <v>8</v>
      </c>
      <c r="J33" s="372" t="s">
        <v>9</v>
      </c>
      <c r="K33" s="371" t="s">
        <v>10</v>
      </c>
      <c r="L33" s="371" t="s">
        <v>10</v>
      </c>
      <c r="M33" s="371" t="s">
        <v>11</v>
      </c>
      <c r="N33" s="802" t="s">
        <v>93</v>
      </c>
      <c r="O33" s="802" t="s">
        <v>206</v>
      </c>
      <c r="P33" s="371" t="s">
        <v>12</v>
      </c>
      <c r="Q33" s="804" t="s">
        <v>13</v>
      </c>
      <c r="R33" s="371" t="s">
        <v>14</v>
      </c>
      <c r="S33" s="371" t="s">
        <v>14</v>
      </c>
      <c r="T33" s="374" t="s">
        <v>15</v>
      </c>
      <c r="U33" s="40" t="s">
        <v>16</v>
      </c>
      <c r="V33" s="40" t="s">
        <v>17</v>
      </c>
      <c r="W33" s="40" t="s">
        <v>18</v>
      </c>
      <c r="X33" s="794" t="s">
        <v>19</v>
      </c>
      <c r="Y33" s="796" t="s">
        <v>17</v>
      </c>
    </row>
    <row r="34" spans="1:297" s="41" customFormat="1" ht="16" thickBot="1" x14ac:dyDescent="0.4">
      <c r="A34" s="808"/>
      <c r="B34" s="375" t="s">
        <v>20</v>
      </c>
      <c r="C34" s="367" t="s">
        <v>21</v>
      </c>
      <c r="D34" s="809"/>
      <c r="E34" s="808"/>
      <c r="F34" s="377" t="s">
        <v>23</v>
      </c>
      <c r="G34" s="367" t="s">
        <v>24</v>
      </c>
      <c r="H34" s="378" t="s">
        <v>25</v>
      </c>
      <c r="I34" s="379" t="s">
        <v>25</v>
      </c>
      <c r="J34" s="380" t="s">
        <v>26</v>
      </c>
      <c r="K34" s="379" t="s">
        <v>27</v>
      </c>
      <c r="L34" s="379" t="s">
        <v>28</v>
      </c>
      <c r="M34" s="379" t="s">
        <v>29</v>
      </c>
      <c r="N34" s="810"/>
      <c r="O34" s="810"/>
      <c r="P34" s="379" t="s">
        <v>30</v>
      </c>
      <c r="Q34" s="811"/>
      <c r="R34" s="379" t="s">
        <v>31</v>
      </c>
      <c r="S34" s="379" t="s">
        <v>32</v>
      </c>
      <c r="T34" s="381" t="s">
        <v>33</v>
      </c>
      <c r="U34" s="367" t="s">
        <v>34</v>
      </c>
      <c r="V34" s="367" t="s">
        <v>35</v>
      </c>
      <c r="W34" s="367" t="s">
        <v>36</v>
      </c>
      <c r="X34" s="806"/>
      <c r="Y34" s="807"/>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row>
    <row r="35" spans="1:297" s="120" customFormat="1" ht="15.5" x14ac:dyDescent="0.35">
      <c r="A35" s="780">
        <v>1</v>
      </c>
      <c r="B35" s="783">
        <v>45887</v>
      </c>
      <c r="C35" s="786">
        <v>118950825</v>
      </c>
      <c r="D35" s="780" t="s">
        <v>105</v>
      </c>
      <c r="E35" s="172" t="s">
        <v>155</v>
      </c>
      <c r="F35" s="203">
        <v>1</v>
      </c>
      <c r="G35" s="133" t="s">
        <v>45</v>
      </c>
      <c r="H35" s="204">
        <v>619000</v>
      </c>
      <c r="I35" s="123">
        <f t="shared" ref="I35:I39" si="40">SUM(F35*H35)</f>
        <v>619000</v>
      </c>
      <c r="J35" s="133">
        <v>0</v>
      </c>
      <c r="K35" s="134">
        <f t="shared" ref="K35" si="41">SUM(I35*J35)</f>
        <v>0</v>
      </c>
      <c r="L35" s="134">
        <f t="shared" ref="L35" si="42">SUM(I35-K35)</f>
        <v>619000</v>
      </c>
      <c r="M35" s="382">
        <f>SUM(L35:L41)</f>
        <v>2268450</v>
      </c>
      <c r="N35" s="382">
        <f>SUM(M35*11%)</f>
        <v>249529.5</v>
      </c>
      <c r="O35" s="229"/>
      <c r="P35" s="229">
        <f>SUM(M35+N35)</f>
        <v>2517979.5</v>
      </c>
      <c r="Q35" s="485" t="s">
        <v>258</v>
      </c>
      <c r="R35" s="451">
        <v>557000</v>
      </c>
      <c r="S35" s="137">
        <f>SUM(F35*R35)</f>
        <v>557000</v>
      </c>
      <c r="T35" s="138">
        <v>0</v>
      </c>
      <c r="U35" s="129">
        <f t="shared" ref="U35:U39" si="43">SUM(S35*T35)</f>
        <v>0</v>
      </c>
      <c r="V35" s="129">
        <f t="shared" ref="V35:V39" si="44">SUM(S35-U35)</f>
        <v>557000</v>
      </c>
      <c r="W35" s="134">
        <f t="shared" ref="W35:W39" si="45">SUM(V35)</f>
        <v>557000</v>
      </c>
      <c r="X35" s="138">
        <v>0.11</v>
      </c>
      <c r="Y35" s="134">
        <f t="shared" ref="Y35:Y39" si="46">SUM(W35+(W35*X35))</f>
        <v>618270</v>
      </c>
    </row>
    <row r="36" spans="1:297" s="120" customFormat="1" ht="15.5" x14ac:dyDescent="0.35">
      <c r="A36" s="781"/>
      <c r="B36" s="784"/>
      <c r="C36" s="787"/>
      <c r="D36" s="781"/>
      <c r="E36" s="282" t="s">
        <v>191</v>
      </c>
      <c r="F36" s="75">
        <v>1</v>
      </c>
      <c r="G36" s="311" t="s">
        <v>42</v>
      </c>
      <c r="H36" s="157">
        <v>184000</v>
      </c>
      <c r="I36" s="54">
        <f t="shared" si="40"/>
        <v>184000</v>
      </c>
      <c r="J36" s="158">
        <v>0</v>
      </c>
      <c r="K36" s="56">
        <f t="shared" ref="K36:K39" si="47">SUM(I36*J36)</f>
        <v>0</v>
      </c>
      <c r="L36" s="56">
        <f t="shared" ref="L36:L39" si="48">SUM(I36-K36)</f>
        <v>184000</v>
      </c>
      <c r="M36" s="220"/>
      <c r="N36" s="220"/>
      <c r="O36" s="197"/>
      <c r="P36" s="154"/>
      <c r="Q36" s="484" t="s">
        <v>258</v>
      </c>
      <c r="R36" s="483">
        <v>165000</v>
      </c>
      <c r="S36" s="78">
        <f>SUM(F36*R36)</f>
        <v>165000</v>
      </c>
      <c r="T36" s="79">
        <v>0</v>
      </c>
      <c r="U36" s="73">
        <f t="shared" si="43"/>
        <v>0</v>
      </c>
      <c r="V36" s="73">
        <f t="shared" si="44"/>
        <v>165000</v>
      </c>
      <c r="W36" s="56">
        <f t="shared" si="45"/>
        <v>165000</v>
      </c>
      <c r="X36" s="79">
        <v>0.11</v>
      </c>
      <c r="Y36" s="56">
        <f t="shared" si="46"/>
        <v>183150</v>
      </c>
    </row>
    <row r="37" spans="1:297" s="120" customFormat="1" ht="15.5" x14ac:dyDescent="0.35">
      <c r="A37" s="781"/>
      <c r="B37" s="784"/>
      <c r="C37" s="787"/>
      <c r="D37" s="781"/>
      <c r="E37" s="70" t="s">
        <v>115</v>
      </c>
      <c r="F37" s="75">
        <v>1</v>
      </c>
      <c r="G37" s="158" t="s">
        <v>45</v>
      </c>
      <c r="H37" s="157">
        <v>89000</v>
      </c>
      <c r="I37" s="54">
        <f t="shared" si="40"/>
        <v>89000</v>
      </c>
      <c r="J37" s="158">
        <v>0</v>
      </c>
      <c r="K37" s="56">
        <f t="shared" si="47"/>
        <v>0</v>
      </c>
      <c r="L37" s="56">
        <f t="shared" si="48"/>
        <v>89000</v>
      </c>
      <c r="M37" s="220"/>
      <c r="N37" s="220"/>
      <c r="O37" s="197"/>
      <c r="P37" s="154"/>
      <c r="Q37" s="484" t="s">
        <v>258</v>
      </c>
      <c r="R37" s="483">
        <v>80000</v>
      </c>
      <c r="S37" s="78">
        <f>SUM(F37*R37)</f>
        <v>80000</v>
      </c>
      <c r="T37" s="79">
        <v>0</v>
      </c>
      <c r="U37" s="73">
        <f t="shared" si="43"/>
        <v>0</v>
      </c>
      <c r="V37" s="73">
        <f t="shared" si="44"/>
        <v>80000</v>
      </c>
      <c r="W37" s="56">
        <f t="shared" si="45"/>
        <v>80000</v>
      </c>
      <c r="X37" s="79">
        <v>0</v>
      </c>
      <c r="Y37" s="56">
        <f t="shared" si="46"/>
        <v>80000</v>
      </c>
    </row>
    <row r="38" spans="1:297" s="120" customFormat="1" ht="15.5" x14ac:dyDescent="0.35">
      <c r="A38" s="781"/>
      <c r="B38" s="784"/>
      <c r="C38" s="787"/>
      <c r="D38" s="781"/>
      <c r="E38" s="282" t="s">
        <v>371</v>
      </c>
      <c r="F38" s="75">
        <v>2</v>
      </c>
      <c r="G38" s="311" t="s">
        <v>123</v>
      </c>
      <c r="H38" s="157">
        <v>225225</v>
      </c>
      <c r="I38" s="54">
        <f t="shared" si="40"/>
        <v>450450</v>
      </c>
      <c r="J38" s="158">
        <v>0</v>
      </c>
      <c r="K38" s="56">
        <f t="shared" si="47"/>
        <v>0</v>
      </c>
      <c r="L38" s="56">
        <f t="shared" si="48"/>
        <v>450450</v>
      </c>
      <c r="M38" s="220"/>
      <c r="N38" s="220"/>
      <c r="O38" s="197"/>
      <c r="P38" s="154"/>
      <c r="Q38" s="484" t="s">
        <v>258</v>
      </c>
      <c r="R38" s="483">
        <v>85586</v>
      </c>
      <c r="S38" s="78">
        <f>SUM(F38*R38)</f>
        <v>171172</v>
      </c>
      <c r="T38" s="79">
        <v>0</v>
      </c>
      <c r="U38" s="73">
        <f t="shared" si="43"/>
        <v>0</v>
      </c>
      <c r="V38" s="73">
        <f t="shared" si="44"/>
        <v>171172</v>
      </c>
      <c r="W38" s="56">
        <f t="shared" si="45"/>
        <v>171172</v>
      </c>
      <c r="X38" s="79">
        <v>0.11</v>
      </c>
      <c r="Y38" s="56">
        <f t="shared" si="46"/>
        <v>190000.92</v>
      </c>
    </row>
    <row r="39" spans="1:297" s="120" customFormat="1" ht="15.5" x14ac:dyDescent="0.35">
      <c r="A39" s="781"/>
      <c r="B39" s="784"/>
      <c r="C39" s="787"/>
      <c r="D39" s="781"/>
      <c r="E39" s="125" t="s">
        <v>80</v>
      </c>
      <c r="F39" s="75">
        <v>1</v>
      </c>
      <c r="G39" s="158" t="s">
        <v>39</v>
      </c>
      <c r="H39" s="157">
        <v>557000</v>
      </c>
      <c r="I39" s="54">
        <f t="shared" si="40"/>
        <v>557000</v>
      </c>
      <c r="J39" s="158">
        <v>0</v>
      </c>
      <c r="K39" s="56">
        <f t="shared" si="47"/>
        <v>0</v>
      </c>
      <c r="L39" s="56">
        <f t="shared" si="48"/>
        <v>557000</v>
      </c>
      <c r="M39" s="220"/>
      <c r="N39" s="220"/>
      <c r="O39" s="197"/>
      <c r="P39" s="154"/>
      <c r="Q39" s="484" t="s">
        <v>258</v>
      </c>
      <c r="R39" s="483">
        <v>500500</v>
      </c>
      <c r="S39" s="78">
        <f>SUM(F39*R39)</f>
        <v>500500</v>
      </c>
      <c r="T39" s="79">
        <v>0</v>
      </c>
      <c r="U39" s="73">
        <f t="shared" si="43"/>
        <v>0</v>
      </c>
      <c r="V39" s="73">
        <f t="shared" si="44"/>
        <v>500500</v>
      </c>
      <c r="W39" s="56">
        <f t="shared" si="45"/>
        <v>500500</v>
      </c>
      <c r="X39" s="79">
        <v>0.11</v>
      </c>
      <c r="Y39" s="56">
        <f t="shared" si="46"/>
        <v>555555</v>
      </c>
    </row>
    <row r="40" spans="1:297" s="120" customFormat="1" ht="15.5" x14ac:dyDescent="0.35">
      <c r="A40" s="781"/>
      <c r="B40" s="784"/>
      <c r="C40" s="787"/>
      <c r="D40" s="781"/>
      <c r="E40" s="125" t="s">
        <v>134</v>
      </c>
      <c r="F40" s="75">
        <v>1</v>
      </c>
      <c r="G40" s="158" t="s">
        <v>39</v>
      </c>
      <c r="H40" s="157">
        <v>299000</v>
      </c>
      <c r="I40" s="54">
        <f>SUM(F40*H40)</f>
        <v>299000</v>
      </c>
      <c r="J40" s="158">
        <v>0</v>
      </c>
      <c r="K40" s="56">
        <f>SUM(I40*J40)</f>
        <v>0</v>
      </c>
      <c r="L40" s="56">
        <f>SUM(I40-K40)</f>
        <v>299000</v>
      </c>
      <c r="M40" s="220"/>
      <c r="N40" s="220"/>
      <c r="O40" s="197"/>
      <c r="P40" s="154"/>
      <c r="Q40" s="484" t="s">
        <v>258</v>
      </c>
      <c r="R40" s="483">
        <v>268620</v>
      </c>
      <c r="S40" s="78">
        <f>SUM(F40*R40)</f>
        <v>268620</v>
      </c>
      <c r="T40" s="79">
        <v>0</v>
      </c>
      <c r="U40" s="73">
        <f>SUM(S40*T40)</f>
        <v>0</v>
      </c>
      <c r="V40" s="73">
        <f>SUM(S40-U40)</f>
        <v>268620</v>
      </c>
      <c r="W40" s="56">
        <f>SUM(V40)</f>
        <v>268620</v>
      </c>
      <c r="X40" s="79">
        <v>0.11</v>
      </c>
      <c r="Y40" s="56">
        <f>SUM(W40+(W40*X40))</f>
        <v>298168.2</v>
      </c>
    </row>
    <row r="41" spans="1:297" s="120" customFormat="1" ht="15.5" x14ac:dyDescent="0.35">
      <c r="A41" s="782"/>
      <c r="B41" s="785"/>
      <c r="C41" s="788"/>
      <c r="D41" s="782"/>
      <c r="E41" s="184" t="s">
        <v>108</v>
      </c>
      <c r="F41" s="202">
        <v>100</v>
      </c>
      <c r="G41" s="315" t="s">
        <v>50</v>
      </c>
      <c r="H41" s="177">
        <v>700</v>
      </c>
      <c r="I41" s="44">
        <f t="shared" ref="I41" si="49">SUM(F41*H41)</f>
        <v>70000</v>
      </c>
      <c r="J41" s="136">
        <v>0</v>
      </c>
      <c r="K41" s="46">
        <f t="shared" ref="K41" si="50">SUM(I41*J41)</f>
        <v>0</v>
      </c>
      <c r="L41" s="46">
        <f t="shared" ref="L41" si="51">SUM(I41-K41)</f>
        <v>70000</v>
      </c>
      <c r="M41" s="249"/>
      <c r="N41" s="249"/>
      <c r="O41" s="198"/>
      <c r="P41" s="153"/>
      <c r="Q41" s="489" t="s">
        <v>198</v>
      </c>
      <c r="R41" s="487">
        <v>550</v>
      </c>
      <c r="S41" s="97">
        <f>SUM(F41*R41)</f>
        <v>55000</v>
      </c>
      <c r="T41" s="83">
        <v>0</v>
      </c>
      <c r="U41" s="81">
        <f t="shared" ref="U41" si="52">SUM(S41*T41)</f>
        <v>0</v>
      </c>
      <c r="V41" s="81">
        <f t="shared" ref="V41" si="53">SUM(S41-U41)</f>
        <v>55000</v>
      </c>
      <c r="W41" s="46">
        <f t="shared" ref="W41" si="54">SUM(V41)</f>
        <v>55000</v>
      </c>
      <c r="X41" s="83">
        <v>0</v>
      </c>
      <c r="Y41" s="46">
        <f t="shared" ref="Y41" si="55">SUM(W41+(W41*X41))</f>
        <v>55000</v>
      </c>
    </row>
    <row r="43" spans="1:297" x14ac:dyDescent="0.35">
      <c r="M43" s="31">
        <f>SUM(M26+M35)</f>
        <v>4462950</v>
      </c>
      <c r="P43" s="31">
        <f>SUM(P28+P35)</f>
        <v>4389661.5</v>
      </c>
    </row>
    <row r="44" spans="1:297" ht="19" thickBot="1" x14ac:dyDescent="0.4">
      <c r="A44" s="843" t="s">
        <v>683</v>
      </c>
      <c r="B44" s="842"/>
      <c r="C44" s="842"/>
      <c r="D44" s="2"/>
      <c r="E44" s="4"/>
      <c r="F44" s="5"/>
      <c r="G44" s="4"/>
      <c r="H44" s="6"/>
      <c r="I44" s="7"/>
      <c r="J44" s="8"/>
      <c r="K44" s="9"/>
      <c r="L44" s="9"/>
      <c r="M44" s="10"/>
      <c r="N44" s="10"/>
      <c r="O44" s="10"/>
      <c r="P44" s="8"/>
      <c r="Q44" s="12"/>
      <c r="R44" s="13"/>
      <c r="S44" s="13"/>
      <c r="T44" s="13"/>
      <c r="U44" s="12"/>
      <c r="V44" s="13"/>
      <c r="W44" s="13"/>
      <c r="X44" s="14"/>
    </row>
    <row r="45" spans="1:297" ht="15.5" x14ac:dyDescent="0.35">
      <c r="A45" s="798" t="s">
        <v>0</v>
      </c>
      <c r="B45" s="798" t="s">
        <v>1</v>
      </c>
      <c r="C45" s="798"/>
      <c r="D45" s="800" t="s">
        <v>3</v>
      </c>
      <c r="E45" s="798" t="s">
        <v>5</v>
      </c>
      <c r="F45" s="798" t="s">
        <v>6</v>
      </c>
      <c r="G45" s="798"/>
      <c r="H45" s="370" t="s">
        <v>7</v>
      </c>
      <c r="I45" s="371" t="s">
        <v>8</v>
      </c>
      <c r="J45" s="372" t="s">
        <v>9</v>
      </c>
      <c r="K45" s="371" t="s">
        <v>10</v>
      </c>
      <c r="L45" s="371" t="s">
        <v>10</v>
      </c>
      <c r="M45" s="371" t="s">
        <v>11</v>
      </c>
      <c r="N45" s="802" t="s">
        <v>93</v>
      </c>
      <c r="O45" s="802" t="s">
        <v>206</v>
      </c>
      <c r="P45" s="371" t="s">
        <v>12</v>
      </c>
      <c r="Q45" s="804" t="s">
        <v>13</v>
      </c>
      <c r="R45" s="371" t="s">
        <v>14</v>
      </c>
      <c r="S45" s="371" t="s">
        <v>14</v>
      </c>
      <c r="T45" s="374" t="s">
        <v>15</v>
      </c>
      <c r="U45" s="40" t="s">
        <v>16</v>
      </c>
      <c r="V45" s="40" t="s">
        <v>17</v>
      </c>
      <c r="W45" s="40" t="s">
        <v>18</v>
      </c>
      <c r="X45" s="794" t="s">
        <v>19</v>
      </c>
      <c r="Y45" s="796" t="s">
        <v>17</v>
      </c>
    </row>
    <row r="46" spans="1:297" s="41" customFormat="1" ht="16" thickBot="1" x14ac:dyDescent="0.4">
      <c r="A46" s="808"/>
      <c r="B46" s="375" t="s">
        <v>20</v>
      </c>
      <c r="C46" s="367" t="s">
        <v>21</v>
      </c>
      <c r="D46" s="809"/>
      <c r="E46" s="808"/>
      <c r="F46" s="377" t="s">
        <v>23</v>
      </c>
      <c r="G46" s="367" t="s">
        <v>24</v>
      </c>
      <c r="H46" s="378" t="s">
        <v>25</v>
      </c>
      <c r="I46" s="379" t="s">
        <v>25</v>
      </c>
      <c r="J46" s="380" t="s">
        <v>26</v>
      </c>
      <c r="K46" s="379" t="s">
        <v>27</v>
      </c>
      <c r="L46" s="379" t="s">
        <v>28</v>
      </c>
      <c r="M46" s="379" t="s">
        <v>29</v>
      </c>
      <c r="N46" s="810"/>
      <c r="O46" s="810"/>
      <c r="P46" s="379" t="s">
        <v>30</v>
      </c>
      <c r="Q46" s="811"/>
      <c r="R46" s="379" t="s">
        <v>31</v>
      </c>
      <c r="S46" s="379" t="s">
        <v>32</v>
      </c>
      <c r="T46" s="381" t="s">
        <v>33</v>
      </c>
      <c r="U46" s="367" t="s">
        <v>34</v>
      </c>
      <c r="V46" s="367" t="s">
        <v>35</v>
      </c>
      <c r="W46" s="367" t="s">
        <v>36</v>
      </c>
      <c r="X46" s="806"/>
      <c r="Y46" s="807"/>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row>
    <row r="47" spans="1:297" s="120" customFormat="1" ht="15.5" x14ac:dyDescent="0.35">
      <c r="A47" s="780">
        <v>1</v>
      </c>
      <c r="B47" s="783">
        <v>45931</v>
      </c>
      <c r="C47" s="786">
        <v>119281025</v>
      </c>
      <c r="D47" s="780" t="s">
        <v>105</v>
      </c>
      <c r="E47" s="317" t="s">
        <v>367</v>
      </c>
      <c r="F47" s="203">
        <v>2</v>
      </c>
      <c r="G47" s="319" t="s">
        <v>123</v>
      </c>
      <c r="H47" s="204">
        <v>225225</v>
      </c>
      <c r="I47" s="123">
        <f t="shared" ref="I47" si="56">SUM(F47*H47)</f>
        <v>450450</v>
      </c>
      <c r="J47" s="133">
        <v>0</v>
      </c>
      <c r="K47" s="134">
        <f t="shared" ref="K47" si="57">SUM(I47*J47)</f>
        <v>0</v>
      </c>
      <c r="L47" s="134">
        <f t="shared" ref="L47" si="58">SUM(I47-K47)</f>
        <v>450450</v>
      </c>
      <c r="M47" s="382">
        <f>SUM(L47:L56)</f>
        <v>6066450</v>
      </c>
      <c r="N47" s="382">
        <f>SUM(M47*11%)</f>
        <v>667309.5</v>
      </c>
      <c r="O47" s="229"/>
      <c r="P47" s="229">
        <f>SUM(M47+N47)</f>
        <v>6733759.5</v>
      </c>
      <c r="Q47" s="485" t="s">
        <v>258</v>
      </c>
      <c r="R47" s="451">
        <v>85586</v>
      </c>
      <c r="S47" s="137">
        <f>SUM(F47*R47)</f>
        <v>171172</v>
      </c>
      <c r="T47" s="138">
        <v>0</v>
      </c>
      <c r="U47" s="129">
        <f t="shared" ref="U47" si="59">SUM(S47*T47)</f>
        <v>0</v>
      </c>
      <c r="V47" s="129">
        <f t="shared" ref="V47" si="60">SUM(S47-U47)</f>
        <v>171172</v>
      </c>
      <c r="W47" s="134">
        <f t="shared" ref="W47:W56" si="61">SUM(V47)</f>
        <v>171172</v>
      </c>
      <c r="X47" s="138">
        <v>0.11</v>
      </c>
      <c r="Y47" s="134">
        <f t="shared" ref="Y47:Y49" si="62">SUM(W47+(W47*X47))</f>
        <v>190000.92</v>
      </c>
    </row>
    <row r="48" spans="1:297" s="120" customFormat="1" ht="15.5" x14ac:dyDescent="0.35">
      <c r="A48" s="781"/>
      <c r="B48" s="784"/>
      <c r="C48" s="787"/>
      <c r="D48" s="781"/>
      <c r="E48" s="125" t="s">
        <v>108</v>
      </c>
      <c r="F48" s="75">
        <v>50</v>
      </c>
      <c r="G48" s="311" t="s">
        <v>50</v>
      </c>
      <c r="H48" s="157">
        <v>700</v>
      </c>
      <c r="I48" s="54">
        <f t="shared" ref="I48" si="63">SUM(F48*H48)</f>
        <v>35000</v>
      </c>
      <c r="J48" s="158">
        <v>0</v>
      </c>
      <c r="K48" s="56">
        <f t="shared" ref="K48" si="64">SUM(I48*J48)</f>
        <v>0</v>
      </c>
      <c r="L48" s="56">
        <f t="shared" ref="L48" si="65">SUM(I48-K48)</f>
        <v>35000</v>
      </c>
      <c r="M48" s="220"/>
      <c r="N48" s="220"/>
      <c r="O48" s="197"/>
      <c r="P48" s="154"/>
      <c r="Q48" s="484" t="s">
        <v>198</v>
      </c>
      <c r="R48" s="483">
        <v>550</v>
      </c>
      <c r="S48" s="78">
        <f>SUM(F48*R48)</f>
        <v>27500</v>
      </c>
      <c r="T48" s="79">
        <v>0</v>
      </c>
      <c r="U48" s="73">
        <f t="shared" ref="U48" si="66">SUM(S48*T48)</f>
        <v>0</v>
      </c>
      <c r="V48" s="73">
        <f t="shared" ref="V48" si="67">SUM(S48-U48)</f>
        <v>27500</v>
      </c>
      <c r="W48" s="56">
        <f t="shared" si="61"/>
        <v>27500</v>
      </c>
      <c r="X48" s="79">
        <v>0</v>
      </c>
      <c r="Y48" s="56">
        <f t="shared" si="62"/>
        <v>27500</v>
      </c>
    </row>
    <row r="49" spans="1:25" s="120" customFormat="1" ht="15.5" x14ac:dyDescent="0.35">
      <c r="A49" s="781"/>
      <c r="B49" s="784"/>
      <c r="C49" s="787"/>
      <c r="D49" s="781"/>
      <c r="E49" s="125" t="s">
        <v>80</v>
      </c>
      <c r="F49" s="75">
        <v>1</v>
      </c>
      <c r="G49" s="158" t="s">
        <v>39</v>
      </c>
      <c r="H49" s="157">
        <v>557000</v>
      </c>
      <c r="I49" s="54">
        <f t="shared" ref="I49" si="68">SUM(F49*H49)</f>
        <v>557000</v>
      </c>
      <c r="J49" s="158">
        <v>0</v>
      </c>
      <c r="K49" s="56">
        <f t="shared" ref="K49" si="69">SUM(I49*J49)</f>
        <v>0</v>
      </c>
      <c r="L49" s="56">
        <f t="shared" ref="L49" si="70">SUM(I49-K49)</f>
        <v>557000</v>
      </c>
      <c r="M49" s="220"/>
      <c r="N49" s="220"/>
      <c r="O49" s="197"/>
      <c r="P49" s="154"/>
      <c r="Q49" s="484" t="s">
        <v>258</v>
      </c>
      <c r="R49" s="483">
        <v>500500</v>
      </c>
      <c r="S49" s="78">
        <f>SUM(F49*R49)</f>
        <v>500500</v>
      </c>
      <c r="T49" s="79">
        <v>0</v>
      </c>
      <c r="U49" s="73">
        <f t="shared" ref="U49" si="71">SUM(S49*T49)</f>
        <v>0</v>
      </c>
      <c r="V49" s="73">
        <f t="shared" ref="V49" si="72">SUM(S49-U49)</f>
        <v>500500</v>
      </c>
      <c r="W49" s="56">
        <f t="shared" si="61"/>
        <v>500500</v>
      </c>
      <c r="X49" s="79">
        <v>0.11</v>
      </c>
      <c r="Y49" s="56">
        <f t="shared" si="62"/>
        <v>555555</v>
      </c>
    </row>
    <row r="50" spans="1:25" s="120" customFormat="1" ht="15.5" x14ac:dyDescent="0.35">
      <c r="A50" s="781"/>
      <c r="B50" s="784"/>
      <c r="C50" s="787"/>
      <c r="D50" s="781"/>
      <c r="E50" s="282" t="s">
        <v>177</v>
      </c>
      <c r="F50" s="310">
        <v>1</v>
      </c>
      <c r="G50" s="311" t="s">
        <v>39</v>
      </c>
      <c r="H50" s="312">
        <v>472000</v>
      </c>
      <c r="I50" s="54">
        <f t="shared" ref="I50:I51" si="73">SUM(F50*H50)</f>
        <v>472000</v>
      </c>
      <c r="J50" s="158">
        <v>0</v>
      </c>
      <c r="K50" s="56">
        <f t="shared" ref="K50:K51" si="74">SUM(I50*J50)</f>
        <v>0</v>
      </c>
      <c r="L50" s="56">
        <f t="shared" ref="L50:L51" si="75">SUM(I50-K50)</f>
        <v>472000</v>
      </c>
      <c r="M50" s="220"/>
      <c r="N50" s="220"/>
      <c r="O50" s="197"/>
      <c r="P50" s="154"/>
      <c r="Q50" s="484" t="s">
        <v>258</v>
      </c>
      <c r="R50" s="483">
        <v>424765</v>
      </c>
      <c r="S50" s="78">
        <f>SUM(F50*R50)</f>
        <v>424765</v>
      </c>
      <c r="T50" s="79">
        <v>0</v>
      </c>
      <c r="U50" s="73">
        <f t="shared" ref="U50:U51" si="76">SUM(S50*T50)</f>
        <v>0</v>
      </c>
      <c r="V50" s="73">
        <f t="shared" ref="V50:V51" si="77">SUM(S50-U50)</f>
        <v>424765</v>
      </c>
      <c r="W50" s="56">
        <f t="shared" si="61"/>
        <v>424765</v>
      </c>
      <c r="X50" s="79">
        <v>0.11</v>
      </c>
      <c r="Y50" s="56">
        <f t="shared" ref="Y50" si="78">SUM(W50+(W50*X50))</f>
        <v>471489.15</v>
      </c>
    </row>
    <row r="51" spans="1:25" s="120" customFormat="1" ht="15.5" x14ac:dyDescent="0.35">
      <c r="A51" s="781"/>
      <c r="B51" s="784"/>
      <c r="C51" s="787"/>
      <c r="D51" s="781"/>
      <c r="E51" s="282" t="s">
        <v>208</v>
      </c>
      <c r="F51" s="310">
        <v>1</v>
      </c>
      <c r="G51" s="311" t="s">
        <v>39</v>
      </c>
      <c r="H51" s="312">
        <v>472000</v>
      </c>
      <c r="I51" s="54">
        <f t="shared" si="73"/>
        <v>472000</v>
      </c>
      <c r="J51" s="158">
        <v>0</v>
      </c>
      <c r="K51" s="56">
        <f t="shared" si="74"/>
        <v>0</v>
      </c>
      <c r="L51" s="56">
        <f t="shared" si="75"/>
        <v>472000</v>
      </c>
      <c r="M51" s="415"/>
      <c r="N51" s="415"/>
      <c r="O51" s="352"/>
      <c r="P51" s="352"/>
      <c r="Q51" s="484" t="s">
        <v>258</v>
      </c>
      <c r="R51" s="483">
        <v>424765</v>
      </c>
      <c r="S51" s="78">
        <f>SUM(F51*R51)</f>
        <v>424765</v>
      </c>
      <c r="T51" s="79">
        <v>0</v>
      </c>
      <c r="U51" s="73">
        <f t="shared" si="76"/>
        <v>0</v>
      </c>
      <c r="V51" s="73">
        <f t="shared" si="77"/>
        <v>424765</v>
      </c>
      <c r="W51" s="56">
        <f t="shared" si="61"/>
        <v>424765</v>
      </c>
      <c r="X51" s="79">
        <v>0.11</v>
      </c>
      <c r="Y51" s="56">
        <f t="shared" ref="Y51:Y56" si="79">SUM(W51+(W51*X51))</f>
        <v>471489.15</v>
      </c>
    </row>
    <row r="52" spans="1:25" s="120" customFormat="1" ht="15.5" x14ac:dyDescent="0.35">
      <c r="A52" s="781"/>
      <c r="B52" s="784"/>
      <c r="C52" s="787"/>
      <c r="D52" s="781"/>
      <c r="E52" s="125" t="s">
        <v>82</v>
      </c>
      <c r="F52" s="75">
        <v>1</v>
      </c>
      <c r="G52" s="158" t="s">
        <v>39</v>
      </c>
      <c r="H52" s="157">
        <v>447000</v>
      </c>
      <c r="I52" s="54">
        <f t="shared" ref="I52:I56" si="80">SUM(F52*H52)</f>
        <v>447000</v>
      </c>
      <c r="J52" s="158">
        <v>0</v>
      </c>
      <c r="K52" s="56">
        <f t="shared" ref="K52:K56" si="81">SUM(I52*J52)</f>
        <v>0</v>
      </c>
      <c r="L52" s="56">
        <f t="shared" ref="L52:L56" si="82">SUM(I52-K52)</f>
        <v>447000</v>
      </c>
      <c r="M52" s="220"/>
      <c r="N52" s="220"/>
      <c r="O52" s="197"/>
      <c r="P52" s="154"/>
      <c r="Q52" s="484" t="s">
        <v>258</v>
      </c>
      <c r="R52" s="483">
        <v>401830</v>
      </c>
      <c r="S52" s="78">
        <f>SUM(F52*R52)</f>
        <v>401830</v>
      </c>
      <c r="T52" s="79">
        <v>0</v>
      </c>
      <c r="U52" s="73">
        <f t="shared" ref="U52:U56" si="83">SUM(S52*T52)</f>
        <v>0</v>
      </c>
      <c r="V52" s="73">
        <f t="shared" ref="V52:V56" si="84">SUM(S52-U52)</f>
        <v>401830</v>
      </c>
      <c r="W52" s="56">
        <f t="shared" si="61"/>
        <v>401830</v>
      </c>
      <c r="X52" s="79">
        <v>0.11</v>
      </c>
      <c r="Y52" s="56">
        <f t="shared" si="79"/>
        <v>446031.3</v>
      </c>
    </row>
    <row r="53" spans="1:25" s="120" customFormat="1" ht="15.5" x14ac:dyDescent="0.35">
      <c r="A53" s="781"/>
      <c r="B53" s="784"/>
      <c r="C53" s="787"/>
      <c r="D53" s="781"/>
      <c r="E53" s="125" t="s">
        <v>61</v>
      </c>
      <c r="F53" s="75">
        <v>1</v>
      </c>
      <c r="G53" s="311" t="s">
        <v>39</v>
      </c>
      <c r="H53" s="157">
        <v>1735000</v>
      </c>
      <c r="I53" s="54">
        <f t="shared" si="80"/>
        <v>1735000</v>
      </c>
      <c r="J53" s="158">
        <v>0</v>
      </c>
      <c r="K53" s="56">
        <f t="shared" si="81"/>
        <v>0</v>
      </c>
      <c r="L53" s="56">
        <f t="shared" si="82"/>
        <v>1735000</v>
      </c>
      <c r="M53" s="220"/>
      <c r="N53" s="220"/>
      <c r="O53" s="197"/>
      <c r="P53" s="154"/>
      <c r="Q53" s="484" t="s">
        <v>258</v>
      </c>
      <c r="R53" s="483">
        <v>1561285</v>
      </c>
      <c r="S53" s="78">
        <f>SUM(F53*R53)</f>
        <v>1561285</v>
      </c>
      <c r="T53" s="79">
        <v>0</v>
      </c>
      <c r="U53" s="73">
        <f t="shared" si="83"/>
        <v>0</v>
      </c>
      <c r="V53" s="73">
        <f t="shared" si="84"/>
        <v>1561285</v>
      </c>
      <c r="W53" s="56">
        <f t="shared" si="61"/>
        <v>1561285</v>
      </c>
      <c r="X53" s="79">
        <v>0.11</v>
      </c>
      <c r="Y53" s="56">
        <f t="shared" si="79"/>
        <v>1733026.35</v>
      </c>
    </row>
    <row r="54" spans="1:25" s="120" customFormat="1" ht="15.5" x14ac:dyDescent="0.35">
      <c r="A54" s="781"/>
      <c r="B54" s="784"/>
      <c r="C54" s="787"/>
      <c r="D54" s="781"/>
      <c r="E54" s="282" t="s">
        <v>191</v>
      </c>
      <c r="F54" s="75">
        <v>1</v>
      </c>
      <c r="G54" s="311" t="s">
        <v>42</v>
      </c>
      <c r="H54" s="157">
        <v>184000</v>
      </c>
      <c r="I54" s="54">
        <f t="shared" si="80"/>
        <v>184000</v>
      </c>
      <c r="J54" s="158">
        <v>0</v>
      </c>
      <c r="K54" s="56">
        <f t="shared" si="81"/>
        <v>0</v>
      </c>
      <c r="L54" s="56">
        <f t="shared" si="82"/>
        <v>184000</v>
      </c>
      <c r="M54" s="220"/>
      <c r="N54" s="220"/>
      <c r="O54" s="197"/>
      <c r="P54" s="154"/>
      <c r="Q54" s="484" t="s">
        <v>258</v>
      </c>
      <c r="R54" s="483">
        <v>165000</v>
      </c>
      <c r="S54" s="78">
        <f>SUM(F54*R54)</f>
        <v>165000</v>
      </c>
      <c r="T54" s="79">
        <v>0</v>
      </c>
      <c r="U54" s="73">
        <f t="shared" si="83"/>
        <v>0</v>
      </c>
      <c r="V54" s="73">
        <f t="shared" si="84"/>
        <v>165000</v>
      </c>
      <c r="W54" s="56">
        <f t="shared" si="61"/>
        <v>165000</v>
      </c>
      <c r="X54" s="79">
        <v>0.11</v>
      </c>
      <c r="Y54" s="56">
        <f t="shared" si="79"/>
        <v>183150</v>
      </c>
    </row>
    <row r="55" spans="1:25" s="120" customFormat="1" ht="15.5" x14ac:dyDescent="0.35">
      <c r="A55" s="781"/>
      <c r="B55" s="784"/>
      <c r="C55" s="787"/>
      <c r="D55" s="781"/>
      <c r="E55" s="70" t="s">
        <v>115</v>
      </c>
      <c r="F55" s="75">
        <v>1</v>
      </c>
      <c r="G55" s="158" t="s">
        <v>45</v>
      </c>
      <c r="H55" s="157">
        <v>89000</v>
      </c>
      <c r="I55" s="54">
        <f t="shared" si="80"/>
        <v>89000</v>
      </c>
      <c r="J55" s="158">
        <v>0</v>
      </c>
      <c r="K55" s="56">
        <f t="shared" si="81"/>
        <v>0</v>
      </c>
      <c r="L55" s="56">
        <f t="shared" si="82"/>
        <v>89000</v>
      </c>
      <c r="M55" s="220"/>
      <c r="N55" s="220"/>
      <c r="O55" s="197"/>
      <c r="P55" s="154"/>
      <c r="Q55" s="484" t="s">
        <v>258</v>
      </c>
      <c r="R55" s="483">
        <v>80000</v>
      </c>
      <c r="S55" s="78">
        <f>SUM(F55*R55)</f>
        <v>80000</v>
      </c>
      <c r="T55" s="79">
        <v>0</v>
      </c>
      <c r="U55" s="73">
        <f t="shared" si="83"/>
        <v>0</v>
      </c>
      <c r="V55" s="73">
        <f t="shared" si="84"/>
        <v>80000</v>
      </c>
      <c r="W55" s="56">
        <f t="shared" si="61"/>
        <v>80000</v>
      </c>
      <c r="X55" s="79">
        <v>0</v>
      </c>
      <c r="Y55" s="56">
        <f t="shared" si="79"/>
        <v>80000</v>
      </c>
    </row>
    <row r="56" spans="1:25" s="120" customFormat="1" ht="15.5" x14ac:dyDescent="0.35">
      <c r="A56" s="782"/>
      <c r="B56" s="785"/>
      <c r="C56" s="788"/>
      <c r="D56" s="782"/>
      <c r="E56" s="184" t="s">
        <v>59</v>
      </c>
      <c r="F56" s="202">
        <v>1</v>
      </c>
      <c r="G56" s="136" t="s">
        <v>42</v>
      </c>
      <c r="H56" s="177">
        <v>1625000</v>
      </c>
      <c r="I56" s="44">
        <f t="shared" si="80"/>
        <v>1625000</v>
      </c>
      <c r="J56" s="136">
        <v>0</v>
      </c>
      <c r="K56" s="46">
        <f t="shared" si="81"/>
        <v>0</v>
      </c>
      <c r="L56" s="46">
        <f t="shared" si="82"/>
        <v>1625000</v>
      </c>
      <c r="M56" s="249"/>
      <c r="N56" s="249"/>
      <c r="O56" s="198"/>
      <c r="P56" s="153"/>
      <c r="Q56" s="489" t="s">
        <v>258</v>
      </c>
      <c r="R56" s="487">
        <v>1462000</v>
      </c>
      <c r="S56" s="97">
        <f>SUM(F56*R56)</f>
        <v>1462000</v>
      </c>
      <c r="T56" s="83">
        <v>0</v>
      </c>
      <c r="U56" s="81">
        <f t="shared" si="83"/>
        <v>0</v>
      </c>
      <c r="V56" s="81">
        <f t="shared" si="84"/>
        <v>1462000</v>
      </c>
      <c r="W56" s="46">
        <f t="shared" si="61"/>
        <v>1462000</v>
      </c>
      <c r="X56" s="83">
        <v>0.11</v>
      </c>
      <c r="Y56" s="46">
        <f t="shared" si="79"/>
        <v>1622820</v>
      </c>
    </row>
    <row r="57" spans="1:25" x14ac:dyDescent="0.35">
      <c r="P57" s="31">
        <f>SUM(P28+P35)</f>
        <v>4389661.5</v>
      </c>
    </row>
    <row r="58" spans="1:25" ht="15" thickBot="1" x14ac:dyDescent="0.4">
      <c r="P58" s="31">
        <f>+P47+P35+P28</f>
        <v>11123421</v>
      </c>
    </row>
    <row r="59" spans="1:25" s="355" customFormat="1" ht="31" x14ac:dyDescent="0.35">
      <c r="A59" s="301">
        <v>1</v>
      </c>
      <c r="B59" s="357">
        <v>45267</v>
      </c>
      <c r="C59" s="358" t="s">
        <v>215</v>
      </c>
      <c r="D59" s="389" t="s">
        <v>185</v>
      </c>
      <c r="E59" s="390" t="s">
        <v>213</v>
      </c>
      <c r="F59" s="301">
        <v>15</v>
      </c>
      <c r="G59" s="363" t="s">
        <v>45</v>
      </c>
      <c r="H59" s="425">
        <v>1256756.75</v>
      </c>
      <c r="I59" s="359">
        <f>SUM(F59*H59)</f>
        <v>18851351.25</v>
      </c>
      <c r="J59" s="360">
        <v>0</v>
      </c>
      <c r="K59" s="354">
        <f t="shared" ref="K59" si="85">SUM(I59*J59)</f>
        <v>0</v>
      </c>
      <c r="L59" s="359">
        <f t="shared" ref="L59" si="86">SUM(I59-K59)</f>
        <v>18851351.25</v>
      </c>
      <c r="M59" s="354">
        <f>SUM(L59:L59)</f>
        <v>18851351.25</v>
      </c>
      <c r="N59" s="354">
        <f>SUM(M59*11%)</f>
        <v>2073648.6375</v>
      </c>
      <c r="O59" s="364">
        <f t="shared" ref="O59" si="87">SUM(M59*1.5%)</f>
        <v>282770.26874999999</v>
      </c>
      <c r="P59" s="364">
        <f>SUM(M59+N59)</f>
        <v>20924999.887499999</v>
      </c>
      <c r="Q59" s="361" t="s">
        <v>214</v>
      </c>
      <c r="R59" s="426">
        <v>1256756.8</v>
      </c>
      <c r="S59" s="362">
        <f>SUM(F59*R59)</f>
        <v>18851352</v>
      </c>
      <c r="T59" s="363">
        <v>0.25</v>
      </c>
      <c r="U59" s="364">
        <f t="shared" ref="U59" si="88">SUM(S59*T59)</f>
        <v>4712838</v>
      </c>
      <c r="V59" s="364">
        <f t="shared" ref="V59" si="89">SUM(S59-U59)</f>
        <v>14138514</v>
      </c>
      <c r="W59" s="354">
        <f t="shared" ref="W59" si="90">SUM(V59)</f>
        <v>14138514</v>
      </c>
      <c r="X59" s="363">
        <v>0.11</v>
      </c>
      <c r="Y59" s="354">
        <f t="shared" ref="Y59" si="91">SUM(W59+(W59*X59))</f>
        <v>15693750.539999999</v>
      </c>
    </row>
    <row r="62" spans="1:25" x14ac:dyDescent="0.35">
      <c r="B62" s="757" t="s">
        <v>710</v>
      </c>
    </row>
    <row r="63" spans="1:25" x14ac:dyDescent="0.35">
      <c r="B63" s="758" t="s">
        <v>711</v>
      </c>
    </row>
    <row r="65" spans="1:25" s="120" customFormat="1" ht="15.5" x14ac:dyDescent="0.35">
      <c r="A65" s="780">
        <v>2</v>
      </c>
      <c r="B65" s="783"/>
      <c r="C65" s="786"/>
      <c r="D65" s="780" t="s">
        <v>105</v>
      </c>
      <c r="E65" s="317" t="s">
        <v>208</v>
      </c>
      <c r="F65" s="318">
        <v>1</v>
      </c>
      <c r="G65" s="319" t="s">
        <v>39</v>
      </c>
      <c r="H65" s="320">
        <v>472000</v>
      </c>
      <c r="I65" s="123">
        <f t="shared" ref="I65" si="92">SUM(F65*H65)</f>
        <v>472000</v>
      </c>
      <c r="J65" s="133">
        <v>0</v>
      </c>
      <c r="K65" s="134">
        <f t="shared" ref="K65:K98" si="93">SUM(I65*J65)</f>
        <v>0</v>
      </c>
      <c r="L65" s="134">
        <f t="shared" ref="L65:L67" si="94">SUM(I65-K65)</f>
        <v>472000</v>
      </c>
      <c r="M65" s="382">
        <f>SUM(L65:L98)</f>
        <v>36694000</v>
      </c>
      <c r="N65" s="382">
        <f>SUM(M65*11%)</f>
        <v>4036340</v>
      </c>
      <c r="O65" s="229"/>
      <c r="P65" s="229">
        <f>SUM(M65+N65)</f>
        <v>40730340</v>
      </c>
      <c r="Q65" s="485" t="s">
        <v>258</v>
      </c>
      <c r="R65" s="451">
        <v>424765</v>
      </c>
      <c r="S65" s="137">
        <f>SUM(F65*R65)</f>
        <v>424765</v>
      </c>
      <c r="T65" s="138">
        <v>0</v>
      </c>
      <c r="U65" s="129">
        <f t="shared" ref="U65" si="95">SUM(S65*T65)</f>
        <v>0</v>
      </c>
      <c r="V65" s="129">
        <f t="shared" ref="V65" si="96">SUM(S65-U65)</f>
        <v>424765</v>
      </c>
      <c r="W65" s="134">
        <f t="shared" ref="W65:W98" si="97">SUM(V65)</f>
        <v>424765</v>
      </c>
      <c r="X65" s="138">
        <v>0.11</v>
      </c>
      <c r="Y65" s="134">
        <f t="shared" ref="Y65" si="98">SUM(W65+(W65*X65))</f>
        <v>471489.15</v>
      </c>
    </row>
    <row r="66" spans="1:25" s="120" customFormat="1" ht="12.75" customHeight="1" x14ac:dyDescent="0.35">
      <c r="A66" s="781"/>
      <c r="B66" s="784"/>
      <c r="C66" s="787"/>
      <c r="D66" s="781"/>
      <c r="E66" s="282" t="s">
        <v>177</v>
      </c>
      <c r="F66" s="310">
        <v>1</v>
      </c>
      <c r="G66" s="311" t="s">
        <v>39</v>
      </c>
      <c r="H66" s="312">
        <v>472000</v>
      </c>
      <c r="I66" s="54">
        <f t="shared" ref="I66:I67" si="99">SUM(F66*H66)</f>
        <v>472000</v>
      </c>
      <c r="J66" s="158">
        <v>0</v>
      </c>
      <c r="K66" s="56">
        <f t="shared" si="93"/>
        <v>0</v>
      </c>
      <c r="L66" s="56">
        <f t="shared" si="94"/>
        <v>472000</v>
      </c>
      <c r="M66" s="220"/>
      <c r="N66" s="220"/>
      <c r="O66" s="197"/>
      <c r="P66" s="154"/>
      <c r="Q66" s="484" t="s">
        <v>258</v>
      </c>
      <c r="R66" s="483">
        <v>424765</v>
      </c>
      <c r="S66" s="78">
        <f>SUM(F66*R66)</f>
        <v>424765</v>
      </c>
      <c r="T66" s="79">
        <v>0</v>
      </c>
      <c r="U66" s="73">
        <f t="shared" ref="U66:U67" si="100">SUM(S66*T66)</f>
        <v>0</v>
      </c>
      <c r="V66" s="73">
        <f t="shared" ref="V66:V67" si="101">SUM(S66-U66)</f>
        <v>424765</v>
      </c>
      <c r="W66" s="56">
        <f t="shared" si="97"/>
        <v>424765</v>
      </c>
      <c r="X66" s="79">
        <v>0.11</v>
      </c>
      <c r="Y66" s="56">
        <f t="shared" ref="Y66:Y98" si="102">SUM(W66+(W66*X66))</f>
        <v>471489.15</v>
      </c>
    </row>
    <row r="67" spans="1:25" s="120" customFormat="1" ht="15.5" x14ac:dyDescent="0.35">
      <c r="A67" s="781"/>
      <c r="B67" s="784"/>
      <c r="C67" s="787"/>
      <c r="D67" s="781"/>
      <c r="E67" s="282" t="s">
        <v>370</v>
      </c>
      <c r="F67" s="310">
        <v>1</v>
      </c>
      <c r="G67" s="311" t="s">
        <v>39</v>
      </c>
      <c r="H67" s="312">
        <v>928000</v>
      </c>
      <c r="I67" s="54">
        <f t="shared" si="99"/>
        <v>928000</v>
      </c>
      <c r="J67" s="158">
        <v>0</v>
      </c>
      <c r="K67" s="56">
        <f t="shared" si="93"/>
        <v>0</v>
      </c>
      <c r="L67" s="56">
        <f t="shared" si="94"/>
        <v>928000</v>
      </c>
      <c r="M67" s="220"/>
      <c r="N67" s="220"/>
      <c r="O67" s="197"/>
      <c r="P67" s="154"/>
      <c r="Q67" s="484" t="s">
        <v>258</v>
      </c>
      <c r="R67" s="483">
        <v>835000</v>
      </c>
      <c r="S67" s="78">
        <f>SUM(F67*R67)</f>
        <v>835000</v>
      </c>
      <c r="T67" s="79">
        <v>0</v>
      </c>
      <c r="U67" s="73">
        <f t="shared" si="100"/>
        <v>0</v>
      </c>
      <c r="V67" s="73">
        <f t="shared" si="101"/>
        <v>835000</v>
      </c>
      <c r="W67" s="56">
        <f t="shared" si="97"/>
        <v>835000</v>
      </c>
      <c r="X67" s="79">
        <v>0.11</v>
      </c>
      <c r="Y67" s="56">
        <f t="shared" si="102"/>
        <v>926850</v>
      </c>
    </row>
    <row r="68" spans="1:25" s="120" customFormat="1" ht="15.5" x14ac:dyDescent="0.35">
      <c r="A68" s="781"/>
      <c r="B68" s="784"/>
      <c r="C68" s="787"/>
      <c r="D68" s="781"/>
      <c r="E68" s="125" t="s">
        <v>136</v>
      </c>
      <c r="F68" s="75">
        <v>1</v>
      </c>
      <c r="G68" s="158" t="s">
        <v>39</v>
      </c>
      <c r="H68" s="157">
        <v>1164000</v>
      </c>
      <c r="I68" s="54">
        <f t="shared" ref="I68:I96" si="103">SUM(F68*H68)</f>
        <v>1164000</v>
      </c>
      <c r="J68" s="158">
        <v>0</v>
      </c>
      <c r="K68" s="56">
        <f t="shared" ref="K68:K96" si="104">SUM(I68*J68)</f>
        <v>0</v>
      </c>
      <c r="L68" s="56">
        <f t="shared" ref="L68:L96" si="105">SUM(I68-K68)</f>
        <v>1164000</v>
      </c>
      <c r="M68" s="220"/>
      <c r="N68" s="220"/>
      <c r="O68" s="197"/>
      <c r="P68" s="154"/>
      <c r="Q68" s="484" t="s">
        <v>258</v>
      </c>
      <c r="R68" s="483">
        <v>1046980</v>
      </c>
      <c r="S68" s="78">
        <f>SUM(F68*R68)</f>
        <v>1046980</v>
      </c>
      <c r="T68" s="79">
        <v>0</v>
      </c>
      <c r="U68" s="73">
        <f t="shared" ref="U68:U96" si="106">SUM(S68*T68)</f>
        <v>0</v>
      </c>
      <c r="V68" s="73">
        <f t="shared" ref="V68:V96" si="107">SUM(S68-U68)</f>
        <v>1046980</v>
      </c>
      <c r="W68" s="56">
        <f t="shared" ref="W68:W96" si="108">SUM(V68)</f>
        <v>1046980</v>
      </c>
      <c r="X68" s="79">
        <v>0.11</v>
      </c>
      <c r="Y68" s="56">
        <f t="shared" ref="Y68:Y96" si="109">SUM(W68+(W68*X68))</f>
        <v>1162147.8</v>
      </c>
    </row>
    <row r="69" spans="1:25" s="120" customFormat="1" ht="15.5" x14ac:dyDescent="0.35">
      <c r="A69" s="781"/>
      <c r="B69" s="784"/>
      <c r="C69" s="787"/>
      <c r="D69" s="781"/>
      <c r="E69" s="125" t="s">
        <v>134</v>
      </c>
      <c r="F69" s="75">
        <v>2</v>
      </c>
      <c r="G69" s="158" t="s">
        <v>39</v>
      </c>
      <c r="H69" s="157">
        <v>299000</v>
      </c>
      <c r="I69" s="54">
        <f t="shared" si="103"/>
        <v>598000</v>
      </c>
      <c r="J69" s="158">
        <v>0</v>
      </c>
      <c r="K69" s="56">
        <f t="shared" si="104"/>
        <v>0</v>
      </c>
      <c r="L69" s="56">
        <f t="shared" si="105"/>
        <v>598000</v>
      </c>
      <c r="M69" s="220"/>
      <c r="N69" s="220"/>
      <c r="O69" s="197"/>
      <c r="P69" s="154"/>
      <c r="Q69" s="484" t="s">
        <v>258</v>
      </c>
      <c r="R69" s="483">
        <v>268620</v>
      </c>
      <c r="S69" s="78">
        <f>SUM(F69*R69)</f>
        <v>537240</v>
      </c>
      <c r="T69" s="79">
        <v>0</v>
      </c>
      <c r="U69" s="73">
        <f t="shared" si="106"/>
        <v>0</v>
      </c>
      <c r="V69" s="73">
        <f t="shared" si="107"/>
        <v>537240</v>
      </c>
      <c r="W69" s="56">
        <f t="shared" si="108"/>
        <v>537240</v>
      </c>
      <c r="X69" s="79">
        <v>0.11</v>
      </c>
      <c r="Y69" s="56">
        <f t="shared" si="109"/>
        <v>596336.4</v>
      </c>
    </row>
    <row r="70" spans="1:25" s="120" customFormat="1" ht="15.5" x14ac:dyDescent="0.35">
      <c r="A70" s="781"/>
      <c r="B70" s="784"/>
      <c r="C70" s="787"/>
      <c r="D70" s="781"/>
      <c r="E70" s="125" t="s">
        <v>80</v>
      </c>
      <c r="F70" s="75">
        <v>2</v>
      </c>
      <c r="G70" s="158" t="s">
        <v>39</v>
      </c>
      <c r="H70" s="157">
        <v>557000</v>
      </c>
      <c r="I70" s="54">
        <f t="shared" si="103"/>
        <v>1114000</v>
      </c>
      <c r="J70" s="158">
        <v>0</v>
      </c>
      <c r="K70" s="56">
        <f t="shared" si="104"/>
        <v>0</v>
      </c>
      <c r="L70" s="56">
        <f t="shared" si="105"/>
        <v>1114000</v>
      </c>
      <c r="M70" s="220"/>
      <c r="N70" s="220"/>
      <c r="O70" s="197"/>
      <c r="P70" s="154"/>
      <c r="Q70" s="484" t="s">
        <v>258</v>
      </c>
      <c r="R70" s="483">
        <v>500500</v>
      </c>
      <c r="S70" s="78">
        <f>SUM(F70*R70)</f>
        <v>1001000</v>
      </c>
      <c r="T70" s="79">
        <v>0</v>
      </c>
      <c r="U70" s="73">
        <f t="shared" si="106"/>
        <v>0</v>
      </c>
      <c r="V70" s="73">
        <f t="shared" si="107"/>
        <v>1001000</v>
      </c>
      <c r="W70" s="56">
        <f t="shared" si="108"/>
        <v>1001000</v>
      </c>
      <c r="X70" s="79">
        <v>0.11</v>
      </c>
      <c r="Y70" s="56">
        <f t="shared" si="109"/>
        <v>1111110</v>
      </c>
    </row>
    <row r="71" spans="1:25" s="120" customFormat="1" ht="15.5" x14ac:dyDescent="0.35">
      <c r="A71" s="781"/>
      <c r="B71" s="784"/>
      <c r="C71" s="787"/>
      <c r="D71" s="781"/>
      <c r="E71" s="125" t="s">
        <v>60</v>
      </c>
      <c r="F71" s="75">
        <v>1</v>
      </c>
      <c r="G71" s="311" t="s">
        <v>39</v>
      </c>
      <c r="H71" s="157">
        <v>447000</v>
      </c>
      <c r="I71" s="54">
        <f t="shared" si="103"/>
        <v>447000</v>
      </c>
      <c r="J71" s="158">
        <v>0</v>
      </c>
      <c r="K71" s="56">
        <f t="shared" si="104"/>
        <v>0</v>
      </c>
      <c r="L71" s="56">
        <f t="shared" si="105"/>
        <v>447000</v>
      </c>
      <c r="M71" s="220"/>
      <c r="N71" s="220"/>
      <c r="O71" s="197"/>
      <c r="P71" s="154"/>
      <c r="Q71" s="484" t="s">
        <v>258</v>
      </c>
      <c r="R71" s="483">
        <v>401830</v>
      </c>
      <c r="S71" s="78">
        <f>SUM(F71*R71)</f>
        <v>401830</v>
      </c>
      <c r="T71" s="79">
        <v>0</v>
      </c>
      <c r="U71" s="73">
        <f t="shared" si="106"/>
        <v>0</v>
      </c>
      <c r="V71" s="73">
        <f t="shared" si="107"/>
        <v>401830</v>
      </c>
      <c r="W71" s="56">
        <f t="shared" si="108"/>
        <v>401830</v>
      </c>
      <c r="X71" s="79">
        <v>0.11</v>
      </c>
      <c r="Y71" s="56">
        <f t="shared" si="109"/>
        <v>446031.3</v>
      </c>
    </row>
    <row r="72" spans="1:25" s="120" customFormat="1" ht="15.5" x14ac:dyDescent="0.35">
      <c r="A72" s="781"/>
      <c r="B72" s="784"/>
      <c r="C72" s="787"/>
      <c r="D72" s="781"/>
      <c r="E72" s="125" t="s">
        <v>82</v>
      </c>
      <c r="F72" s="75">
        <v>2</v>
      </c>
      <c r="G72" s="158" t="s">
        <v>39</v>
      </c>
      <c r="H72" s="157">
        <v>447000</v>
      </c>
      <c r="I72" s="54">
        <f t="shared" si="103"/>
        <v>894000</v>
      </c>
      <c r="J72" s="158">
        <v>0</v>
      </c>
      <c r="K72" s="56">
        <f t="shared" si="104"/>
        <v>0</v>
      </c>
      <c r="L72" s="56">
        <f t="shared" si="105"/>
        <v>894000</v>
      </c>
      <c r="M72" s="220"/>
      <c r="N72" s="220"/>
      <c r="O72" s="197"/>
      <c r="P72" s="154"/>
      <c r="Q72" s="484" t="s">
        <v>258</v>
      </c>
      <c r="R72" s="483">
        <v>401830</v>
      </c>
      <c r="S72" s="78">
        <f>SUM(F72*R72)</f>
        <v>803660</v>
      </c>
      <c r="T72" s="79">
        <v>0</v>
      </c>
      <c r="U72" s="73">
        <f t="shared" si="106"/>
        <v>0</v>
      </c>
      <c r="V72" s="73">
        <f t="shared" si="107"/>
        <v>803660</v>
      </c>
      <c r="W72" s="56">
        <f t="shared" si="108"/>
        <v>803660</v>
      </c>
      <c r="X72" s="79">
        <v>0.11</v>
      </c>
      <c r="Y72" s="56">
        <f t="shared" si="109"/>
        <v>892062.6</v>
      </c>
    </row>
    <row r="73" spans="1:25" s="120" customFormat="1" ht="15.5" x14ac:dyDescent="0.35">
      <c r="A73" s="781"/>
      <c r="B73" s="784"/>
      <c r="C73" s="787"/>
      <c r="D73" s="781"/>
      <c r="E73" s="125" t="s">
        <v>61</v>
      </c>
      <c r="F73" s="75">
        <v>4</v>
      </c>
      <c r="G73" s="311" t="s">
        <v>39</v>
      </c>
      <c r="H73" s="157">
        <v>1735000</v>
      </c>
      <c r="I73" s="54">
        <f t="shared" si="103"/>
        <v>6940000</v>
      </c>
      <c r="J73" s="158">
        <v>0</v>
      </c>
      <c r="K73" s="56">
        <f t="shared" si="104"/>
        <v>0</v>
      </c>
      <c r="L73" s="56">
        <f t="shared" si="105"/>
        <v>6940000</v>
      </c>
      <c r="M73" s="220"/>
      <c r="N73" s="220"/>
      <c r="O73" s="197"/>
      <c r="P73" s="154"/>
      <c r="Q73" s="484" t="s">
        <v>258</v>
      </c>
      <c r="R73" s="483">
        <v>1561285</v>
      </c>
      <c r="S73" s="78">
        <f>SUM(F73*R73)</f>
        <v>6245140</v>
      </c>
      <c r="T73" s="79">
        <v>0</v>
      </c>
      <c r="U73" s="73">
        <f t="shared" si="106"/>
        <v>0</v>
      </c>
      <c r="V73" s="73">
        <f t="shared" si="107"/>
        <v>6245140</v>
      </c>
      <c r="W73" s="56">
        <f t="shared" si="108"/>
        <v>6245140</v>
      </c>
      <c r="X73" s="79">
        <v>0.11</v>
      </c>
      <c r="Y73" s="56">
        <f t="shared" si="109"/>
        <v>6932105.4000000004</v>
      </c>
    </row>
    <row r="74" spans="1:25" s="120" customFormat="1" ht="15.5" x14ac:dyDescent="0.35">
      <c r="A74" s="781"/>
      <c r="B74" s="784"/>
      <c r="C74" s="787"/>
      <c r="D74" s="781"/>
      <c r="E74" s="282" t="s">
        <v>179</v>
      </c>
      <c r="F74" s="75">
        <v>2</v>
      </c>
      <c r="G74" s="311" t="s">
        <v>39</v>
      </c>
      <c r="H74" s="157">
        <v>802000</v>
      </c>
      <c r="I74" s="54">
        <f t="shared" si="103"/>
        <v>1604000</v>
      </c>
      <c r="J74" s="158">
        <v>0</v>
      </c>
      <c r="K74" s="56">
        <f t="shared" si="104"/>
        <v>0</v>
      </c>
      <c r="L74" s="56">
        <f t="shared" si="105"/>
        <v>1604000</v>
      </c>
      <c r="M74" s="220"/>
      <c r="N74" s="220"/>
      <c r="O74" s="197"/>
      <c r="P74" s="154"/>
      <c r="Q74" s="484" t="s">
        <v>258</v>
      </c>
      <c r="R74" s="483">
        <v>720940</v>
      </c>
      <c r="S74" s="78">
        <f>SUM(F74*R74)</f>
        <v>1441880</v>
      </c>
      <c r="T74" s="79">
        <v>0</v>
      </c>
      <c r="U74" s="73">
        <f t="shared" si="106"/>
        <v>0</v>
      </c>
      <c r="V74" s="73">
        <f t="shared" si="107"/>
        <v>1441880</v>
      </c>
      <c r="W74" s="56">
        <f t="shared" si="108"/>
        <v>1441880</v>
      </c>
      <c r="X74" s="79">
        <v>0.11</v>
      </c>
      <c r="Y74" s="56">
        <f t="shared" si="109"/>
        <v>1600486.8</v>
      </c>
    </row>
    <row r="75" spans="1:25" s="120" customFormat="1" ht="15.5" x14ac:dyDescent="0.35">
      <c r="A75" s="781"/>
      <c r="B75" s="784"/>
      <c r="C75" s="787"/>
      <c r="D75" s="781"/>
      <c r="E75" s="125" t="s">
        <v>156</v>
      </c>
      <c r="F75" s="75">
        <v>1</v>
      </c>
      <c r="G75" s="158" t="s">
        <v>39</v>
      </c>
      <c r="H75" s="157">
        <v>235000</v>
      </c>
      <c r="I75" s="54">
        <f t="shared" si="103"/>
        <v>235000</v>
      </c>
      <c r="J75" s="158">
        <v>0</v>
      </c>
      <c r="K75" s="56">
        <f t="shared" si="104"/>
        <v>0</v>
      </c>
      <c r="L75" s="56">
        <f t="shared" si="105"/>
        <v>235000</v>
      </c>
      <c r="M75" s="220"/>
      <c r="N75" s="220"/>
      <c r="O75" s="197"/>
      <c r="P75" s="154"/>
      <c r="Q75" s="484" t="s">
        <v>258</v>
      </c>
      <c r="R75" s="483">
        <v>211255</v>
      </c>
      <c r="S75" s="78">
        <f>SUM(F75*R75)</f>
        <v>211255</v>
      </c>
      <c r="T75" s="79">
        <v>0</v>
      </c>
      <c r="U75" s="73">
        <f t="shared" si="106"/>
        <v>0</v>
      </c>
      <c r="V75" s="73">
        <f t="shared" si="107"/>
        <v>211255</v>
      </c>
      <c r="W75" s="56">
        <f t="shared" si="108"/>
        <v>211255</v>
      </c>
      <c r="X75" s="79">
        <v>0.11</v>
      </c>
      <c r="Y75" s="56">
        <f t="shared" si="109"/>
        <v>234493.05</v>
      </c>
    </row>
    <row r="76" spans="1:25" s="120" customFormat="1" ht="15.5" x14ac:dyDescent="0.35">
      <c r="A76" s="781"/>
      <c r="B76" s="784"/>
      <c r="C76" s="787"/>
      <c r="D76" s="781"/>
      <c r="E76" s="282" t="s">
        <v>172</v>
      </c>
      <c r="F76" s="310">
        <v>4</v>
      </c>
      <c r="G76" s="311" t="s">
        <v>45</v>
      </c>
      <c r="H76" s="312">
        <v>1413000</v>
      </c>
      <c r="I76" s="54">
        <f t="shared" si="103"/>
        <v>5652000</v>
      </c>
      <c r="J76" s="158">
        <v>0</v>
      </c>
      <c r="K76" s="56">
        <f t="shared" si="104"/>
        <v>0</v>
      </c>
      <c r="L76" s="56">
        <f t="shared" si="105"/>
        <v>5652000</v>
      </c>
      <c r="M76" s="220"/>
      <c r="N76" s="220"/>
      <c r="O76" s="197"/>
      <c r="P76" s="154"/>
      <c r="Q76" s="484" t="s">
        <v>258</v>
      </c>
      <c r="R76" s="483">
        <v>1271620</v>
      </c>
      <c r="S76" s="78">
        <f>SUM(F76*R76)</f>
        <v>5086480</v>
      </c>
      <c r="T76" s="79">
        <v>0</v>
      </c>
      <c r="U76" s="73">
        <f t="shared" si="106"/>
        <v>0</v>
      </c>
      <c r="V76" s="73">
        <f t="shared" si="107"/>
        <v>5086480</v>
      </c>
      <c r="W76" s="56">
        <f t="shared" si="108"/>
        <v>5086480</v>
      </c>
      <c r="X76" s="79">
        <v>0.11</v>
      </c>
      <c r="Y76" s="56">
        <f t="shared" si="109"/>
        <v>5645992.7999999998</v>
      </c>
    </row>
    <row r="77" spans="1:25" s="120" customFormat="1" ht="15.5" x14ac:dyDescent="0.35">
      <c r="A77" s="781"/>
      <c r="B77" s="784"/>
      <c r="C77" s="787"/>
      <c r="D77" s="781"/>
      <c r="E77" s="125" t="s">
        <v>114</v>
      </c>
      <c r="F77" s="75">
        <v>1</v>
      </c>
      <c r="G77" s="158" t="s">
        <v>39</v>
      </c>
      <c r="H77" s="157">
        <v>526000</v>
      </c>
      <c r="I77" s="54">
        <f t="shared" si="103"/>
        <v>526000</v>
      </c>
      <c r="J77" s="158">
        <v>0</v>
      </c>
      <c r="K77" s="56">
        <f t="shared" si="104"/>
        <v>0</v>
      </c>
      <c r="L77" s="56">
        <f t="shared" si="105"/>
        <v>526000</v>
      </c>
      <c r="M77" s="220"/>
      <c r="N77" s="220"/>
      <c r="O77" s="197"/>
      <c r="P77" s="154"/>
      <c r="Q77" s="484" t="s">
        <v>258</v>
      </c>
      <c r="R77" s="483">
        <v>473110</v>
      </c>
      <c r="S77" s="78">
        <f>SUM(F77*R77)</f>
        <v>473110</v>
      </c>
      <c r="T77" s="79">
        <v>0</v>
      </c>
      <c r="U77" s="73">
        <f t="shared" si="106"/>
        <v>0</v>
      </c>
      <c r="V77" s="73">
        <f t="shared" si="107"/>
        <v>473110</v>
      </c>
      <c r="W77" s="56">
        <f t="shared" si="108"/>
        <v>473110</v>
      </c>
      <c r="X77" s="79">
        <v>0.11</v>
      </c>
      <c r="Y77" s="56">
        <f t="shared" si="109"/>
        <v>525152.1</v>
      </c>
    </row>
    <row r="78" spans="1:25" s="120" customFormat="1" ht="15.5" x14ac:dyDescent="0.35">
      <c r="A78" s="781"/>
      <c r="B78" s="784"/>
      <c r="C78" s="787"/>
      <c r="D78" s="781"/>
      <c r="E78" s="183" t="s">
        <v>130</v>
      </c>
      <c r="F78" s="75">
        <v>1</v>
      </c>
      <c r="G78" s="158" t="s">
        <v>46</v>
      </c>
      <c r="H78" s="157">
        <v>294000</v>
      </c>
      <c r="I78" s="54">
        <f t="shared" si="103"/>
        <v>294000</v>
      </c>
      <c r="J78" s="158">
        <v>0</v>
      </c>
      <c r="K78" s="56">
        <f t="shared" si="104"/>
        <v>0</v>
      </c>
      <c r="L78" s="56">
        <f t="shared" si="105"/>
        <v>294000</v>
      </c>
      <c r="M78" s="220"/>
      <c r="N78" s="220"/>
      <c r="O78" s="197"/>
      <c r="P78" s="154"/>
      <c r="Q78" s="484" t="s">
        <v>258</v>
      </c>
      <c r="R78" s="483">
        <v>264055</v>
      </c>
      <c r="S78" s="78">
        <f>SUM(F78*R78)</f>
        <v>264055</v>
      </c>
      <c r="T78" s="79">
        <v>0</v>
      </c>
      <c r="U78" s="73">
        <f t="shared" si="106"/>
        <v>0</v>
      </c>
      <c r="V78" s="73">
        <f t="shared" si="107"/>
        <v>264055</v>
      </c>
      <c r="W78" s="56">
        <f t="shared" si="108"/>
        <v>264055</v>
      </c>
      <c r="X78" s="79">
        <v>0.11</v>
      </c>
      <c r="Y78" s="56">
        <f t="shared" si="109"/>
        <v>293101.05</v>
      </c>
    </row>
    <row r="79" spans="1:25" s="120" customFormat="1" ht="15.5" x14ac:dyDescent="0.35">
      <c r="A79" s="781"/>
      <c r="B79" s="784"/>
      <c r="C79" s="787"/>
      <c r="D79" s="781"/>
      <c r="E79" s="125" t="s">
        <v>155</v>
      </c>
      <c r="F79" s="75">
        <v>1</v>
      </c>
      <c r="G79" s="158" t="s">
        <v>45</v>
      </c>
      <c r="H79" s="157">
        <v>619000</v>
      </c>
      <c r="I79" s="54">
        <f t="shared" si="103"/>
        <v>619000</v>
      </c>
      <c r="J79" s="158">
        <v>0</v>
      </c>
      <c r="K79" s="56">
        <f t="shared" si="104"/>
        <v>0</v>
      </c>
      <c r="L79" s="56">
        <f t="shared" si="105"/>
        <v>619000</v>
      </c>
      <c r="M79" s="220"/>
      <c r="N79" s="220"/>
      <c r="O79" s="197"/>
      <c r="P79" s="154"/>
      <c r="Q79" s="484" t="s">
        <v>258</v>
      </c>
      <c r="R79" s="483">
        <v>557000</v>
      </c>
      <c r="S79" s="78">
        <f>SUM(F79*R79)</f>
        <v>557000</v>
      </c>
      <c r="T79" s="79">
        <v>0</v>
      </c>
      <c r="U79" s="73">
        <f t="shared" si="106"/>
        <v>0</v>
      </c>
      <c r="V79" s="73">
        <f t="shared" si="107"/>
        <v>557000</v>
      </c>
      <c r="W79" s="56">
        <f t="shared" si="108"/>
        <v>557000</v>
      </c>
      <c r="X79" s="79">
        <v>0.11</v>
      </c>
      <c r="Y79" s="56">
        <f t="shared" si="109"/>
        <v>618270</v>
      </c>
    </row>
    <row r="80" spans="1:25" s="120" customFormat="1" ht="15.5" x14ac:dyDescent="0.35">
      <c r="A80" s="781"/>
      <c r="B80" s="784"/>
      <c r="C80" s="787"/>
      <c r="D80" s="781"/>
      <c r="E80" s="125" t="s">
        <v>59</v>
      </c>
      <c r="F80" s="75">
        <v>1</v>
      </c>
      <c r="G80" s="158" t="s">
        <v>42</v>
      </c>
      <c r="H80" s="157">
        <v>1625000</v>
      </c>
      <c r="I80" s="54">
        <f t="shared" si="103"/>
        <v>1625000</v>
      </c>
      <c r="J80" s="158">
        <v>0</v>
      </c>
      <c r="K80" s="56">
        <f t="shared" si="104"/>
        <v>0</v>
      </c>
      <c r="L80" s="56">
        <f t="shared" si="105"/>
        <v>1625000</v>
      </c>
      <c r="M80" s="220"/>
      <c r="N80" s="220"/>
      <c r="O80" s="197"/>
      <c r="P80" s="154"/>
      <c r="Q80" s="484" t="s">
        <v>258</v>
      </c>
      <c r="R80" s="483">
        <v>1462000</v>
      </c>
      <c r="S80" s="78">
        <f>SUM(F80*R80)</f>
        <v>1462000</v>
      </c>
      <c r="T80" s="79">
        <v>0</v>
      </c>
      <c r="U80" s="73">
        <f t="shared" si="106"/>
        <v>0</v>
      </c>
      <c r="V80" s="73">
        <f t="shared" si="107"/>
        <v>1462000</v>
      </c>
      <c r="W80" s="56">
        <f t="shared" si="108"/>
        <v>1462000</v>
      </c>
      <c r="X80" s="79">
        <v>0.11</v>
      </c>
      <c r="Y80" s="56">
        <f t="shared" si="109"/>
        <v>1622820</v>
      </c>
    </row>
    <row r="81" spans="1:25" s="120" customFormat="1" ht="15.5" x14ac:dyDescent="0.35">
      <c r="A81" s="781"/>
      <c r="B81" s="784"/>
      <c r="C81" s="787"/>
      <c r="D81" s="781"/>
      <c r="E81" s="125" t="s">
        <v>111</v>
      </c>
      <c r="F81" s="75">
        <v>2</v>
      </c>
      <c r="G81" s="158" t="s">
        <v>42</v>
      </c>
      <c r="H81" s="157">
        <v>732000</v>
      </c>
      <c r="I81" s="54">
        <f t="shared" si="103"/>
        <v>1464000</v>
      </c>
      <c r="J81" s="158">
        <v>0</v>
      </c>
      <c r="K81" s="56">
        <f t="shared" si="104"/>
        <v>0</v>
      </c>
      <c r="L81" s="56">
        <f t="shared" si="105"/>
        <v>1464000</v>
      </c>
      <c r="M81" s="220"/>
      <c r="N81" s="220"/>
      <c r="O81" s="197"/>
      <c r="P81" s="154"/>
      <c r="Q81" s="484" t="s">
        <v>258</v>
      </c>
      <c r="R81" s="483">
        <v>658000</v>
      </c>
      <c r="S81" s="78">
        <f>SUM(F81*R81)</f>
        <v>1316000</v>
      </c>
      <c r="T81" s="79">
        <v>0</v>
      </c>
      <c r="U81" s="73">
        <f t="shared" si="106"/>
        <v>0</v>
      </c>
      <c r="V81" s="73">
        <f t="shared" si="107"/>
        <v>1316000</v>
      </c>
      <c r="W81" s="56">
        <f t="shared" si="108"/>
        <v>1316000</v>
      </c>
      <c r="X81" s="79">
        <v>0.11</v>
      </c>
      <c r="Y81" s="56">
        <f t="shared" si="109"/>
        <v>1460760</v>
      </c>
    </row>
    <row r="82" spans="1:25" s="120" customFormat="1" ht="15.5" x14ac:dyDescent="0.35">
      <c r="A82" s="781"/>
      <c r="B82" s="784"/>
      <c r="C82" s="787"/>
      <c r="D82" s="781"/>
      <c r="E82" s="282" t="s">
        <v>191</v>
      </c>
      <c r="F82" s="75">
        <v>2</v>
      </c>
      <c r="G82" s="311" t="s">
        <v>42</v>
      </c>
      <c r="H82" s="157">
        <v>184000</v>
      </c>
      <c r="I82" s="54">
        <f t="shared" si="103"/>
        <v>368000</v>
      </c>
      <c r="J82" s="158">
        <v>0</v>
      </c>
      <c r="K82" s="56">
        <f t="shared" si="104"/>
        <v>0</v>
      </c>
      <c r="L82" s="56">
        <f t="shared" si="105"/>
        <v>368000</v>
      </c>
      <c r="M82" s="220"/>
      <c r="N82" s="220"/>
      <c r="O82" s="197"/>
      <c r="P82" s="154"/>
      <c r="Q82" s="484" t="s">
        <v>258</v>
      </c>
      <c r="R82" s="483">
        <v>165000</v>
      </c>
      <c r="S82" s="78">
        <f>SUM(F82*R82)</f>
        <v>330000</v>
      </c>
      <c r="T82" s="79">
        <v>0</v>
      </c>
      <c r="U82" s="73">
        <f t="shared" si="106"/>
        <v>0</v>
      </c>
      <c r="V82" s="73">
        <f t="shared" si="107"/>
        <v>330000</v>
      </c>
      <c r="W82" s="56">
        <f t="shared" si="108"/>
        <v>330000</v>
      </c>
      <c r="X82" s="79">
        <v>0.11</v>
      </c>
      <c r="Y82" s="56">
        <f t="shared" si="109"/>
        <v>366300</v>
      </c>
    </row>
    <row r="83" spans="1:25" s="120" customFormat="1" ht="15.5" x14ac:dyDescent="0.35">
      <c r="A83" s="781"/>
      <c r="B83" s="784"/>
      <c r="C83" s="787"/>
      <c r="D83" s="781"/>
      <c r="E83" s="125" t="s">
        <v>153</v>
      </c>
      <c r="F83" s="75">
        <v>1</v>
      </c>
      <c r="G83" s="311" t="s">
        <v>46</v>
      </c>
      <c r="H83" s="157">
        <v>690000</v>
      </c>
      <c r="I83" s="54">
        <f t="shared" si="103"/>
        <v>690000</v>
      </c>
      <c r="J83" s="158">
        <v>0</v>
      </c>
      <c r="K83" s="56">
        <f t="shared" si="104"/>
        <v>0</v>
      </c>
      <c r="L83" s="56">
        <f t="shared" si="105"/>
        <v>690000</v>
      </c>
      <c r="M83" s="220"/>
      <c r="N83" s="220"/>
      <c r="O83" s="197"/>
      <c r="P83" s="154"/>
      <c r="Q83" s="484" t="s">
        <v>258</v>
      </c>
      <c r="R83" s="483">
        <v>887000</v>
      </c>
      <c r="S83" s="78">
        <f>SUM(F83*R83)</f>
        <v>887000</v>
      </c>
      <c r="T83" s="79">
        <v>0</v>
      </c>
      <c r="U83" s="73">
        <f t="shared" si="106"/>
        <v>0</v>
      </c>
      <c r="V83" s="73">
        <f t="shared" si="107"/>
        <v>887000</v>
      </c>
      <c r="W83" s="56">
        <f t="shared" si="108"/>
        <v>887000</v>
      </c>
      <c r="X83" s="79">
        <v>0.11</v>
      </c>
      <c r="Y83" s="56">
        <f t="shared" si="109"/>
        <v>984570</v>
      </c>
    </row>
    <row r="84" spans="1:25" s="120" customFormat="1" ht="15.5" x14ac:dyDescent="0.35">
      <c r="A84" s="781"/>
      <c r="B84" s="784"/>
      <c r="C84" s="787"/>
      <c r="D84" s="781"/>
      <c r="E84" s="282" t="s">
        <v>371</v>
      </c>
      <c r="F84" s="310">
        <v>5</v>
      </c>
      <c r="G84" s="311" t="s">
        <v>123</v>
      </c>
      <c r="H84" s="157">
        <v>96000</v>
      </c>
      <c r="I84" s="54">
        <f t="shared" si="103"/>
        <v>480000</v>
      </c>
      <c r="J84" s="158">
        <v>0</v>
      </c>
      <c r="K84" s="56">
        <f t="shared" si="104"/>
        <v>0</v>
      </c>
      <c r="L84" s="56">
        <f t="shared" si="105"/>
        <v>480000</v>
      </c>
      <c r="M84" s="220"/>
      <c r="N84" s="220"/>
      <c r="O84" s="197"/>
      <c r="P84" s="154"/>
      <c r="Q84" s="484" t="s">
        <v>258</v>
      </c>
      <c r="R84" s="483">
        <v>85586</v>
      </c>
      <c r="S84" s="78">
        <f>SUM(F84*R84)</f>
        <v>427930</v>
      </c>
      <c r="T84" s="79">
        <v>0</v>
      </c>
      <c r="U84" s="73">
        <f t="shared" si="106"/>
        <v>0</v>
      </c>
      <c r="V84" s="73">
        <f t="shared" si="107"/>
        <v>427930</v>
      </c>
      <c r="W84" s="56">
        <f t="shared" si="108"/>
        <v>427930</v>
      </c>
      <c r="X84" s="79">
        <v>0.11</v>
      </c>
      <c r="Y84" s="56">
        <f t="shared" si="109"/>
        <v>475002.3</v>
      </c>
    </row>
    <row r="85" spans="1:25" s="120" customFormat="1" ht="15.5" x14ac:dyDescent="0.35">
      <c r="A85" s="781"/>
      <c r="B85" s="784"/>
      <c r="C85" s="787"/>
      <c r="D85" s="781"/>
      <c r="E85" s="125" t="s">
        <v>108</v>
      </c>
      <c r="F85" s="75">
        <v>500</v>
      </c>
      <c r="G85" s="311" t="s">
        <v>50</v>
      </c>
      <c r="H85" s="157">
        <v>612</v>
      </c>
      <c r="I85" s="54">
        <f t="shared" si="103"/>
        <v>306000</v>
      </c>
      <c r="J85" s="158">
        <v>0</v>
      </c>
      <c r="K85" s="56">
        <f t="shared" si="104"/>
        <v>0</v>
      </c>
      <c r="L85" s="56">
        <f t="shared" si="105"/>
        <v>306000</v>
      </c>
      <c r="M85" s="220"/>
      <c r="N85" s="220"/>
      <c r="O85" s="197"/>
      <c r="P85" s="154"/>
      <c r="Q85" s="484" t="s">
        <v>258</v>
      </c>
      <c r="R85" s="483">
        <v>550</v>
      </c>
      <c r="S85" s="78">
        <f>SUM(F85*R85)</f>
        <v>275000</v>
      </c>
      <c r="T85" s="79">
        <v>0</v>
      </c>
      <c r="U85" s="73">
        <f t="shared" si="106"/>
        <v>0</v>
      </c>
      <c r="V85" s="73">
        <f t="shared" si="107"/>
        <v>275000</v>
      </c>
      <c r="W85" s="56">
        <f t="shared" si="108"/>
        <v>275000</v>
      </c>
      <c r="X85" s="79">
        <v>0</v>
      </c>
      <c r="Y85" s="56">
        <f t="shared" si="109"/>
        <v>275000</v>
      </c>
    </row>
    <row r="86" spans="1:25" s="120" customFormat="1" ht="15.5" x14ac:dyDescent="0.35">
      <c r="A86" s="781"/>
      <c r="B86" s="784"/>
      <c r="C86" s="787"/>
      <c r="D86" s="781"/>
      <c r="E86" s="282" t="s">
        <v>287</v>
      </c>
      <c r="F86" s="310">
        <v>10</v>
      </c>
      <c r="G86" s="311" t="s">
        <v>45</v>
      </c>
      <c r="H86" s="312">
        <v>165000</v>
      </c>
      <c r="I86" s="54">
        <f t="shared" si="103"/>
        <v>1650000</v>
      </c>
      <c r="J86" s="158">
        <v>0</v>
      </c>
      <c r="K86" s="56">
        <f t="shared" si="104"/>
        <v>0</v>
      </c>
      <c r="L86" s="56">
        <f t="shared" si="105"/>
        <v>1650000</v>
      </c>
      <c r="M86" s="220"/>
      <c r="N86" s="220"/>
      <c r="O86" s="197"/>
      <c r="P86" s="154"/>
      <c r="Q86" s="484" t="s">
        <v>258</v>
      </c>
      <c r="R86" s="483">
        <v>148000</v>
      </c>
      <c r="S86" s="78">
        <f>SUM(F86*R86)</f>
        <v>1480000</v>
      </c>
      <c r="T86" s="79">
        <v>0.22</v>
      </c>
      <c r="U86" s="73">
        <f t="shared" si="106"/>
        <v>325600</v>
      </c>
      <c r="V86" s="73">
        <f t="shared" si="107"/>
        <v>1154400</v>
      </c>
      <c r="W86" s="56">
        <f t="shared" si="108"/>
        <v>1154400</v>
      </c>
      <c r="X86" s="79">
        <v>0.11</v>
      </c>
      <c r="Y86" s="56">
        <f t="shared" si="109"/>
        <v>1281384</v>
      </c>
    </row>
    <row r="87" spans="1:25" s="120" customFormat="1" ht="15.5" x14ac:dyDescent="0.35">
      <c r="A87" s="781"/>
      <c r="B87" s="784"/>
      <c r="C87" s="787"/>
      <c r="D87" s="781"/>
      <c r="E87" s="125" t="s">
        <v>355</v>
      </c>
      <c r="F87" s="75">
        <v>3</v>
      </c>
      <c r="G87" s="158" t="s">
        <v>45</v>
      </c>
      <c r="H87" s="157">
        <v>45000</v>
      </c>
      <c r="I87" s="54">
        <f t="shared" si="103"/>
        <v>135000</v>
      </c>
      <c r="J87" s="158">
        <v>0</v>
      </c>
      <c r="K87" s="56">
        <f t="shared" si="104"/>
        <v>0</v>
      </c>
      <c r="L87" s="56">
        <f t="shared" si="105"/>
        <v>135000</v>
      </c>
      <c r="M87" s="220"/>
      <c r="N87" s="220"/>
      <c r="O87" s="197"/>
      <c r="P87" s="154"/>
      <c r="Q87" s="484" t="s">
        <v>258</v>
      </c>
      <c r="R87" s="483">
        <v>40000</v>
      </c>
      <c r="S87" s="78">
        <f>SUM(F87*R87)</f>
        <v>120000</v>
      </c>
      <c r="T87" s="79">
        <v>0</v>
      </c>
      <c r="U87" s="73">
        <f t="shared" si="106"/>
        <v>0</v>
      </c>
      <c r="V87" s="73">
        <f t="shared" si="107"/>
        <v>120000</v>
      </c>
      <c r="W87" s="56">
        <f t="shared" si="108"/>
        <v>120000</v>
      </c>
      <c r="X87" s="79">
        <v>0</v>
      </c>
      <c r="Y87" s="56">
        <f t="shared" si="109"/>
        <v>120000</v>
      </c>
    </row>
    <row r="88" spans="1:25" s="120" customFormat="1" ht="15.5" x14ac:dyDescent="0.35">
      <c r="A88" s="781"/>
      <c r="B88" s="784"/>
      <c r="C88" s="787"/>
      <c r="D88" s="781"/>
      <c r="E88" s="125" t="s">
        <v>353</v>
      </c>
      <c r="F88" s="310">
        <v>5</v>
      </c>
      <c r="G88" s="311" t="s">
        <v>45</v>
      </c>
      <c r="H88" s="312">
        <v>17000</v>
      </c>
      <c r="I88" s="54">
        <f t="shared" si="103"/>
        <v>85000</v>
      </c>
      <c r="J88" s="158">
        <v>0</v>
      </c>
      <c r="K88" s="56">
        <f t="shared" si="104"/>
        <v>0</v>
      </c>
      <c r="L88" s="56">
        <f t="shared" si="105"/>
        <v>85000</v>
      </c>
      <c r="M88" s="220"/>
      <c r="N88" s="220"/>
      <c r="O88" s="197"/>
      <c r="P88" s="154"/>
      <c r="Q88" s="484" t="s">
        <v>258</v>
      </c>
      <c r="R88" s="483">
        <v>150000</v>
      </c>
      <c r="S88" s="78">
        <f>SUM(F88*R88)</f>
        <v>750000</v>
      </c>
      <c r="T88" s="79">
        <v>0</v>
      </c>
      <c r="U88" s="73">
        <f t="shared" si="106"/>
        <v>0</v>
      </c>
      <c r="V88" s="73">
        <f t="shared" si="107"/>
        <v>750000</v>
      </c>
      <c r="W88" s="56">
        <f t="shared" si="108"/>
        <v>750000</v>
      </c>
      <c r="X88" s="79">
        <v>0</v>
      </c>
      <c r="Y88" s="56">
        <f t="shared" si="109"/>
        <v>750000</v>
      </c>
    </row>
    <row r="89" spans="1:25" s="120" customFormat="1" ht="15" customHeight="1" x14ac:dyDescent="0.35">
      <c r="A89" s="781"/>
      <c r="B89" s="784"/>
      <c r="C89" s="787"/>
      <c r="D89" s="781"/>
      <c r="E89" s="282" t="s">
        <v>180</v>
      </c>
      <c r="F89" s="310">
        <v>5</v>
      </c>
      <c r="G89" s="311" t="s">
        <v>52</v>
      </c>
      <c r="H89" s="312">
        <v>115000</v>
      </c>
      <c r="I89" s="54">
        <f t="shared" si="103"/>
        <v>575000</v>
      </c>
      <c r="J89" s="158">
        <v>0</v>
      </c>
      <c r="K89" s="56">
        <f t="shared" si="104"/>
        <v>0</v>
      </c>
      <c r="L89" s="56">
        <f t="shared" si="105"/>
        <v>575000</v>
      </c>
      <c r="M89" s="220"/>
      <c r="N89" s="220"/>
      <c r="O89" s="197"/>
      <c r="P89" s="154"/>
      <c r="Q89" s="484" t="s">
        <v>258</v>
      </c>
      <c r="R89" s="483">
        <v>103000</v>
      </c>
      <c r="S89" s="78">
        <f>SUM(F89*R89)</f>
        <v>515000</v>
      </c>
      <c r="T89" s="79">
        <v>0</v>
      </c>
      <c r="U89" s="73">
        <f t="shared" si="106"/>
        <v>0</v>
      </c>
      <c r="V89" s="73">
        <f t="shared" si="107"/>
        <v>515000</v>
      </c>
      <c r="W89" s="56">
        <f t="shared" si="108"/>
        <v>515000</v>
      </c>
      <c r="X89" s="79">
        <v>0.11</v>
      </c>
      <c r="Y89" s="56">
        <f t="shared" si="109"/>
        <v>571650</v>
      </c>
    </row>
    <row r="90" spans="1:25" s="120" customFormat="1" ht="15.5" x14ac:dyDescent="0.35">
      <c r="A90" s="781"/>
      <c r="B90" s="784"/>
      <c r="C90" s="787"/>
      <c r="D90" s="781"/>
      <c r="E90" s="282" t="s">
        <v>286</v>
      </c>
      <c r="F90" s="310">
        <v>5</v>
      </c>
      <c r="G90" s="311" t="s">
        <v>52</v>
      </c>
      <c r="H90" s="312">
        <v>162000</v>
      </c>
      <c r="I90" s="54">
        <f t="shared" si="103"/>
        <v>810000</v>
      </c>
      <c r="J90" s="158">
        <v>0</v>
      </c>
      <c r="K90" s="56">
        <f t="shared" si="104"/>
        <v>0</v>
      </c>
      <c r="L90" s="56">
        <f t="shared" si="105"/>
        <v>810000</v>
      </c>
      <c r="M90" s="220"/>
      <c r="N90" s="220"/>
      <c r="O90" s="197"/>
      <c r="P90" s="154"/>
      <c r="Q90" s="484" t="s">
        <v>258</v>
      </c>
      <c r="R90" s="483">
        <v>145000</v>
      </c>
      <c r="S90" s="78">
        <f>SUM(F90*R90)</f>
        <v>725000</v>
      </c>
      <c r="T90" s="79">
        <v>0</v>
      </c>
      <c r="U90" s="73">
        <f t="shared" si="106"/>
        <v>0</v>
      </c>
      <c r="V90" s="73">
        <f t="shared" si="107"/>
        <v>725000</v>
      </c>
      <c r="W90" s="56">
        <f t="shared" si="108"/>
        <v>725000</v>
      </c>
      <c r="X90" s="79">
        <v>0.11</v>
      </c>
      <c r="Y90" s="56">
        <f t="shared" si="109"/>
        <v>804750</v>
      </c>
    </row>
    <row r="91" spans="1:25" s="120" customFormat="1" ht="15.5" x14ac:dyDescent="0.35">
      <c r="A91" s="781"/>
      <c r="B91" s="784"/>
      <c r="C91" s="787"/>
      <c r="D91" s="781"/>
      <c r="E91" s="125" t="s">
        <v>372</v>
      </c>
      <c r="F91" s="281">
        <v>2</v>
      </c>
      <c r="G91" s="334" t="s">
        <v>45</v>
      </c>
      <c r="H91" s="519">
        <v>723000</v>
      </c>
      <c r="I91" s="54">
        <f t="shared" si="103"/>
        <v>1446000</v>
      </c>
      <c r="J91" s="158">
        <v>0</v>
      </c>
      <c r="K91" s="56">
        <f t="shared" si="104"/>
        <v>0</v>
      </c>
      <c r="L91" s="56">
        <f t="shared" si="105"/>
        <v>1446000</v>
      </c>
      <c r="M91" s="220"/>
      <c r="N91" s="220"/>
      <c r="O91" s="197"/>
      <c r="P91" s="154"/>
      <c r="Q91" s="484" t="s">
        <v>258</v>
      </c>
      <c r="R91" s="483">
        <v>650000</v>
      </c>
      <c r="S91" s="78">
        <f>SUM(F91*R91)</f>
        <v>1300000</v>
      </c>
      <c r="T91" s="79">
        <v>0</v>
      </c>
      <c r="U91" s="73">
        <f t="shared" si="106"/>
        <v>0</v>
      </c>
      <c r="V91" s="73">
        <f t="shared" si="107"/>
        <v>1300000</v>
      </c>
      <c r="W91" s="56">
        <f t="shared" si="108"/>
        <v>1300000</v>
      </c>
      <c r="X91" s="79">
        <v>0</v>
      </c>
      <c r="Y91" s="56">
        <f t="shared" si="109"/>
        <v>1300000</v>
      </c>
    </row>
    <row r="92" spans="1:25" s="120" customFormat="1" ht="15.5" x14ac:dyDescent="0.35">
      <c r="A92" s="781"/>
      <c r="B92" s="784"/>
      <c r="C92" s="787"/>
      <c r="D92" s="781"/>
      <c r="E92" s="125" t="s">
        <v>223</v>
      </c>
      <c r="F92" s="75">
        <v>1</v>
      </c>
      <c r="G92" s="158" t="s">
        <v>42</v>
      </c>
      <c r="H92" s="71">
        <v>919000</v>
      </c>
      <c r="I92" s="54">
        <f t="shared" si="103"/>
        <v>919000</v>
      </c>
      <c r="J92" s="158">
        <v>0</v>
      </c>
      <c r="K92" s="56">
        <f t="shared" si="104"/>
        <v>0</v>
      </c>
      <c r="L92" s="56">
        <f t="shared" si="105"/>
        <v>919000</v>
      </c>
      <c r="M92" s="220"/>
      <c r="N92" s="220"/>
      <c r="O92" s="197"/>
      <c r="P92" s="154"/>
      <c r="Q92" s="484" t="s">
        <v>258</v>
      </c>
      <c r="R92" s="483">
        <v>826595</v>
      </c>
      <c r="S92" s="78">
        <f>SUM(F92*R92)</f>
        <v>826595</v>
      </c>
      <c r="T92" s="79">
        <v>0</v>
      </c>
      <c r="U92" s="73">
        <f t="shared" si="106"/>
        <v>0</v>
      </c>
      <c r="V92" s="73">
        <f t="shared" si="107"/>
        <v>826595</v>
      </c>
      <c r="W92" s="56">
        <f t="shared" si="108"/>
        <v>826595</v>
      </c>
      <c r="X92" s="79">
        <v>0.11</v>
      </c>
      <c r="Y92" s="56">
        <f t="shared" si="109"/>
        <v>917520.45</v>
      </c>
    </row>
    <row r="93" spans="1:25" s="120" customFormat="1" ht="15.5" x14ac:dyDescent="0.35">
      <c r="A93" s="781"/>
      <c r="B93" s="784"/>
      <c r="C93" s="787"/>
      <c r="D93" s="781"/>
      <c r="E93" s="125" t="s">
        <v>120</v>
      </c>
      <c r="F93" s="75">
        <v>15</v>
      </c>
      <c r="G93" s="311" t="s">
        <v>90</v>
      </c>
      <c r="H93" s="157">
        <v>8000</v>
      </c>
      <c r="I93" s="54">
        <f t="shared" si="103"/>
        <v>120000</v>
      </c>
      <c r="J93" s="158">
        <v>0</v>
      </c>
      <c r="K93" s="56">
        <f t="shared" si="104"/>
        <v>0</v>
      </c>
      <c r="L93" s="56">
        <f t="shared" si="105"/>
        <v>120000</v>
      </c>
      <c r="M93" s="220"/>
      <c r="N93" s="220"/>
      <c r="O93" s="197"/>
      <c r="P93" s="154"/>
      <c r="Q93" s="484" t="s">
        <v>258</v>
      </c>
      <c r="R93" s="483">
        <v>6000</v>
      </c>
      <c r="S93" s="78">
        <f>SUM(F93*R93)</f>
        <v>90000</v>
      </c>
      <c r="T93" s="79">
        <v>0</v>
      </c>
      <c r="U93" s="73">
        <f t="shared" si="106"/>
        <v>0</v>
      </c>
      <c r="V93" s="73">
        <f t="shared" si="107"/>
        <v>90000</v>
      </c>
      <c r="W93" s="56">
        <f t="shared" si="108"/>
        <v>90000</v>
      </c>
      <c r="X93" s="79">
        <v>0</v>
      </c>
      <c r="Y93" s="56">
        <f t="shared" si="109"/>
        <v>90000</v>
      </c>
    </row>
    <row r="94" spans="1:25" s="120" customFormat="1" ht="15.5" x14ac:dyDescent="0.35">
      <c r="A94" s="781"/>
      <c r="B94" s="784"/>
      <c r="C94" s="787"/>
      <c r="D94" s="781"/>
      <c r="E94" s="125" t="s">
        <v>373</v>
      </c>
      <c r="F94" s="75">
        <v>3</v>
      </c>
      <c r="G94" s="311" t="s">
        <v>90</v>
      </c>
      <c r="H94" s="157">
        <v>28000</v>
      </c>
      <c r="I94" s="54">
        <f t="shared" ref="I94" si="110">SUM(F94*H94)</f>
        <v>84000</v>
      </c>
      <c r="J94" s="158">
        <v>0</v>
      </c>
      <c r="K94" s="56">
        <f t="shared" ref="K94" si="111">SUM(I94*J94)</f>
        <v>0</v>
      </c>
      <c r="L94" s="56">
        <f t="shared" ref="L94" si="112">SUM(I94-K94)</f>
        <v>84000</v>
      </c>
      <c r="M94" s="220"/>
      <c r="N94" s="220"/>
      <c r="O94" s="197"/>
      <c r="P94" s="154"/>
      <c r="Q94" s="484" t="s">
        <v>258</v>
      </c>
      <c r="R94" s="483">
        <v>18018</v>
      </c>
      <c r="S94" s="78">
        <f>SUM(F94*R94)</f>
        <v>54054</v>
      </c>
      <c r="T94" s="79">
        <v>0</v>
      </c>
      <c r="U94" s="73">
        <f t="shared" ref="U94" si="113">SUM(S94*T94)</f>
        <v>0</v>
      </c>
      <c r="V94" s="73">
        <f t="shared" ref="V94" si="114">SUM(S94-U94)</f>
        <v>54054</v>
      </c>
      <c r="W94" s="56">
        <f t="shared" ref="W94" si="115">SUM(V94)</f>
        <v>54054</v>
      </c>
      <c r="X94" s="79">
        <v>0.11</v>
      </c>
      <c r="Y94" s="56">
        <f t="shared" ref="Y94" si="116">SUM(W94+(W94*X94))</f>
        <v>59999.94</v>
      </c>
    </row>
    <row r="95" spans="1:25" s="120" customFormat="1" ht="15.5" x14ac:dyDescent="0.35">
      <c r="A95" s="781"/>
      <c r="B95" s="784"/>
      <c r="C95" s="787"/>
      <c r="D95" s="781"/>
      <c r="E95" s="125" t="s">
        <v>348</v>
      </c>
      <c r="F95" s="75">
        <v>5</v>
      </c>
      <c r="G95" s="158" t="s">
        <v>45</v>
      </c>
      <c r="H95" s="157">
        <v>14000</v>
      </c>
      <c r="I95" s="54">
        <f t="shared" si="103"/>
        <v>70000</v>
      </c>
      <c r="J95" s="158">
        <v>0</v>
      </c>
      <c r="K95" s="56">
        <f t="shared" si="104"/>
        <v>0</v>
      </c>
      <c r="L95" s="56">
        <f t="shared" si="105"/>
        <v>70000</v>
      </c>
      <c r="M95" s="220"/>
      <c r="N95" s="220"/>
      <c r="O95" s="197"/>
      <c r="P95" s="154"/>
      <c r="Q95" s="484" t="s">
        <v>258</v>
      </c>
      <c r="R95" s="483">
        <v>11712</v>
      </c>
      <c r="S95" s="78">
        <f>SUM(F95*R95)</f>
        <v>58560</v>
      </c>
      <c r="T95" s="79">
        <v>0</v>
      </c>
      <c r="U95" s="73">
        <f t="shared" si="106"/>
        <v>0</v>
      </c>
      <c r="V95" s="73">
        <f t="shared" si="107"/>
        <v>58560</v>
      </c>
      <c r="W95" s="56">
        <f t="shared" si="108"/>
        <v>58560</v>
      </c>
      <c r="X95" s="79">
        <v>0.11</v>
      </c>
      <c r="Y95" s="56">
        <f t="shared" si="109"/>
        <v>65001.599999999999</v>
      </c>
    </row>
    <row r="96" spans="1:25" s="120" customFormat="1" ht="15.5" x14ac:dyDescent="0.35">
      <c r="A96" s="781"/>
      <c r="B96" s="784"/>
      <c r="C96" s="787"/>
      <c r="D96" s="781"/>
      <c r="E96" s="70" t="s">
        <v>115</v>
      </c>
      <c r="F96" s="75">
        <v>6</v>
      </c>
      <c r="G96" s="158" t="s">
        <v>45</v>
      </c>
      <c r="H96" s="157">
        <v>89000</v>
      </c>
      <c r="I96" s="54">
        <f t="shared" si="103"/>
        <v>534000</v>
      </c>
      <c r="J96" s="158">
        <v>0</v>
      </c>
      <c r="K96" s="56">
        <f t="shared" si="104"/>
        <v>0</v>
      </c>
      <c r="L96" s="56">
        <f t="shared" si="105"/>
        <v>534000</v>
      </c>
      <c r="M96" s="220"/>
      <c r="N96" s="220"/>
      <c r="O96" s="197"/>
      <c r="P96" s="154"/>
      <c r="Q96" s="484" t="s">
        <v>258</v>
      </c>
      <c r="R96" s="483">
        <v>80000</v>
      </c>
      <c r="S96" s="78">
        <f>SUM(F96*R96)</f>
        <v>480000</v>
      </c>
      <c r="T96" s="79">
        <v>0</v>
      </c>
      <c r="U96" s="73">
        <f t="shared" si="106"/>
        <v>0</v>
      </c>
      <c r="V96" s="73">
        <f t="shared" si="107"/>
        <v>480000</v>
      </c>
      <c r="W96" s="56">
        <f t="shared" si="108"/>
        <v>480000</v>
      </c>
      <c r="X96" s="79">
        <v>0</v>
      </c>
      <c r="Y96" s="56">
        <f t="shared" si="109"/>
        <v>480000</v>
      </c>
    </row>
    <row r="97" spans="1:25" s="120" customFormat="1" ht="15.5" x14ac:dyDescent="0.35">
      <c r="A97" s="781"/>
      <c r="B97" s="784"/>
      <c r="C97" s="787"/>
      <c r="D97" s="781"/>
      <c r="E97" s="70" t="s">
        <v>375</v>
      </c>
      <c r="F97" s="75">
        <v>1</v>
      </c>
      <c r="G97" s="158" t="s">
        <v>64</v>
      </c>
      <c r="H97" s="157">
        <v>2450000</v>
      </c>
      <c r="I97" s="54">
        <f t="shared" ref="I97" si="117">SUM(F97*H97)</f>
        <v>2450000</v>
      </c>
      <c r="J97" s="158">
        <v>0</v>
      </c>
      <c r="K97" s="56">
        <f t="shared" ref="K97" si="118">SUM(I97*J97)</f>
        <v>0</v>
      </c>
      <c r="L97" s="56">
        <f t="shared" ref="L97" si="119">SUM(I97-K97)</f>
        <v>2450000</v>
      </c>
      <c r="M97" s="220"/>
      <c r="N97" s="220"/>
      <c r="O97" s="197"/>
      <c r="P97" s="154"/>
      <c r="Q97" s="484" t="s">
        <v>258</v>
      </c>
      <c r="R97" s="483">
        <v>2200000</v>
      </c>
      <c r="S97" s="78">
        <f>SUM(F97*R97)</f>
        <v>2200000</v>
      </c>
      <c r="T97" s="79">
        <v>0</v>
      </c>
      <c r="U97" s="73">
        <f t="shared" ref="U97" si="120">SUM(S97*T97)</f>
        <v>0</v>
      </c>
      <c r="V97" s="73">
        <f t="shared" ref="V97" si="121">SUM(S97-U97)</f>
        <v>2200000</v>
      </c>
      <c r="W97" s="56">
        <f t="shared" ref="W97" si="122">SUM(V97)</f>
        <v>2200000</v>
      </c>
      <c r="X97" s="79">
        <v>0</v>
      </c>
      <c r="Y97" s="56">
        <f t="shared" ref="Y97" si="123">SUM(W97+(W97*X97))</f>
        <v>2200000</v>
      </c>
    </row>
    <row r="98" spans="1:25" s="120" customFormat="1" ht="15.5" x14ac:dyDescent="0.35">
      <c r="A98" s="782"/>
      <c r="B98" s="785"/>
      <c r="C98" s="788"/>
      <c r="D98" s="782"/>
      <c r="E98" s="184" t="s">
        <v>374</v>
      </c>
      <c r="F98" s="202">
        <v>6</v>
      </c>
      <c r="G98" s="136" t="s">
        <v>45</v>
      </c>
      <c r="H98" s="177">
        <v>154000</v>
      </c>
      <c r="I98" s="44">
        <f t="shared" ref="I98" si="124">SUM(F98*H98)</f>
        <v>924000</v>
      </c>
      <c r="J98" s="136">
        <v>0</v>
      </c>
      <c r="K98" s="46">
        <f t="shared" si="93"/>
        <v>0</v>
      </c>
      <c r="L98" s="46">
        <f t="shared" ref="L98" si="125">SUM(I98-K98)</f>
        <v>924000</v>
      </c>
      <c r="M98" s="249"/>
      <c r="N98" s="249"/>
      <c r="O98" s="198"/>
      <c r="P98" s="153"/>
      <c r="Q98" s="489" t="s">
        <v>258</v>
      </c>
      <c r="R98" s="338">
        <v>154000</v>
      </c>
      <c r="S98" s="97">
        <f>SUM(F98*R98)</f>
        <v>924000</v>
      </c>
      <c r="T98" s="83">
        <v>0.25</v>
      </c>
      <c r="U98" s="81">
        <f t="shared" ref="U98" si="126">SUM(S98*T98)</f>
        <v>231000</v>
      </c>
      <c r="V98" s="81">
        <f t="shared" ref="V98" si="127">SUM(S98-U98)</f>
        <v>693000</v>
      </c>
      <c r="W98" s="46">
        <f t="shared" si="97"/>
        <v>693000</v>
      </c>
      <c r="X98" s="83">
        <v>0.11</v>
      </c>
      <c r="Y98" s="46">
        <f t="shared" si="102"/>
        <v>769230</v>
      </c>
    </row>
  </sheetData>
  <mergeCells count="70">
    <mergeCell ref="A1:G1"/>
    <mergeCell ref="A65:A98"/>
    <mergeCell ref="B65:B98"/>
    <mergeCell ref="C65:C98"/>
    <mergeCell ref="D65:D98"/>
    <mergeCell ref="A23:C23"/>
    <mergeCell ref="A24:A25"/>
    <mergeCell ref="A13:A21"/>
    <mergeCell ref="B13:B21"/>
    <mergeCell ref="C13:C21"/>
    <mergeCell ref="D13:D21"/>
    <mergeCell ref="O11:O12"/>
    <mergeCell ref="Q11:Q12"/>
    <mergeCell ref="X11:X12"/>
    <mergeCell ref="Y11:Y12"/>
    <mergeCell ref="A5:E6"/>
    <mergeCell ref="A10:C10"/>
    <mergeCell ref="A11:A12"/>
    <mergeCell ref="B11:C11"/>
    <mergeCell ref="D11:D12"/>
    <mergeCell ref="E11:E12"/>
    <mergeCell ref="F11:G11"/>
    <mergeCell ref="N11:N12"/>
    <mergeCell ref="A28:A29"/>
    <mergeCell ref="B28:B29"/>
    <mergeCell ref="C28:C29"/>
    <mergeCell ref="D28:D29"/>
    <mergeCell ref="Y24:Y25"/>
    <mergeCell ref="A26:A27"/>
    <mergeCell ref="B26:B27"/>
    <mergeCell ref="C26:C27"/>
    <mergeCell ref="D26:D27"/>
    <mergeCell ref="B24:C24"/>
    <mergeCell ref="D24:D25"/>
    <mergeCell ref="E24:E25"/>
    <mergeCell ref="F24:G24"/>
    <mergeCell ref="N24:N25"/>
    <mergeCell ref="O24:O25"/>
    <mergeCell ref="Q24:Q25"/>
    <mergeCell ref="X24:X25"/>
    <mergeCell ref="A35:A41"/>
    <mergeCell ref="B35:B41"/>
    <mergeCell ref="C35:C41"/>
    <mergeCell ref="D35:D41"/>
    <mergeCell ref="A32:C32"/>
    <mergeCell ref="A33:A34"/>
    <mergeCell ref="B33:C33"/>
    <mergeCell ref="D33:D34"/>
    <mergeCell ref="E45:E46"/>
    <mergeCell ref="F45:G45"/>
    <mergeCell ref="N45:N46"/>
    <mergeCell ref="O45:O46"/>
    <mergeCell ref="Q33:Q34"/>
    <mergeCell ref="Q45:Q46"/>
    <mergeCell ref="X45:X46"/>
    <mergeCell ref="Y45:Y46"/>
    <mergeCell ref="X33:X34"/>
    <mergeCell ref="Y33:Y34"/>
    <mergeCell ref="E33:E34"/>
    <mergeCell ref="F33:G33"/>
    <mergeCell ref="N33:N34"/>
    <mergeCell ref="O33:O34"/>
    <mergeCell ref="A47:A56"/>
    <mergeCell ref="B47:B56"/>
    <mergeCell ref="C47:C56"/>
    <mergeCell ref="D47:D56"/>
    <mergeCell ref="A44:C44"/>
    <mergeCell ref="A45:A46"/>
    <mergeCell ref="B45:C45"/>
    <mergeCell ref="D45:D46"/>
  </mergeCells>
  <pageMargins left="0.7" right="0.7" top="0.75" bottom="0.75" header="0.3" footer="0.3"/>
  <pageSetup orientation="portrait" horizontalDpi="4294967292" verticalDpi="72"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C13B-1F4F-461C-983E-106C98818D95}">
  <sheetPr codeName="Sheet20">
    <pageSetUpPr fitToPage="1"/>
  </sheetPr>
  <dimension ref="A1:KK87"/>
  <sheetViews>
    <sheetView zoomScale="70" zoomScaleNormal="70" zoomScaleSheetLayoutView="40" workbookViewId="0">
      <selection activeCell="A2" sqref="A2:XFD2"/>
    </sheetView>
  </sheetViews>
  <sheetFormatPr defaultRowHeight="14.5" x14ac:dyDescent="0.35"/>
  <cols>
    <col min="1" max="1" width="5.7265625" customWidth="1"/>
    <col min="2" max="2" width="15.7265625" style="28" customWidth="1"/>
    <col min="3" max="3" width="15.7265625" customWidth="1"/>
    <col min="4" max="4" width="27" style="223" customWidth="1"/>
    <col min="5" max="5" width="73.1796875" customWidth="1"/>
    <col min="6" max="7" width="8.7265625" customWidth="1"/>
    <col min="8" max="8" width="17" bestFit="1" customWidth="1"/>
    <col min="9" max="9" width="15.7265625" customWidth="1"/>
    <col min="10" max="10" width="10.7265625" customWidth="1"/>
    <col min="11" max="12" width="15.7265625" customWidth="1"/>
    <col min="13" max="13" width="18" customWidth="1"/>
    <col min="14" max="14" width="15.7265625" hidden="1" customWidth="1"/>
    <col min="15" max="15" width="16.81640625" hidden="1" customWidth="1"/>
    <col min="16" max="16" width="18.7265625" customWidth="1"/>
    <col min="17" max="17" width="37.1796875" customWidth="1"/>
    <col min="18" max="18" width="15.7265625" customWidth="1"/>
    <col min="19" max="19" width="24.81640625" customWidth="1"/>
    <col min="20" max="21" width="15.7265625" customWidth="1"/>
    <col min="22" max="22" width="18.453125" customWidth="1"/>
    <col min="23" max="23" width="18.453125" style="19" customWidth="1"/>
    <col min="24" max="24" width="15.7265625" customWidth="1"/>
    <col min="25" max="25" width="17.54296875" bestFit="1" customWidth="1"/>
    <col min="26" max="26" width="12.5429687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3" spans="1:297" x14ac:dyDescent="0.35">
      <c r="P3" s="31"/>
    </row>
    <row r="5" spans="1:297" ht="26" x14ac:dyDescent="0.35">
      <c r="A5" s="903" t="s">
        <v>508</v>
      </c>
      <c r="B5" s="903"/>
      <c r="C5" s="903"/>
      <c r="D5" s="903"/>
      <c r="E5" s="903"/>
      <c r="F5" s="27"/>
      <c r="G5" s="27"/>
      <c r="H5" s="21"/>
      <c r="I5" s="21"/>
      <c r="J5" s="22"/>
      <c r="K5" s="21"/>
      <c r="L5" s="21"/>
      <c r="M5" s="528"/>
      <c r="N5" s="23"/>
      <c r="O5" s="23"/>
      <c r="P5" s="448"/>
      <c r="Q5" s="23"/>
      <c r="R5" s="23"/>
      <c r="S5" s="25"/>
      <c r="T5" s="23"/>
      <c r="U5" s="23"/>
      <c r="V5" s="23"/>
      <c r="W5" s="25"/>
      <c r="X5" s="23"/>
      <c r="Y5" s="23"/>
    </row>
    <row r="6" spans="1:297" ht="26" x14ac:dyDescent="0.35">
      <c r="A6" s="903"/>
      <c r="B6" s="903"/>
      <c r="C6" s="903"/>
      <c r="D6" s="903"/>
      <c r="E6" s="903"/>
      <c r="F6" s="27"/>
      <c r="G6" s="27"/>
      <c r="H6" s="21"/>
      <c r="I6" s="21"/>
      <c r="J6" s="22"/>
      <c r="K6" s="21"/>
      <c r="L6" s="21"/>
      <c r="M6" s="23"/>
      <c r="N6" s="448"/>
      <c r="O6" s="528"/>
      <c r="P6" s="23"/>
      <c r="Q6" s="23"/>
      <c r="R6" s="23"/>
      <c r="S6" s="25"/>
      <c r="T6" s="23"/>
      <c r="U6" s="23"/>
      <c r="V6" s="23"/>
      <c r="W6" s="25"/>
      <c r="X6" s="23"/>
      <c r="Y6" s="23"/>
    </row>
    <row r="10" spans="1:297" ht="19" thickBot="1" x14ac:dyDescent="0.4">
      <c r="A10" s="843" t="s">
        <v>430</v>
      </c>
      <c r="B10" s="842"/>
      <c r="C10" s="842"/>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862" t="s">
        <v>1</v>
      </c>
      <c r="C11" s="863"/>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804" t="s">
        <v>13</v>
      </c>
      <c r="R11" s="371" t="s">
        <v>14</v>
      </c>
      <c r="S11" s="371" t="s">
        <v>14</v>
      </c>
      <c r="T11" s="374" t="s">
        <v>15</v>
      </c>
      <c r="U11" s="40" t="s">
        <v>16</v>
      </c>
      <c r="V11" s="40" t="s">
        <v>17</v>
      </c>
      <c r="W11" s="40" t="s">
        <v>18</v>
      </c>
      <c r="X11" s="794" t="s">
        <v>19</v>
      </c>
      <c r="Y11" s="796" t="s">
        <v>17</v>
      </c>
    </row>
    <row r="12" spans="1:297" s="41" customFormat="1" ht="16" thickBot="1" x14ac:dyDescent="0.4">
      <c r="A12" s="808"/>
      <c r="B12" s="375" t="s">
        <v>20</v>
      </c>
      <c r="C12" s="367" t="s">
        <v>21</v>
      </c>
      <c r="D12" s="808"/>
      <c r="E12" s="808"/>
      <c r="F12" s="377" t="s">
        <v>23</v>
      </c>
      <c r="G12" s="367" t="s">
        <v>24</v>
      </c>
      <c r="H12" s="378" t="s">
        <v>25</v>
      </c>
      <c r="I12" s="379" t="s">
        <v>25</v>
      </c>
      <c r="J12" s="380" t="s">
        <v>26</v>
      </c>
      <c r="K12" s="379" t="s">
        <v>27</v>
      </c>
      <c r="L12" s="379" t="s">
        <v>28</v>
      </c>
      <c r="M12" s="379" t="s">
        <v>29</v>
      </c>
      <c r="N12" s="810"/>
      <c r="O12" s="810"/>
      <c r="P12" s="379" t="s">
        <v>30</v>
      </c>
      <c r="Q12" s="811"/>
      <c r="R12" s="379" t="s">
        <v>31</v>
      </c>
      <c r="S12" s="379" t="s">
        <v>32</v>
      </c>
      <c r="T12" s="381" t="s">
        <v>33</v>
      </c>
      <c r="U12" s="367" t="s">
        <v>34</v>
      </c>
      <c r="V12" s="367" t="s">
        <v>35</v>
      </c>
      <c r="W12" s="367" t="s">
        <v>36</v>
      </c>
      <c r="X12" s="806"/>
      <c r="Y12" s="80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120" customFormat="1" ht="15.5" x14ac:dyDescent="0.35">
      <c r="A13" s="814">
        <v>1</v>
      </c>
      <c r="B13" s="813">
        <v>45332</v>
      </c>
      <c r="C13" s="883" t="s">
        <v>431</v>
      </c>
      <c r="D13" s="814" t="s">
        <v>141</v>
      </c>
      <c r="E13" s="569" t="s">
        <v>233</v>
      </c>
      <c r="F13" s="76">
        <v>150</v>
      </c>
      <c r="G13" s="55" t="s">
        <v>52</v>
      </c>
      <c r="H13" s="526">
        <v>133333.33300000001</v>
      </c>
      <c r="I13" s="54">
        <f>SUM(F13*H13)</f>
        <v>19999999.950000003</v>
      </c>
      <c r="J13" s="158">
        <v>0</v>
      </c>
      <c r="K13" s="56">
        <f t="shared" ref="K13:K14" si="0">SUM(I13*J13)</f>
        <v>0</v>
      </c>
      <c r="L13" s="56">
        <f t="shared" ref="L13:L14" si="1">SUM(I13-K13)</f>
        <v>19999999.950000003</v>
      </c>
      <c r="M13" s="791">
        <f>SUM(L13:L14)</f>
        <v>44243243.130000003</v>
      </c>
      <c r="N13" s="791">
        <f>SUM(M13*11%)</f>
        <v>4866756.7443000004</v>
      </c>
      <c r="O13" s="134">
        <f>SUM(M13*1.375%)</f>
        <v>608344.59303750005</v>
      </c>
      <c r="P13" s="791">
        <f>SUM(M13+N13)</f>
        <v>49109999.874300003</v>
      </c>
      <c r="Q13" s="174" t="s">
        <v>227</v>
      </c>
      <c r="R13" s="526">
        <v>133333.33300000001</v>
      </c>
      <c r="S13" s="78">
        <f>SUM(F13*R13)</f>
        <v>19999999.950000003</v>
      </c>
      <c r="T13" s="79">
        <v>0.3</v>
      </c>
      <c r="U13" s="73">
        <f t="shared" ref="U13:U14" si="2">SUM(S13*T13)</f>
        <v>5999999.9850000003</v>
      </c>
      <c r="V13" s="73">
        <f t="shared" ref="V13:V14" si="3">SUM(S13-U13)</f>
        <v>13999999.965000004</v>
      </c>
      <c r="W13" s="56">
        <f t="shared" ref="W13:W14" si="4">SUM(V13)</f>
        <v>13999999.965000004</v>
      </c>
      <c r="X13" s="79">
        <v>0.11</v>
      </c>
      <c r="Y13" s="56">
        <f t="shared" ref="Y13:Y14" si="5">SUM(W13+(W13*X13))</f>
        <v>15539999.961150004</v>
      </c>
    </row>
    <row r="14" spans="1:297" s="120" customFormat="1" ht="15.5" x14ac:dyDescent="0.35">
      <c r="A14" s="788"/>
      <c r="B14" s="785"/>
      <c r="C14" s="839"/>
      <c r="D14" s="788"/>
      <c r="E14" s="563" t="s">
        <v>229</v>
      </c>
      <c r="F14" s="165">
        <v>130</v>
      </c>
      <c r="G14" s="45" t="s">
        <v>52</v>
      </c>
      <c r="H14" s="527">
        <v>186486.486</v>
      </c>
      <c r="I14" s="44">
        <f>SUM(F14*H14)</f>
        <v>24243243.18</v>
      </c>
      <c r="J14" s="136">
        <v>0</v>
      </c>
      <c r="K14" s="46">
        <f t="shared" si="0"/>
        <v>0</v>
      </c>
      <c r="L14" s="46">
        <f t="shared" si="1"/>
        <v>24243243.18</v>
      </c>
      <c r="M14" s="793"/>
      <c r="N14" s="793"/>
      <c r="O14" s="46"/>
      <c r="P14" s="793"/>
      <c r="Q14" s="266" t="s">
        <v>227</v>
      </c>
      <c r="R14" s="527">
        <v>186486.486</v>
      </c>
      <c r="S14" s="97">
        <f>SUM(F14*R14)</f>
        <v>24243243.18</v>
      </c>
      <c r="T14" s="83">
        <v>0.3</v>
      </c>
      <c r="U14" s="81">
        <f t="shared" si="2"/>
        <v>7272972.9539999999</v>
      </c>
      <c r="V14" s="81">
        <f t="shared" si="3"/>
        <v>16970270.226</v>
      </c>
      <c r="W14" s="46">
        <f t="shared" si="4"/>
        <v>16970270.226</v>
      </c>
      <c r="X14" s="83">
        <v>0.11</v>
      </c>
      <c r="Y14" s="46">
        <f t="shared" si="5"/>
        <v>18836999.950860001</v>
      </c>
    </row>
    <row r="15" spans="1:297" s="120" customFormat="1" ht="15.5" x14ac:dyDescent="0.35">
      <c r="A15" s="139">
        <v>2</v>
      </c>
      <c r="B15" s="140">
        <v>45702</v>
      </c>
      <c r="C15" s="141" t="s">
        <v>433</v>
      </c>
      <c r="D15" s="139" t="s">
        <v>141</v>
      </c>
      <c r="E15" s="559" t="s">
        <v>230</v>
      </c>
      <c r="F15" s="139">
        <v>6</v>
      </c>
      <c r="G15" s="147" t="s">
        <v>52</v>
      </c>
      <c r="H15" s="536">
        <v>699461.26100000006</v>
      </c>
      <c r="I15" s="145">
        <f>SUM(F15*H15)</f>
        <v>4196767.5660000006</v>
      </c>
      <c r="J15" s="147">
        <v>0</v>
      </c>
      <c r="K15" s="146">
        <f t="shared" ref="K15" si="6">SUM(I15*J15)</f>
        <v>0</v>
      </c>
      <c r="L15" s="146">
        <f>SUM(I15-K15)</f>
        <v>4196767.5660000006</v>
      </c>
      <c r="M15" s="121">
        <f>SUM(L15:L15)</f>
        <v>4196767.5660000006</v>
      </c>
      <c r="N15" s="121">
        <f t="shared" ref="N15" si="7">SUM(M15*11%)</f>
        <v>461644.43226000009</v>
      </c>
      <c r="O15" s="146">
        <f>SUM(M15*1.375%)</f>
        <v>57705.554032500011</v>
      </c>
      <c r="P15" s="121">
        <f>SUM(M15+N15)</f>
        <v>4658411.9982600007</v>
      </c>
      <c r="Q15" s="250" t="s">
        <v>205</v>
      </c>
      <c r="R15" s="554">
        <v>699461</v>
      </c>
      <c r="S15" s="148">
        <f>SUM(F15*R15)</f>
        <v>4196766</v>
      </c>
      <c r="T15" s="149">
        <v>0.2</v>
      </c>
      <c r="U15" s="121">
        <f t="shared" ref="U15" si="8">SUM(S15*T15)</f>
        <v>839353.20000000007</v>
      </c>
      <c r="V15" s="121">
        <f t="shared" ref="V15" si="9">SUM(S15-U15)</f>
        <v>3357412.8</v>
      </c>
      <c r="W15" s="146">
        <f t="shared" ref="W15" si="10">SUM(V15)</f>
        <v>3357412.8</v>
      </c>
      <c r="X15" s="149">
        <v>0.11</v>
      </c>
      <c r="Y15" s="146">
        <f t="shared" ref="Y15" si="11">SUM(W15+(W15*X15))</f>
        <v>3726728.2079999996</v>
      </c>
    </row>
    <row r="16" spans="1:297" s="120" customFormat="1" ht="15.5" x14ac:dyDescent="0.35">
      <c r="A16" s="139">
        <v>3</v>
      </c>
      <c r="B16" s="140">
        <v>45705</v>
      </c>
      <c r="C16" s="141">
        <v>117330225</v>
      </c>
      <c r="D16" s="139" t="s">
        <v>141</v>
      </c>
      <c r="E16" s="190" t="s">
        <v>224</v>
      </c>
      <c r="F16" s="231">
        <v>51</v>
      </c>
      <c r="G16" s="531" t="s">
        <v>45</v>
      </c>
      <c r="H16" s="536">
        <v>1256756.7560000001</v>
      </c>
      <c r="I16" s="145">
        <f t="shared" ref="I16" si="12">SUM(F16*H16)</f>
        <v>64094594.556000002</v>
      </c>
      <c r="J16" s="152">
        <v>0</v>
      </c>
      <c r="K16" s="146">
        <f>SUM(I16*J16)</f>
        <v>0</v>
      </c>
      <c r="L16" s="146">
        <f t="shared" ref="L16:L17" si="13">SUM(I16-K16)</f>
        <v>64094594.556000002</v>
      </c>
      <c r="M16" s="146">
        <f>SUM(L16:L16)</f>
        <v>64094594.556000002</v>
      </c>
      <c r="N16" s="146">
        <f t="shared" ref="N16" si="14">SUM(M16*11%)</f>
        <v>7050405.4011599999</v>
      </c>
      <c r="O16" s="146">
        <f>SUM(M16*1.375%)</f>
        <v>881300.67514499999</v>
      </c>
      <c r="P16" s="146">
        <f>SUM(M16+N16)</f>
        <v>71144999.957159996</v>
      </c>
      <c r="Q16" s="143" t="s">
        <v>225</v>
      </c>
      <c r="R16" s="566">
        <v>1256756.8</v>
      </c>
      <c r="S16" s="148">
        <f>SUM(F16*R16)</f>
        <v>64094596.800000004</v>
      </c>
      <c r="T16" s="149">
        <v>0.3</v>
      </c>
      <c r="U16" s="121">
        <f>SUM(S16*T16)</f>
        <v>19228379.039999999</v>
      </c>
      <c r="V16" s="121">
        <f>SUM(S16-U16)</f>
        <v>44866217.760000005</v>
      </c>
      <c r="W16" s="146">
        <f>SUM(V16)</f>
        <v>44866217.760000005</v>
      </c>
      <c r="X16" s="149">
        <v>0.11</v>
      </c>
      <c r="Y16" s="146">
        <f>SUM(W16+(W16*X16))</f>
        <v>49801501.71360001</v>
      </c>
    </row>
    <row r="17" spans="1:297" s="20" customFormat="1" ht="15.5" x14ac:dyDescent="0.35">
      <c r="A17" s="139">
        <v>4</v>
      </c>
      <c r="B17" s="140">
        <v>45709</v>
      </c>
      <c r="C17" s="141" t="s">
        <v>456</v>
      </c>
      <c r="D17" s="139" t="s">
        <v>141</v>
      </c>
      <c r="E17" s="627" t="s">
        <v>454</v>
      </c>
      <c r="F17" s="139">
        <v>3</v>
      </c>
      <c r="G17" s="531" t="s">
        <v>45</v>
      </c>
      <c r="H17" s="557">
        <v>326126.12599999999</v>
      </c>
      <c r="I17" s="145">
        <f t="shared" ref="I17" si="15">SUM(F17*H17)</f>
        <v>978378.37800000003</v>
      </c>
      <c r="J17" s="147">
        <v>0</v>
      </c>
      <c r="K17" s="146">
        <f t="shared" ref="K17" si="16">SUM(I17*J17)</f>
        <v>0</v>
      </c>
      <c r="L17" s="146">
        <f t="shared" si="13"/>
        <v>978378.37800000003</v>
      </c>
      <c r="M17" s="146">
        <f>SUM(L17)</f>
        <v>978378.37800000003</v>
      </c>
      <c r="N17" s="146">
        <f>SUM(M17*11%)</f>
        <v>107621.62158000001</v>
      </c>
      <c r="O17" s="146">
        <f>SUM(M17*1.375%)</f>
        <v>13452.702697500001</v>
      </c>
      <c r="P17" s="146">
        <f>SUM(M17+N17)</f>
        <v>1085999.9995800001</v>
      </c>
      <c r="Q17" s="250" t="s">
        <v>455</v>
      </c>
      <c r="R17" s="145">
        <v>326126</v>
      </c>
      <c r="S17" s="148">
        <f>SUM(F17*R17)</f>
        <v>978378</v>
      </c>
      <c r="T17" s="149">
        <v>0.3</v>
      </c>
      <c r="U17" s="121">
        <f>SUM(S17*T17)</f>
        <v>293513.39999999997</v>
      </c>
      <c r="V17" s="121">
        <f t="shared" ref="V17" si="17">SUM(S17-U17)</f>
        <v>684864.60000000009</v>
      </c>
      <c r="W17" s="146">
        <f>SUM(V17)</f>
        <v>684864.60000000009</v>
      </c>
      <c r="X17" s="149">
        <v>0.11</v>
      </c>
      <c r="Y17" s="146">
        <f>SUM(W17+(W17*X17))</f>
        <v>760199.70600000012</v>
      </c>
    </row>
    <row r="21" spans="1:297" ht="19" thickBot="1" x14ac:dyDescent="0.4">
      <c r="A21" s="843" t="s">
        <v>476</v>
      </c>
      <c r="B21" s="842"/>
      <c r="C21" s="842"/>
      <c r="D21" s="34"/>
      <c r="E21" s="4"/>
      <c r="F21" s="5"/>
      <c r="G21" s="4"/>
      <c r="H21" s="6"/>
      <c r="I21" s="7"/>
      <c r="J21" s="8"/>
      <c r="K21" s="9"/>
      <c r="L21" s="9"/>
      <c r="M21" s="10"/>
      <c r="N21" s="10"/>
      <c r="O21" s="10"/>
      <c r="P21" s="10"/>
      <c r="Q21" s="11"/>
      <c r="R21" s="11"/>
      <c r="S21" s="12"/>
      <c r="T21" s="13"/>
      <c r="U21" s="13"/>
      <c r="V21" s="13"/>
      <c r="W21" s="12"/>
      <c r="X21" s="13"/>
      <c r="Y21" s="13"/>
    </row>
    <row r="22" spans="1:297" ht="15.5" x14ac:dyDescent="0.35">
      <c r="A22" s="798" t="s">
        <v>0</v>
      </c>
      <c r="B22" s="862" t="s">
        <v>1</v>
      </c>
      <c r="C22" s="863"/>
      <c r="D22" s="798" t="s">
        <v>3</v>
      </c>
      <c r="E22" s="798" t="s">
        <v>5</v>
      </c>
      <c r="F22" s="798" t="s">
        <v>6</v>
      </c>
      <c r="G22" s="798"/>
      <c r="H22" s="370" t="s">
        <v>7</v>
      </c>
      <c r="I22" s="371" t="s">
        <v>8</v>
      </c>
      <c r="J22" s="372" t="s">
        <v>9</v>
      </c>
      <c r="K22" s="371" t="s">
        <v>10</v>
      </c>
      <c r="L22" s="371" t="s">
        <v>10</v>
      </c>
      <c r="M22" s="371" t="s">
        <v>11</v>
      </c>
      <c r="N22" s="802" t="s">
        <v>93</v>
      </c>
      <c r="O22" s="802" t="s">
        <v>206</v>
      </c>
      <c r="P22" s="371" t="s">
        <v>12</v>
      </c>
      <c r="Q22" s="804" t="s">
        <v>13</v>
      </c>
      <c r="R22" s="371" t="s">
        <v>14</v>
      </c>
      <c r="S22" s="371" t="s">
        <v>14</v>
      </c>
      <c r="T22" s="374" t="s">
        <v>15</v>
      </c>
      <c r="U22" s="40" t="s">
        <v>16</v>
      </c>
      <c r="V22" s="40" t="s">
        <v>17</v>
      </c>
      <c r="W22" s="40" t="s">
        <v>18</v>
      </c>
      <c r="X22" s="794" t="s">
        <v>19</v>
      </c>
      <c r="Y22" s="796" t="s">
        <v>17</v>
      </c>
    </row>
    <row r="23" spans="1:297" s="41" customFormat="1" ht="16" thickBot="1" x14ac:dyDescent="0.4">
      <c r="A23" s="808"/>
      <c r="B23" s="375" t="s">
        <v>20</v>
      </c>
      <c r="C23" s="367" t="s">
        <v>21</v>
      </c>
      <c r="D23" s="808"/>
      <c r="E23" s="808"/>
      <c r="F23" s="377" t="s">
        <v>23</v>
      </c>
      <c r="G23" s="367" t="s">
        <v>24</v>
      </c>
      <c r="H23" s="378" t="s">
        <v>25</v>
      </c>
      <c r="I23" s="379" t="s">
        <v>25</v>
      </c>
      <c r="J23" s="380" t="s">
        <v>26</v>
      </c>
      <c r="K23" s="379" t="s">
        <v>27</v>
      </c>
      <c r="L23" s="379" t="s">
        <v>28</v>
      </c>
      <c r="M23" s="379" t="s">
        <v>29</v>
      </c>
      <c r="N23" s="810"/>
      <c r="O23" s="810"/>
      <c r="P23" s="379" t="s">
        <v>30</v>
      </c>
      <c r="Q23" s="811"/>
      <c r="R23" s="379" t="s">
        <v>31</v>
      </c>
      <c r="S23" s="379" t="s">
        <v>32</v>
      </c>
      <c r="T23" s="381" t="s">
        <v>33</v>
      </c>
      <c r="U23" s="367" t="s">
        <v>34</v>
      </c>
      <c r="V23" s="367" t="s">
        <v>35</v>
      </c>
      <c r="W23" s="367" t="s">
        <v>36</v>
      </c>
      <c r="X23" s="806"/>
      <c r="Y23" s="807"/>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row>
    <row r="24" spans="1:297" s="120" customFormat="1" ht="30" customHeight="1" x14ac:dyDescent="0.35">
      <c r="A24" s="139">
        <v>1</v>
      </c>
      <c r="B24" s="140">
        <v>45728</v>
      </c>
      <c r="C24" s="141" t="s">
        <v>477</v>
      </c>
      <c r="D24" s="139" t="s">
        <v>141</v>
      </c>
      <c r="E24" s="292" t="s">
        <v>284</v>
      </c>
      <c r="F24" s="139">
        <v>222</v>
      </c>
      <c r="G24" s="147" t="s">
        <v>45</v>
      </c>
      <c r="H24" s="536">
        <v>153603.60399999999</v>
      </c>
      <c r="I24" s="145">
        <f>SUM(F24*H24)</f>
        <v>34100000.088</v>
      </c>
      <c r="J24" s="147">
        <v>0</v>
      </c>
      <c r="K24" s="146">
        <f>SUM(I24*J24)</f>
        <v>0</v>
      </c>
      <c r="L24" s="146">
        <f t="shared" ref="L24" si="18">SUM(I24-K24)</f>
        <v>34100000.088</v>
      </c>
      <c r="M24" s="121">
        <f>SUM(L24:L24)</f>
        <v>34100000.088</v>
      </c>
      <c r="N24" s="121">
        <f t="shared" ref="N24" si="19">SUM(M24*11%)</f>
        <v>3751000.0096800001</v>
      </c>
      <c r="O24" s="121">
        <f>SUM(M24*1.375%)</f>
        <v>468875.00121000002</v>
      </c>
      <c r="P24" s="122">
        <f>SUM(M24+N24)</f>
        <v>37851000.097680002</v>
      </c>
      <c r="Q24" s="582" t="s">
        <v>426</v>
      </c>
      <c r="R24" s="554">
        <v>154000</v>
      </c>
      <c r="S24" s="148">
        <f>SUM(F24*R24)</f>
        <v>34188000</v>
      </c>
      <c r="T24" s="149">
        <v>0.2</v>
      </c>
      <c r="U24" s="121">
        <f>SUM(S24*T24)</f>
        <v>6837600</v>
      </c>
      <c r="V24" s="121">
        <f>SUM(S24-U24)</f>
        <v>27350400</v>
      </c>
      <c r="W24" s="146">
        <f>SUM(V24)</f>
        <v>27350400</v>
      </c>
      <c r="X24" s="149">
        <v>0.11</v>
      </c>
      <c r="Y24" s="146">
        <f>SUM(W24+(W24*X24))</f>
        <v>30358944</v>
      </c>
    </row>
    <row r="25" spans="1:297" s="120" customFormat="1" ht="15.5" x14ac:dyDescent="0.35">
      <c r="A25" s="786">
        <v>2</v>
      </c>
      <c r="B25" s="783">
        <v>45728</v>
      </c>
      <c r="C25" s="838" t="s">
        <v>478</v>
      </c>
      <c r="D25" s="786" t="s">
        <v>141</v>
      </c>
      <c r="E25" s="125" t="s">
        <v>283</v>
      </c>
      <c r="F25" s="75">
        <v>5</v>
      </c>
      <c r="G25" s="334" t="s">
        <v>45</v>
      </c>
      <c r="H25" s="667">
        <v>1881592.79</v>
      </c>
      <c r="I25" s="54">
        <f t="shared" ref="I25:I26" si="20">SUM(F25*H25)</f>
        <v>9407963.9499999993</v>
      </c>
      <c r="J25" s="158">
        <v>0</v>
      </c>
      <c r="K25" s="56">
        <f>SUM(I25*J25)</f>
        <v>0</v>
      </c>
      <c r="L25" s="56">
        <f t="shared" ref="L25:L30" si="21">SUM(I25-K25)</f>
        <v>9407963.9499999993</v>
      </c>
      <c r="M25" s="791">
        <f>SUM(L25:L26)</f>
        <v>15194392.789999999</v>
      </c>
      <c r="N25" s="791">
        <f>SUM(M25*11%)</f>
        <v>1671383.2068999999</v>
      </c>
      <c r="O25" s="791">
        <f>SUM(M25*1.375%)</f>
        <v>208922.90086249998</v>
      </c>
      <c r="P25" s="791">
        <f>SUM(M25+N25)</f>
        <v>16865775.9969</v>
      </c>
      <c r="Q25" s="77" t="s">
        <v>280</v>
      </c>
      <c r="R25" s="668">
        <v>1881593</v>
      </c>
      <c r="S25" s="78">
        <f>SUM(F25*R25)</f>
        <v>9407965</v>
      </c>
      <c r="T25" s="79">
        <v>0.25</v>
      </c>
      <c r="U25" s="73">
        <f>SUM(S25*T25)</f>
        <v>2351991.25</v>
      </c>
      <c r="V25" s="73">
        <f>SUM(S25-U25)</f>
        <v>7055973.75</v>
      </c>
      <c r="W25" s="56">
        <f>SUM(V25)</f>
        <v>7055973.75</v>
      </c>
      <c r="X25" s="79">
        <v>0.11</v>
      </c>
      <c r="Y25" s="56">
        <f>SUM(W25+(W25*X25))</f>
        <v>7832130.8624999998</v>
      </c>
    </row>
    <row r="26" spans="1:297" s="120" customFormat="1" ht="15.5" x14ac:dyDescent="0.35">
      <c r="A26" s="788"/>
      <c r="B26" s="785"/>
      <c r="C26" s="839"/>
      <c r="D26" s="788"/>
      <c r="E26" s="184" t="s">
        <v>323</v>
      </c>
      <c r="F26" s="202">
        <v>4</v>
      </c>
      <c r="G26" s="335" t="s">
        <v>45</v>
      </c>
      <c r="H26" s="622">
        <v>1446607.21</v>
      </c>
      <c r="I26" s="44">
        <f t="shared" si="20"/>
        <v>5786428.8399999999</v>
      </c>
      <c r="J26" s="136">
        <v>0</v>
      </c>
      <c r="K26" s="46">
        <f>SUM(I26*J26)</f>
        <v>0</v>
      </c>
      <c r="L26" s="46">
        <f t="shared" si="21"/>
        <v>5786428.8399999999</v>
      </c>
      <c r="M26" s="793"/>
      <c r="N26" s="793"/>
      <c r="O26" s="793"/>
      <c r="P26" s="793"/>
      <c r="Q26" s="128" t="s">
        <v>280</v>
      </c>
      <c r="R26" s="623">
        <v>1446607</v>
      </c>
      <c r="S26" s="97">
        <f>SUM(F26*R26)</f>
        <v>5786428</v>
      </c>
      <c r="T26" s="83">
        <v>0.25</v>
      </c>
      <c r="U26" s="81">
        <f>SUM(S26*T26)</f>
        <v>1446607</v>
      </c>
      <c r="V26" s="81">
        <f>SUM(S26-U26)</f>
        <v>4339821</v>
      </c>
      <c r="W26" s="46">
        <f>SUM(V26)</f>
        <v>4339821</v>
      </c>
      <c r="X26" s="83">
        <v>0.11</v>
      </c>
      <c r="Y26" s="46">
        <f>SUM(W26+(W26*X26))</f>
        <v>4817201.3099999996</v>
      </c>
    </row>
    <row r="27" spans="1:297" s="20" customFormat="1" ht="15.5" x14ac:dyDescent="0.35">
      <c r="A27" s="786">
        <v>11</v>
      </c>
      <c r="B27" s="783">
        <v>45733</v>
      </c>
      <c r="C27" s="838" t="s">
        <v>480</v>
      </c>
      <c r="D27" s="786" t="s">
        <v>141</v>
      </c>
      <c r="E27" s="624" t="s">
        <v>238</v>
      </c>
      <c r="F27" s="517">
        <v>11</v>
      </c>
      <c r="G27" s="336" t="s">
        <v>42</v>
      </c>
      <c r="H27" s="518">
        <v>2750000</v>
      </c>
      <c r="I27" s="123">
        <f t="shared" ref="I27:I30" si="22">SUM(F27*H27)</f>
        <v>30250000</v>
      </c>
      <c r="J27" s="133">
        <v>0</v>
      </c>
      <c r="K27" s="134">
        <f t="shared" ref="K27:K31" si="23">SUM(I27*J27)</f>
        <v>0</v>
      </c>
      <c r="L27" s="134">
        <f t="shared" si="21"/>
        <v>30250000</v>
      </c>
      <c r="M27" s="791">
        <f>SUM(L27:L32)</f>
        <v>268218000</v>
      </c>
      <c r="N27" s="791">
        <f>SUM(M27*11%)</f>
        <v>29503980</v>
      </c>
      <c r="O27" s="791">
        <f>SUM(M27*1.375%)</f>
        <v>3687997.5</v>
      </c>
      <c r="P27" s="791">
        <f>SUM(M27+N27)</f>
        <v>297721980</v>
      </c>
      <c r="Q27" s="168" t="s">
        <v>260</v>
      </c>
      <c r="R27" s="123">
        <v>990000</v>
      </c>
      <c r="S27" s="137">
        <f>SUM(F27*R27)</f>
        <v>10890000</v>
      </c>
      <c r="T27" s="138">
        <v>0</v>
      </c>
      <c r="U27" s="129">
        <f t="shared" ref="U27:U31" si="24">SUM(S27*T27)</f>
        <v>0</v>
      </c>
      <c r="V27" s="129">
        <f t="shared" ref="V27:V31" si="25">SUM(S27-U27)</f>
        <v>10890000</v>
      </c>
      <c r="W27" s="134">
        <f t="shared" ref="W27:W32" si="26">SUM(V27)</f>
        <v>10890000</v>
      </c>
      <c r="X27" s="138">
        <v>0.11</v>
      </c>
      <c r="Y27" s="134">
        <f t="shared" ref="Y27:Y32" si="27">SUM(W27+(W27*X27))</f>
        <v>12087900</v>
      </c>
    </row>
    <row r="28" spans="1:297" s="20" customFormat="1" ht="15.5" x14ac:dyDescent="0.35">
      <c r="A28" s="787"/>
      <c r="B28" s="784"/>
      <c r="C28" s="884"/>
      <c r="D28" s="787"/>
      <c r="E28" s="70" t="s">
        <v>239</v>
      </c>
      <c r="F28" s="281">
        <v>21</v>
      </c>
      <c r="G28" s="334" t="s">
        <v>50</v>
      </c>
      <c r="H28" s="519">
        <v>2250000</v>
      </c>
      <c r="I28" s="54">
        <f t="shared" si="22"/>
        <v>47250000</v>
      </c>
      <c r="J28" s="158">
        <v>0</v>
      </c>
      <c r="K28" s="56">
        <f t="shared" si="23"/>
        <v>0</v>
      </c>
      <c r="L28" s="56">
        <f t="shared" si="21"/>
        <v>47250000</v>
      </c>
      <c r="M28" s="792"/>
      <c r="N28" s="792"/>
      <c r="O28" s="792"/>
      <c r="P28" s="792"/>
      <c r="Q28" s="174" t="s">
        <v>260</v>
      </c>
      <c r="R28" s="54">
        <v>810000</v>
      </c>
      <c r="S28" s="78">
        <f>SUM(F28*R28)</f>
        <v>17010000</v>
      </c>
      <c r="T28" s="79">
        <v>0</v>
      </c>
      <c r="U28" s="73">
        <f t="shared" si="24"/>
        <v>0</v>
      </c>
      <c r="V28" s="73">
        <f t="shared" si="25"/>
        <v>17010000</v>
      </c>
      <c r="W28" s="56">
        <f t="shared" si="26"/>
        <v>17010000</v>
      </c>
      <c r="X28" s="79">
        <v>0.11</v>
      </c>
      <c r="Y28" s="56">
        <f t="shared" si="27"/>
        <v>18881100</v>
      </c>
    </row>
    <row r="29" spans="1:297" s="20" customFormat="1" ht="15.5" x14ac:dyDescent="0.35">
      <c r="A29" s="787"/>
      <c r="B29" s="784"/>
      <c r="C29" s="884"/>
      <c r="D29" s="787"/>
      <c r="E29" s="175" t="s">
        <v>237</v>
      </c>
      <c r="F29" s="281">
        <v>15</v>
      </c>
      <c r="G29" s="334" t="s">
        <v>45</v>
      </c>
      <c r="H29" s="519">
        <v>3234000</v>
      </c>
      <c r="I29" s="54">
        <f t="shared" si="22"/>
        <v>48510000</v>
      </c>
      <c r="J29" s="158">
        <v>0</v>
      </c>
      <c r="K29" s="56">
        <f t="shared" si="23"/>
        <v>0</v>
      </c>
      <c r="L29" s="56">
        <f t="shared" si="21"/>
        <v>48510000</v>
      </c>
      <c r="M29" s="792"/>
      <c r="N29" s="792"/>
      <c r="O29" s="792"/>
      <c r="P29" s="792"/>
      <c r="Q29" s="174" t="s">
        <v>260</v>
      </c>
      <c r="R29" s="54">
        <v>582000</v>
      </c>
      <c r="S29" s="78">
        <f>SUM(F29*R29)</f>
        <v>8730000</v>
      </c>
      <c r="T29" s="79">
        <v>0</v>
      </c>
      <c r="U29" s="73">
        <f t="shared" si="24"/>
        <v>0</v>
      </c>
      <c r="V29" s="73">
        <f t="shared" si="25"/>
        <v>8730000</v>
      </c>
      <c r="W29" s="56">
        <f t="shared" si="26"/>
        <v>8730000</v>
      </c>
      <c r="X29" s="79">
        <v>0.11</v>
      </c>
      <c r="Y29" s="56">
        <f t="shared" si="27"/>
        <v>9690300</v>
      </c>
    </row>
    <row r="30" spans="1:297" s="20" customFormat="1" ht="15.5" x14ac:dyDescent="0.35">
      <c r="A30" s="787"/>
      <c r="B30" s="784"/>
      <c r="C30" s="884"/>
      <c r="D30" s="787"/>
      <c r="E30" s="409" t="s">
        <v>242</v>
      </c>
      <c r="F30" s="281">
        <v>11</v>
      </c>
      <c r="G30" s="334" t="s">
        <v>42</v>
      </c>
      <c r="H30" s="157">
        <v>4000000</v>
      </c>
      <c r="I30" s="54">
        <f t="shared" si="22"/>
        <v>44000000</v>
      </c>
      <c r="J30" s="158">
        <v>0</v>
      </c>
      <c r="K30" s="56">
        <f t="shared" si="23"/>
        <v>0</v>
      </c>
      <c r="L30" s="56">
        <f t="shared" si="21"/>
        <v>44000000</v>
      </c>
      <c r="M30" s="792"/>
      <c r="N30" s="792"/>
      <c r="O30" s="792"/>
      <c r="P30" s="792"/>
      <c r="Q30" s="174" t="s">
        <v>260</v>
      </c>
      <c r="R30" s="54">
        <v>1800000</v>
      </c>
      <c r="S30" s="78">
        <f>SUM(F30*R30)</f>
        <v>19800000</v>
      </c>
      <c r="T30" s="79">
        <v>0</v>
      </c>
      <c r="U30" s="73">
        <f t="shared" si="24"/>
        <v>0</v>
      </c>
      <c r="V30" s="73">
        <f t="shared" si="25"/>
        <v>19800000</v>
      </c>
      <c r="W30" s="56">
        <f t="shared" si="26"/>
        <v>19800000</v>
      </c>
      <c r="X30" s="79">
        <v>0.11</v>
      </c>
      <c r="Y30" s="56">
        <f t="shared" si="27"/>
        <v>21978000</v>
      </c>
    </row>
    <row r="31" spans="1:297" s="20" customFormat="1" ht="15.5" x14ac:dyDescent="0.35">
      <c r="A31" s="787"/>
      <c r="B31" s="784"/>
      <c r="C31" s="884"/>
      <c r="D31" s="787"/>
      <c r="E31" s="70" t="s">
        <v>255</v>
      </c>
      <c r="F31" s="281">
        <v>21</v>
      </c>
      <c r="G31" s="334" t="s">
        <v>39</v>
      </c>
      <c r="H31" s="519">
        <v>500000</v>
      </c>
      <c r="I31" s="54">
        <f t="shared" ref="I31" si="28">SUM(F31*H31)</f>
        <v>10500000</v>
      </c>
      <c r="J31" s="158">
        <v>0</v>
      </c>
      <c r="K31" s="56">
        <f t="shared" si="23"/>
        <v>0</v>
      </c>
      <c r="L31" s="56">
        <f t="shared" ref="L31" si="29">SUM(I31-K31)</f>
        <v>10500000</v>
      </c>
      <c r="M31" s="792"/>
      <c r="N31" s="792"/>
      <c r="O31" s="792"/>
      <c r="P31" s="792"/>
      <c r="Q31" s="174" t="s">
        <v>260</v>
      </c>
      <c r="R31" s="54">
        <v>150000</v>
      </c>
      <c r="S31" s="78">
        <f>SUM(F31*R31)</f>
        <v>3150000</v>
      </c>
      <c r="T31" s="79">
        <v>0</v>
      </c>
      <c r="U31" s="73">
        <f t="shared" si="24"/>
        <v>0</v>
      </c>
      <c r="V31" s="73">
        <f t="shared" si="25"/>
        <v>3150000</v>
      </c>
      <c r="W31" s="56">
        <f t="shared" si="26"/>
        <v>3150000</v>
      </c>
      <c r="X31" s="79">
        <v>0.11</v>
      </c>
      <c r="Y31" s="56">
        <f t="shared" si="27"/>
        <v>3496500</v>
      </c>
    </row>
    <row r="32" spans="1:297" s="20" customFormat="1" ht="15.5" x14ac:dyDescent="0.35">
      <c r="A32" s="788"/>
      <c r="B32" s="785"/>
      <c r="C32" s="839"/>
      <c r="D32" s="788"/>
      <c r="E32" s="90" t="s">
        <v>241</v>
      </c>
      <c r="F32" s="286">
        <v>12</v>
      </c>
      <c r="G32" s="335" t="s">
        <v>70</v>
      </c>
      <c r="H32" s="545">
        <v>7309000</v>
      </c>
      <c r="I32" s="44">
        <f t="shared" ref="I32:I33" si="30">SUM(F32*H32)</f>
        <v>87708000</v>
      </c>
      <c r="J32" s="136">
        <v>0</v>
      </c>
      <c r="K32" s="46">
        <f t="shared" ref="K32" si="31">SUM(I32*J32)</f>
        <v>0</v>
      </c>
      <c r="L32" s="46">
        <f t="shared" ref="L32:L33" si="32">SUM(I32-K32)</f>
        <v>87708000</v>
      </c>
      <c r="M32" s="793"/>
      <c r="N32" s="793"/>
      <c r="O32" s="793"/>
      <c r="P32" s="793"/>
      <c r="Q32" s="266" t="s">
        <v>260</v>
      </c>
      <c r="R32" s="44">
        <v>2631000</v>
      </c>
      <c r="S32" s="97">
        <f>SUM(F32*R32)</f>
        <v>31572000</v>
      </c>
      <c r="T32" s="83">
        <v>0</v>
      </c>
      <c r="U32" s="81">
        <f t="shared" ref="U32" si="33">SUM(S32*T32)</f>
        <v>0</v>
      </c>
      <c r="V32" s="81">
        <f t="shared" ref="V32" si="34">SUM(S32-U32)</f>
        <v>31572000</v>
      </c>
      <c r="W32" s="46">
        <f t="shared" si="26"/>
        <v>31572000</v>
      </c>
      <c r="X32" s="83">
        <v>0.11</v>
      </c>
      <c r="Y32" s="46">
        <f t="shared" si="27"/>
        <v>35044920</v>
      </c>
    </row>
    <row r="33" spans="1:297" s="120" customFormat="1" ht="15.5" x14ac:dyDescent="0.35">
      <c r="A33" s="253">
        <v>12</v>
      </c>
      <c r="B33" s="227">
        <v>45733</v>
      </c>
      <c r="C33" s="257" t="s">
        <v>481</v>
      </c>
      <c r="D33" s="253" t="s">
        <v>141</v>
      </c>
      <c r="E33" s="172" t="s">
        <v>263</v>
      </c>
      <c r="F33" s="203">
        <v>5</v>
      </c>
      <c r="G33" s="336" t="s">
        <v>96</v>
      </c>
      <c r="H33" s="534">
        <v>278378.37800000003</v>
      </c>
      <c r="I33" s="123">
        <f t="shared" si="30"/>
        <v>1391891.8900000001</v>
      </c>
      <c r="J33" s="133">
        <v>0</v>
      </c>
      <c r="K33" s="134">
        <f>SUM(I33*J33)</f>
        <v>0</v>
      </c>
      <c r="L33" s="134">
        <f t="shared" si="32"/>
        <v>1391891.8900000001</v>
      </c>
      <c r="M33" s="134">
        <f>SUM(L33:L33)</f>
        <v>1391891.8900000001</v>
      </c>
      <c r="N33" s="134">
        <f t="shared" ref="N33" si="35">SUM(M33*11%)</f>
        <v>153108.1079</v>
      </c>
      <c r="O33" s="134">
        <f>SUM(M33*1.375%)</f>
        <v>19138.5134875</v>
      </c>
      <c r="P33" s="134">
        <f>SUM(M33+N33)</f>
        <v>1544999.9979000001</v>
      </c>
      <c r="Q33" s="171" t="s">
        <v>205</v>
      </c>
      <c r="R33" s="621">
        <v>278348</v>
      </c>
      <c r="S33" s="137">
        <f>SUM(F33*R33)</f>
        <v>1391740</v>
      </c>
      <c r="T33" s="138">
        <v>0.2</v>
      </c>
      <c r="U33" s="129">
        <v>278378</v>
      </c>
      <c r="V33" s="129">
        <f>SUM(S33-U33)</f>
        <v>1113362</v>
      </c>
      <c r="W33" s="134">
        <f>SUM(V33)</f>
        <v>1113362</v>
      </c>
      <c r="X33" s="138">
        <v>0.11</v>
      </c>
      <c r="Y33" s="134">
        <f>SUM(W33+(W33*X33))</f>
        <v>1235831.82</v>
      </c>
    </row>
    <row r="34" spans="1:297" s="120" customFormat="1" ht="15.5" x14ac:dyDescent="0.35">
      <c r="A34" s="139">
        <v>13</v>
      </c>
      <c r="B34" s="140">
        <v>45733</v>
      </c>
      <c r="C34" s="141" t="s">
        <v>482</v>
      </c>
      <c r="D34" s="139" t="s">
        <v>141</v>
      </c>
      <c r="E34" s="190" t="s">
        <v>244</v>
      </c>
      <c r="F34" s="231">
        <v>9</v>
      </c>
      <c r="G34" s="531" t="s">
        <v>52</v>
      </c>
      <c r="H34" s="515">
        <v>202702.70300000001</v>
      </c>
      <c r="I34" s="145">
        <f t="shared" ref="I34" si="36">SUM(F34*H34)</f>
        <v>1824324.327</v>
      </c>
      <c r="J34" s="152">
        <v>0</v>
      </c>
      <c r="K34" s="146">
        <f t="shared" ref="K34:K36" si="37">SUM(I34*J34)</f>
        <v>0</v>
      </c>
      <c r="L34" s="146">
        <f t="shared" ref="L34:L35" si="38">SUM(I34-K34)</f>
        <v>1824324.327</v>
      </c>
      <c r="M34" s="146">
        <f>SUM(L34:L34)</f>
        <v>1824324.327</v>
      </c>
      <c r="N34" s="146">
        <f t="shared" ref="N34" si="39">SUM(M34*11%)</f>
        <v>200675.67597000001</v>
      </c>
      <c r="O34" s="146">
        <f>SUM(M34*1.375%)</f>
        <v>25084.459496250001</v>
      </c>
      <c r="P34" s="146">
        <f>SUM(M34+N34)</f>
        <v>2025000.00297</v>
      </c>
      <c r="Q34" s="143" t="s">
        <v>205</v>
      </c>
      <c r="R34" s="145">
        <v>202703</v>
      </c>
      <c r="S34" s="148">
        <f>SUM(F34*R34)</f>
        <v>1824327</v>
      </c>
      <c r="T34" s="149">
        <v>0.2</v>
      </c>
      <c r="U34" s="121">
        <f t="shared" ref="U34:U36" si="40">SUM(S34*T34)</f>
        <v>364865.4</v>
      </c>
      <c r="V34" s="121">
        <f t="shared" ref="V34:V36" si="41">SUM(S34-U34)</f>
        <v>1459461.6</v>
      </c>
      <c r="W34" s="146">
        <f t="shared" ref="W34:W38" si="42">SUM(V34)</f>
        <v>1459461.6</v>
      </c>
      <c r="X34" s="149">
        <v>0.11</v>
      </c>
      <c r="Y34" s="146">
        <f t="shared" ref="Y34" si="43">SUM(W34+(W34*X34))</f>
        <v>1620002.3760000002</v>
      </c>
    </row>
    <row r="35" spans="1:297" s="20" customFormat="1" ht="15.5" x14ac:dyDescent="0.35">
      <c r="A35" s="786">
        <v>23</v>
      </c>
      <c r="B35" s="783">
        <v>45743</v>
      </c>
      <c r="C35" s="838" t="s">
        <v>507</v>
      </c>
      <c r="D35" s="786" t="s">
        <v>141</v>
      </c>
      <c r="E35" s="468" t="s">
        <v>495</v>
      </c>
      <c r="F35" s="517">
        <v>16</v>
      </c>
      <c r="G35" s="336" t="s">
        <v>52</v>
      </c>
      <c r="H35" s="518">
        <v>6667000</v>
      </c>
      <c r="I35" s="123">
        <f t="shared" ref="I35" si="44">SUM(F35*H35)</f>
        <v>106672000</v>
      </c>
      <c r="J35" s="133">
        <v>0</v>
      </c>
      <c r="K35" s="134">
        <f t="shared" si="37"/>
        <v>0</v>
      </c>
      <c r="L35" s="134">
        <f t="shared" si="38"/>
        <v>106672000</v>
      </c>
      <c r="M35" s="791">
        <f>SUM(L35:L37)</f>
        <v>114452000</v>
      </c>
      <c r="N35" s="791">
        <f>SUM(M35*11%)</f>
        <v>12589720</v>
      </c>
      <c r="O35" s="791">
        <f>SUM(M35*1.375%)</f>
        <v>1573715</v>
      </c>
      <c r="P35" s="791">
        <f>SUM(M35+N35)</f>
        <v>127041720</v>
      </c>
      <c r="Q35" s="168" t="s">
        <v>40</v>
      </c>
      <c r="R35" s="123">
        <v>1950000</v>
      </c>
      <c r="S35" s="137">
        <f>SUM(F35*R35)</f>
        <v>31200000</v>
      </c>
      <c r="T35" s="138">
        <v>0</v>
      </c>
      <c r="U35" s="129">
        <f t="shared" si="40"/>
        <v>0</v>
      </c>
      <c r="V35" s="129">
        <f t="shared" si="41"/>
        <v>31200000</v>
      </c>
      <c r="W35" s="134">
        <f t="shared" si="42"/>
        <v>31200000</v>
      </c>
      <c r="X35" s="138">
        <v>0.11</v>
      </c>
      <c r="Y35" s="134">
        <f t="shared" ref="Y35:Y37" si="45">SUM(W35+(W35*X35))</f>
        <v>34632000</v>
      </c>
    </row>
    <row r="36" spans="1:297" s="20" customFormat="1" ht="15.5" x14ac:dyDescent="0.35">
      <c r="A36" s="787"/>
      <c r="B36" s="784"/>
      <c r="C36" s="884"/>
      <c r="D36" s="787"/>
      <c r="E36" s="468" t="s">
        <v>496</v>
      </c>
      <c r="F36" s="281">
        <v>1</v>
      </c>
      <c r="G36" s="334" t="s">
        <v>42</v>
      </c>
      <c r="H36" s="519">
        <v>1556000</v>
      </c>
      <c r="I36" s="54">
        <f t="shared" ref="I36:I37" si="46">SUM(F36*H36)</f>
        <v>1556000</v>
      </c>
      <c r="J36" s="158">
        <v>0</v>
      </c>
      <c r="K36" s="56">
        <f t="shared" si="37"/>
        <v>0</v>
      </c>
      <c r="L36" s="56">
        <f t="shared" ref="L36:L37" si="47">SUM(I36-K36)</f>
        <v>1556000</v>
      </c>
      <c r="M36" s="792"/>
      <c r="N36" s="792"/>
      <c r="O36" s="792"/>
      <c r="P36" s="792"/>
      <c r="Q36" s="174" t="s">
        <v>40</v>
      </c>
      <c r="R36" s="54">
        <v>385000</v>
      </c>
      <c r="S36" s="78">
        <f>SUM(F36*R36)</f>
        <v>385000</v>
      </c>
      <c r="T36" s="79">
        <v>0</v>
      </c>
      <c r="U36" s="73">
        <f t="shared" si="40"/>
        <v>0</v>
      </c>
      <c r="V36" s="73">
        <f t="shared" si="41"/>
        <v>385000</v>
      </c>
      <c r="W36" s="56">
        <f t="shared" si="42"/>
        <v>385000</v>
      </c>
      <c r="X36" s="79">
        <v>0.11</v>
      </c>
      <c r="Y36" s="56">
        <f t="shared" si="45"/>
        <v>427350</v>
      </c>
    </row>
    <row r="37" spans="1:297" s="20" customFormat="1" ht="15.5" x14ac:dyDescent="0.35">
      <c r="A37" s="788"/>
      <c r="B37" s="785"/>
      <c r="C37" s="839"/>
      <c r="D37" s="788"/>
      <c r="E37" s="418" t="s">
        <v>497</v>
      </c>
      <c r="F37" s="286">
        <v>4</v>
      </c>
      <c r="G37" s="335" t="s">
        <v>42</v>
      </c>
      <c r="H37" s="545">
        <v>1556000</v>
      </c>
      <c r="I37" s="44">
        <f t="shared" si="46"/>
        <v>6224000</v>
      </c>
      <c r="J37" s="136">
        <v>0</v>
      </c>
      <c r="K37" s="46">
        <f t="shared" ref="K37" si="48">SUM(I37*J37)</f>
        <v>0</v>
      </c>
      <c r="L37" s="46">
        <f t="shared" si="47"/>
        <v>6224000</v>
      </c>
      <c r="M37" s="793"/>
      <c r="N37" s="793"/>
      <c r="O37" s="793"/>
      <c r="P37" s="793"/>
      <c r="Q37" s="266" t="s">
        <v>40</v>
      </c>
      <c r="R37" s="44">
        <v>385000</v>
      </c>
      <c r="S37" s="97">
        <f>SUM(F37*R37)</f>
        <v>1540000</v>
      </c>
      <c r="T37" s="83">
        <v>0</v>
      </c>
      <c r="U37" s="81">
        <f t="shared" ref="U37:U38" si="49">SUM(S37*T37)</f>
        <v>0</v>
      </c>
      <c r="V37" s="81">
        <f t="shared" ref="V37:V38" si="50">SUM(S37-U37)</f>
        <v>1540000</v>
      </c>
      <c r="W37" s="46">
        <f t="shared" si="42"/>
        <v>1540000</v>
      </c>
      <c r="X37" s="83">
        <v>0.11</v>
      </c>
      <c r="Y37" s="46">
        <f t="shared" si="45"/>
        <v>1709400</v>
      </c>
    </row>
    <row r="38" spans="1:297" s="120" customFormat="1" ht="15.5" x14ac:dyDescent="0.35">
      <c r="A38" s="139">
        <v>24</v>
      </c>
      <c r="B38" s="140">
        <v>45743</v>
      </c>
      <c r="C38" s="141" t="s">
        <v>498</v>
      </c>
      <c r="D38" s="139" t="s">
        <v>141</v>
      </c>
      <c r="E38" s="264" t="s">
        <v>226</v>
      </c>
      <c r="F38" s="139">
        <v>8</v>
      </c>
      <c r="G38" s="147" t="s">
        <v>52</v>
      </c>
      <c r="H38" s="536">
        <v>138738.73800000001</v>
      </c>
      <c r="I38" s="145">
        <f t="shared" ref="I38" si="51">SUM(F38*H38)</f>
        <v>1109909.9040000001</v>
      </c>
      <c r="J38" s="152">
        <v>0</v>
      </c>
      <c r="K38" s="146">
        <f t="shared" ref="K38" si="52">SUM(I38*J38)</f>
        <v>0</v>
      </c>
      <c r="L38" s="146">
        <f>SUM(I38-K38)</f>
        <v>1109909.9040000001</v>
      </c>
      <c r="M38" s="146">
        <f>SUM(L38:L38)</f>
        <v>1109909.9040000001</v>
      </c>
      <c r="N38" s="146">
        <f t="shared" ref="N38" si="53">SUM(M38*11%)</f>
        <v>122090.08944000001</v>
      </c>
      <c r="O38" s="146">
        <f>SUM(M38*1.375%)</f>
        <v>15261.261180000001</v>
      </c>
      <c r="P38" s="146">
        <f>SUM(M38+N38)</f>
        <v>1231999.9934400001</v>
      </c>
      <c r="Q38" s="250" t="s">
        <v>227</v>
      </c>
      <c r="R38" s="536">
        <v>138738.73800000001</v>
      </c>
      <c r="S38" s="148">
        <f>SUM(F38*R38)</f>
        <v>1109909.9040000001</v>
      </c>
      <c r="T38" s="149">
        <v>0.3</v>
      </c>
      <c r="U38" s="121">
        <f t="shared" si="49"/>
        <v>332972.97120000003</v>
      </c>
      <c r="V38" s="121">
        <f t="shared" si="50"/>
        <v>776936.93280000007</v>
      </c>
      <c r="W38" s="146">
        <f t="shared" si="42"/>
        <v>776936.93280000007</v>
      </c>
      <c r="X38" s="149">
        <v>0.11</v>
      </c>
      <c r="Y38" s="146">
        <f t="shared" ref="Y38" si="54">SUM(W38+(W38*X38))</f>
        <v>862399.99540800008</v>
      </c>
    </row>
    <row r="40" spans="1:297" ht="19" thickBot="1" x14ac:dyDescent="0.4">
      <c r="A40" s="843" t="s">
        <v>566</v>
      </c>
      <c r="B40" s="842"/>
      <c r="C40" s="842"/>
      <c r="D40" s="34"/>
      <c r="E40" s="4"/>
      <c r="F40" s="5"/>
      <c r="G40" s="4"/>
      <c r="H40" s="6"/>
      <c r="I40" s="7"/>
      <c r="J40" s="8"/>
      <c r="K40" s="9"/>
      <c r="L40" s="9"/>
      <c r="M40" s="10"/>
      <c r="N40" s="10"/>
      <c r="O40" s="10"/>
      <c r="P40" s="10"/>
      <c r="Q40" s="11"/>
      <c r="R40" s="11"/>
      <c r="S40" s="12"/>
      <c r="T40" s="13"/>
      <c r="U40" s="13"/>
      <c r="V40" s="13"/>
      <c r="W40" s="12"/>
      <c r="X40" s="13"/>
      <c r="Y40" s="13"/>
    </row>
    <row r="41" spans="1:297" ht="15.5" x14ac:dyDescent="0.35">
      <c r="A41" s="798" t="s">
        <v>0</v>
      </c>
      <c r="B41" s="862" t="s">
        <v>1</v>
      </c>
      <c r="C41" s="863"/>
      <c r="D41" s="798" t="s">
        <v>3</v>
      </c>
      <c r="E41" s="798" t="s">
        <v>5</v>
      </c>
      <c r="F41" s="798" t="s">
        <v>6</v>
      </c>
      <c r="G41" s="798"/>
      <c r="H41" s="370" t="s">
        <v>7</v>
      </c>
      <c r="I41" s="371" t="s">
        <v>8</v>
      </c>
      <c r="J41" s="372" t="s">
        <v>9</v>
      </c>
      <c r="K41" s="371" t="s">
        <v>10</v>
      </c>
      <c r="L41" s="371" t="s">
        <v>10</v>
      </c>
      <c r="M41" s="371" t="s">
        <v>11</v>
      </c>
      <c r="N41" s="802" t="s">
        <v>93</v>
      </c>
      <c r="O41" s="802" t="s">
        <v>206</v>
      </c>
      <c r="P41" s="371" t="s">
        <v>12</v>
      </c>
      <c r="Q41" s="804" t="s">
        <v>13</v>
      </c>
      <c r="R41" s="371" t="s">
        <v>14</v>
      </c>
      <c r="S41" s="371" t="s">
        <v>14</v>
      </c>
      <c r="T41" s="374" t="s">
        <v>15</v>
      </c>
      <c r="U41" s="40" t="s">
        <v>16</v>
      </c>
      <c r="V41" s="40" t="s">
        <v>17</v>
      </c>
      <c r="W41" s="40" t="s">
        <v>18</v>
      </c>
      <c r="X41" s="794" t="s">
        <v>19</v>
      </c>
      <c r="Y41" s="796" t="s">
        <v>17</v>
      </c>
    </row>
    <row r="42" spans="1:297" s="41" customFormat="1" ht="16" thickBot="1" x14ac:dyDescent="0.4">
      <c r="A42" s="808"/>
      <c r="B42" s="375" t="s">
        <v>20</v>
      </c>
      <c r="C42" s="367" t="s">
        <v>21</v>
      </c>
      <c r="D42" s="808"/>
      <c r="E42" s="808"/>
      <c r="F42" s="377" t="s">
        <v>23</v>
      </c>
      <c r="G42" s="367" t="s">
        <v>24</v>
      </c>
      <c r="H42" s="378" t="s">
        <v>25</v>
      </c>
      <c r="I42" s="379" t="s">
        <v>25</v>
      </c>
      <c r="J42" s="380" t="s">
        <v>26</v>
      </c>
      <c r="K42" s="379" t="s">
        <v>27</v>
      </c>
      <c r="L42" s="379" t="s">
        <v>28</v>
      </c>
      <c r="M42" s="379" t="s">
        <v>29</v>
      </c>
      <c r="N42" s="810"/>
      <c r="O42" s="810"/>
      <c r="P42" s="379" t="s">
        <v>30</v>
      </c>
      <c r="Q42" s="811"/>
      <c r="R42" s="379" t="s">
        <v>31</v>
      </c>
      <c r="S42" s="379" t="s">
        <v>32</v>
      </c>
      <c r="T42" s="381" t="s">
        <v>33</v>
      </c>
      <c r="U42" s="367" t="s">
        <v>34</v>
      </c>
      <c r="V42" s="367" t="s">
        <v>35</v>
      </c>
      <c r="W42" s="367" t="s">
        <v>36</v>
      </c>
      <c r="X42" s="806"/>
      <c r="Y42" s="807"/>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row>
    <row r="43" spans="1:297" s="120" customFormat="1" ht="15.5" x14ac:dyDescent="0.35">
      <c r="A43" s="139">
        <v>1</v>
      </c>
      <c r="B43" s="140">
        <v>45819</v>
      </c>
      <c r="C43" s="141" t="s">
        <v>579</v>
      </c>
      <c r="D43" s="139" t="s">
        <v>141</v>
      </c>
      <c r="E43" s="190" t="s">
        <v>565</v>
      </c>
      <c r="F43" s="231">
        <v>5</v>
      </c>
      <c r="G43" s="531" t="s">
        <v>70</v>
      </c>
      <c r="H43" s="567">
        <v>12612612.609999999</v>
      </c>
      <c r="I43" s="145">
        <f>SUM(F43*H43)</f>
        <v>63063063.049999997</v>
      </c>
      <c r="J43" s="152">
        <v>0</v>
      </c>
      <c r="K43" s="146">
        <f>SUM(I43*J43)</f>
        <v>0</v>
      </c>
      <c r="L43" s="146">
        <f>SUM(I43-K43)</f>
        <v>63063063.049999997</v>
      </c>
      <c r="M43" s="146">
        <f>SUM(L43:L43)</f>
        <v>63063063.049999997</v>
      </c>
      <c r="N43" s="146">
        <f>SUM(M43*11%)</f>
        <v>6936936.9354999997</v>
      </c>
      <c r="O43" s="146">
        <f>SUM(M43*1.5%)</f>
        <v>945945.94574999996</v>
      </c>
      <c r="P43" s="146">
        <f>SUM(M43+N43)</f>
        <v>69999999.985499993</v>
      </c>
      <c r="Q43" s="143" t="s">
        <v>246</v>
      </c>
      <c r="R43" s="566">
        <v>5900000</v>
      </c>
      <c r="S43" s="148">
        <f>SUM(F43*R43)</f>
        <v>29500000</v>
      </c>
      <c r="T43" s="149">
        <v>0</v>
      </c>
      <c r="U43" s="121">
        <f>SUM(S43*T43)</f>
        <v>0</v>
      </c>
      <c r="V43" s="121">
        <f>SUM(S43-U43)</f>
        <v>29500000</v>
      </c>
      <c r="W43" s="146">
        <f>SUM(V43)</f>
        <v>29500000</v>
      </c>
      <c r="X43" s="149">
        <v>0.11</v>
      </c>
      <c r="Y43" s="146">
        <f>SUM(W43+(W43*X43))</f>
        <v>32745000</v>
      </c>
    </row>
    <row r="44" spans="1:297" x14ac:dyDescent="0.35">
      <c r="Y44" s="31"/>
    </row>
    <row r="45" spans="1:297" x14ac:dyDescent="0.35">
      <c r="Y45" s="31"/>
    </row>
    <row r="46" spans="1:297" ht="19" thickBot="1" x14ac:dyDescent="0.4">
      <c r="A46" s="843" t="s">
        <v>571</v>
      </c>
      <c r="B46" s="842"/>
      <c r="C46" s="842"/>
      <c r="D46" s="34"/>
      <c r="E46" s="4"/>
      <c r="F46" s="5"/>
      <c r="G46" s="4"/>
      <c r="H46" s="6"/>
      <c r="I46" s="7"/>
      <c r="J46" s="8"/>
      <c r="K46" s="9"/>
      <c r="L46" s="9"/>
      <c r="M46" s="10"/>
      <c r="N46" s="10"/>
      <c r="O46" s="10"/>
      <c r="P46" s="10"/>
      <c r="Q46" s="11"/>
      <c r="R46" s="11"/>
      <c r="S46" s="12"/>
      <c r="T46" s="13"/>
      <c r="U46" s="13"/>
      <c r="V46" s="13"/>
      <c r="W46" s="12"/>
      <c r="X46" s="13"/>
      <c r="Y46" s="13"/>
    </row>
    <row r="47" spans="1:297" ht="15.5" x14ac:dyDescent="0.35">
      <c r="A47" s="798" t="s">
        <v>0</v>
      </c>
      <c r="B47" s="862" t="s">
        <v>1</v>
      </c>
      <c r="C47" s="863"/>
      <c r="D47" s="798" t="s">
        <v>3</v>
      </c>
      <c r="E47" s="798" t="s">
        <v>5</v>
      </c>
      <c r="F47" s="798" t="s">
        <v>6</v>
      </c>
      <c r="G47" s="798"/>
      <c r="H47" s="370" t="s">
        <v>7</v>
      </c>
      <c r="I47" s="371" t="s">
        <v>8</v>
      </c>
      <c r="J47" s="372" t="s">
        <v>9</v>
      </c>
      <c r="K47" s="371" t="s">
        <v>10</v>
      </c>
      <c r="L47" s="371" t="s">
        <v>10</v>
      </c>
      <c r="M47" s="371" t="s">
        <v>11</v>
      </c>
      <c r="N47" s="802" t="s">
        <v>93</v>
      </c>
      <c r="O47" s="802" t="s">
        <v>206</v>
      </c>
      <c r="P47" s="371" t="s">
        <v>12</v>
      </c>
      <c r="Q47" s="804" t="s">
        <v>13</v>
      </c>
      <c r="R47" s="371" t="s">
        <v>14</v>
      </c>
      <c r="S47" s="371" t="s">
        <v>14</v>
      </c>
      <c r="T47" s="374" t="s">
        <v>15</v>
      </c>
      <c r="U47" s="40" t="s">
        <v>16</v>
      </c>
      <c r="V47" s="40" t="s">
        <v>17</v>
      </c>
      <c r="W47" s="40" t="s">
        <v>18</v>
      </c>
      <c r="X47" s="794" t="s">
        <v>19</v>
      </c>
      <c r="Y47" s="796" t="s">
        <v>17</v>
      </c>
    </row>
    <row r="48" spans="1:297" s="41" customFormat="1" ht="19.5" customHeight="1" thickBot="1" x14ac:dyDescent="0.4">
      <c r="A48" s="808"/>
      <c r="B48" s="375" t="s">
        <v>20</v>
      </c>
      <c r="C48" s="367" t="s">
        <v>21</v>
      </c>
      <c r="D48" s="808"/>
      <c r="E48" s="808"/>
      <c r="F48" s="377" t="s">
        <v>23</v>
      </c>
      <c r="G48" s="367" t="s">
        <v>24</v>
      </c>
      <c r="H48" s="378" t="s">
        <v>25</v>
      </c>
      <c r="I48" s="379" t="s">
        <v>25</v>
      </c>
      <c r="J48" s="380" t="s">
        <v>26</v>
      </c>
      <c r="K48" s="379" t="s">
        <v>27</v>
      </c>
      <c r="L48" s="379" t="s">
        <v>28</v>
      </c>
      <c r="M48" s="379" t="s">
        <v>29</v>
      </c>
      <c r="N48" s="810"/>
      <c r="O48" s="810"/>
      <c r="P48" s="379" t="s">
        <v>30</v>
      </c>
      <c r="Q48" s="811"/>
      <c r="R48" s="379" t="s">
        <v>31</v>
      </c>
      <c r="S48" s="379" t="s">
        <v>32</v>
      </c>
      <c r="T48" s="381" t="s">
        <v>33</v>
      </c>
      <c r="U48" s="367" t="s">
        <v>34</v>
      </c>
      <c r="V48" s="367" t="s">
        <v>35</v>
      </c>
      <c r="W48" s="367" t="s">
        <v>36</v>
      </c>
      <c r="X48" s="806"/>
      <c r="Y48" s="807"/>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row>
    <row r="49" spans="1:297" s="120" customFormat="1" ht="15.5" x14ac:dyDescent="0.35">
      <c r="A49" s="139">
        <v>1</v>
      </c>
      <c r="B49" s="140">
        <v>45828</v>
      </c>
      <c r="C49" s="141">
        <v>118550625</v>
      </c>
      <c r="D49" s="139" t="s">
        <v>141</v>
      </c>
      <c r="E49" s="190" t="s">
        <v>224</v>
      </c>
      <c r="F49" s="231">
        <v>50</v>
      </c>
      <c r="G49" s="531" t="s">
        <v>45</v>
      </c>
      <c r="H49" s="536">
        <v>1256756.7560000001</v>
      </c>
      <c r="I49" s="145">
        <f t="shared" ref="I49" si="55">SUM(F49*H49)</f>
        <v>62837837.800000004</v>
      </c>
      <c r="J49" s="152">
        <v>0</v>
      </c>
      <c r="K49" s="146">
        <f>SUM(I49*J49)</f>
        <v>0</v>
      </c>
      <c r="L49" s="146">
        <f t="shared" ref="L49" si="56">SUM(I49-K49)</f>
        <v>62837837.800000004</v>
      </c>
      <c r="M49" s="146">
        <f>SUM(L49:L49)</f>
        <v>62837837.800000004</v>
      </c>
      <c r="N49" s="146">
        <f t="shared" ref="N49" si="57">SUM(M49*11%)</f>
        <v>6912162.1580000008</v>
      </c>
      <c r="O49" s="146">
        <f>SUM(M49*1.375%)</f>
        <v>864020.26975000009</v>
      </c>
      <c r="P49" s="146">
        <f>SUM(M49+N49)</f>
        <v>69749999.958000004</v>
      </c>
      <c r="Q49" s="143" t="s">
        <v>225</v>
      </c>
      <c r="R49" s="566">
        <v>1256756.8</v>
      </c>
      <c r="S49" s="148">
        <f>SUM(F49*R49)</f>
        <v>62837840</v>
      </c>
      <c r="T49" s="149">
        <v>0.3</v>
      </c>
      <c r="U49" s="121">
        <f>SUM(S49*T49)</f>
        <v>18851352</v>
      </c>
      <c r="V49" s="121">
        <f>SUM(S49-U49)</f>
        <v>43986488</v>
      </c>
      <c r="W49" s="146">
        <f>SUM(V49)</f>
        <v>43986488</v>
      </c>
      <c r="X49" s="149">
        <v>0.11</v>
      </c>
      <c r="Y49" s="146">
        <f>SUM(W49+(W49*X49))</f>
        <v>48825001.68</v>
      </c>
    </row>
    <row r="50" spans="1:297" s="120" customFormat="1" ht="15.5" x14ac:dyDescent="0.35">
      <c r="A50" s="139">
        <v>2</v>
      </c>
      <c r="B50" s="140">
        <v>45838</v>
      </c>
      <c r="C50" s="141" t="s">
        <v>626</v>
      </c>
      <c r="D50" s="139" t="s">
        <v>141</v>
      </c>
      <c r="E50" s="559" t="s">
        <v>230</v>
      </c>
      <c r="F50" s="139">
        <v>8</v>
      </c>
      <c r="G50" s="147" t="s">
        <v>52</v>
      </c>
      <c r="H50" s="536">
        <v>721621.62199999997</v>
      </c>
      <c r="I50" s="145">
        <f>SUM(F50*H50)</f>
        <v>5772972.9759999998</v>
      </c>
      <c r="J50" s="147">
        <v>0</v>
      </c>
      <c r="K50" s="146">
        <f t="shared" ref="K50" si="58">SUM(I50*J50)</f>
        <v>0</v>
      </c>
      <c r="L50" s="146">
        <f>SUM(I50-K50)</f>
        <v>5772972.9759999998</v>
      </c>
      <c r="M50" s="121">
        <f>SUM(L50:L50)</f>
        <v>5772972.9759999998</v>
      </c>
      <c r="N50" s="121">
        <f t="shared" ref="N50" si="59">SUM(M50*11%)</f>
        <v>635027.02735999995</v>
      </c>
      <c r="O50" s="146">
        <f>SUM(M50*1.375%)</f>
        <v>79378.378419999994</v>
      </c>
      <c r="P50" s="121">
        <f>SUM(M50+N50)</f>
        <v>6408000.0033599995</v>
      </c>
      <c r="Q50" s="250" t="s">
        <v>205</v>
      </c>
      <c r="R50" s="554">
        <v>721622</v>
      </c>
      <c r="S50" s="148">
        <f>SUM(F50*R50)</f>
        <v>5772976</v>
      </c>
      <c r="T50" s="149">
        <v>0.2</v>
      </c>
      <c r="U50" s="121">
        <f t="shared" ref="U50" si="60">SUM(S50*T50)</f>
        <v>1154595.2</v>
      </c>
      <c r="V50" s="121">
        <f t="shared" ref="V50" si="61">SUM(S50-U50)</f>
        <v>4618380.8</v>
      </c>
      <c r="W50" s="146">
        <f t="shared" ref="W50" si="62">SUM(V50)</f>
        <v>4618380.8</v>
      </c>
      <c r="X50" s="149">
        <v>0.11</v>
      </c>
      <c r="Y50" s="146">
        <f t="shared" ref="Y50" si="63">SUM(W50+(W50*X50))</f>
        <v>5126402.6880000001</v>
      </c>
    </row>
    <row r="51" spans="1:297" x14ac:dyDescent="0.35">
      <c r="Y51" s="31"/>
    </row>
    <row r="52" spans="1:297" x14ac:dyDescent="0.35">
      <c r="Y52" s="31"/>
    </row>
    <row r="53" spans="1:297" ht="19" thickBot="1" x14ac:dyDescent="0.4">
      <c r="A53" s="843" t="s">
        <v>632</v>
      </c>
      <c r="B53" s="842"/>
      <c r="C53" s="842"/>
      <c r="D53" s="34"/>
      <c r="E53" s="4"/>
      <c r="F53" s="5"/>
      <c r="G53" s="4"/>
      <c r="H53" s="6"/>
      <c r="I53" s="7"/>
      <c r="J53" s="8"/>
      <c r="K53" s="9"/>
      <c r="L53" s="9"/>
      <c r="M53" s="10"/>
      <c r="N53" s="10"/>
      <c r="O53" s="10"/>
      <c r="P53" s="10"/>
      <c r="Q53" s="11"/>
      <c r="R53" s="11"/>
      <c r="S53" s="12"/>
      <c r="T53" s="13"/>
      <c r="U53" s="13"/>
      <c r="V53" s="13"/>
      <c r="W53" s="12"/>
      <c r="X53" s="13"/>
      <c r="Y53" s="13"/>
    </row>
    <row r="54" spans="1:297" ht="15.5" x14ac:dyDescent="0.35">
      <c r="A54" s="798" t="s">
        <v>0</v>
      </c>
      <c r="B54" s="862" t="s">
        <v>1</v>
      </c>
      <c r="C54" s="863"/>
      <c r="D54" s="798" t="s">
        <v>3</v>
      </c>
      <c r="E54" s="798" t="s">
        <v>5</v>
      </c>
      <c r="F54" s="798" t="s">
        <v>6</v>
      </c>
      <c r="G54" s="798"/>
      <c r="H54" s="370" t="s">
        <v>7</v>
      </c>
      <c r="I54" s="371" t="s">
        <v>8</v>
      </c>
      <c r="J54" s="372" t="s">
        <v>9</v>
      </c>
      <c r="K54" s="371" t="s">
        <v>10</v>
      </c>
      <c r="L54" s="371" t="s">
        <v>10</v>
      </c>
      <c r="M54" s="371" t="s">
        <v>11</v>
      </c>
      <c r="N54" s="802" t="s">
        <v>93</v>
      </c>
      <c r="O54" s="802" t="s">
        <v>206</v>
      </c>
      <c r="P54" s="371" t="s">
        <v>12</v>
      </c>
      <c r="Q54" s="804" t="s">
        <v>13</v>
      </c>
      <c r="R54" s="371" t="s">
        <v>14</v>
      </c>
      <c r="S54" s="371" t="s">
        <v>14</v>
      </c>
      <c r="T54" s="374" t="s">
        <v>15</v>
      </c>
      <c r="U54" s="40" t="s">
        <v>16</v>
      </c>
      <c r="V54" s="40" t="s">
        <v>17</v>
      </c>
      <c r="W54" s="40" t="s">
        <v>18</v>
      </c>
      <c r="X54" s="794" t="s">
        <v>19</v>
      </c>
      <c r="Y54" s="796" t="s">
        <v>17</v>
      </c>
    </row>
    <row r="55" spans="1:297" s="41" customFormat="1" ht="16" thickBot="1" x14ac:dyDescent="0.4">
      <c r="A55" s="799"/>
      <c r="B55" s="399" t="s">
        <v>20</v>
      </c>
      <c r="C55" s="395" t="s">
        <v>21</v>
      </c>
      <c r="D55" s="799"/>
      <c r="E55" s="799"/>
      <c r="F55" s="401" t="s">
        <v>23</v>
      </c>
      <c r="G55" s="395" t="s">
        <v>24</v>
      </c>
      <c r="H55" s="402" t="s">
        <v>25</v>
      </c>
      <c r="I55" s="403" t="s">
        <v>25</v>
      </c>
      <c r="J55" s="404" t="s">
        <v>26</v>
      </c>
      <c r="K55" s="403" t="s">
        <v>27</v>
      </c>
      <c r="L55" s="403" t="s">
        <v>28</v>
      </c>
      <c r="M55" s="403" t="s">
        <v>29</v>
      </c>
      <c r="N55" s="803"/>
      <c r="O55" s="803"/>
      <c r="P55" s="403" t="s">
        <v>30</v>
      </c>
      <c r="Q55" s="805"/>
      <c r="R55" s="403" t="s">
        <v>31</v>
      </c>
      <c r="S55" s="403" t="s">
        <v>32</v>
      </c>
      <c r="T55" s="406" t="s">
        <v>33</v>
      </c>
      <c r="U55" s="395" t="s">
        <v>34</v>
      </c>
      <c r="V55" s="395" t="s">
        <v>35</v>
      </c>
      <c r="W55" s="395" t="s">
        <v>36</v>
      </c>
      <c r="X55" s="795"/>
      <c r="Y55" s="797"/>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row>
    <row r="56" spans="1:297" s="20" customFormat="1" ht="15.5" x14ac:dyDescent="0.35">
      <c r="A56" s="786">
        <v>1</v>
      </c>
      <c r="B56" s="783">
        <v>45861</v>
      </c>
      <c r="C56" s="838" t="s">
        <v>641</v>
      </c>
      <c r="D56" s="786" t="s">
        <v>141</v>
      </c>
      <c r="E56" s="408" t="s">
        <v>242</v>
      </c>
      <c r="F56" s="517">
        <v>16</v>
      </c>
      <c r="G56" s="336" t="s">
        <v>42</v>
      </c>
      <c r="H56" s="204">
        <v>4000000</v>
      </c>
      <c r="I56" s="123">
        <f t="shared" ref="I56:I57" si="64">SUM(F56*H56)</f>
        <v>64000000</v>
      </c>
      <c r="J56" s="133">
        <v>0</v>
      </c>
      <c r="K56" s="134">
        <f t="shared" ref="K56:K57" si="65">SUM(I56*J56)</f>
        <v>0</v>
      </c>
      <c r="L56" s="134">
        <f t="shared" ref="L56:L57" si="66">SUM(I56-K56)</f>
        <v>64000000</v>
      </c>
      <c r="M56" s="791">
        <f>SUM(L56:L57)</f>
        <v>113500000</v>
      </c>
      <c r="N56" s="791">
        <f>SUM(M56*11%)</f>
        <v>12485000</v>
      </c>
      <c r="O56" s="791">
        <f>SUM(M56*1.375%)</f>
        <v>1560625</v>
      </c>
      <c r="P56" s="791">
        <f>SUM(M56+N56)</f>
        <v>125985000</v>
      </c>
      <c r="Q56" s="168" t="s">
        <v>260</v>
      </c>
      <c r="R56" s="123">
        <v>1800000</v>
      </c>
      <c r="S56" s="137">
        <f>SUM(F56*R56)</f>
        <v>28800000</v>
      </c>
      <c r="T56" s="138">
        <v>0</v>
      </c>
      <c r="U56" s="129">
        <f t="shared" ref="U56:U57" si="67">SUM(S56*T56)</f>
        <v>0</v>
      </c>
      <c r="V56" s="129">
        <f t="shared" ref="V56:V57" si="68">SUM(S56-U56)</f>
        <v>28800000</v>
      </c>
      <c r="W56" s="134">
        <f t="shared" ref="W56:W57" si="69">SUM(V56)</f>
        <v>28800000</v>
      </c>
      <c r="X56" s="138">
        <v>0.11</v>
      </c>
      <c r="Y56" s="134">
        <f t="shared" ref="Y56:Y57" si="70">SUM(W56+(W56*X56))</f>
        <v>31968000</v>
      </c>
    </row>
    <row r="57" spans="1:297" s="20" customFormat="1" ht="15.5" x14ac:dyDescent="0.35">
      <c r="A57" s="788"/>
      <c r="B57" s="785"/>
      <c r="C57" s="839"/>
      <c r="D57" s="788"/>
      <c r="E57" s="721" t="s">
        <v>238</v>
      </c>
      <c r="F57" s="286">
        <v>18</v>
      </c>
      <c r="G57" s="335" t="s">
        <v>42</v>
      </c>
      <c r="H57" s="545">
        <v>2750000</v>
      </c>
      <c r="I57" s="44">
        <f t="shared" si="64"/>
        <v>49500000</v>
      </c>
      <c r="J57" s="136">
        <v>0</v>
      </c>
      <c r="K57" s="46">
        <f t="shared" si="65"/>
        <v>0</v>
      </c>
      <c r="L57" s="46">
        <f t="shared" si="66"/>
        <v>49500000</v>
      </c>
      <c r="M57" s="793"/>
      <c r="N57" s="793"/>
      <c r="O57" s="793"/>
      <c r="P57" s="793"/>
      <c r="Q57" s="266" t="s">
        <v>260</v>
      </c>
      <c r="R57" s="44">
        <v>990000</v>
      </c>
      <c r="S57" s="97">
        <f>SUM(F57*R57)</f>
        <v>17820000</v>
      </c>
      <c r="T57" s="83">
        <v>0</v>
      </c>
      <c r="U57" s="81">
        <f t="shared" si="67"/>
        <v>0</v>
      </c>
      <c r="V57" s="81">
        <f t="shared" si="68"/>
        <v>17820000</v>
      </c>
      <c r="W57" s="46">
        <f t="shared" si="69"/>
        <v>17820000</v>
      </c>
      <c r="X57" s="83">
        <v>0.11</v>
      </c>
      <c r="Y57" s="46">
        <f t="shared" si="70"/>
        <v>19780200</v>
      </c>
    </row>
    <row r="58" spans="1:297" s="120" customFormat="1" ht="15.5" x14ac:dyDescent="0.35">
      <c r="A58" s="139">
        <v>2</v>
      </c>
      <c r="B58" s="140">
        <v>45867</v>
      </c>
      <c r="C58" s="141">
        <v>118800725</v>
      </c>
      <c r="D58" s="139" t="s">
        <v>141</v>
      </c>
      <c r="E58" s="190" t="s">
        <v>642</v>
      </c>
      <c r="F58" s="231">
        <v>12</v>
      </c>
      <c r="G58" s="531" t="s">
        <v>643</v>
      </c>
      <c r="H58" s="554">
        <v>12000000</v>
      </c>
      <c r="I58" s="145">
        <f t="shared" ref="I58" si="71">SUM(F58*H58)</f>
        <v>144000000</v>
      </c>
      <c r="J58" s="152">
        <v>0</v>
      </c>
      <c r="K58" s="146">
        <f>SUM(I58*J58)</f>
        <v>0</v>
      </c>
      <c r="L58" s="146">
        <f t="shared" ref="L58" si="72">SUM(I58-K58)</f>
        <v>144000000</v>
      </c>
      <c r="M58" s="146">
        <f>SUM(L58:L58)</f>
        <v>144000000</v>
      </c>
      <c r="N58" s="146">
        <f t="shared" ref="N58" si="73">SUM(M58*11%)</f>
        <v>15840000</v>
      </c>
      <c r="O58" s="146">
        <f>SUM(M58*1.375%)</f>
        <v>1980000</v>
      </c>
      <c r="P58" s="146">
        <f>SUM(M58+N58)</f>
        <v>159840000</v>
      </c>
      <c r="Q58" s="143" t="s">
        <v>644</v>
      </c>
      <c r="R58" s="566">
        <v>8060000</v>
      </c>
      <c r="S58" s="148">
        <f>SUM(F58*R58)</f>
        <v>96720000</v>
      </c>
      <c r="T58" s="149">
        <v>0</v>
      </c>
      <c r="U58" s="121">
        <f>SUM(S58*T58)</f>
        <v>0</v>
      </c>
      <c r="V58" s="121">
        <f>SUM(S58-U58)</f>
        <v>96720000</v>
      </c>
      <c r="W58" s="146">
        <f>SUM(V58)</f>
        <v>96720000</v>
      </c>
      <c r="X58" s="149">
        <v>0.11</v>
      </c>
      <c r="Y58" s="146">
        <f>SUM(W58+(W58*X58))</f>
        <v>107359200</v>
      </c>
    </row>
    <row r="59" spans="1:297" x14ac:dyDescent="0.35">
      <c r="Y59" s="31"/>
    </row>
    <row r="60" spans="1:297" ht="19" thickBot="1" x14ac:dyDescent="0.4">
      <c r="A60" s="843" t="s">
        <v>652</v>
      </c>
      <c r="B60" s="842"/>
      <c r="C60" s="842"/>
      <c r="D60" s="34"/>
      <c r="E60" s="4"/>
      <c r="F60" s="5"/>
      <c r="G60" s="4"/>
      <c r="H60" s="6"/>
      <c r="I60" s="7"/>
      <c r="J60" s="8"/>
      <c r="K60" s="9"/>
      <c r="L60" s="9"/>
      <c r="M60" s="10"/>
      <c r="N60" s="10"/>
      <c r="O60" s="10"/>
      <c r="P60" s="10"/>
      <c r="Q60" s="11"/>
      <c r="R60" s="11"/>
      <c r="S60" s="12"/>
      <c r="T60" s="13"/>
      <c r="U60" s="13"/>
      <c r="V60" s="13"/>
      <c r="W60" s="12"/>
      <c r="X60" s="13"/>
      <c r="Y60" s="13"/>
    </row>
    <row r="61" spans="1:297" ht="15.5" x14ac:dyDescent="0.35">
      <c r="A61" s="798" t="s">
        <v>0</v>
      </c>
      <c r="B61" s="862" t="s">
        <v>1</v>
      </c>
      <c r="C61" s="863"/>
      <c r="D61" s="798" t="s">
        <v>3</v>
      </c>
      <c r="E61" s="798" t="s">
        <v>5</v>
      </c>
      <c r="F61" s="798" t="s">
        <v>6</v>
      </c>
      <c r="G61" s="798"/>
      <c r="H61" s="370" t="s">
        <v>7</v>
      </c>
      <c r="I61" s="371" t="s">
        <v>8</v>
      </c>
      <c r="J61" s="372" t="s">
        <v>9</v>
      </c>
      <c r="K61" s="371" t="s">
        <v>10</v>
      </c>
      <c r="L61" s="371" t="s">
        <v>10</v>
      </c>
      <c r="M61" s="371" t="s">
        <v>11</v>
      </c>
      <c r="N61" s="802" t="s">
        <v>93</v>
      </c>
      <c r="O61" s="802" t="s">
        <v>206</v>
      </c>
      <c r="P61" s="371" t="s">
        <v>12</v>
      </c>
      <c r="Q61" s="804" t="s">
        <v>13</v>
      </c>
      <c r="R61" s="371" t="s">
        <v>14</v>
      </c>
      <c r="S61" s="371" t="s">
        <v>14</v>
      </c>
      <c r="T61" s="374" t="s">
        <v>15</v>
      </c>
      <c r="U61" s="40" t="s">
        <v>16</v>
      </c>
      <c r="V61" s="40" t="s">
        <v>17</v>
      </c>
      <c r="W61" s="40" t="s">
        <v>18</v>
      </c>
      <c r="X61" s="794" t="s">
        <v>19</v>
      </c>
      <c r="Y61" s="796" t="s">
        <v>17</v>
      </c>
    </row>
    <row r="62" spans="1:297" s="41" customFormat="1" ht="16" thickBot="1" x14ac:dyDescent="0.4">
      <c r="A62" s="808"/>
      <c r="B62" s="375" t="s">
        <v>20</v>
      </c>
      <c r="C62" s="367" t="s">
        <v>21</v>
      </c>
      <c r="D62" s="808"/>
      <c r="E62" s="808"/>
      <c r="F62" s="377" t="s">
        <v>23</v>
      </c>
      <c r="G62" s="367" t="s">
        <v>24</v>
      </c>
      <c r="H62" s="378" t="s">
        <v>25</v>
      </c>
      <c r="I62" s="379" t="s">
        <v>25</v>
      </c>
      <c r="J62" s="380" t="s">
        <v>26</v>
      </c>
      <c r="K62" s="379" t="s">
        <v>27</v>
      </c>
      <c r="L62" s="379" t="s">
        <v>28</v>
      </c>
      <c r="M62" s="379" t="s">
        <v>29</v>
      </c>
      <c r="N62" s="810"/>
      <c r="O62" s="810"/>
      <c r="P62" s="379" t="s">
        <v>30</v>
      </c>
      <c r="Q62" s="811"/>
      <c r="R62" s="379" t="s">
        <v>31</v>
      </c>
      <c r="S62" s="379" t="s">
        <v>32</v>
      </c>
      <c r="T62" s="381" t="s">
        <v>33</v>
      </c>
      <c r="U62" s="367" t="s">
        <v>34</v>
      </c>
      <c r="V62" s="367" t="s">
        <v>35</v>
      </c>
      <c r="W62" s="367" t="s">
        <v>36</v>
      </c>
      <c r="X62" s="806"/>
      <c r="Y62" s="807"/>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row>
    <row r="63" spans="1:297" s="120" customFormat="1" ht="15.5" x14ac:dyDescent="0.35">
      <c r="A63" s="139">
        <v>1</v>
      </c>
      <c r="B63" s="140">
        <v>45883</v>
      </c>
      <c r="C63" s="141" t="s">
        <v>653</v>
      </c>
      <c r="D63" s="139" t="s">
        <v>141</v>
      </c>
      <c r="E63" s="264" t="s">
        <v>226</v>
      </c>
      <c r="F63" s="139">
        <v>12</v>
      </c>
      <c r="G63" s="147" t="s">
        <v>52</v>
      </c>
      <c r="H63" s="536">
        <v>138738.73800000001</v>
      </c>
      <c r="I63" s="145">
        <f t="shared" ref="I63" si="74">SUM(F63*H63)</f>
        <v>1664864.8560000001</v>
      </c>
      <c r="J63" s="152">
        <v>0</v>
      </c>
      <c r="K63" s="146">
        <f t="shared" ref="K63" si="75">SUM(I63*J63)</f>
        <v>0</v>
      </c>
      <c r="L63" s="146">
        <f>SUM(I63-K63)</f>
        <v>1664864.8560000001</v>
      </c>
      <c r="M63" s="146">
        <f>SUM(L63:L63)</f>
        <v>1664864.8560000001</v>
      </c>
      <c r="N63" s="146">
        <f t="shared" ref="N63" si="76">SUM(M63*11%)</f>
        <v>183135.13416000002</v>
      </c>
      <c r="O63" s="146">
        <f>SUM(M63*1.375%)</f>
        <v>22891.891770000002</v>
      </c>
      <c r="P63" s="146">
        <f>SUM(M63+N63)</f>
        <v>1847999.99016</v>
      </c>
      <c r="Q63" s="250" t="s">
        <v>227</v>
      </c>
      <c r="R63" s="536">
        <v>138738.73800000001</v>
      </c>
      <c r="S63" s="148">
        <f>SUM(F63*R63)</f>
        <v>1664864.8560000001</v>
      </c>
      <c r="T63" s="149">
        <v>0.3</v>
      </c>
      <c r="U63" s="121">
        <f t="shared" ref="U63" si="77">SUM(S63*T63)</f>
        <v>499459.45680000004</v>
      </c>
      <c r="V63" s="121">
        <f t="shared" ref="V63" si="78">SUM(S63-U63)</f>
        <v>1165405.3992000001</v>
      </c>
      <c r="W63" s="146">
        <f t="shared" ref="W63" si="79">SUM(V63)</f>
        <v>1165405.3992000001</v>
      </c>
      <c r="X63" s="149">
        <v>0.11</v>
      </c>
      <c r="Y63" s="146">
        <f t="shared" ref="Y63" si="80">SUM(W63+(W63*X63))</f>
        <v>1293599.9931120002</v>
      </c>
    </row>
    <row r="64" spans="1:297" s="120" customFormat="1" ht="30" customHeight="1" x14ac:dyDescent="0.35">
      <c r="A64" s="139">
        <v>2</v>
      </c>
      <c r="B64" s="140">
        <v>45883</v>
      </c>
      <c r="C64" s="141" t="s">
        <v>654</v>
      </c>
      <c r="D64" s="139" t="s">
        <v>141</v>
      </c>
      <c r="E64" s="292" t="s">
        <v>284</v>
      </c>
      <c r="F64" s="139">
        <v>200</v>
      </c>
      <c r="G64" s="147" t="s">
        <v>45</v>
      </c>
      <c r="H64" s="536">
        <v>150450.45000000001</v>
      </c>
      <c r="I64" s="145">
        <f>SUM(F64*H64)</f>
        <v>30090090.000000004</v>
      </c>
      <c r="J64" s="147">
        <v>0</v>
      </c>
      <c r="K64" s="146">
        <f>SUM(I64*J64)</f>
        <v>0</v>
      </c>
      <c r="L64" s="146">
        <f t="shared" ref="L64" si="81">SUM(I64-K64)</f>
        <v>30090090.000000004</v>
      </c>
      <c r="M64" s="121">
        <f>SUM(L64:L64)</f>
        <v>30090090.000000004</v>
      </c>
      <c r="N64" s="121">
        <f t="shared" ref="N64" si="82">SUM(M64*11%)</f>
        <v>3309909.9000000004</v>
      </c>
      <c r="O64" s="121">
        <f>SUM(M64*1.375%)</f>
        <v>413738.73750000005</v>
      </c>
      <c r="P64" s="122">
        <f>SUM(M64+N64)</f>
        <v>33399999.900000006</v>
      </c>
      <c r="Q64" s="582" t="s">
        <v>426</v>
      </c>
      <c r="R64" s="554">
        <v>154000</v>
      </c>
      <c r="S64" s="148">
        <f>SUM(F64*R64)</f>
        <v>30800000</v>
      </c>
      <c r="T64" s="149">
        <v>0.22500000000000001</v>
      </c>
      <c r="U64" s="121">
        <f>SUM(S64*T64)</f>
        <v>6930000</v>
      </c>
      <c r="V64" s="121">
        <f>SUM(S64-U64)</f>
        <v>23870000</v>
      </c>
      <c r="W64" s="146">
        <f>SUM(V64)</f>
        <v>23870000</v>
      </c>
      <c r="X64" s="149">
        <v>0.11</v>
      </c>
      <c r="Y64" s="146">
        <f>SUM(W64+(W64*X64))</f>
        <v>26495700</v>
      </c>
    </row>
    <row r="65" spans="1:297" s="120" customFormat="1" ht="15.5" x14ac:dyDescent="0.35">
      <c r="A65" s="139">
        <v>3</v>
      </c>
      <c r="B65" s="140">
        <v>45883</v>
      </c>
      <c r="C65" s="141" t="s">
        <v>655</v>
      </c>
      <c r="D65" s="139" t="s">
        <v>141</v>
      </c>
      <c r="E65" s="190" t="s">
        <v>263</v>
      </c>
      <c r="F65" s="231">
        <v>5</v>
      </c>
      <c r="G65" s="531" t="s">
        <v>96</v>
      </c>
      <c r="H65" s="536">
        <v>278378.37800000003</v>
      </c>
      <c r="I65" s="145">
        <f t="shared" ref="I65" si="83">SUM(F65*H65)</f>
        <v>1391891.8900000001</v>
      </c>
      <c r="J65" s="152">
        <v>0</v>
      </c>
      <c r="K65" s="146">
        <f>SUM(I65*J65)</f>
        <v>0</v>
      </c>
      <c r="L65" s="146">
        <f t="shared" ref="L65" si="84">SUM(I65-K65)</f>
        <v>1391891.8900000001</v>
      </c>
      <c r="M65" s="146">
        <f>SUM(L65:L65)</f>
        <v>1391891.8900000001</v>
      </c>
      <c r="N65" s="146">
        <f t="shared" ref="N65" si="85">SUM(M65*11%)</f>
        <v>153108.1079</v>
      </c>
      <c r="O65" s="146">
        <f>SUM(M65*1.375%)</f>
        <v>19138.5134875</v>
      </c>
      <c r="P65" s="146">
        <f>SUM(M65+N65)</f>
        <v>1544999.9979000001</v>
      </c>
      <c r="Q65" s="143" t="s">
        <v>205</v>
      </c>
      <c r="R65" s="566">
        <v>278348</v>
      </c>
      <c r="S65" s="148">
        <f>SUM(F65*R65)</f>
        <v>1391740</v>
      </c>
      <c r="T65" s="149">
        <v>0.2</v>
      </c>
      <c r="U65" s="121">
        <v>278378</v>
      </c>
      <c r="V65" s="121">
        <f>SUM(S65-U65)</f>
        <v>1113362</v>
      </c>
      <c r="W65" s="146">
        <f>SUM(V65)</f>
        <v>1113362</v>
      </c>
      <c r="X65" s="149">
        <v>0.11</v>
      </c>
      <c r="Y65" s="146">
        <f>SUM(W65+(W65*X65))</f>
        <v>1235831.82</v>
      </c>
    </row>
    <row r="66" spans="1:297" s="120" customFormat="1" ht="15.5" x14ac:dyDescent="0.35">
      <c r="A66" s="139">
        <v>4</v>
      </c>
      <c r="B66" s="140">
        <v>45891</v>
      </c>
      <c r="C66" s="141" t="s">
        <v>661</v>
      </c>
      <c r="D66" s="139" t="s">
        <v>141</v>
      </c>
      <c r="E66" s="190" t="s">
        <v>662</v>
      </c>
      <c r="F66" s="231">
        <v>6</v>
      </c>
      <c r="G66" s="531" t="s">
        <v>96</v>
      </c>
      <c r="H66" s="536">
        <v>162162.16</v>
      </c>
      <c r="I66" s="145">
        <f t="shared" ref="I66" si="86">SUM(F66*H66)</f>
        <v>972972.96</v>
      </c>
      <c r="J66" s="152">
        <v>0</v>
      </c>
      <c r="K66" s="146">
        <f>SUM(I66*J66)</f>
        <v>0</v>
      </c>
      <c r="L66" s="146">
        <f t="shared" ref="L66" si="87">SUM(I66-K66)</f>
        <v>972972.96</v>
      </c>
      <c r="M66" s="146">
        <f>SUM(L66:L66)</f>
        <v>972972.96</v>
      </c>
      <c r="N66" s="146">
        <f t="shared" ref="N66" si="88">SUM(M66*11%)</f>
        <v>107027.02559999999</v>
      </c>
      <c r="O66" s="146">
        <f>SUM(M66*1.375%)</f>
        <v>13378.378199999999</v>
      </c>
      <c r="P66" s="146">
        <f>SUM(M66+N66)</f>
        <v>1079999.9856</v>
      </c>
      <c r="Q66" s="143" t="s">
        <v>205</v>
      </c>
      <c r="R66" s="566">
        <v>162162.16</v>
      </c>
      <c r="S66" s="148">
        <f>SUM(F66*R66)</f>
        <v>972972.96</v>
      </c>
      <c r="T66" s="149">
        <v>0.2</v>
      </c>
      <c r="U66" s="121">
        <v>278378</v>
      </c>
      <c r="V66" s="121">
        <f>SUM(S66-U66)</f>
        <v>694594.96</v>
      </c>
      <c r="W66" s="146">
        <f>SUM(V66)</f>
        <v>694594.96</v>
      </c>
      <c r="X66" s="149">
        <v>0.11</v>
      </c>
      <c r="Y66" s="146">
        <f>SUM(W66+(W66*X66))</f>
        <v>771000.40559999994</v>
      </c>
    </row>
    <row r="67" spans="1:297" x14ac:dyDescent="0.35">
      <c r="Y67" s="31"/>
    </row>
    <row r="68" spans="1:297" x14ac:dyDescent="0.35">
      <c r="Y68" s="31"/>
    </row>
    <row r="69" spans="1:297" ht="19" thickBot="1" x14ac:dyDescent="0.4">
      <c r="A69" s="843" t="s">
        <v>678</v>
      </c>
      <c r="B69" s="842"/>
      <c r="C69" s="842"/>
      <c r="D69" s="34"/>
      <c r="E69" s="4"/>
      <c r="F69" s="5"/>
      <c r="G69" s="4"/>
      <c r="H69" s="6"/>
      <c r="I69" s="7"/>
      <c r="J69" s="8"/>
      <c r="K69" s="9"/>
      <c r="L69" s="9"/>
      <c r="M69" s="10"/>
      <c r="N69" s="10"/>
      <c r="O69" s="10"/>
      <c r="P69" s="10"/>
      <c r="Q69" s="11"/>
      <c r="R69" s="11"/>
      <c r="S69" s="12"/>
      <c r="T69" s="13"/>
      <c r="U69" s="13"/>
      <c r="V69" s="13"/>
      <c r="W69" s="12"/>
      <c r="X69" s="13"/>
      <c r="Y69" s="13"/>
    </row>
    <row r="70" spans="1:297" ht="15.5" x14ac:dyDescent="0.35">
      <c r="A70" s="798" t="s">
        <v>0</v>
      </c>
      <c r="B70" s="862" t="s">
        <v>1</v>
      </c>
      <c r="C70" s="863"/>
      <c r="D70" s="798" t="s">
        <v>3</v>
      </c>
      <c r="E70" s="798" t="s">
        <v>5</v>
      </c>
      <c r="F70" s="798" t="s">
        <v>6</v>
      </c>
      <c r="G70" s="798"/>
      <c r="H70" s="370" t="s">
        <v>7</v>
      </c>
      <c r="I70" s="371" t="s">
        <v>8</v>
      </c>
      <c r="J70" s="372" t="s">
        <v>9</v>
      </c>
      <c r="K70" s="371" t="s">
        <v>10</v>
      </c>
      <c r="L70" s="371" t="s">
        <v>10</v>
      </c>
      <c r="M70" s="371" t="s">
        <v>11</v>
      </c>
      <c r="N70" s="802" t="s">
        <v>93</v>
      </c>
      <c r="O70" s="802" t="s">
        <v>206</v>
      </c>
      <c r="P70" s="371" t="s">
        <v>12</v>
      </c>
      <c r="Q70" s="804" t="s">
        <v>13</v>
      </c>
      <c r="R70" s="371" t="s">
        <v>14</v>
      </c>
      <c r="S70" s="371" t="s">
        <v>14</v>
      </c>
      <c r="T70" s="374" t="s">
        <v>15</v>
      </c>
      <c r="U70" s="40" t="s">
        <v>16</v>
      </c>
      <c r="V70" s="40" t="s">
        <v>17</v>
      </c>
      <c r="W70" s="40" t="s">
        <v>18</v>
      </c>
      <c r="X70" s="794" t="s">
        <v>19</v>
      </c>
      <c r="Y70" s="796" t="s">
        <v>17</v>
      </c>
    </row>
    <row r="71" spans="1:297" s="41" customFormat="1" ht="16" thickBot="1" x14ac:dyDescent="0.4">
      <c r="A71" s="808"/>
      <c r="B71" s="375" t="s">
        <v>20</v>
      </c>
      <c r="C71" s="367" t="s">
        <v>21</v>
      </c>
      <c r="D71" s="808"/>
      <c r="E71" s="808"/>
      <c r="F71" s="377" t="s">
        <v>23</v>
      </c>
      <c r="G71" s="367" t="s">
        <v>24</v>
      </c>
      <c r="H71" s="378" t="s">
        <v>25</v>
      </c>
      <c r="I71" s="379" t="s">
        <v>25</v>
      </c>
      <c r="J71" s="380" t="s">
        <v>26</v>
      </c>
      <c r="K71" s="379" t="s">
        <v>27</v>
      </c>
      <c r="L71" s="379" t="s">
        <v>28</v>
      </c>
      <c r="M71" s="379" t="s">
        <v>29</v>
      </c>
      <c r="N71" s="810"/>
      <c r="O71" s="810"/>
      <c r="P71" s="379" t="s">
        <v>30</v>
      </c>
      <c r="Q71" s="811"/>
      <c r="R71" s="379" t="s">
        <v>31</v>
      </c>
      <c r="S71" s="379" t="s">
        <v>32</v>
      </c>
      <c r="T71" s="381" t="s">
        <v>33</v>
      </c>
      <c r="U71" s="367" t="s">
        <v>34</v>
      </c>
      <c r="V71" s="367" t="s">
        <v>35</v>
      </c>
      <c r="W71" s="367" t="s">
        <v>36</v>
      </c>
      <c r="X71" s="806"/>
      <c r="Y71" s="807"/>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row>
    <row r="72" spans="1:297" s="20" customFormat="1" ht="15.5" x14ac:dyDescent="0.35">
      <c r="A72" s="786">
        <v>1</v>
      </c>
      <c r="B72" s="783">
        <v>45925</v>
      </c>
      <c r="C72" s="838" t="s">
        <v>677</v>
      </c>
      <c r="D72" s="786" t="s">
        <v>141</v>
      </c>
      <c r="E72" s="86" t="s">
        <v>239</v>
      </c>
      <c r="F72" s="517">
        <v>20</v>
      </c>
      <c r="G72" s="336" t="s">
        <v>50</v>
      </c>
      <c r="H72" s="518">
        <v>2250000</v>
      </c>
      <c r="I72" s="123">
        <f t="shared" ref="I72" si="89">SUM(F72*H72)</f>
        <v>45000000</v>
      </c>
      <c r="J72" s="133">
        <v>0</v>
      </c>
      <c r="K72" s="134">
        <f t="shared" ref="K72" si="90">SUM(I72*J72)</f>
        <v>0</v>
      </c>
      <c r="L72" s="134">
        <f t="shared" ref="L72" si="91">SUM(I72-K72)</f>
        <v>45000000</v>
      </c>
      <c r="M72" s="791">
        <f>SUM(L72:L74)</f>
        <v>101321500</v>
      </c>
      <c r="N72" s="791">
        <f>SUM(M72*11%)</f>
        <v>11145365</v>
      </c>
      <c r="O72" s="791">
        <f>SUM(M72*1.375%)</f>
        <v>1393170.625</v>
      </c>
      <c r="P72" s="791">
        <f>SUM(M72+N72)</f>
        <v>112466865</v>
      </c>
      <c r="Q72" s="168" t="s">
        <v>260</v>
      </c>
      <c r="R72" s="123">
        <v>810000</v>
      </c>
      <c r="S72" s="137">
        <f>SUM(F72*R72)</f>
        <v>16200000</v>
      </c>
      <c r="T72" s="138">
        <v>0</v>
      </c>
      <c r="U72" s="129">
        <f t="shared" ref="U72" si="92">SUM(S72*T72)</f>
        <v>0</v>
      </c>
      <c r="V72" s="129">
        <f t="shared" ref="V72" si="93">SUM(S72-U72)</f>
        <v>16200000</v>
      </c>
      <c r="W72" s="134">
        <f t="shared" ref="W72" si="94">SUM(V72)</f>
        <v>16200000</v>
      </c>
      <c r="X72" s="138">
        <v>0.11</v>
      </c>
      <c r="Y72" s="134">
        <f t="shared" ref="Y72" si="95">SUM(W72+(W72*X72))</f>
        <v>17982000</v>
      </c>
    </row>
    <row r="73" spans="1:297" s="20" customFormat="1" ht="15.5" x14ac:dyDescent="0.35">
      <c r="A73" s="787"/>
      <c r="B73" s="784"/>
      <c r="C73" s="884"/>
      <c r="D73" s="787"/>
      <c r="E73" s="175" t="s">
        <v>237</v>
      </c>
      <c r="F73" s="281">
        <v>16</v>
      </c>
      <c r="G73" s="334" t="s">
        <v>45</v>
      </c>
      <c r="H73" s="519">
        <v>3234000</v>
      </c>
      <c r="I73" s="54">
        <f t="shared" ref="I73" si="96">SUM(F73*H73)</f>
        <v>51744000</v>
      </c>
      <c r="J73" s="158">
        <v>0</v>
      </c>
      <c r="K73" s="56">
        <f t="shared" ref="K73" si="97">SUM(I73*J73)</f>
        <v>0</v>
      </c>
      <c r="L73" s="56">
        <f t="shared" ref="L73" si="98">SUM(I73-K73)</f>
        <v>51744000</v>
      </c>
      <c r="M73" s="792"/>
      <c r="N73" s="792"/>
      <c r="O73" s="792"/>
      <c r="P73" s="792"/>
      <c r="Q73" s="174" t="s">
        <v>260</v>
      </c>
      <c r="R73" s="54">
        <v>582000</v>
      </c>
      <c r="S73" s="78">
        <f>SUM(F73*R73)</f>
        <v>9312000</v>
      </c>
      <c r="T73" s="79">
        <v>0</v>
      </c>
      <c r="U73" s="73">
        <f t="shared" ref="U73" si="99">SUM(S73*T73)</f>
        <v>0</v>
      </c>
      <c r="V73" s="73">
        <f t="shared" ref="V73" si="100">SUM(S73-U73)</f>
        <v>9312000</v>
      </c>
      <c r="W73" s="56">
        <f t="shared" ref="W73:W74" si="101">SUM(V73)</f>
        <v>9312000</v>
      </c>
      <c r="X73" s="79">
        <v>0.11</v>
      </c>
      <c r="Y73" s="56">
        <f t="shared" ref="Y73" si="102">SUM(W73+(W73*X73))</f>
        <v>10336320</v>
      </c>
    </row>
    <row r="74" spans="1:297" s="20" customFormat="1" ht="15.5" x14ac:dyDescent="0.35">
      <c r="A74" s="788"/>
      <c r="B74" s="785"/>
      <c r="C74" s="839"/>
      <c r="D74" s="788"/>
      <c r="E74" s="90" t="s">
        <v>256</v>
      </c>
      <c r="F74" s="286">
        <v>1</v>
      </c>
      <c r="G74" s="335" t="s">
        <v>46</v>
      </c>
      <c r="H74" s="545">
        <v>4577500</v>
      </c>
      <c r="I74" s="44">
        <f t="shared" ref="I74" si="103">SUM(F74*H74)</f>
        <v>4577500</v>
      </c>
      <c r="J74" s="136">
        <v>0</v>
      </c>
      <c r="K74" s="46">
        <f t="shared" ref="K74" si="104">SUM(I74*J74)</f>
        <v>0</v>
      </c>
      <c r="L74" s="46">
        <f t="shared" ref="L74" si="105">SUM(I74-K74)</f>
        <v>4577500</v>
      </c>
      <c r="M74" s="793"/>
      <c r="N74" s="793"/>
      <c r="O74" s="793"/>
      <c r="P74" s="793"/>
      <c r="Q74" s="266" t="s">
        <v>260</v>
      </c>
      <c r="R74" s="44">
        <v>650000</v>
      </c>
      <c r="S74" s="97">
        <f>SUM(F74*R74)</f>
        <v>650000</v>
      </c>
      <c r="T74" s="83">
        <v>0</v>
      </c>
      <c r="U74" s="81">
        <f t="shared" ref="U74" si="106">SUM(S74*T74)</f>
        <v>0</v>
      </c>
      <c r="V74" s="81">
        <f t="shared" ref="V74" si="107">SUM(S74-U74)</f>
        <v>650000</v>
      </c>
      <c r="W74" s="46">
        <f t="shared" si="101"/>
        <v>650000</v>
      </c>
      <c r="X74" s="83">
        <v>0.11</v>
      </c>
      <c r="Y74" s="46">
        <f t="shared" ref="Y74" si="108">SUM(W74+(W74*X74))</f>
        <v>721500</v>
      </c>
    </row>
    <row r="75" spans="1:297" x14ac:dyDescent="0.35">
      <c r="Y75" s="31"/>
    </row>
    <row r="76" spans="1:297" ht="19" thickBot="1" x14ac:dyDescent="0.4">
      <c r="A76" s="843" t="s">
        <v>707</v>
      </c>
      <c r="B76" s="842"/>
      <c r="C76" s="842"/>
      <c r="D76" s="34"/>
      <c r="E76" s="4"/>
      <c r="F76" s="5"/>
      <c r="G76" s="4"/>
      <c r="H76" s="6"/>
      <c r="I76" s="7"/>
      <c r="J76" s="8"/>
      <c r="K76" s="9"/>
      <c r="L76" s="9"/>
      <c r="M76" s="10"/>
      <c r="N76" s="10"/>
      <c r="O76" s="10"/>
      <c r="P76" s="10"/>
      <c r="Q76" s="11"/>
      <c r="R76" s="11"/>
      <c r="S76" s="12"/>
      <c r="T76" s="13"/>
      <c r="U76" s="13"/>
      <c r="V76" s="13"/>
      <c r="W76" s="12"/>
      <c r="X76" s="13"/>
      <c r="Y76" s="13"/>
    </row>
    <row r="77" spans="1:297" ht="15.5" x14ac:dyDescent="0.35">
      <c r="A77" s="798" t="s">
        <v>0</v>
      </c>
      <c r="B77" s="862" t="s">
        <v>1</v>
      </c>
      <c r="C77" s="863"/>
      <c r="D77" s="798" t="s">
        <v>3</v>
      </c>
      <c r="E77" s="798" t="s">
        <v>5</v>
      </c>
      <c r="F77" s="798" t="s">
        <v>6</v>
      </c>
      <c r="G77" s="798"/>
      <c r="H77" s="370" t="s">
        <v>7</v>
      </c>
      <c r="I77" s="371" t="s">
        <v>8</v>
      </c>
      <c r="J77" s="372" t="s">
        <v>9</v>
      </c>
      <c r="K77" s="371" t="s">
        <v>10</v>
      </c>
      <c r="L77" s="371" t="s">
        <v>10</v>
      </c>
      <c r="M77" s="371" t="s">
        <v>11</v>
      </c>
      <c r="N77" s="802" t="s">
        <v>93</v>
      </c>
      <c r="O77" s="802" t="s">
        <v>206</v>
      </c>
      <c r="P77" s="371" t="s">
        <v>12</v>
      </c>
      <c r="Q77" s="804" t="s">
        <v>13</v>
      </c>
      <c r="R77" s="371" t="s">
        <v>14</v>
      </c>
      <c r="S77" s="371" t="s">
        <v>14</v>
      </c>
      <c r="T77" s="374" t="s">
        <v>15</v>
      </c>
      <c r="U77" s="40" t="s">
        <v>16</v>
      </c>
      <c r="V77" s="40" t="s">
        <v>17</v>
      </c>
      <c r="W77" s="40" t="s">
        <v>18</v>
      </c>
      <c r="X77" s="794" t="s">
        <v>19</v>
      </c>
      <c r="Y77" s="796" t="s">
        <v>17</v>
      </c>
    </row>
    <row r="78" spans="1:297" s="41" customFormat="1" ht="16" thickBot="1" x14ac:dyDescent="0.4">
      <c r="A78" s="808"/>
      <c r="B78" s="375" t="s">
        <v>20</v>
      </c>
      <c r="C78" s="367" t="s">
        <v>21</v>
      </c>
      <c r="D78" s="808"/>
      <c r="E78" s="808"/>
      <c r="F78" s="377" t="s">
        <v>23</v>
      </c>
      <c r="G78" s="367" t="s">
        <v>24</v>
      </c>
      <c r="H78" s="378" t="s">
        <v>25</v>
      </c>
      <c r="I78" s="379" t="s">
        <v>25</v>
      </c>
      <c r="J78" s="380" t="s">
        <v>26</v>
      </c>
      <c r="K78" s="379" t="s">
        <v>27</v>
      </c>
      <c r="L78" s="379" t="s">
        <v>28</v>
      </c>
      <c r="M78" s="379" t="s">
        <v>29</v>
      </c>
      <c r="N78" s="810"/>
      <c r="O78" s="810"/>
      <c r="P78" s="379" t="s">
        <v>30</v>
      </c>
      <c r="Q78" s="811"/>
      <c r="R78" s="379" t="s">
        <v>31</v>
      </c>
      <c r="S78" s="379" t="s">
        <v>32</v>
      </c>
      <c r="T78" s="381" t="s">
        <v>33</v>
      </c>
      <c r="U78" s="367" t="s">
        <v>34</v>
      </c>
      <c r="V78" s="367" t="s">
        <v>35</v>
      </c>
      <c r="W78" s="367" t="s">
        <v>36</v>
      </c>
      <c r="X78" s="806"/>
      <c r="Y78" s="807"/>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row>
    <row r="79" spans="1:297" s="120" customFormat="1" ht="15.5" x14ac:dyDescent="0.35">
      <c r="A79" s="786">
        <v>1</v>
      </c>
      <c r="B79" s="783">
        <v>45959</v>
      </c>
      <c r="C79" s="838" t="s">
        <v>708</v>
      </c>
      <c r="D79" s="786" t="s">
        <v>141</v>
      </c>
      <c r="E79" s="172" t="s">
        <v>283</v>
      </c>
      <c r="F79" s="203">
        <v>3</v>
      </c>
      <c r="G79" s="336" t="s">
        <v>45</v>
      </c>
      <c r="H79" s="620">
        <v>1881592.79</v>
      </c>
      <c r="I79" s="123">
        <f t="shared" ref="I79:I85" si="109">SUM(F79*H79)</f>
        <v>5644778.3700000001</v>
      </c>
      <c r="J79" s="133">
        <v>0</v>
      </c>
      <c r="K79" s="134">
        <f t="shared" ref="K79:K85" si="110">SUM(I79*J79)</f>
        <v>0</v>
      </c>
      <c r="L79" s="134">
        <f t="shared" ref="L79:L85" si="111">SUM(I79-K79)</f>
        <v>5644778.3700000001</v>
      </c>
      <c r="M79" s="791">
        <f>SUM(L79:L82)</f>
        <v>64820508.074000001</v>
      </c>
      <c r="N79" s="791">
        <f>SUM(M79*11%)</f>
        <v>7130255.8881400004</v>
      </c>
      <c r="O79" s="791">
        <f>SUM(M79*1.375%)</f>
        <v>891281.98601750005</v>
      </c>
      <c r="P79" s="791">
        <f>SUM(M79+N79)</f>
        <v>71950763.962139994</v>
      </c>
      <c r="Q79" s="171" t="s">
        <v>280</v>
      </c>
      <c r="R79" s="621">
        <v>1881593</v>
      </c>
      <c r="S79" s="137">
        <f>SUM(F79*R79)</f>
        <v>5644779</v>
      </c>
      <c r="T79" s="138">
        <v>0.25</v>
      </c>
      <c r="U79" s="129">
        <f t="shared" ref="U79:U85" si="112">SUM(S79*T79)</f>
        <v>1411194.75</v>
      </c>
      <c r="V79" s="129">
        <f t="shared" ref="V79:V85" si="113">SUM(S79-U79)</f>
        <v>4233584.25</v>
      </c>
      <c r="W79" s="134">
        <f t="shared" ref="W79:W85" si="114">SUM(V79)</f>
        <v>4233584.25</v>
      </c>
      <c r="X79" s="138">
        <v>0.11</v>
      </c>
      <c r="Y79" s="134">
        <f t="shared" ref="Y79:Y85" si="115">SUM(W79+(W79*X79))</f>
        <v>4699278.5175000001</v>
      </c>
    </row>
    <row r="80" spans="1:297" s="20" customFormat="1" ht="15.5" x14ac:dyDescent="0.35">
      <c r="A80" s="787"/>
      <c r="B80" s="784"/>
      <c r="C80" s="884"/>
      <c r="D80" s="787"/>
      <c r="E80" s="260" t="s">
        <v>495</v>
      </c>
      <c r="F80" s="281">
        <v>2</v>
      </c>
      <c r="G80" s="334" t="s">
        <v>52</v>
      </c>
      <c r="H80" s="519">
        <v>6667000</v>
      </c>
      <c r="I80" s="54">
        <f t="shared" si="109"/>
        <v>13334000</v>
      </c>
      <c r="J80" s="158">
        <v>0</v>
      </c>
      <c r="K80" s="56">
        <f t="shared" si="110"/>
        <v>0</v>
      </c>
      <c r="L80" s="56">
        <f t="shared" si="111"/>
        <v>13334000</v>
      </c>
      <c r="M80" s="792"/>
      <c r="N80" s="792"/>
      <c r="O80" s="792"/>
      <c r="P80" s="792"/>
      <c r="Q80" s="174" t="s">
        <v>40</v>
      </c>
      <c r="R80" s="54">
        <v>1950000</v>
      </c>
      <c r="S80" s="78">
        <f>SUM(F80*R80)</f>
        <v>3900000</v>
      </c>
      <c r="T80" s="79">
        <v>0</v>
      </c>
      <c r="U80" s="73">
        <f t="shared" si="112"/>
        <v>0</v>
      </c>
      <c r="V80" s="73">
        <f t="shared" si="113"/>
        <v>3900000</v>
      </c>
      <c r="W80" s="56">
        <f t="shared" si="114"/>
        <v>3900000</v>
      </c>
      <c r="X80" s="79">
        <v>0.11</v>
      </c>
      <c r="Y80" s="56">
        <f t="shared" si="115"/>
        <v>4329000</v>
      </c>
    </row>
    <row r="81" spans="1:25" s="20" customFormat="1" ht="15.5" x14ac:dyDescent="0.35">
      <c r="A81" s="787"/>
      <c r="B81" s="784"/>
      <c r="C81" s="884"/>
      <c r="D81" s="787"/>
      <c r="E81" s="260" t="s">
        <v>497</v>
      </c>
      <c r="F81" s="281">
        <v>2</v>
      </c>
      <c r="G81" s="334" t="s">
        <v>42</v>
      </c>
      <c r="H81" s="519">
        <v>1556000</v>
      </c>
      <c r="I81" s="54">
        <f t="shared" si="109"/>
        <v>3112000</v>
      </c>
      <c r="J81" s="158">
        <v>0</v>
      </c>
      <c r="K81" s="56">
        <f t="shared" si="110"/>
        <v>0</v>
      </c>
      <c r="L81" s="56">
        <f t="shared" si="111"/>
        <v>3112000</v>
      </c>
      <c r="M81" s="792"/>
      <c r="N81" s="792"/>
      <c r="O81" s="792"/>
      <c r="P81" s="792"/>
      <c r="Q81" s="174" t="s">
        <v>40</v>
      </c>
      <c r="R81" s="54">
        <v>385000</v>
      </c>
      <c r="S81" s="78">
        <f>SUM(F81*R81)</f>
        <v>770000</v>
      </c>
      <c r="T81" s="79">
        <v>0</v>
      </c>
      <c r="U81" s="73">
        <f t="shared" si="112"/>
        <v>0</v>
      </c>
      <c r="V81" s="73">
        <f t="shared" si="113"/>
        <v>770000</v>
      </c>
      <c r="W81" s="56">
        <f t="shared" si="114"/>
        <v>770000</v>
      </c>
      <c r="X81" s="79">
        <v>0.11</v>
      </c>
      <c r="Y81" s="56">
        <f t="shared" si="115"/>
        <v>854700</v>
      </c>
    </row>
    <row r="82" spans="1:25" s="120" customFormat="1" ht="15.5" x14ac:dyDescent="0.35">
      <c r="A82" s="788"/>
      <c r="B82" s="785"/>
      <c r="C82" s="839"/>
      <c r="D82" s="788"/>
      <c r="E82" s="184" t="s">
        <v>224</v>
      </c>
      <c r="F82" s="202">
        <v>34</v>
      </c>
      <c r="G82" s="335" t="s">
        <v>45</v>
      </c>
      <c r="H82" s="527">
        <v>1256756.7560000001</v>
      </c>
      <c r="I82" s="44">
        <f t="shared" si="109"/>
        <v>42729729.704000004</v>
      </c>
      <c r="J82" s="136">
        <v>0</v>
      </c>
      <c r="K82" s="46">
        <f t="shared" si="110"/>
        <v>0</v>
      </c>
      <c r="L82" s="46">
        <f t="shared" si="111"/>
        <v>42729729.704000004</v>
      </c>
      <c r="M82" s="793"/>
      <c r="N82" s="793"/>
      <c r="O82" s="793"/>
      <c r="P82" s="793"/>
      <c r="Q82" s="128" t="s">
        <v>225</v>
      </c>
      <c r="R82" s="623">
        <v>1256756.8</v>
      </c>
      <c r="S82" s="97">
        <f>SUM(F82*R82)</f>
        <v>42729731.200000003</v>
      </c>
      <c r="T82" s="83">
        <v>0.3</v>
      </c>
      <c r="U82" s="81">
        <f t="shared" si="112"/>
        <v>12818919.360000001</v>
      </c>
      <c r="V82" s="81">
        <f t="shared" si="113"/>
        <v>29910811.840000004</v>
      </c>
      <c r="W82" s="46">
        <f t="shared" si="114"/>
        <v>29910811.840000004</v>
      </c>
      <c r="X82" s="83">
        <v>0.11</v>
      </c>
      <c r="Y82" s="46">
        <f t="shared" si="115"/>
        <v>33201001.142400004</v>
      </c>
    </row>
    <row r="83" spans="1:25" s="120" customFormat="1" ht="15.5" x14ac:dyDescent="0.35">
      <c r="A83" s="786">
        <v>2</v>
      </c>
      <c r="B83" s="783">
        <v>45959</v>
      </c>
      <c r="C83" s="838" t="s">
        <v>709</v>
      </c>
      <c r="D83" s="786" t="s">
        <v>141</v>
      </c>
      <c r="E83" s="571" t="s">
        <v>229</v>
      </c>
      <c r="F83" s="253">
        <v>21</v>
      </c>
      <c r="G83" s="135" t="s">
        <v>52</v>
      </c>
      <c r="H83" s="534">
        <v>186486.486</v>
      </c>
      <c r="I83" s="123">
        <f t="shared" si="109"/>
        <v>3916216.2060000002</v>
      </c>
      <c r="J83" s="133">
        <v>0</v>
      </c>
      <c r="K83" s="134">
        <f t="shared" si="110"/>
        <v>0</v>
      </c>
      <c r="L83" s="134">
        <f t="shared" si="111"/>
        <v>3916216.2060000002</v>
      </c>
      <c r="M83" s="791">
        <f>SUM(L83:L85)</f>
        <v>11736036.015000001</v>
      </c>
      <c r="N83" s="791">
        <f>SUM(M83*11%)</f>
        <v>1290963.9616500002</v>
      </c>
      <c r="O83" s="791">
        <f>SUM(M83*1.375%)</f>
        <v>161370.49520625002</v>
      </c>
      <c r="P83" s="791">
        <f>SUM(M83+N83)</f>
        <v>13026999.976650001</v>
      </c>
      <c r="Q83" s="168" t="s">
        <v>227</v>
      </c>
      <c r="R83" s="534">
        <v>186486.486</v>
      </c>
      <c r="S83" s="137">
        <f>SUM(F83*R83)</f>
        <v>3916216.2060000002</v>
      </c>
      <c r="T83" s="138">
        <v>0.3</v>
      </c>
      <c r="U83" s="129">
        <f t="shared" si="112"/>
        <v>1174864.8618000001</v>
      </c>
      <c r="V83" s="129">
        <f t="shared" si="113"/>
        <v>2741351.3442000002</v>
      </c>
      <c r="W83" s="134">
        <f t="shared" si="114"/>
        <v>2741351.3442000002</v>
      </c>
      <c r="X83" s="138">
        <v>0.11</v>
      </c>
      <c r="Y83" s="134">
        <f t="shared" si="115"/>
        <v>3042899.9920620001</v>
      </c>
    </row>
    <row r="84" spans="1:25" s="120" customFormat="1" ht="15.5" x14ac:dyDescent="0.35">
      <c r="A84" s="787"/>
      <c r="B84" s="784"/>
      <c r="C84" s="884"/>
      <c r="D84" s="787"/>
      <c r="E84" s="569" t="s">
        <v>233</v>
      </c>
      <c r="F84" s="76">
        <v>37</v>
      </c>
      <c r="G84" s="55" t="s">
        <v>52</v>
      </c>
      <c r="H84" s="526">
        <v>133333.33300000001</v>
      </c>
      <c r="I84" s="54">
        <f t="shared" si="109"/>
        <v>4933333.3210000005</v>
      </c>
      <c r="J84" s="158">
        <v>0</v>
      </c>
      <c r="K84" s="56">
        <f t="shared" si="110"/>
        <v>0</v>
      </c>
      <c r="L84" s="56">
        <f t="shared" si="111"/>
        <v>4933333.3210000005</v>
      </c>
      <c r="M84" s="792"/>
      <c r="N84" s="792"/>
      <c r="O84" s="792"/>
      <c r="P84" s="792"/>
      <c r="Q84" s="174" t="s">
        <v>227</v>
      </c>
      <c r="R84" s="526">
        <v>133333.33300000001</v>
      </c>
      <c r="S84" s="78">
        <f>SUM(F84*R84)</f>
        <v>4933333.3210000005</v>
      </c>
      <c r="T84" s="79">
        <v>0.3</v>
      </c>
      <c r="U84" s="73">
        <f t="shared" si="112"/>
        <v>1479999.9963</v>
      </c>
      <c r="V84" s="73">
        <f t="shared" si="113"/>
        <v>3453333.3247000007</v>
      </c>
      <c r="W84" s="56">
        <f t="shared" si="114"/>
        <v>3453333.3247000007</v>
      </c>
      <c r="X84" s="79">
        <v>0.11</v>
      </c>
      <c r="Y84" s="56">
        <f t="shared" si="115"/>
        <v>3833199.9904170008</v>
      </c>
    </row>
    <row r="85" spans="1:25" s="120" customFormat="1" ht="15.5" x14ac:dyDescent="0.35">
      <c r="A85" s="788"/>
      <c r="B85" s="785"/>
      <c r="C85" s="839"/>
      <c r="D85" s="788"/>
      <c r="E85" s="563" t="s">
        <v>230</v>
      </c>
      <c r="F85" s="165">
        <v>4</v>
      </c>
      <c r="G85" s="45" t="s">
        <v>52</v>
      </c>
      <c r="H85" s="527">
        <v>721621.62199999997</v>
      </c>
      <c r="I85" s="44">
        <f t="shared" si="109"/>
        <v>2886486.4879999999</v>
      </c>
      <c r="J85" s="45">
        <v>0</v>
      </c>
      <c r="K85" s="46">
        <f t="shared" si="110"/>
        <v>0</v>
      </c>
      <c r="L85" s="46">
        <f t="shared" si="111"/>
        <v>2886486.4879999999</v>
      </c>
      <c r="M85" s="793"/>
      <c r="N85" s="793"/>
      <c r="O85" s="793"/>
      <c r="P85" s="793"/>
      <c r="Q85" s="266" t="s">
        <v>205</v>
      </c>
      <c r="R85" s="573">
        <v>721622</v>
      </c>
      <c r="S85" s="97">
        <f>SUM(F85*R85)</f>
        <v>2886488</v>
      </c>
      <c r="T85" s="83">
        <v>0.2</v>
      </c>
      <c r="U85" s="81">
        <f t="shared" si="112"/>
        <v>577297.6</v>
      </c>
      <c r="V85" s="81">
        <f t="shared" si="113"/>
        <v>2309190.4</v>
      </c>
      <c r="W85" s="46">
        <f t="shared" si="114"/>
        <v>2309190.4</v>
      </c>
      <c r="X85" s="83">
        <v>0.11</v>
      </c>
      <c r="Y85" s="46">
        <f t="shared" si="115"/>
        <v>2563201.344</v>
      </c>
    </row>
    <row r="86" spans="1:25" x14ac:dyDescent="0.35">
      <c r="Y86" s="31"/>
    </row>
    <row r="87" spans="1:25" x14ac:dyDescent="0.35">
      <c r="Y87" s="31"/>
    </row>
  </sheetData>
  <mergeCells count="153">
    <mergeCell ref="A83:A85"/>
    <mergeCell ref="B83:B85"/>
    <mergeCell ref="C83:C85"/>
    <mergeCell ref="D83:D85"/>
    <mergeCell ref="M83:M85"/>
    <mergeCell ref="N83:N85"/>
    <mergeCell ref="O83:O85"/>
    <mergeCell ref="P83:P85"/>
    <mergeCell ref="A79:A82"/>
    <mergeCell ref="B79:B82"/>
    <mergeCell ref="C79:C82"/>
    <mergeCell ref="D79:D82"/>
    <mergeCell ref="M79:M82"/>
    <mergeCell ref="N79:N82"/>
    <mergeCell ref="O79:O82"/>
    <mergeCell ref="P79:P82"/>
    <mergeCell ref="Q54:Q55"/>
    <mergeCell ref="X54:X55"/>
    <mergeCell ref="Y54:Y55"/>
    <mergeCell ref="A56:A57"/>
    <mergeCell ref="B56:B57"/>
    <mergeCell ref="C56:C57"/>
    <mergeCell ref="D56:D57"/>
    <mergeCell ref="M56:M57"/>
    <mergeCell ref="N56:N57"/>
    <mergeCell ref="O56:O57"/>
    <mergeCell ref="P56:P57"/>
    <mergeCell ref="A53:C53"/>
    <mergeCell ref="A54:A55"/>
    <mergeCell ref="B54:C54"/>
    <mergeCell ref="D54:D55"/>
    <mergeCell ref="E54:E55"/>
    <mergeCell ref="F54:G54"/>
    <mergeCell ref="N54:N55"/>
    <mergeCell ref="O54:O55"/>
    <mergeCell ref="Y11:Y12"/>
    <mergeCell ref="M13:M14"/>
    <mergeCell ref="N13:N14"/>
    <mergeCell ref="P13:P14"/>
    <mergeCell ref="A13:A14"/>
    <mergeCell ref="B13:B14"/>
    <mergeCell ref="C13:C14"/>
    <mergeCell ref="D13:D14"/>
    <mergeCell ref="O11:O12"/>
    <mergeCell ref="Q11:Q12"/>
    <mergeCell ref="X11:X12"/>
    <mergeCell ref="D11:D12"/>
    <mergeCell ref="E11:E12"/>
    <mergeCell ref="F11:G11"/>
    <mergeCell ref="N11:N12"/>
    <mergeCell ref="A5:E6"/>
    <mergeCell ref="A10:C10"/>
    <mergeCell ref="A11:A12"/>
    <mergeCell ref="B11:C11"/>
    <mergeCell ref="A1:G1"/>
    <mergeCell ref="Q22:Q23"/>
    <mergeCell ref="X22:X23"/>
    <mergeCell ref="Y22:Y23"/>
    <mergeCell ref="A21:C21"/>
    <mergeCell ref="A22:A23"/>
    <mergeCell ref="B22:C22"/>
    <mergeCell ref="D22:D23"/>
    <mergeCell ref="E22:E23"/>
    <mergeCell ref="F22:G22"/>
    <mergeCell ref="N22:N23"/>
    <mergeCell ref="O22:O23"/>
    <mergeCell ref="A27:A32"/>
    <mergeCell ref="B27:B32"/>
    <mergeCell ref="C27:C32"/>
    <mergeCell ref="D27:D32"/>
    <mergeCell ref="M27:M32"/>
    <mergeCell ref="N27:N32"/>
    <mergeCell ref="O27:O32"/>
    <mergeCell ref="A25:A26"/>
    <mergeCell ref="B25:B26"/>
    <mergeCell ref="C25:C26"/>
    <mergeCell ref="D25:D26"/>
    <mergeCell ref="M25:M26"/>
    <mergeCell ref="N25:N26"/>
    <mergeCell ref="O25:O26"/>
    <mergeCell ref="P25:P26"/>
    <mergeCell ref="P27:P32"/>
    <mergeCell ref="A35:A37"/>
    <mergeCell ref="B35:B37"/>
    <mergeCell ref="C35:C37"/>
    <mergeCell ref="D35:D37"/>
    <mergeCell ref="M35:M37"/>
    <mergeCell ref="N35:N37"/>
    <mergeCell ref="O35:O37"/>
    <mergeCell ref="P35:P37"/>
    <mergeCell ref="Q41:Q42"/>
    <mergeCell ref="X41:X42"/>
    <mergeCell ref="Y41:Y42"/>
    <mergeCell ref="A40:C40"/>
    <mergeCell ref="A41:A42"/>
    <mergeCell ref="B41:C41"/>
    <mergeCell ref="D41:D42"/>
    <mergeCell ref="E41:E42"/>
    <mergeCell ref="F41:G41"/>
    <mergeCell ref="N41:N42"/>
    <mergeCell ref="O41:O42"/>
    <mergeCell ref="Q47:Q48"/>
    <mergeCell ref="X47:X48"/>
    <mergeCell ref="Y47:Y48"/>
    <mergeCell ref="A46:C46"/>
    <mergeCell ref="A47:A48"/>
    <mergeCell ref="B47:C47"/>
    <mergeCell ref="D47:D48"/>
    <mergeCell ref="E47:E48"/>
    <mergeCell ref="F47:G47"/>
    <mergeCell ref="N47:N48"/>
    <mergeCell ref="O47:O48"/>
    <mergeCell ref="Q61:Q62"/>
    <mergeCell ref="X61:X62"/>
    <mergeCell ref="Y61:Y62"/>
    <mergeCell ref="A60:C60"/>
    <mergeCell ref="A61:A62"/>
    <mergeCell ref="B61:C61"/>
    <mergeCell ref="D61:D62"/>
    <mergeCell ref="E61:E62"/>
    <mergeCell ref="F61:G61"/>
    <mergeCell ref="N61:N62"/>
    <mergeCell ref="O61:O62"/>
    <mergeCell ref="Q70:Q71"/>
    <mergeCell ref="X70:X71"/>
    <mergeCell ref="Y70:Y71"/>
    <mergeCell ref="A69:C69"/>
    <mergeCell ref="A70:A71"/>
    <mergeCell ref="B70:C70"/>
    <mergeCell ref="D70:D71"/>
    <mergeCell ref="E70:E71"/>
    <mergeCell ref="F70:G70"/>
    <mergeCell ref="N70:N71"/>
    <mergeCell ref="O70:O71"/>
    <mergeCell ref="A72:A74"/>
    <mergeCell ref="B72:B74"/>
    <mergeCell ref="C72:C74"/>
    <mergeCell ref="D72:D74"/>
    <mergeCell ref="M72:M74"/>
    <mergeCell ref="N72:N74"/>
    <mergeCell ref="O72:O74"/>
    <mergeCell ref="P72:P74"/>
    <mergeCell ref="Q77:Q78"/>
    <mergeCell ref="X77:X78"/>
    <mergeCell ref="Y77:Y78"/>
    <mergeCell ref="A76:C76"/>
    <mergeCell ref="A77:A78"/>
    <mergeCell ref="B77:C77"/>
    <mergeCell ref="D77:D78"/>
    <mergeCell ref="E77:E78"/>
    <mergeCell ref="F77:G77"/>
    <mergeCell ref="N77:N78"/>
    <mergeCell ref="O77:O78"/>
  </mergeCells>
  <pageMargins left="0.5" right="0.5" top="0.75" bottom="0.75" header="0.3" footer="0.3"/>
  <pageSetup paperSize="9" scale="33" fitToHeight="0" orientation="portrait" horizontalDpi="4294967292" verticalDpi="72" r:id="rId1"/>
  <rowBreaks count="1" manualBreakCount="1">
    <brk id="4" max="17"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E55D-8D5B-4CB2-B206-906D76D717A9}">
  <sheetPr codeName="Sheet29">
    <pageSetUpPr fitToPage="1"/>
  </sheetPr>
  <dimension ref="A1:KK148"/>
  <sheetViews>
    <sheetView zoomScale="70" zoomScaleNormal="70" workbookViewId="0">
      <selection activeCell="B70" sqref="B70:B71"/>
    </sheetView>
  </sheetViews>
  <sheetFormatPr defaultRowHeight="14.5" x14ac:dyDescent="0.35"/>
  <cols>
    <col min="1" max="1" width="5.7265625" customWidth="1"/>
    <col min="2" max="2" width="15.7265625" style="28" customWidth="1"/>
    <col min="3" max="3" width="15.7265625" customWidth="1"/>
    <col min="4" max="4" width="22.453125" style="223" customWidth="1"/>
    <col min="5" max="5" width="53.1796875" customWidth="1"/>
    <col min="6" max="7" width="8.7265625" customWidth="1"/>
    <col min="8" max="8" width="19" customWidth="1"/>
    <col min="9" max="12" width="15.7265625" customWidth="1"/>
    <col min="13" max="13" width="17.81640625" customWidth="1"/>
    <col min="14" max="15" width="15.7265625" customWidth="1"/>
    <col min="16" max="16" width="18.7265625" customWidth="1"/>
    <col min="17" max="17" width="32.54296875" customWidth="1"/>
    <col min="18" max="18" width="16.453125" bestFit="1" customWidth="1"/>
    <col min="19" max="19" width="24.81640625" customWidth="1"/>
    <col min="20" max="21" width="15.7265625" customWidth="1"/>
    <col min="22" max="22" width="18.453125" customWidth="1"/>
    <col min="23" max="23" width="15.7265625" style="19"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9" spans="1:297" ht="31" x14ac:dyDescent="0.35">
      <c r="A9" s="903" t="s">
        <v>423</v>
      </c>
      <c r="B9" s="903"/>
      <c r="C9" s="903"/>
      <c r="D9" s="903"/>
      <c r="E9" s="903"/>
      <c r="F9" s="27"/>
      <c r="G9" s="27"/>
      <c r="H9" s="21"/>
      <c r="I9" s="21"/>
      <c r="J9" s="22"/>
      <c r="K9" s="21"/>
      <c r="L9" s="21"/>
      <c r="M9" s="31"/>
      <c r="N9" s="23"/>
      <c r="O9" s="448" t="e">
        <f>SUM(#REF!+#REF!+#REF!+#REF!+#REF!+O3+#REF!)</f>
        <v>#REF!</v>
      </c>
      <c r="P9" s="448"/>
      <c r="Q9" s="23"/>
      <c r="R9" s="23"/>
      <c r="S9" s="25"/>
      <c r="T9" s="23"/>
      <c r="U9" s="23"/>
      <c r="V9" s="23"/>
      <c r="W9" s="25"/>
      <c r="X9" s="23"/>
      <c r="Y9" s="23"/>
    </row>
    <row r="13" spans="1:297" ht="19" thickBot="1" x14ac:dyDescent="0.4">
      <c r="A13" s="789" t="s">
        <v>427</v>
      </c>
      <c r="B13" s="789"/>
      <c r="C13" s="789"/>
      <c r="D13" s="2"/>
      <c r="E13" s="4"/>
      <c r="F13" s="5"/>
      <c r="G13" s="4"/>
      <c r="H13" s="6"/>
      <c r="I13" s="7"/>
      <c r="J13" s="8"/>
      <c r="K13" s="9"/>
      <c r="L13" s="9"/>
      <c r="M13" s="10"/>
      <c r="N13" s="10"/>
      <c r="O13" s="10"/>
      <c r="P13" s="10"/>
      <c r="Q13" s="11"/>
      <c r="R13" s="11"/>
      <c r="S13" s="12"/>
      <c r="T13" s="13"/>
      <c r="U13" s="13"/>
      <c r="V13" s="13"/>
      <c r="W13" s="12"/>
      <c r="X13" s="13"/>
      <c r="Y13" s="13"/>
    </row>
    <row r="14" spans="1:297" ht="15.5" x14ac:dyDescent="0.35">
      <c r="A14" s="798" t="s">
        <v>0</v>
      </c>
      <c r="B14" s="862" t="s">
        <v>1</v>
      </c>
      <c r="C14" s="863"/>
      <c r="D14" s="798" t="s">
        <v>3</v>
      </c>
      <c r="E14" s="798" t="s">
        <v>5</v>
      </c>
      <c r="F14" s="862" t="s">
        <v>6</v>
      </c>
      <c r="G14" s="863"/>
      <c r="H14" s="370" t="s">
        <v>7</v>
      </c>
      <c r="I14" s="371" t="s">
        <v>8</v>
      </c>
      <c r="J14" s="372" t="s">
        <v>9</v>
      </c>
      <c r="K14" s="371" t="s">
        <v>10</v>
      </c>
      <c r="L14" s="371" t="s">
        <v>10</v>
      </c>
      <c r="M14" s="371" t="s">
        <v>11</v>
      </c>
      <c r="N14" s="802" t="s">
        <v>93</v>
      </c>
      <c r="O14" s="802" t="s">
        <v>206</v>
      </c>
      <c r="P14" s="371" t="s">
        <v>12</v>
      </c>
      <c r="Q14" s="804" t="s">
        <v>13</v>
      </c>
      <c r="R14" s="371" t="s">
        <v>14</v>
      </c>
      <c r="S14" s="371" t="s">
        <v>14</v>
      </c>
      <c r="T14" s="374" t="s">
        <v>15</v>
      </c>
      <c r="U14" s="40" t="s">
        <v>16</v>
      </c>
      <c r="V14" s="40" t="s">
        <v>17</v>
      </c>
      <c r="W14" s="40" t="s">
        <v>18</v>
      </c>
      <c r="X14" s="794" t="s">
        <v>19</v>
      </c>
      <c r="Y14" s="796" t="s">
        <v>17</v>
      </c>
    </row>
    <row r="15" spans="1:297" s="41" customFormat="1" ht="16" thickBot="1" x14ac:dyDescent="0.4">
      <c r="A15" s="808"/>
      <c r="B15" s="375" t="s">
        <v>20</v>
      </c>
      <c r="C15" s="367" t="s">
        <v>21</v>
      </c>
      <c r="D15" s="808"/>
      <c r="E15" s="808"/>
      <c r="F15" s="377" t="s">
        <v>23</v>
      </c>
      <c r="G15" s="367" t="s">
        <v>24</v>
      </c>
      <c r="H15" s="378" t="s">
        <v>25</v>
      </c>
      <c r="I15" s="379" t="s">
        <v>25</v>
      </c>
      <c r="J15" s="380" t="s">
        <v>26</v>
      </c>
      <c r="K15" s="379" t="s">
        <v>27</v>
      </c>
      <c r="L15" s="379" t="s">
        <v>28</v>
      </c>
      <c r="M15" s="379" t="s">
        <v>29</v>
      </c>
      <c r="N15" s="810"/>
      <c r="O15" s="810"/>
      <c r="P15" s="379" t="s">
        <v>30</v>
      </c>
      <c r="Q15" s="811"/>
      <c r="R15" s="379" t="s">
        <v>31</v>
      </c>
      <c r="S15" s="379" t="s">
        <v>32</v>
      </c>
      <c r="T15" s="381" t="s">
        <v>33</v>
      </c>
      <c r="U15" s="367" t="s">
        <v>34</v>
      </c>
      <c r="V15" s="367" t="s">
        <v>35</v>
      </c>
      <c r="W15" s="367" t="s">
        <v>36</v>
      </c>
      <c r="X15" s="806"/>
      <c r="Y15" s="807"/>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row>
    <row r="16" spans="1:297" s="120" customFormat="1" ht="17.25" customHeight="1" x14ac:dyDescent="0.35">
      <c r="A16" s="786">
        <v>1</v>
      </c>
      <c r="B16" s="783">
        <v>45705</v>
      </c>
      <c r="C16" s="838">
        <v>117530225</v>
      </c>
      <c r="D16" s="786" t="s">
        <v>185</v>
      </c>
      <c r="E16" s="172" t="s">
        <v>268</v>
      </c>
      <c r="F16" s="203">
        <v>37</v>
      </c>
      <c r="G16" s="135" t="s">
        <v>45</v>
      </c>
      <c r="H16" s="506">
        <v>202252.25200000001</v>
      </c>
      <c r="I16" s="123">
        <f t="shared" ref="I16:I17" si="0">SUM(F16*H16)</f>
        <v>7483333.324</v>
      </c>
      <c r="J16" s="133">
        <v>0</v>
      </c>
      <c r="K16" s="134">
        <f t="shared" ref="K16:K17" si="1">SUM(I16*J16)</f>
        <v>0</v>
      </c>
      <c r="L16" s="134">
        <f t="shared" ref="L16:L17" si="2">SUM(I16-K16)</f>
        <v>7483333.324</v>
      </c>
      <c r="M16" s="791">
        <f>SUM(L16:L17)</f>
        <v>22564414.444000002</v>
      </c>
      <c r="N16" s="791">
        <f>SUM(M16*11%)</f>
        <v>2482085.5888400003</v>
      </c>
      <c r="O16" s="134">
        <f>SUM(M16*1.5%)</f>
        <v>338466.21666000003</v>
      </c>
      <c r="P16" s="791">
        <f>SUM(M16+N16)</f>
        <v>25046500.032840002</v>
      </c>
      <c r="Q16" s="168" t="s">
        <v>214</v>
      </c>
      <c r="R16" s="506">
        <v>202252</v>
      </c>
      <c r="S16" s="137">
        <f>SUM(F16*R16)</f>
        <v>7483324</v>
      </c>
      <c r="T16" s="138">
        <v>0.3</v>
      </c>
      <c r="U16" s="129">
        <f t="shared" ref="U16:U17" si="3">SUM(S16*T16)</f>
        <v>2244997.1999999997</v>
      </c>
      <c r="V16" s="129">
        <f>SUM(S16-U16)</f>
        <v>5238326.8000000007</v>
      </c>
      <c r="W16" s="134">
        <f>SUM(V16)</f>
        <v>5238326.8000000007</v>
      </c>
      <c r="X16" s="138">
        <v>0.11</v>
      </c>
      <c r="Y16" s="134">
        <f t="shared" ref="Y16:Y17" si="4">SUM(W16+(W16*X16))</f>
        <v>5814542.7480000006</v>
      </c>
    </row>
    <row r="17" spans="1:297" s="120" customFormat="1" ht="15.5" x14ac:dyDescent="0.35">
      <c r="A17" s="788"/>
      <c r="B17" s="785"/>
      <c r="C17" s="839"/>
      <c r="D17" s="788"/>
      <c r="E17" s="184" t="s">
        <v>340</v>
      </c>
      <c r="F17" s="202">
        <v>12</v>
      </c>
      <c r="G17" s="45" t="s">
        <v>45</v>
      </c>
      <c r="H17" s="564">
        <v>1256756.76</v>
      </c>
      <c r="I17" s="44">
        <f t="shared" si="0"/>
        <v>15081081.120000001</v>
      </c>
      <c r="J17" s="136">
        <v>0</v>
      </c>
      <c r="K17" s="46">
        <f t="shared" si="1"/>
        <v>0</v>
      </c>
      <c r="L17" s="46">
        <f t="shared" si="2"/>
        <v>15081081.120000001</v>
      </c>
      <c r="M17" s="793"/>
      <c r="N17" s="793"/>
      <c r="O17" s="46"/>
      <c r="P17" s="793"/>
      <c r="Q17" s="266" t="s">
        <v>214</v>
      </c>
      <c r="R17" s="564">
        <v>1256756.76</v>
      </c>
      <c r="S17" s="97">
        <f>SUM(F17*R17)</f>
        <v>15081081.120000001</v>
      </c>
      <c r="T17" s="83">
        <v>0.3</v>
      </c>
      <c r="U17" s="81">
        <f t="shared" si="3"/>
        <v>4524324.3360000001</v>
      </c>
      <c r="V17" s="81">
        <f>SUM(S17-U17)</f>
        <v>10556756.784000002</v>
      </c>
      <c r="W17" s="46">
        <f>SUM(V17)</f>
        <v>10556756.784000002</v>
      </c>
      <c r="X17" s="83">
        <v>0.11</v>
      </c>
      <c r="Y17" s="46">
        <f t="shared" si="4"/>
        <v>11718000.030240003</v>
      </c>
    </row>
    <row r="18" spans="1:297" s="120" customFormat="1" ht="15.5" x14ac:dyDescent="0.35">
      <c r="A18" s="139">
        <v>2</v>
      </c>
      <c r="B18" s="140">
        <v>45702</v>
      </c>
      <c r="C18" s="141">
        <v>117460225</v>
      </c>
      <c r="D18" s="139" t="s">
        <v>185</v>
      </c>
      <c r="E18" s="294" t="s">
        <v>434</v>
      </c>
      <c r="F18" s="530">
        <v>6</v>
      </c>
      <c r="G18" s="147" t="s">
        <v>45</v>
      </c>
      <c r="H18" s="532">
        <v>689342.34199999995</v>
      </c>
      <c r="I18" s="145">
        <f t="shared" ref="I18" si="5">SUM(F18*H18)</f>
        <v>4136054.0519999997</v>
      </c>
      <c r="J18" s="152">
        <v>0</v>
      </c>
      <c r="K18" s="146">
        <f t="shared" ref="K18" si="6">SUM(I18*J18)</f>
        <v>0</v>
      </c>
      <c r="L18" s="146">
        <f t="shared" ref="L18:L19" si="7">SUM(I18-K18)</f>
        <v>4136054.0519999997</v>
      </c>
      <c r="M18" s="146">
        <f>SUM(L18:L18)</f>
        <v>4136054.0519999997</v>
      </c>
      <c r="N18" s="146">
        <f>SUM(M18*11%)</f>
        <v>454965.94571999996</v>
      </c>
      <c r="O18" s="146">
        <f>SUM(M18*1.5%)</f>
        <v>62040.810779999993</v>
      </c>
      <c r="P18" s="146">
        <f>SUM(M18+N18)</f>
        <v>4591019.9977199994</v>
      </c>
      <c r="Q18" s="250" t="s">
        <v>435</v>
      </c>
      <c r="R18" s="145">
        <v>984775</v>
      </c>
      <c r="S18" s="148">
        <f>SUM(F18*R18)</f>
        <v>5908650</v>
      </c>
      <c r="T18" s="149">
        <v>0.5</v>
      </c>
      <c r="U18" s="121">
        <f t="shared" ref="U18" si="8">SUM(S18*T18)</f>
        <v>2954325</v>
      </c>
      <c r="V18" s="121">
        <f t="shared" ref="V18" si="9">SUM(S18-U18)</f>
        <v>2954325</v>
      </c>
      <c r="W18" s="146">
        <f t="shared" ref="W18" si="10">SUM(V18)</f>
        <v>2954325</v>
      </c>
      <c r="X18" s="149">
        <v>0.11</v>
      </c>
      <c r="Y18" s="146">
        <f t="shared" ref="Y18" si="11">SUM(W18+(W18*X18))</f>
        <v>3279300.75</v>
      </c>
    </row>
    <row r="19" spans="1:297" s="120" customFormat="1" ht="30" customHeight="1" x14ac:dyDescent="0.35">
      <c r="A19" s="139">
        <v>3</v>
      </c>
      <c r="B19" s="140">
        <v>45714</v>
      </c>
      <c r="C19" s="141" t="s">
        <v>458</v>
      </c>
      <c r="D19" s="139" t="s">
        <v>185</v>
      </c>
      <c r="E19" s="292" t="s">
        <v>284</v>
      </c>
      <c r="F19" s="139">
        <v>100</v>
      </c>
      <c r="G19" s="147" t="s">
        <v>45</v>
      </c>
      <c r="H19" s="921">
        <v>153603.60399999999</v>
      </c>
      <c r="I19" s="145">
        <f>SUM(F19*H19)</f>
        <v>15360360.399999999</v>
      </c>
      <c r="J19" s="147">
        <v>0</v>
      </c>
      <c r="K19" s="146">
        <f>SUM(I19*J19)</f>
        <v>0</v>
      </c>
      <c r="L19" s="146">
        <f t="shared" si="7"/>
        <v>15360360.399999999</v>
      </c>
      <c r="M19" s="121">
        <f>SUM(L19:L19)</f>
        <v>15360360.399999999</v>
      </c>
      <c r="N19" s="121">
        <f t="shared" ref="N19" si="12">SUM(M19*11%)</f>
        <v>1689639.6439999999</v>
      </c>
      <c r="O19" s="121">
        <f>SUM(M19*1.5%)</f>
        <v>230405.40599999996</v>
      </c>
      <c r="P19" s="122">
        <f>SUM(M19+N19)</f>
        <v>17050000.044</v>
      </c>
      <c r="Q19" s="582" t="s">
        <v>426</v>
      </c>
      <c r="R19" s="560">
        <v>154000</v>
      </c>
      <c r="S19" s="148">
        <f>SUM(F19*R19)</f>
        <v>15400000</v>
      </c>
      <c r="T19" s="149">
        <v>0.25</v>
      </c>
      <c r="U19" s="121">
        <f>SUM(S19*T19)</f>
        <v>3850000</v>
      </c>
      <c r="V19" s="121">
        <f>SUM(S19-U19)</f>
        <v>11550000</v>
      </c>
      <c r="W19" s="146">
        <f>SUM(V19)</f>
        <v>11550000</v>
      </c>
      <c r="X19" s="149">
        <v>0.11</v>
      </c>
      <c r="Y19" s="146">
        <f>SUM(W19+(W19*X19))</f>
        <v>12820500</v>
      </c>
    </row>
    <row r="20" spans="1:297" s="120" customFormat="1" ht="15.5" x14ac:dyDescent="0.35">
      <c r="A20" s="139">
        <v>4</v>
      </c>
      <c r="B20" s="140">
        <v>45716</v>
      </c>
      <c r="C20" s="141" t="s">
        <v>469</v>
      </c>
      <c r="D20" s="139" t="s">
        <v>185</v>
      </c>
      <c r="E20" s="629" t="s">
        <v>230</v>
      </c>
      <c r="F20" s="139">
        <v>2</v>
      </c>
      <c r="G20" s="147" t="s">
        <v>52</v>
      </c>
      <c r="H20" s="921">
        <v>721621.62199999997</v>
      </c>
      <c r="I20" s="145">
        <f>SUM(F20*H20)</f>
        <v>1443243.2439999999</v>
      </c>
      <c r="J20" s="147">
        <v>0</v>
      </c>
      <c r="K20" s="146">
        <f t="shared" ref="K20" si="13">SUM(I20*J20)</f>
        <v>0</v>
      </c>
      <c r="L20" s="146">
        <f>SUM(I20-K20)</f>
        <v>1443243.2439999999</v>
      </c>
      <c r="M20" s="121">
        <f>SUM(L20:L20)</f>
        <v>1443243.2439999999</v>
      </c>
      <c r="N20" s="121">
        <f t="shared" ref="N20" si="14">SUM(M20*11%)</f>
        <v>158756.75683999999</v>
      </c>
      <c r="O20" s="146">
        <f t="shared" ref="O20" si="15">SUM(M20*1.5%)</f>
        <v>21648.648659999999</v>
      </c>
      <c r="P20" s="121">
        <f>SUM(M20+N20)</f>
        <v>1602000.0008399999</v>
      </c>
      <c r="Q20" s="250" t="s">
        <v>205</v>
      </c>
      <c r="R20" s="560">
        <v>721622</v>
      </c>
      <c r="S20" s="148">
        <f>SUM(F20*R20)</f>
        <v>1443244</v>
      </c>
      <c r="T20" s="149">
        <v>0.2</v>
      </c>
      <c r="U20" s="121">
        <f t="shared" ref="U20" si="16">SUM(S20*T20)</f>
        <v>288648.8</v>
      </c>
      <c r="V20" s="121">
        <f t="shared" ref="V20" si="17">SUM(S20-U20)</f>
        <v>1154595.2</v>
      </c>
      <c r="W20" s="146">
        <f t="shared" ref="W20" si="18">SUM(V20)</f>
        <v>1154595.2</v>
      </c>
      <c r="X20" s="149">
        <v>0.11</v>
      </c>
      <c r="Y20" s="146">
        <f t="shared" ref="Y20" si="19">SUM(W20+(W20*X20))</f>
        <v>1281600.672</v>
      </c>
    </row>
    <row r="21" spans="1:297" s="120" customFormat="1" ht="15.5" x14ac:dyDescent="0.35">
      <c r="A21" s="786">
        <v>5</v>
      </c>
      <c r="B21" s="783">
        <v>45716</v>
      </c>
      <c r="C21" s="838" t="s">
        <v>470</v>
      </c>
      <c r="D21" s="786" t="s">
        <v>185</v>
      </c>
      <c r="E21" s="256" t="s">
        <v>237</v>
      </c>
      <c r="F21" s="517">
        <v>3</v>
      </c>
      <c r="G21" s="135" t="s">
        <v>45</v>
      </c>
      <c r="H21" s="518">
        <v>3234000</v>
      </c>
      <c r="I21" s="123">
        <f t="shared" ref="I21" si="20">SUM(F21*H21)</f>
        <v>9702000</v>
      </c>
      <c r="J21" s="133">
        <v>0</v>
      </c>
      <c r="K21" s="134">
        <f t="shared" ref="K21:K23" si="21">SUM(I21*J21)</f>
        <v>0</v>
      </c>
      <c r="L21" s="134">
        <f t="shared" ref="L21:L23" si="22">SUM(I21-K21)</f>
        <v>9702000</v>
      </c>
      <c r="M21" s="791">
        <f>SUM(L21:L25)</f>
        <v>56781000</v>
      </c>
      <c r="N21" s="791">
        <f>SUM(M21*11%)</f>
        <v>6245910</v>
      </c>
      <c r="O21" s="791">
        <f>SUM(M21*1.5%)</f>
        <v>851715</v>
      </c>
      <c r="P21" s="791">
        <f>SUM(M21+N21)</f>
        <v>63026910</v>
      </c>
      <c r="Q21" s="168" t="s">
        <v>260</v>
      </c>
      <c r="R21" s="123">
        <v>582000</v>
      </c>
      <c r="S21" s="137">
        <f>SUM(F21*R21)</f>
        <v>1746000</v>
      </c>
      <c r="T21" s="138">
        <v>0</v>
      </c>
      <c r="U21" s="129">
        <f t="shared" ref="U21:U23" si="23">SUM(S21*T21)</f>
        <v>0</v>
      </c>
      <c r="V21" s="129">
        <f t="shared" ref="V21:V23" si="24">SUM(S21-U21)</f>
        <v>1746000</v>
      </c>
      <c r="W21" s="134">
        <f t="shared" ref="W21:W25" si="25">SUM(V21)</f>
        <v>1746000</v>
      </c>
      <c r="X21" s="138">
        <v>0.11</v>
      </c>
      <c r="Y21" s="134">
        <f t="shared" ref="Y21:Y23" si="26">SUM(W21+(W21*X21))</f>
        <v>1938060</v>
      </c>
    </row>
    <row r="22" spans="1:297" s="120" customFormat="1" ht="15.5" x14ac:dyDescent="0.35">
      <c r="A22" s="787"/>
      <c r="B22" s="784"/>
      <c r="C22" s="884"/>
      <c r="D22" s="787"/>
      <c r="E22" s="283" t="s">
        <v>238</v>
      </c>
      <c r="F22" s="281">
        <v>3</v>
      </c>
      <c r="G22" s="55" t="s">
        <v>42</v>
      </c>
      <c r="H22" s="519">
        <v>2750000</v>
      </c>
      <c r="I22" s="54">
        <f t="shared" ref="I22:I23" si="27">SUM(F22*H22)</f>
        <v>8250000</v>
      </c>
      <c r="J22" s="158">
        <v>0</v>
      </c>
      <c r="K22" s="56">
        <f t="shared" si="21"/>
        <v>0</v>
      </c>
      <c r="L22" s="56">
        <f t="shared" si="22"/>
        <v>8250000</v>
      </c>
      <c r="M22" s="792"/>
      <c r="N22" s="792"/>
      <c r="O22" s="792"/>
      <c r="P22" s="792"/>
      <c r="Q22" s="174" t="s">
        <v>260</v>
      </c>
      <c r="R22" s="54">
        <v>990000</v>
      </c>
      <c r="S22" s="78">
        <f>SUM(F22*R22)</f>
        <v>2970000</v>
      </c>
      <c r="T22" s="79">
        <v>0</v>
      </c>
      <c r="U22" s="73">
        <f t="shared" si="23"/>
        <v>0</v>
      </c>
      <c r="V22" s="73">
        <f t="shared" si="24"/>
        <v>2970000</v>
      </c>
      <c r="W22" s="56">
        <f t="shared" si="25"/>
        <v>2970000</v>
      </c>
      <c r="X22" s="79">
        <v>0.11</v>
      </c>
      <c r="Y22" s="56">
        <f t="shared" si="26"/>
        <v>3296700</v>
      </c>
    </row>
    <row r="23" spans="1:297" s="120" customFormat="1" ht="15.5" x14ac:dyDescent="0.35">
      <c r="A23" s="787"/>
      <c r="B23" s="784"/>
      <c r="C23" s="884"/>
      <c r="D23" s="787"/>
      <c r="E23" s="125" t="s">
        <v>239</v>
      </c>
      <c r="F23" s="281">
        <v>3</v>
      </c>
      <c r="G23" s="55" t="s">
        <v>50</v>
      </c>
      <c r="H23" s="519">
        <v>2250000</v>
      </c>
      <c r="I23" s="54">
        <f t="shared" si="27"/>
        <v>6750000</v>
      </c>
      <c r="J23" s="158">
        <v>0</v>
      </c>
      <c r="K23" s="56">
        <f t="shared" si="21"/>
        <v>0</v>
      </c>
      <c r="L23" s="56">
        <f t="shared" si="22"/>
        <v>6750000</v>
      </c>
      <c r="M23" s="792"/>
      <c r="N23" s="792"/>
      <c r="O23" s="792"/>
      <c r="P23" s="792"/>
      <c r="Q23" s="174" t="s">
        <v>260</v>
      </c>
      <c r="R23" s="54">
        <v>810000</v>
      </c>
      <c r="S23" s="78">
        <f>SUM(F23*R23)</f>
        <v>2430000</v>
      </c>
      <c r="T23" s="79">
        <v>0</v>
      </c>
      <c r="U23" s="73">
        <f t="shared" si="23"/>
        <v>0</v>
      </c>
      <c r="V23" s="73">
        <f t="shared" si="24"/>
        <v>2430000</v>
      </c>
      <c r="W23" s="56">
        <f t="shared" si="25"/>
        <v>2430000</v>
      </c>
      <c r="X23" s="79">
        <v>0.11</v>
      </c>
      <c r="Y23" s="56">
        <f t="shared" si="26"/>
        <v>2697300</v>
      </c>
    </row>
    <row r="24" spans="1:297" s="120" customFormat="1" ht="15.5" x14ac:dyDescent="0.35">
      <c r="A24" s="787"/>
      <c r="B24" s="784"/>
      <c r="C24" s="884"/>
      <c r="D24" s="787"/>
      <c r="E24" s="125" t="s">
        <v>240</v>
      </c>
      <c r="F24" s="281">
        <v>3</v>
      </c>
      <c r="G24" s="55" t="s">
        <v>42</v>
      </c>
      <c r="H24" s="519">
        <v>3384000</v>
      </c>
      <c r="I24" s="54">
        <f t="shared" ref="I24" si="28">SUM(F24*H24)</f>
        <v>10152000</v>
      </c>
      <c r="J24" s="158">
        <v>0</v>
      </c>
      <c r="K24" s="56">
        <f t="shared" ref="K24:K25" si="29">SUM(I24*J24)</f>
        <v>0</v>
      </c>
      <c r="L24" s="56">
        <f t="shared" ref="L24:L25" si="30">SUM(I24-K24)</f>
        <v>10152000</v>
      </c>
      <c r="M24" s="792"/>
      <c r="N24" s="792"/>
      <c r="O24" s="792"/>
      <c r="P24" s="792"/>
      <c r="Q24" s="174" t="s">
        <v>260</v>
      </c>
      <c r="R24" s="54">
        <v>1015000</v>
      </c>
      <c r="S24" s="78">
        <f>SUM(F24*R24)</f>
        <v>3045000</v>
      </c>
      <c r="T24" s="79">
        <v>0</v>
      </c>
      <c r="U24" s="73">
        <f t="shared" ref="U24" si="31">SUM(S24*T24)</f>
        <v>0</v>
      </c>
      <c r="V24" s="73">
        <f t="shared" ref="V24" si="32">SUM(S24-U24)</f>
        <v>3045000</v>
      </c>
      <c r="W24" s="56">
        <f t="shared" si="25"/>
        <v>3045000</v>
      </c>
      <c r="X24" s="79">
        <v>0.11</v>
      </c>
      <c r="Y24" s="56">
        <f t="shared" ref="Y24:Y25" si="33">SUM(W24+(W24*X24))</f>
        <v>3379950</v>
      </c>
    </row>
    <row r="25" spans="1:297" s="120" customFormat="1" ht="15.5" x14ac:dyDescent="0.35">
      <c r="A25" s="788"/>
      <c r="B25" s="785"/>
      <c r="C25" s="839"/>
      <c r="D25" s="788"/>
      <c r="E25" s="184" t="s">
        <v>241</v>
      </c>
      <c r="F25" s="286">
        <v>3</v>
      </c>
      <c r="G25" s="45" t="s">
        <v>70</v>
      </c>
      <c r="H25" s="545">
        <v>7309000</v>
      </c>
      <c r="I25" s="44">
        <f t="shared" ref="I25" si="34">SUM(F25*H25)</f>
        <v>21927000</v>
      </c>
      <c r="J25" s="136">
        <v>0</v>
      </c>
      <c r="K25" s="46">
        <f t="shared" si="29"/>
        <v>0</v>
      </c>
      <c r="L25" s="46">
        <f t="shared" si="30"/>
        <v>21927000</v>
      </c>
      <c r="M25" s="793"/>
      <c r="N25" s="793"/>
      <c r="O25" s="793"/>
      <c r="P25" s="793"/>
      <c r="Q25" s="266" t="s">
        <v>260</v>
      </c>
      <c r="R25" s="44">
        <v>2631000</v>
      </c>
      <c r="S25" s="97">
        <f>SUM(F25*R25)</f>
        <v>7893000</v>
      </c>
      <c r="T25" s="83">
        <v>0</v>
      </c>
      <c r="U25" s="81">
        <f t="shared" ref="U25" si="35">SUM(S25*T25)</f>
        <v>0</v>
      </c>
      <c r="V25" s="81">
        <f t="shared" ref="V25" si="36">SUM(S25-U25)</f>
        <v>7893000</v>
      </c>
      <c r="W25" s="46">
        <f t="shared" si="25"/>
        <v>7893000</v>
      </c>
      <c r="X25" s="83">
        <v>0.11</v>
      </c>
      <c r="Y25" s="46">
        <f t="shared" si="33"/>
        <v>8761230</v>
      </c>
    </row>
    <row r="26" spans="1:297" s="35" customFormat="1" x14ac:dyDescent="0.35">
      <c r="B26" s="211"/>
      <c r="D26" s="209"/>
      <c r="W26" s="247"/>
    </row>
    <row r="27" spans="1:297" s="35" customFormat="1" x14ac:dyDescent="0.35">
      <c r="B27" s="211"/>
      <c r="D27" s="209"/>
      <c r="W27" s="247"/>
    </row>
    <row r="28" spans="1:297" s="35" customFormat="1" ht="19" thickBot="1" x14ac:dyDescent="0.4">
      <c r="A28" s="789" t="s">
        <v>474</v>
      </c>
      <c r="B28" s="789"/>
      <c r="C28" s="789"/>
      <c r="D28" s="2"/>
      <c r="E28" s="4"/>
      <c r="F28" s="5"/>
      <c r="G28" s="4"/>
      <c r="H28" s="6"/>
      <c r="I28" s="7"/>
      <c r="J28" s="8"/>
      <c r="K28" s="9"/>
      <c r="L28" s="9"/>
      <c r="M28" s="10"/>
      <c r="N28" s="10"/>
      <c r="O28" s="10"/>
      <c r="P28" s="10"/>
      <c r="Q28" s="11"/>
      <c r="R28" s="11"/>
      <c r="S28" s="12"/>
      <c r="T28" s="13"/>
      <c r="U28" s="13"/>
      <c r="V28" s="13"/>
      <c r="W28" s="12"/>
      <c r="X28" s="13"/>
      <c r="Y28" s="13"/>
    </row>
    <row r="29" spans="1:297" s="35" customFormat="1" ht="15.5" x14ac:dyDescent="0.35">
      <c r="A29" s="836" t="s">
        <v>0</v>
      </c>
      <c r="B29" s="879" t="s">
        <v>1</v>
      </c>
      <c r="C29" s="880"/>
      <c r="D29" s="836" t="s">
        <v>3</v>
      </c>
      <c r="E29" s="836" t="s">
        <v>5</v>
      </c>
      <c r="F29" s="879" t="s">
        <v>6</v>
      </c>
      <c r="G29" s="880"/>
      <c r="H29" s="251" t="s">
        <v>7</v>
      </c>
      <c r="I29" s="179" t="s">
        <v>8</v>
      </c>
      <c r="J29" s="180" t="s">
        <v>9</v>
      </c>
      <c r="K29" s="179" t="s">
        <v>10</v>
      </c>
      <c r="L29" s="179" t="s">
        <v>10</v>
      </c>
      <c r="M29" s="179" t="s">
        <v>11</v>
      </c>
      <c r="N29" s="830" t="s">
        <v>93</v>
      </c>
      <c r="O29" s="830" t="s">
        <v>206</v>
      </c>
      <c r="P29" s="179" t="s">
        <v>12</v>
      </c>
      <c r="Q29" s="832" t="s">
        <v>13</v>
      </c>
      <c r="R29" s="179" t="s">
        <v>14</v>
      </c>
      <c r="S29" s="179" t="s">
        <v>14</v>
      </c>
      <c r="T29" s="42" t="s">
        <v>15</v>
      </c>
      <c r="U29" s="15" t="s">
        <v>16</v>
      </c>
      <c r="V29" s="15" t="s">
        <v>17</v>
      </c>
      <c r="W29" s="15" t="s">
        <v>18</v>
      </c>
      <c r="X29" s="834" t="s">
        <v>19</v>
      </c>
      <c r="Y29" s="827" t="s">
        <v>17</v>
      </c>
    </row>
    <row r="30" spans="1:297" s="584" customFormat="1" ht="16" thickBot="1" x14ac:dyDescent="0.4">
      <c r="A30" s="829"/>
      <c r="B30" s="775" t="s">
        <v>20</v>
      </c>
      <c r="C30" s="18" t="s">
        <v>21</v>
      </c>
      <c r="D30" s="829"/>
      <c r="E30" s="829"/>
      <c r="F30" s="324" t="s">
        <v>23</v>
      </c>
      <c r="G30" s="18" t="s">
        <v>24</v>
      </c>
      <c r="H30" s="16" t="s">
        <v>25</v>
      </c>
      <c r="I30" s="17" t="s">
        <v>25</v>
      </c>
      <c r="J30" s="107" t="s">
        <v>26</v>
      </c>
      <c r="K30" s="17" t="s">
        <v>27</v>
      </c>
      <c r="L30" s="17" t="s">
        <v>28</v>
      </c>
      <c r="M30" s="17" t="s">
        <v>29</v>
      </c>
      <c r="N30" s="831"/>
      <c r="O30" s="831"/>
      <c r="P30" s="17" t="s">
        <v>30</v>
      </c>
      <c r="Q30" s="833"/>
      <c r="R30" s="17" t="s">
        <v>31</v>
      </c>
      <c r="S30" s="17" t="s">
        <v>32</v>
      </c>
      <c r="T30" s="108" t="s">
        <v>33</v>
      </c>
      <c r="U30" s="18" t="s">
        <v>34</v>
      </c>
      <c r="V30" s="18" t="s">
        <v>35</v>
      </c>
      <c r="W30" s="18" t="s">
        <v>36</v>
      </c>
      <c r="X30" s="835"/>
      <c r="Y30" s="828"/>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c r="ET30" s="35"/>
      <c r="EU30" s="35"/>
      <c r="EV30" s="35"/>
      <c r="EW30" s="35"/>
      <c r="EX30" s="35"/>
      <c r="EY30" s="35"/>
      <c r="EZ30" s="35"/>
      <c r="FA30" s="35"/>
      <c r="FB30" s="35"/>
      <c r="FC30" s="35"/>
      <c r="FD30" s="35"/>
      <c r="FE30" s="35"/>
      <c r="FF30" s="35"/>
      <c r="FG30" s="35"/>
      <c r="FH30" s="35"/>
      <c r="FI30" s="35"/>
      <c r="FJ30" s="35"/>
      <c r="FK30" s="35"/>
      <c r="FL30" s="35"/>
      <c r="FM30" s="35"/>
      <c r="FN30" s="35"/>
      <c r="FO30" s="35"/>
      <c r="FP30" s="35"/>
      <c r="FQ30" s="35"/>
      <c r="FR30" s="35"/>
      <c r="FS30" s="35"/>
      <c r="FT30" s="35"/>
      <c r="FU30" s="35"/>
      <c r="FV30" s="35"/>
      <c r="FW30" s="35"/>
      <c r="FX30" s="35"/>
      <c r="FY30" s="35"/>
      <c r="FZ30" s="35"/>
      <c r="GA30" s="35"/>
      <c r="GB30" s="35"/>
      <c r="GC30" s="35"/>
      <c r="GD30" s="35"/>
      <c r="GE30" s="35"/>
      <c r="GF30" s="35"/>
      <c r="GG30" s="35"/>
      <c r="GH30" s="35"/>
      <c r="GI30" s="35"/>
      <c r="GJ30" s="35"/>
      <c r="GK30" s="35"/>
      <c r="GL30" s="35"/>
      <c r="GM30" s="35"/>
      <c r="GN30" s="35"/>
      <c r="GO30" s="35"/>
      <c r="GP30" s="35"/>
      <c r="GQ30" s="35"/>
      <c r="GR30" s="35"/>
      <c r="GS30" s="35"/>
      <c r="GT30" s="35"/>
      <c r="GU30" s="35"/>
      <c r="GV30" s="35"/>
      <c r="GW30" s="35"/>
      <c r="GX30" s="35"/>
      <c r="GY30" s="35"/>
      <c r="GZ30" s="35"/>
      <c r="HA30" s="35"/>
      <c r="HB30" s="35"/>
      <c r="HC30" s="35"/>
      <c r="HD30" s="35"/>
      <c r="HE30" s="35"/>
      <c r="HF30" s="35"/>
      <c r="HG30" s="35"/>
      <c r="HH30" s="35"/>
      <c r="HI30" s="35"/>
      <c r="HJ30" s="35"/>
      <c r="HK30" s="35"/>
      <c r="HL30" s="35"/>
      <c r="HM30" s="35"/>
      <c r="HN30" s="35"/>
      <c r="HO30" s="35"/>
      <c r="HP30" s="35"/>
      <c r="HQ30" s="35"/>
      <c r="HR30" s="35"/>
      <c r="HS30" s="35"/>
      <c r="HT30" s="35"/>
      <c r="HU30" s="35"/>
      <c r="HV30" s="35"/>
      <c r="HW30" s="35"/>
      <c r="HX30" s="35"/>
      <c r="HY30" s="35"/>
      <c r="HZ30" s="35"/>
      <c r="IA30" s="35"/>
      <c r="IB30" s="35"/>
      <c r="IC30" s="35"/>
      <c r="ID30" s="35"/>
      <c r="IE30" s="35"/>
      <c r="IF30" s="35"/>
      <c r="IG30" s="35"/>
      <c r="IH30" s="35"/>
      <c r="II30" s="35"/>
      <c r="IJ30" s="35"/>
      <c r="IK30" s="35"/>
      <c r="IL30" s="35"/>
      <c r="IM30" s="35"/>
      <c r="IN30" s="35"/>
      <c r="IO30" s="35"/>
      <c r="IP30" s="35"/>
      <c r="IQ30" s="35"/>
      <c r="IR30" s="35"/>
      <c r="IS30" s="35"/>
      <c r="IT30" s="35"/>
      <c r="IU30" s="35"/>
      <c r="IV30" s="35"/>
      <c r="IW30" s="35"/>
      <c r="IX30" s="35"/>
      <c r="IY30" s="35"/>
      <c r="IZ30" s="35"/>
      <c r="JA30" s="35"/>
      <c r="JB30" s="35"/>
      <c r="JC30" s="35"/>
      <c r="JD30" s="35"/>
      <c r="JE30" s="35"/>
      <c r="JF30" s="35"/>
      <c r="JG30" s="35"/>
      <c r="JH30" s="35"/>
      <c r="JI30" s="35"/>
      <c r="JJ30" s="35"/>
      <c r="JK30" s="35"/>
      <c r="JL30" s="35"/>
      <c r="JM30" s="35"/>
      <c r="JN30" s="35"/>
      <c r="JO30" s="35"/>
      <c r="JP30" s="35"/>
      <c r="JQ30" s="35"/>
      <c r="JR30" s="35"/>
      <c r="JS30" s="35"/>
      <c r="JT30" s="35"/>
      <c r="JU30" s="35"/>
      <c r="JV30" s="35"/>
      <c r="JW30" s="35"/>
      <c r="JX30" s="35"/>
      <c r="JY30" s="35"/>
      <c r="JZ30" s="35"/>
      <c r="KA30" s="35"/>
      <c r="KB30" s="35"/>
      <c r="KC30" s="35"/>
      <c r="KD30" s="35"/>
      <c r="KE30" s="35"/>
      <c r="KF30" s="35"/>
      <c r="KG30" s="35"/>
      <c r="KH30" s="35"/>
      <c r="KI30" s="35"/>
      <c r="KJ30" s="35"/>
      <c r="KK30" s="35"/>
    </row>
    <row r="31" spans="1:297" s="120" customFormat="1" ht="15.5" x14ac:dyDescent="0.35">
      <c r="A31" s="139">
        <v>1</v>
      </c>
      <c r="B31" s="140">
        <v>45369</v>
      </c>
      <c r="C31" s="141" t="s">
        <v>483</v>
      </c>
      <c r="D31" s="139" t="s">
        <v>185</v>
      </c>
      <c r="E31" s="294" t="s">
        <v>282</v>
      </c>
      <c r="F31" s="231">
        <v>20</v>
      </c>
      <c r="G31" s="147" t="s">
        <v>45</v>
      </c>
      <c r="H31" s="515">
        <v>85622.521999999997</v>
      </c>
      <c r="I31" s="145">
        <f t="shared" ref="I31" si="37">SUM(F31*H31)</f>
        <v>1712450.44</v>
      </c>
      <c r="J31" s="152">
        <v>0</v>
      </c>
      <c r="K31" s="146">
        <f t="shared" ref="K31" si="38">SUM(I31*J31)</f>
        <v>0</v>
      </c>
      <c r="L31" s="146">
        <f t="shared" ref="L31" si="39">SUM(I31-K31)</f>
        <v>1712450.44</v>
      </c>
      <c r="M31" s="146">
        <f>SUM(L31:L31)</f>
        <v>1712450.44</v>
      </c>
      <c r="N31" s="146">
        <f>SUM(M31*11%)</f>
        <v>188369.5484</v>
      </c>
      <c r="O31" s="146">
        <f>SUM(M31*1.5%)</f>
        <v>25686.756599999997</v>
      </c>
      <c r="P31" s="146">
        <f>SUM(M31+N31)</f>
        <v>1900819.9883999999</v>
      </c>
      <c r="Q31" s="250" t="s">
        <v>209</v>
      </c>
      <c r="R31" s="515">
        <v>122297</v>
      </c>
      <c r="S31" s="148">
        <f>SUM(F31*R31)</f>
        <v>2445940</v>
      </c>
      <c r="T31" s="149">
        <v>0.5</v>
      </c>
      <c r="U31" s="121">
        <f t="shared" ref="U31:U34" si="40">SUM(S31*T31)</f>
        <v>1222970</v>
      </c>
      <c r="V31" s="121">
        <f>SUM(S31-U31)</f>
        <v>1222970</v>
      </c>
      <c r="W31" s="146">
        <f>SUM(V31)</f>
        <v>1222970</v>
      </c>
      <c r="X31" s="149">
        <v>0.11</v>
      </c>
      <c r="Y31" s="146">
        <f t="shared" ref="Y31" si="41">SUM(W31+(W31*X31))</f>
        <v>1357496.7</v>
      </c>
    </row>
    <row r="32" spans="1:297" s="120" customFormat="1" ht="15.5" x14ac:dyDescent="0.35">
      <c r="A32" s="139">
        <v>2</v>
      </c>
      <c r="B32" s="140">
        <v>45377</v>
      </c>
      <c r="C32" s="141" t="s">
        <v>494</v>
      </c>
      <c r="D32" s="139" t="s">
        <v>185</v>
      </c>
      <c r="E32" s="629" t="s">
        <v>230</v>
      </c>
      <c r="F32" s="139">
        <v>8</v>
      </c>
      <c r="G32" s="147" t="s">
        <v>52</v>
      </c>
      <c r="H32" s="921">
        <v>721621.62199999997</v>
      </c>
      <c r="I32" s="145">
        <f>SUM(F32*H32)</f>
        <v>5772972.9759999998</v>
      </c>
      <c r="J32" s="147">
        <v>0</v>
      </c>
      <c r="K32" s="146">
        <f t="shared" ref="K32" si="42">SUM(I32*J32)</f>
        <v>0</v>
      </c>
      <c r="L32" s="146">
        <f>SUM(I32-K32)</f>
        <v>5772972.9759999998</v>
      </c>
      <c r="M32" s="121">
        <f>SUM(L32:L32)</f>
        <v>5772972.9759999998</v>
      </c>
      <c r="N32" s="121">
        <f t="shared" ref="N32" si="43">SUM(M32*11%)</f>
        <v>635027.02735999995</v>
      </c>
      <c r="O32" s="146">
        <f t="shared" ref="O32" si="44">SUM(M32*1.5%)</f>
        <v>86594.594639999996</v>
      </c>
      <c r="P32" s="121">
        <f>SUM(M32+N32)</f>
        <v>6408000.0033599995</v>
      </c>
      <c r="Q32" s="250" t="s">
        <v>205</v>
      </c>
      <c r="R32" s="560">
        <v>721622</v>
      </c>
      <c r="S32" s="148">
        <f>SUM(F32*R32)</f>
        <v>5772976</v>
      </c>
      <c r="T32" s="149">
        <v>0.2</v>
      </c>
      <c r="U32" s="121">
        <f t="shared" si="40"/>
        <v>1154595.2</v>
      </c>
      <c r="V32" s="121">
        <f t="shared" ref="V32:V34" si="45">SUM(S32-U32)</f>
        <v>4618380.8</v>
      </c>
      <c r="W32" s="146">
        <f t="shared" ref="W32:W39" si="46">SUM(V32)</f>
        <v>4618380.8</v>
      </c>
      <c r="X32" s="149">
        <v>0.11</v>
      </c>
      <c r="Y32" s="146">
        <f t="shared" ref="Y32:Y34" si="47">SUM(W32+(W32*X32))</f>
        <v>5126402.6880000001</v>
      </c>
    </row>
    <row r="33" spans="1:297" s="20" customFormat="1" ht="15.5" x14ac:dyDescent="0.35">
      <c r="A33" s="786">
        <v>3</v>
      </c>
      <c r="B33" s="783">
        <v>45747</v>
      </c>
      <c r="C33" s="838" t="s">
        <v>501</v>
      </c>
      <c r="D33" s="786" t="s">
        <v>185</v>
      </c>
      <c r="E33" s="565" t="s">
        <v>502</v>
      </c>
      <c r="F33" s="517">
        <v>4</v>
      </c>
      <c r="G33" s="336" t="s">
        <v>45</v>
      </c>
      <c r="H33" s="680">
        <v>109909.909</v>
      </c>
      <c r="I33" s="123">
        <f t="shared" ref="I33" si="48">SUM(F33*H33)</f>
        <v>439639.636</v>
      </c>
      <c r="J33" s="133">
        <v>0</v>
      </c>
      <c r="K33" s="134">
        <f t="shared" ref="K33:K34" si="49">SUM(I33*J33)</f>
        <v>0</v>
      </c>
      <c r="L33" s="134">
        <f t="shared" ref="L33:L34" si="50">SUM(I33-K33)</f>
        <v>439639.636</v>
      </c>
      <c r="M33" s="791">
        <f>SUM(L33:L36)</f>
        <v>1708108.1040000001</v>
      </c>
      <c r="N33" s="791">
        <f>SUM(M33*11%)</f>
        <v>187891.89144000001</v>
      </c>
      <c r="O33" s="791">
        <f>SUM(M33*1.5%)</f>
        <v>25621.62156</v>
      </c>
      <c r="P33" s="791">
        <f>SUM(M33+N33)</f>
        <v>1895999.99544</v>
      </c>
      <c r="Q33" s="168" t="s">
        <v>211</v>
      </c>
      <c r="R33" s="262">
        <v>109909.91</v>
      </c>
      <c r="S33" s="137">
        <f>SUM(F33*R33)</f>
        <v>439639.64</v>
      </c>
      <c r="T33" s="138">
        <v>0.25</v>
      </c>
      <c r="U33" s="129">
        <f t="shared" si="40"/>
        <v>109909.91</v>
      </c>
      <c r="V33" s="129">
        <f t="shared" si="45"/>
        <v>329729.73</v>
      </c>
      <c r="W33" s="134">
        <f t="shared" si="46"/>
        <v>329729.73</v>
      </c>
      <c r="X33" s="138">
        <v>0.11</v>
      </c>
      <c r="Y33" s="134">
        <f t="shared" si="47"/>
        <v>366000.00029999996</v>
      </c>
    </row>
    <row r="34" spans="1:297" s="20" customFormat="1" ht="31" x14ac:dyDescent="0.35">
      <c r="A34" s="787"/>
      <c r="B34" s="784"/>
      <c r="C34" s="884"/>
      <c r="D34" s="787"/>
      <c r="E34" s="521" t="s">
        <v>503</v>
      </c>
      <c r="F34" s="281">
        <v>4</v>
      </c>
      <c r="G34" s="334" t="s">
        <v>42</v>
      </c>
      <c r="H34" s="681">
        <v>117117.117</v>
      </c>
      <c r="I34" s="54">
        <f t="shared" ref="I34:I35" si="51">SUM(F34*H34)</f>
        <v>468468.46799999999</v>
      </c>
      <c r="J34" s="158">
        <v>0</v>
      </c>
      <c r="K34" s="56">
        <f t="shared" si="49"/>
        <v>0</v>
      </c>
      <c r="L34" s="56">
        <f t="shared" si="50"/>
        <v>468468.46799999999</v>
      </c>
      <c r="M34" s="792"/>
      <c r="N34" s="792"/>
      <c r="O34" s="792"/>
      <c r="P34" s="792"/>
      <c r="Q34" s="174" t="s">
        <v>211</v>
      </c>
      <c r="R34" s="261">
        <v>117117.12</v>
      </c>
      <c r="S34" s="78">
        <f>SUM(F34*R34)</f>
        <v>468468.47999999998</v>
      </c>
      <c r="T34" s="79">
        <v>0.25</v>
      </c>
      <c r="U34" s="73">
        <f t="shared" si="40"/>
        <v>117117.12</v>
      </c>
      <c r="V34" s="73">
        <f t="shared" si="45"/>
        <v>351351.36</v>
      </c>
      <c r="W34" s="56">
        <f t="shared" si="46"/>
        <v>351351.36</v>
      </c>
      <c r="X34" s="79">
        <v>0.11</v>
      </c>
      <c r="Y34" s="56">
        <f t="shared" si="47"/>
        <v>390000.00959999999</v>
      </c>
    </row>
    <row r="35" spans="1:297" s="20" customFormat="1" ht="15.5" x14ac:dyDescent="0.35">
      <c r="A35" s="787"/>
      <c r="B35" s="784"/>
      <c r="C35" s="884"/>
      <c r="D35" s="787"/>
      <c r="E35" s="125" t="s">
        <v>504</v>
      </c>
      <c r="F35" s="281">
        <v>4</v>
      </c>
      <c r="G35" s="334" t="s">
        <v>42</v>
      </c>
      <c r="H35" s="681">
        <v>100000</v>
      </c>
      <c r="I35" s="54">
        <f t="shared" si="51"/>
        <v>400000</v>
      </c>
      <c r="J35" s="158">
        <v>0</v>
      </c>
      <c r="K35" s="56">
        <f t="shared" ref="K35:K36" si="52">SUM(I35*J35)</f>
        <v>0</v>
      </c>
      <c r="L35" s="56">
        <f t="shared" ref="L35:L36" si="53">SUM(I35-K35)</f>
        <v>400000</v>
      </c>
      <c r="M35" s="792"/>
      <c r="N35" s="792"/>
      <c r="O35" s="792"/>
      <c r="P35" s="792"/>
      <c r="Q35" s="174" t="s">
        <v>211</v>
      </c>
      <c r="R35" s="261">
        <v>100000</v>
      </c>
      <c r="S35" s="78">
        <f>SUM(F35*R35)</f>
        <v>400000</v>
      </c>
      <c r="T35" s="79">
        <v>0.25</v>
      </c>
      <c r="U35" s="73">
        <f t="shared" ref="U35" si="54">SUM(S35*T35)</f>
        <v>100000</v>
      </c>
      <c r="V35" s="73">
        <f t="shared" ref="V35" si="55">SUM(S35-U35)</f>
        <v>300000</v>
      </c>
      <c r="W35" s="56">
        <f t="shared" si="46"/>
        <v>300000</v>
      </c>
      <c r="X35" s="79">
        <v>0.11</v>
      </c>
      <c r="Y35" s="56">
        <f t="shared" ref="Y35:Y36" si="56">SUM(W35+(W35*X35))</f>
        <v>333000</v>
      </c>
    </row>
    <row r="36" spans="1:297" s="20" customFormat="1" ht="15.5" x14ac:dyDescent="0.35">
      <c r="A36" s="788"/>
      <c r="B36" s="785"/>
      <c r="C36" s="839"/>
      <c r="D36" s="788"/>
      <c r="E36" s="90" t="s">
        <v>505</v>
      </c>
      <c r="F36" s="286">
        <v>4</v>
      </c>
      <c r="G36" s="335" t="s">
        <v>70</v>
      </c>
      <c r="H36" s="682">
        <v>100000</v>
      </c>
      <c r="I36" s="44">
        <f t="shared" ref="I36" si="57">SUM(F36*H36)</f>
        <v>400000</v>
      </c>
      <c r="J36" s="136">
        <v>0</v>
      </c>
      <c r="K36" s="46">
        <f t="shared" si="52"/>
        <v>0</v>
      </c>
      <c r="L36" s="46">
        <f t="shared" si="53"/>
        <v>400000</v>
      </c>
      <c r="M36" s="793"/>
      <c r="N36" s="793"/>
      <c r="O36" s="793"/>
      <c r="P36" s="793"/>
      <c r="Q36" s="266" t="s">
        <v>211</v>
      </c>
      <c r="R36" s="263">
        <v>100000</v>
      </c>
      <c r="S36" s="97">
        <f>SUM(F36*R36)</f>
        <v>400000</v>
      </c>
      <c r="T36" s="83">
        <v>0.25</v>
      </c>
      <c r="U36" s="81">
        <f t="shared" ref="U36" si="58">SUM(S36*T36)</f>
        <v>100000</v>
      </c>
      <c r="V36" s="81">
        <f t="shared" ref="V36" si="59">SUM(S36-U36)</f>
        <v>300000</v>
      </c>
      <c r="W36" s="46">
        <f t="shared" si="46"/>
        <v>300000</v>
      </c>
      <c r="X36" s="83">
        <v>0.11</v>
      </c>
      <c r="Y36" s="46">
        <f t="shared" si="56"/>
        <v>333000</v>
      </c>
    </row>
    <row r="37" spans="1:297" s="20" customFormat="1" ht="15.5" x14ac:dyDescent="0.35">
      <c r="A37" s="786">
        <v>4</v>
      </c>
      <c r="B37" s="783">
        <v>45747</v>
      </c>
      <c r="C37" s="838" t="s">
        <v>506</v>
      </c>
      <c r="D37" s="786" t="s">
        <v>185</v>
      </c>
      <c r="E37" s="565" t="s">
        <v>237</v>
      </c>
      <c r="F37" s="517">
        <v>31</v>
      </c>
      <c r="G37" s="336" t="s">
        <v>45</v>
      </c>
      <c r="H37" s="518">
        <v>3234000</v>
      </c>
      <c r="I37" s="123">
        <f t="shared" ref="I37" si="60">SUM(F37*H37)</f>
        <v>100254000</v>
      </c>
      <c r="J37" s="133">
        <v>0</v>
      </c>
      <c r="K37" s="134">
        <f t="shared" ref="K37:K39" si="61">SUM(I37*J37)</f>
        <v>0</v>
      </c>
      <c r="L37" s="134">
        <f t="shared" ref="L37:L39" si="62">SUM(I37-K37)</f>
        <v>100254000</v>
      </c>
      <c r="M37" s="791">
        <f>SUM(L37:L40)</f>
        <v>278524000</v>
      </c>
      <c r="N37" s="791">
        <f>SUM(M37*11%)</f>
        <v>30637640</v>
      </c>
      <c r="O37" s="791">
        <f>SUM(M37*1.5%)</f>
        <v>4177860</v>
      </c>
      <c r="P37" s="791">
        <f>SUM(M37+N37)</f>
        <v>309161640</v>
      </c>
      <c r="Q37" s="168" t="s">
        <v>260</v>
      </c>
      <c r="R37" s="123">
        <v>582000</v>
      </c>
      <c r="S37" s="137">
        <f>SUM(F37*R37)</f>
        <v>18042000</v>
      </c>
      <c r="T37" s="138">
        <v>0</v>
      </c>
      <c r="U37" s="129">
        <f t="shared" ref="U37:U39" si="63">SUM(S37*T37)</f>
        <v>0</v>
      </c>
      <c r="V37" s="129">
        <f t="shared" ref="V37:V39" si="64">SUM(S37-U37)</f>
        <v>18042000</v>
      </c>
      <c r="W37" s="134">
        <f t="shared" si="46"/>
        <v>18042000</v>
      </c>
      <c r="X37" s="138">
        <v>0.11</v>
      </c>
      <c r="Y37" s="134">
        <f t="shared" ref="Y37:Y39" si="65">SUM(W37+(W37*X37))</f>
        <v>20026620</v>
      </c>
    </row>
    <row r="38" spans="1:297" s="20" customFormat="1" ht="15.5" x14ac:dyDescent="0.35">
      <c r="A38" s="787"/>
      <c r="B38" s="784"/>
      <c r="C38" s="884"/>
      <c r="D38" s="787"/>
      <c r="E38" s="70" t="s">
        <v>241</v>
      </c>
      <c r="F38" s="281">
        <v>1</v>
      </c>
      <c r="G38" s="334" t="s">
        <v>70</v>
      </c>
      <c r="H38" s="519">
        <v>7000000</v>
      </c>
      <c r="I38" s="54">
        <f t="shared" ref="I38" si="66">SUM(F38*H38)</f>
        <v>7000000</v>
      </c>
      <c r="J38" s="158">
        <v>0</v>
      </c>
      <c r="K38" s="56">
        <f t="shared" ref="K38" si="67">SUM(I38*J38)</f>
        <v>0</v>
      </c>
      <c r="L38" s="56">
        <f t="shared" ref="L38" si="68">SUM(I38-K38)</f>
        <v>7000000</v>
      </c>
      <c r="M38" s="792"/>
      <c r="N38" s="792"/>
      <c r="O38" s="792"/>
      <c r="P38" s="792"/>
      <c r="Q38" s="174" t="s">
        <v>260</v>
      </c>
      <c r="R38" s="54">
        <v>2631000</v>
      </c>
      <c r="S38" s="78">
        <f>SUM(F38*R38)</f>
        <v>2631000</v>
      </c>
      <c r="T38" s="79">
        <v>0</v>
      </c>
      <c r="U38" s="73">
        <f t="shared" ref="U38" si="69">SUM(S38*T38)</f>
        <v>0</v>
      </c>
      <c r="V38" s="73">
        <f t="shared" ref="V38" si="70">SUM(S38-U38)</f>
        <v>2631000</v>
      </c>
      <c r="W38" s="56">
        <f t="shared" si="46"/>
        <v>2631000</v>
      </c>
      <c r="X38" s="79">
        <v>0.11</v>
      </c>
      <c r="Y38" s="56">
        <f t="shared" ref="Y38" si="71">SUM(W38+(W38*X38))</f>
        <v>2920410</v>
      </c>
    </row>
    <row r="39" spans="1:297" s="20" customFormat="1" ht="15.5" x14ac:dyDescent="0.35">
      <c r="A39" s="787"/>
      <c r="B39" s="784"/>
      <c r="C39" s="884"/>
      <c r="D39" s="787"/>
      <c r="E39" s="70" t="s">
        <v>239</v>
      </c>
      <c r="F39" s="281">
        <v>31</v>
      </c>
      <c r="G39" s="334" t="s">
        <v>50</v>
      </c>
      <c r="H39" s="519">
        <v>2250000</v>
      </c>
      <c r="I39" s="54">
        <f t="shared" ref="I39" si="72">SUM(F39*H39)</f>
        <v>69750000</v>
      </c>
      <c r="J39" s="158">
        <v>0</v>
      </c>
      <c r="K39" s="56">
        <f t="shared" si="61"/>
        <v>0</v>
      </c>
      <c r="L39" s="56">
        <f t="shared" si="62"/>
        <v>69750000</v>
      </c>
      <c r="M39" s="792"/>
      <c r="N39" s="792"/>
      <c r="O39" s="792"/>
      <c r="P39" s="792"/>
      <c r="Q39" s="174" t="s">
        <v>260</v>
      </c>
      <c r="R39" s="54">
        <v>810000</v>
      </c>
      <c r="S39" s="78">
        <f>SUM(F39*R39)</f>
        <v>25110000</v>
      </c>
      <c r="T39" s="79">
        <v>0</v>
      </c>
      <c r="U39" s="73">
        <f t="shared" si="63"/>
        <v>0</v>
      </c>
      <c r="V39" s="73">
        <f t="shared" si="64"/>
        <v>25110000</v>
      </c>
      <c r="W39" s="56">
        <f t="shared" si="46"/>
        <v>25110000</v>
      </c>
      <c r="X39" s="79">
        <v>0.11</v>
      </c>
      <c r="Y39" s="56">
        <f t="shared" si="65"/>
        <v>27872100</v>
      </c>
    </row>
    <row r="40" spans="1:297" s="20" customFormat="1" ht="15.5" x14ac:dyDescent="0.35">
      <c r="A40" s="788"/>
      <c r="B40" s="785"/>
      <c r="C40" s="839"/>
      <c r="D40" s="788"/>
      <c r="E40" s="184" t="s">
        <v>240</v>
      </c>
      <c r="F40" s="286">
        <v>30</v>
      </c>
      <c r="G40" s="335" t="s">
        <v>42</v>
      </c>
      <c r="H40" s="545">
        <v>3384000</v>
      </c>
      <c r="I40" s="44">
        <f t="shared" ref="I40" si="73">SUM(F40*H40)</f>
        <v>101520000</v>
      </c>
      <c r="J40" s="136">
        <v>0</v>
      </c>
      <c r="K40" s="46">
        <f t="shared" ref="K40" si="74">SUM(I40*J40)</f>
        <v>0</v>
      </c>
      <c r="L40" s="46">
        <f t="shared" ref="L40" si="75">SUM(I40-K40)</f>
        <v>101520000</v>
      </c>
      <c r="M40" s="793"/>
      <c r="N40" s="793"/>
      <c r="O40" s="793"/>
      <c r="P40" s="793"/>
      <c r="Q40" s="266" t="s">
        <v>260</v>
      </c>
      <c r="R40" s="44">
        <v>1015000</v>
      </c>
      <c r="S40" s="97">
        <f>SUM(F40*R40)</f>
        <v>30450000</v>
      </c>
      <c r="T40" s="83">
        <v>0</v>
      </c>
      <c r="U40" s="81">
        <f t="shared" ref="U40" si="76">SUM(S40*T40)</f>
        <v>0</v>
      </c>
      <c r="V40" s="81">
        <f t="shared" ref="V40" si="77">SUM(S40-U40)</f>
        <v>30450000</v>
      </c>
      <c r="W40" s="46">
        <f t="shared" ref="W40" si="78">SUM(V40)</f>
        <v>30450000</v>
      </c>
      <c r="X40" s="83">
        <v>0.11</v>
      </c>
      <c r="Y40" s="46">
        <f t="shared" ref="Y40" si="79">SUM(W40+(W40*X40))</f>
        <v>33799500</v>
      </c>
    </row>
    <row r="43" spans="1:297" ht="19" thickBot="1" x14ac:dyDescent="0.4">
      <c r="A43" s="789" t="s">
        <v>511</v>
      </c>
      <c r="B43" s="789"/>
      <c r="C43" s="789"/>
      <c r="D43" s="2"/>
      <c r="E43" s="4"/>
      <c r="F43" s="5"/>
      <c r="G43" s="4"/>
      <c r="H43" s="6"/>
      <c r="I43" s="7"/>
      <c r="J43" s="8"/>
      <c r="K43" s="9"/>
      <c r="L43" s="9"/>
      <c r="M43" s="10"/>
      <c r="N43" s="10"/>
      <c r="O43" s="10"/>
      <c r="P43" s="10"/>
      <c r="Q43" s="11"/>
      <c r="R43" s="11"/>
      <c r="S43" s="12"/>
      <c r="T43" s="13"/>
      <c r="U43" s="13"/>
      <c r="V43" s="13"/>
      <c r="W43" s="12"/>
      <c r="X43" s="13"/>
      <c r="Y43" s="13"/>
    </row>
    <row r="44" spans="1:297" ht="15.5" x14ac:dyDescent="0.35">
      <c r="A44" s="798" t="s">
        <v>0</v>
      </c>
      <c r="B44" s="862" t="s">
        <v>1</v>
      </c>
      <c r="C44" s="863"/>
      <c r="D44" s="798" t="s">
        <v>3</v>
      </c>
      <c r="E44" s="798" t="s">
        <v>5</v>
      </c>
      <c r="F44" s="862" t="s">
        <v>6</v>
      </c>
      <c r="G44" s="863"/>
      <c r="H44" s="370" t="s">
        <v>7</v>
      </c>
      <c r="I44" s="371" t="s">
        <v>8</v>
      </c>
      <c r="J44" s="372" t="s">
        <v>9</v>
      </c>
      <c r="K44" s="371" t="s">
        <v>10</v>
      </c>
      <c r="L44" s="371" t="s">
        <v>10</v>
      </c>
      <c r="M44" s="371" t="s">
        <v>11</v>
      </c>
      <c r="N44" s="802" t="s">
        <v>93</v>
      </c>
      <c r="O44" s="802" t="s">
        <v>206</v>
      </c>
      <c r="P44" s="371" t="s">
        <v>12</v>
      </c>
      <c r="Q44" s="804" t="s">
        <v>13</v>
      </c>
      <c r="R44" s="371" t="s">
        <v>14</v>
      </c>
      <c r="S44" s="371" t="s">
        <v>14</v>
      </c>
      <c r="T44" s="374" t="s">
        <v>15</v>
      </c>
      <c r="U44" s="40" t="s">
        <v>16</v>
      </c>
      <c r="V44" s="40" t="s">
        <v>17</v>
      </c>
      <c r="W44" s="40" t="s">
        <v>18</v>
      </c>
      <c r="X44" s="794" t="s">
        <v>19</v>
      </c>
      <c r="Y44" s="796" t="s">
        <v>17</v>
      </c>
    </row>
    <row r="45" spans="1:297" s="41" customFormat="1" ht="16" thickBot="1" x14ac:dyDescent="0.4">
      <c r="A45" s="808"/>
      <c r="B45" s="375" t="s">
        <v>20</v>
      </c>
      <c r="C45" s="367" t="s">
        <v>21</v>
      </c>
      <c r="D45" s="808"/>
      <c r="E45" s="808"/>
      <c r="F45" s="377" t="s">
        <v>23</v>
      </c>
      <c r="G45" s="367" t="s">
        <v>24</v>
      </c>
      <c r="H45" s="378" t="s">
        <v>25</v>
      </c>
      <c r="I45" s="379" t="s">
        <v>25</v>
      </c>
      <c r="J45" s="380" t="s">
        <v>26</v>
      </c>
      <c r="K45" s="379" t="s">
        <v>27</v>
      </c>
      <c r="L45" s="379" t="s">
        <v>28</v>
      </c>
      <c r="M45" s="379" t="s">
        <v>29</v>
      </c>
      <c r="N45" s="810"/>
      <c r="O45" s="810"/>
      <c r="P45" s="379" t="s">
        <v>30</v>
      </c>
      <c r="Q45" s="811"/>
      <c r="R45" s="379" t="s">
        <v>31</v>
      </c>
      <c r="S45" s="379" t="s">
        <v>32</v>
      </c>
      <c r="T45" s="381" t="s">
        <v>33</v>
      </c>
      <c r="U45" s="367" t="s">
        <v>34</v>
      </c>
      <c r="V45" s="367" t="s">
        <v>35</v>
      </c>
      <c r="W45" s="367" t="s">
        <v>36</v>
      </c>
      <c r="X45" s="806"/>
      <c r="Y45" s="807"/>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row>
    <row r="46" spans="1:297" s="20" customFormat="1" ht="15.5" x14ac:dyDescent="0.35">
      <c r="A46" s="139">
        <v>1</v>
      </c>
      <c r="B46" s="140">
        <v>45770</v>
      </c>
      <c r="C46" s="141">
        <v>118090425</v>
      </c>
      <c r="D46" s="139" t="s">
        <v>185</v>
      </c>
      <c r="E46" s="627" t="s">
        <v>281</v>
      </c>
      <c r="F46" s="139">
        <v>100</v>
      </c>
      <c r="G46" s="147" t="s">
        <v>45</v>
      </c>
      <c r="H46" s="628">
        <v>193243.24299999999</v>
      </c>
      <c r="I46" s="145">
        <f>SUM(F46*H46)</f>
        <v>19324324.299999997</v>
      </c>
      <c r="J46" s="149">
        <v>0</v>
      </c>
      <c r="K46" s="146">
        <f t="shared" ref="K46" si="80">SUM(I46*J46)</f>
        <v>0</v>
      </c>
      <c r="L46" s="145">
        <f t="shared" ref="L46" si="81">SUM(I46-K46)</f>
        <v>19324324.299999997</v>
      </c>
      <c r="M46" s="146">
        <f>SUM(L46:L46)</f>
        <v>19324324.299999997</v>
      </c>
      <c r="N46" s="146">
        <f>SUM(M46*11%)</f>
        <v>2125675.6729999995</v>
      </c>
      <c r="O46" s="121">
        <f t="shared" ref="O46" si="82">SUM(M46*1.5%)</f>
        <v>289864.86449999997</v>
      </c>
      <c r="P46" s="121">
        <f>SUM(M46+N46)</f>
        <v>21449999.972999997</v>
      </c>
      <c r="Q46" s="258" t="s">
        <v>214</v>
      </c>
      <c r="R46" s="656">
        <v>193243.24299999999</v>
      </c>
      <c r="S46" s="148">
        <f>SUM(F46*R46)</f>
        <v>19324324.299999997</v>
      </c>
      <c r="T46" s="147">
        <v>0.3</v>
      </c>
      <c r="U46" s="121">
        <f t="shared" ref="U46" si="83">SUM(S46*T46)</f>
        <v>5797297.2899999991</v>
      </c>
      <c r="V46" s="121">
        <f t="shared" ref="V46" si="84">SUM(S46-U46)</f>
        <v>13527027.009999998</v>
      </c>
      <c r="W46" s="146">
        <f t="shared" ref="W46" si="85">SUM(V46)</f>
        <v>13527027.009999998</v>
      </c>
      <c r="X46" s="147">
        <v>0.11</v>
      </c>
      <c r="Y46" s="146">
        <f t="shared" ref="Y46" si="86">SUM(W46+(W46*X46))</f>
        <v>15014999.981099997</v>
      </c>
    </row>
    <row r="47" spans="1:297" x14ac:dyDescent="0.35">
      <c r="M47" s="31"/>
      <c r="P47" s="31"/>
    </row>
    <row r="48" spans="1:297" x14ac:dyDescent="0.35">
      <c r="M48" s="31"/>
      <c r="P48" s="31"/>
    </row>
    <row r="49" spans="1:297" x14ac:dyDescent="0.35">
      <c r="M49" s="31"/>
      <c r="P49" s="31"/>
    </row>
    <row r="50" spans="1:297" x14ac:dyDescent="0.35">
      <c r="M50" s="31"/>
      <c r="P50" s="31"/>
    </row>
    <row r="51" spans="1:297" x14ac:dyDescent="0.35">
      <c r="M51" s="31"/>
      <c r="P51" s="31"/>
    </row>
    <row r="52" spans="1:297" ht="19" thickBot="1" x14ac:dyDescent="0.4">
      <c r="A52" s="789" t="s">
        <v>531</v>
      </c>
      <c r="B52" s="789"/>
      <c r="C52" s="789"/>
      <c r="D52" s="2"/>
      <c r="E52" s="4"/>
      <c r="F52" s="5"/>
      <c r="G52" s="4"/>
      <c r="H52" s="6"/>
      <c r="I52" s="7"/>
      <c r="J52" s="8"/>
      <c r="K52" s="9"/>
      <c r="L52" s="9"/>
      <c r="M52" s="10"/>
      <c r="N52" s="10"/>
      <c r="O52" s="10"/>
      <c r="P52" s="10"/>
      <c r="Q52" s="11"/>
      <c r="R52" s="11"/>
      <c r="S52" s="12"/>
      <c r="T52" s="13"/>
      <c r="U52" s="13"/>
      <c r="V52" s="13"/>
      <c r="W52" s="12"/>
      <c r="X52" s="13"/>
      <c r="Y52" s="13"/>
    </row>
    <row r="53" spans="1:297" ht="15.5" x14ac:dyDescent="0.35">
      <c r="A53" s="798" t="s">
        <v>0</v>
      </c>
      <c r="B53" s="862" t="s">
        <v>1</v>
      </c>
      <c r="C53" s="863"/>
      <c r="D53" s="798" t="s">
        <v>3</v>
      </c>
      <c r="E53" s="798" t="s">
        <v>5</v>
      </c>
      <c r="F53" s="862" t="s">
        <v>6</v>
      </c>
      <c r="G53" s="863"/>
      <c r="H53" s="370" t="s">
        <v>7</v>
      </c>
      <c r="I53" s="371" t="s">
        <v>8</v>
      </c>
      <c r="J53" s="372" t="s">
        <v>9</v>
      </c>
      <c r="K53" s="371" t="s">
        <v>10</v>
      </c>
      <c r="L53" s="371" t="s">
        <v>10</v>
      </c>
      <c r="M53" s="371" t="s">
        <v>11</v>
      </c>
      <c r="N53" s="802" t="s">
        <v>93</v>
      </c>
      <c r="O53" s="802" t="s">
        <v>206</v>
      </c>
      <c r="P53" s="371" t="s">
        <v>12</v>
      </c>
      <c r="Q53" s="804" t="s">
        <v>13</v>
      </c>
      <c r="R53" s="371" t="s">
        <v>14</v>
      </c>
      <c r="S53" s="371" t="s">
        <v>14</v>
      </c>
      <c r="T53" s="374" t="s">
        <v>15</v>
      </c>
      <c r="U53" s="40" t="s">
        <v>16</v>
      </c>
      <c r="V53" s="40" t="s">
        <v>17</v>
      </c>
      <c r="W53" s="40" t="s">
        <v>18</v>
      </c>
      <c r="X53" s="794" t="s">
        <v>19</v>
      </c>
      <c r="Y53" s="796" t="s">
        <v>17</v>
      </c>
    </row>
    <row r="54" spans="1:297" s="41" customFormat="1" ht="16" thickBot="1" x14ac:dyDescent="0.4">
      <c r="A54" s="808"/>
      <c r="B54" s="375" t="s">
        <v>20</v>
      </c>
      <c r="C54" s="367" t="s">
        <v>21</v>
      </c>
      <c r="D54" s="808"/>
      <c r="E54" s="808"/>
      <c r="F54" s="377" t="s">
        <v>23</v>
      </c>
      <c r="G54" s="367" t="s">
        <v>24</v>
      </c>
      <c r="H54" s="378" t="s">
        <v>25</v>
      </c>
      <c r="I54" s="379" t="s">
        <v>25</v>
      </c>
      <c r="J54" s="380" t="s">
        <v>26</v>
      </c>
      <c r="K54" s="379" t="s">
        <v>27</v>
      </c>
      <c r="L54" s="379" t="s">
        <v>28</v>
      </c>
      <c r="M54" s="379" t="s">
        <v>29</v>
      </c>
      <c r="N54" s="810"/>
      <c r="O54" s="810"/>
      <c r="P54" s="379" t="s">
        <v>30</v>
      </c>
      <c r="Q54" s="811"/>
      <c r="R54" s="379" t="s">
        <v>31</v>
      </c>
      <c r="S54" s="379" t="s">
        <v>32</v>
      </c>
      <c r="T54" s="381" t="s">
        <v>33</v>
      </c>
      <c r="U54" s="367" t="s">
        <v>34</v>
      </c>
      <c r="V54" s="367" t="s">
        <v>35</v>
      </c>
      <c r="W54" s="367" t="s">
        <v>36</v>
      </c>
      <c r="X54" s="806"/>
      <c r="Y54" s="807"/>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row>
    <row r="55" spans="1:297" s="20" customFormat="1" ht="15.5" x14ac:dyDescent="0.35">
      <c r="A55" s="216">
        <v>1</v>
      </c>
      <c r="B55" s="150">
        <v>45779</v>
      </c>
      <c r="C55" s="215" t="s">
        <v>530</v>
      </c>
      <c r="D55" s="216" t="s">
        <v>185</v>
      </c>
      <c r="E55" s="690" t="s">
        <v>238</v>
      </c>
      <c r="F55" s="691">
        <v>15</v>
      </c>
      <c r="G55" s="568" t="s">
        <v>42</v>
      </c>
      <c r="H55" s="659">
        <v>2750000</v>
      </c>
      <c r="I55" s="234">
        <f t="shared" ref="I55" si="87">SUM(F55*H55)</f>
        <v>41250000</v>
      </c>
      <c r="J55" s="233">
        <v>0</v>
      </c>
      <c r="K55" s="106">
        <f t="shared" ref="K55" si="88">SUM(I55*J55)</f>
        <v>0</v>
      </c>
      <c r="L55" s="106">
        <f t="shared" ref="L55" si="89">SUM(I55-K55)</f>
        <v>41250000</v>
      </c>
      <c r="M55" s="105">
        <f>SUM(L55:L55)</f>
        <v>41250000</v>
      </c>
      <c r="N55" s="105">
        <f>SUM(M55*11%)</f>
        <v>4537500</v>
      </c>
      <c r="O55" s="105">
        <f>SUM(M55*1.5%)</f>
        <v>618750</v>
      </c>
      <c r="P55" s="105">
        <f>SUM(M55+N55)</f>
        <v>45787500</v>
      </c>
      <c r="Q55" s="302" t="s">
        <v>260</v>
      </c>
      <c r="R55" s="234">
        <v>990000</v>
      </c>
      <c r="S55" s="104">
        <f>SUM(F55*R55)</f>
        <v>14850000</v>
      </c>
      <c r="T55" s="218">
        <v>0</v>
      </c>
      <c r="U55" s="105">
        <f t="shared" ref="U55" si="90">SUM(S55*T55)</f>
        <v>0</v>
      </c>
      <c r="V55" s="105">
        <f t="shared" ref="V55" si="91">SUM(S55-U55)</f>
        <v>14850000</v>
      </c>
      <c r="W55" s="106">
        <f t="shared" ref="W55" si="92">SUM(V55)</f>
        <v>14850000</v>
      </c>
      <c r="X55" s="218">
        <v>0.11</v>
      </c>
      <c r="Y55" s="106">
        <f t="shared" ref="Y55" si="93">SUM(W55+(W55*X55))</f>
        <v>16483500</v>
      </c>
    </row>
    <row r="56" spans="1:297" s="20" customFormat="1" ht="15.5" x14ac:dyDescent="0.35">
      <c r="A56" s="786">
        <v>2</v>
      </c>
      <c r="B56" s="783">
        <v>45791</v>
      </c>
      <c r="C56" s="838" t="s">
        <v>550</v>
      </c>
      <c r="D56" s="786" t="s">
        <v>185</v>
      </c>
      <c r="E56" s="408" t="s">
        <v>243</v>
      </c>
      <c r="F56" s="517">
        <v>2</v>
      </c>
      <c r="G56" s="336" t="s">
        <v>45</v>
      </c>
      <c r="H56" s="518">
        <v>6667000</v>
      </c>
      <c r="I56" s="123">
        <f t="shared" ref="I56" si="94">SUM(F56*H56)</f>
        <v>13334000</v>
      </c>
      <c r="J56" s="133">
        <v>0</v>
      </c>
      <c r="K56" s="134">
        <f t="shared" ref="K56" si="95">SUM(I56*J56)</f>
        <v>0</v>
      </c>
      <c r="L56" s="134">
        <f t="shared" ref="L56" si="96">SUM(I56-K56)</f>
        <v>13334000</v>
      </c>
      <c r="M56" s="791">
        <f>SUM(L56:L57)</f>
        <v>22000666.645000003</v>
      </c>
      <c r="N56" s="791">
        <f>SUM(M56*11%)</f>
        <v>2420073.3309500003</v>
      </c>
      <c r="O56" s="134">
        <f>SUM(M56*1.5%)</f>
        <v>330009.99967500003</v>
      </c>
      <c r="P56" s="791">
        <f>SUM(M56+N56)</f>
        <v>24420739.975950003</v>
      </c>
      <c r="Q56" s="168" t="s">
        <v>40</v>
      </c>
      <c r="R56" s="123">
        <v>1925000</v>
      </c>
      <c r="S56" s="137">
        <f>SUM(F56*R56)</f>
        <v>3850000</v>
      </c>
      <c r="T56" s="138">
        <v>0</v>
      </c>
      <c r="U56" s="129">
        <f t="shared" ref="U56" si="97">SUM(S56*T56)</f>
        <v>0</v>
      </c>
      <c r="V56" s="129">
        <f t="shared" ref="V56" si="98">SUM(S56-U56)</f>
        <v>3850000</v>
      </c>
      <c r="W56" s="134">
        <f t="shared" ref="W56:W57" si="99">SUM(V56)</f>
        <v>3850000</v>
      </c>
      <c r="X56" s="138">
        <v>0.11</v>
      </c>
      <c r="Y56" s="134">
        <f t="shared" ref="Y56" si="100">SUM(W56+(W56*X56))</f>
        <v>4273500</v>
      </c>
    </row>
    <row r="57" spans="1:297" s="20" customFormat="1" ht="15.5" x14ac:dyDescent="0.35">
      <c r="A57" s="788"/>
      <c r="B57" s="785"/>
      <c r="C57" s="839"/>
      <c r="D57" s="788"/>
      <c r="E57" s="184" t="s">
        <v>231</v>
      </c>
      <c r="F57" s="286">
        <v>65</v>
      </c>
      <c r="G57" s="335" t="s">
        <v>45</v>
      </c>
      <c r="H57" s="564">
        <v>133333.33300000001</v>
      </c>
      <c r="I57" s="44">
        <f t="shared" ref="I57" si="101">SUM(F57*H57)</f>
        <v>8666666.6450000014</v>
      </c>
      <c r="J57" s="136">
        <v>0</v>
      </c>
      <c r="K57" s="46">
        <f t="shared" ref="K57" si="102">SUM(I57*J57)</f>
        <v>0</v>
      </c>
      <c r="L57" s="46">
        <f t="shared" ref="L57" si="103">SUM(I57-K57)</f>
        <v>8666666.6450000014</v>
      </c>
      <c r="M57" s="793"/>
      <c r="N57" s="793"/>
      <c r="O57" s="46"/>
      <c r="P57" s="793"/>
      <c r="Q57" s="266" t="s">
        <v>227</v>
      </c>
      <c r="R57" s="564">
        <v>133333.33300000001</v>
      </c>
      <c r="S57" s="97">
        <f>SUM(F57*R57)</f>
        <v>8666666.6450000014</v>
      </c>
      <c r="T57" s="83">
        <v>0.3</v>
      </c>
      <c r="U57" s="81">
        <f t="shared" ref="U57" si="104">SUM(S57*T57)</f>
        <v>2599999.9935000003</v>
      </c>
      <c r="V57" s="81">
        <f t="shared" ref="V57" si="105">SUM(S57-U57)</f>
        <v>6066666.6515000015</v>
      </c>
      <c r="W57" s="46">
        <f t="shared" si="99"/>
        <v>6066666.6515000015</v>
      </c>
      <c r="X57" s="83">
        <v>0.11</v>
      </c>
      <c r="Y57" s="46">
        <f t="shared" ref="Y57" si="106">SUM(W57+(W57*X57))</f>
        <v>6733999.9831650015</v>
      </c>
    </row>
    <row r="58" spans="1:297" s="20" customFormat="1" ht="15.5" x14ac:dyDescent="0.35">
      <c r="A58" s="786">
        <v>3</v>
      </c>
      <c r="B58" s="783">
        <v>45434</v>
      </c>
      <c r="C58" s="838" t="s">
        <v>554</v>
      </c>
      <c r="D58" s="786" t="s">
        <v>185</v>
      </c>
      <c r="E58" s="408" t="s">
        <v>321</v>
      </c>
      <c r="F58" s="517">
        <v>2</v>
      </c>
      <c r="G58" s="336" t="s">
        <v>45</v>
      </c>
      <c r="H58" s="518">
        <v>2250000</v>
      </c>
      <c r="I58" s="123">
        <f t="shared" ref="I58" si="107">SUM(F58*H58)</f>
        <v>4500000</v>
      </c>
      <c r="J58" s="133">
        <v>0</v>
      </c>
      <c r="K58" s="134">
        <f t="shared" ref="K58" si="108">SUM(I58*J58)</f>
        <v>0</v>
      </c>
      <c r="L58" s="134">
        <f t="shared" ref="L58" si="109">SUM(I58-K58)</f>
        <v>4500000</v>
      </c>
      <c r="M58" s="791">
        <f>SUM(L58:L59)</f>
        <v>8932500.9000000004</v>
      </c>
      <c r="N58" s="791">
        <f>SUM(M58*11%)</f>
        <v>982575.09900000005</v>
      </c>
      <c r="O58" s="791">
        <f>SUM(M58*1.5%)</f>
        <v>133987.5135</v>
      </c>
      <c r="P58" s="791">
        <f>SUM(M58+N58)</f>
        <v>9915075.9989999998</v>
      </c>
      <c r="Q58" s="168" t="s">
        <v>140</v>
      </c>
      <c r="R58" s="123">
        <v>2250000</v>
      </c>
      <c r="S58" s="137">
        <f>SUM(F58*R58)</f>
        <v>4500000</v>
      </c>
      <c r="T58" s="138">
        <v>0.25</v>
      </c>
      <c r="U58" s="129">
        <f t="shared" ref="U58" si="110">SUM(S58*T58)</f>
        <v>1125000</v>
      </c>
      <c r="V58" s="129">
        <f t="shared" ref="V58" si="111">SUM(S58-U58)</f>
        <v>3375000</v>
      </c>
      <c r="W58" s="134">
        <f t="shared" ref="W58" si="112">SUM(V58)</f>
        <v>3375000</v>
      </c>
      <c r="X58" s="138">
        <v>0.11</v>
      </c>
      <c r="Y58" s="134">
        <f t="shared" ref="Y58" si="113">SUM(W58+(W58*X58))</f>
        <v>3746250</v>
      </c>
    </row>
    <row r="59" spans="1:297" s="20" customFormat="1" ht="15.5" x14ac:dyDescent="0.35">
      <c r="A59" s="788"/>
      <c r="B59" s="785"/>
      <c r="C59" s="839"/>
      <c r="D59" s="788"/>
      <c r="E59" s="90" t="s">
        <v>319</v>
      </c>
      <c r="F59" s="286">
        <v>2</v>
      </c>
      <c r="G59" s="335" t="s">
        <v>45</v>
      </c>
      <c r="H59" s="688">
        <v>2216250.4500000002</v>
      </c>
      <c r="I59" s="44">
        <f t="shared" ref="I59" si="114">SUM(F59*H59)</f>
        <v>4432500.9000000004</v>
      </c>
      <c r="J59" s="136">
        <v>0</v>
      </c>
      <c r="K59" s="46">
        <f t="shared" ref="K59" si="115">SUM(I59*J59)</f>
        <v>0</v>
      </c>
      <c r="L59" s="46">
        <f t="shared" ref="L59" si="116">SUM(I59-K59)</f>
        <v>4432500.9000000004</v>
      </c>
      <c r="M59" s="793"/>
      <c r="N59" s="793"/>
      <c r="O59" s="793"/>
      <c r="P59" s="793"/>
      <c r="Q59" s="266" t="s">
        <v>140</v>
      </c>
      <c r="R59" s="44">
        <v>2216250</v>
      </c>
      <c r="S59" s="97">
        <f>SUM(F59*R59)</f>
        <v>4432500</v>
      </c>
      <c r="T59" s="83">
        <v>0.25</v>
      </c>
      <c r="U59" s="81">
        <f t="shared" ref="U59" si="117">SUM(S59*T59)</f>
        <v>1108125</v>
      </c>
      <c r="V59" s="81">
        <f t="shared" ref="V59" si="118">SUM(S59-U59)</f>
        <v>3324375</v>
      </c>
      <c r="W59" s="46">
        <f t="shared" ref="W59" si="119">SUM(V59)</f>
        <v>3324375</v>
      </c>
      <c r="X59" s="83">
        <v>0.11</v>
      </c>
      <c r="Y59" s="46">
        <f t="shared" ref="Y59" si="120">SUM(W59+(W59*X59))</f>
        <v>3690056.25</v>
      </c>
    </row>
    <row r="60" spans="1:297" s="120" customFormat="1" ht="31" x14ac:dyDescent="0.35">
      <c r="A60" s="139">
        <v>4</v>
      </c>
      <c r="B60" s="140">
        <v>45434</v>
      </c>
      <c r="C60" s="141" t="s">
        <v>552</v>
      </c>
      <c r="D60" s="139" t="s">
        <v>185</v>
      </c>
      <c r="E60" s="559" t="s">
        <v>553</v>
      </c>
      <c r="F60" s="139">
        <v>4</v>
      </c>
      <c r="G60" s="147" t="s">
        <v>45</v>
      </c>
      <c r="H60" s="536">
        <v>1024538.74</v>
      </c>
      <c r="I60" s="145">
        <f>SUM(F60*H60)</f>
        <v>4098154.96</v>
      </c>
      <c r="J60" s="147">
        <v>0</v>
      </c>
      <c r="K60" s="146">
        <f t="shared" ref="K60" si="121">SUM(I60*J60)</f>
        <v>0</v>
      </c>
      <c r="L60" s="146">
        <f>SUM(I60-K60)</f>
        <v>4098154.96</v>
      </c>
      <c r="M60" s="121">
        <f>SUM(L60:L60)</f>
        <v>4098154.96</v>
      </c>
      <c r="N60" s="121">
        <f t="shared" ref="N60" si="122">SUM(M60*11%)</f>
        <v>450797.04560000001</v>
      </c>
      <c r="O60" s="146">
        <f t="shared" ref="O60" si="123">SUM(M60*1.5%)</f>
        <v>61472.324399999998</v>
      </c>
      <c r="P60" s="121">
        <f>SUM(M60+N60)</f>
        <v>4548952.0055999998</v>
      </c>
      <c r="Q60" s="250" t="s">
        <v>209</v>
      </c>
      <c r="R60" s="554">
        <v>1027297</v>
      </c>
      <c r="S60" s="148">
        <f>SUM(F60*R60)</f>
        <v>4109188</v>
      </c>
      <c r="T60" s="149">
        <v>0.5</v>
      </c>
      <c r="U60" s="121">
        <f t="shared" ref="U60" si="124">SUM(S60*T60)</f>
        <v>2054594</v>
      </c>
      <c r="V60" s="121">
        <f t="shared" ref="V60" si="125">SUM(S60-U60)</f>
        <v>2054594</v>
      </c>
      <c r="W60" s="146">
        <f t="shared" ref="W60" si="126">SUM(V60)</f>
        <v>2054594</v>
      </c>
      <c r="X60" s="149">
        <v>0.11</v>
      </c>
      <c r="Y60" s="146">
        <f t="shared" ref="Y60" si="127">SUM(W60+(W60*X60))</f>
        <v>2280599.34</v>
      </c>
    </row>
    <row r="61" spans="1:297" s="20" customFormat="1" ht="15.5" x14ac:dyDescent="0.35">
      <c r="A61" s="139">
        <v>5</v>
      </c>
      <c r="B61" s="140">
        <v>45438</v>
      </c>
      <c r="C61" s="141" t="s">
        <v>563</v>
      </c>
      <c r="D61" s="139" t="s">
        <v>185</v>
      </c>
      <c r="E61" s="190" t="s">
        <v>224</v>
      </c>
      <c r="F61" s="231">
        <v>40</v>
      </c>
      <c r="G61" s="531" t="s">
        <v>45</v>
      </c>
      <c r="H61" s="515">
        <v>1256756.76</v>
      </c>
      <c r="I61" s="145">
        <f t="shared" ref="I61" si="128">SUM(F61*H61)</f>
        <v>50270270.399999999</v>
      </c>
      <c r="J61" s="152">
        <v>0</v>
      </c>
      <c r="K61" s="146">
        <f t="shared" ref="K61" si="129">SUM(I61*J61)</f>
        <v>0</v>
      </c>
      <c r="L61" s="146">
        <f t="shared" ref="L61" si="130">SUM(I61-K61)</f>
        <v>50270270.399999999</v>
      </c>
      <c r="M61" s="146">
        <f>SUM(L61:L61)</f>
        <v>50270270.399999999</v>
      </c>
      <c r="N61" s="146">
        <f>SUM(M61*11%)</f>
        <v>5529729.7439999999</v>
      </c>
      <c r="O61" s="146">
        <f>SUM(M61*1.5%)</f>
        <v>754054.05599999998</v>
      </c>
      <c r="P61" s="146">
        <f>SUM(M61+N61)</f>
        <v>55800000.144000001</v>
      </c>
      <c r="Q61" s="250" t="s">
        <v>214</v>
      </c>
      <c r="R61" s="515">
        <v>1256756.76</v>
      </c>
      <c r="S61" s="148">
        <f>SUM(F61*R61)</f>
        <v>50270270.399999999</v>
      </c>
      <c r="T61" s="149">
        <v>0.3</v>
      </c>
      <c r="U61" s="121">
        <f t="shared" ref="U61" si="131">SUM(S61*T61)</f>
        <v>15081081.119999999</v>
      </c>
      <c r="V61" s="121">
        <f>SUM(S61-U61)</f>
        <v>35189189.280000001</v>
      </c>
      <c r="W61" s="146">
        <f>SUM(V61)</f>
        <v>35189189.280000001</v>
      </c>
      <c r="X61" s="149">
        <v>0.11</v>
      </c>
      <c r="Y61" s="146">
        <f t="shared" ref="Y61" si="132">SUM(W61+(W61*X61))</f>
        <v>39060000.1008</v>
      </c>
    </row>
    <row r="62" spans="1:297" s="20" customFormat="1" ht="15.5" x14ac:dyDescent="0.35">
      <c r="A62" s="786">
        <v>6</v>
      </c>
      <c r="B62" s="783">
        <v>45819</v>
      </c>
      <c r="C62" s="838" t="s">
        <v>580</v>
      </c>
      <c r="D62" s="786" t="s">
        <v>185</v>
      </c>
      <c r="E62" s="172" t="s">
        <v>567</v>
      </c>
      <c r="F62" s="203">
        <v>2</v>
      </c>
      <c r="G62" s="336" t="s">
        <v>45</v>
      </c>
      <c r="H62" s="123">
        <v>10900000</v>
      </c>
      <c r="I62" s="123">
        <f t="shared" ref="I62" si="133">SUM(F62*H62)</f>
        <v>21800000</v>
      </c>
      <c r="J62" s="133">
        <v>0</v>
      </c>
      <c r="K62" s="134">
        <f t="shared" ref="K62" si="134">SUM(I62*J62)</f>
        <v>0</v>
      </c>
      <c r="L62" s="134">
        <f t="shared" ref="L62" si="135">SUM(I62-K62)</f>
        <v>21800000</v>
      </c>
      <c r="M62" s="791">
        <f>SUM(L62:L63)</f>
        <v>33936000</v>
      </c>
      <c r="N62" s="791">
        <f>SUM(M62*11%)</f>
        <v>3732960</v>
      </c>
      <c r="O62" s="791">
        <f>SUM(M62*1.5%)</f>
        <v>509040</v>
      </c>
      <c r="P62" s="791">
        <f>SUM(M62+N62)</f>
        <v>37668960</v>
      </c>
      <c r="Q62" s="168" t="s">
        <v>246</v>
      </c>
      <c r="R62" s="506">
        <v>1200000</v>
      </c>
      <c r="S62" s="137">
        <f>SUM(F62*R62)</f>
        <v>2400000</v>
      </c>
      <c r="T62" s="138">
        <v>0</v>
      </c>
      <c r="U62" s="129">
        <f t="shared" ref="U62" si="136">SUM(S62*T62)</f>
        <v>0</v>
      </c>
      <c r="V62" s="129">
        <f>SUM(S62-U62)</f>
        <v>2400000</v>
      </c>
      <c r="W62" s="134">
        <f>SUM(V62)</f>
        <v>2400000</v>
      </c>
      <c r="X62" s="138">
        <v>0.11</v>
      </c>
      <c r="Y62" s="134">
        <f t="shared" ref="Y62" si="137">SUM(W62+(W62*X62))</f>
        <v>2664000</v>
      </c>
    </row>
    <row r="63" spans="1:297" s="20" customFormat="1" ht="15.5" x14ac:dyDescent="0.35">
      <c r="A63" s="788"/>
      <c r="B63" s="785"/>
      <c r="C63" s="839"/>
      <c r="D63" s="788"/>
      <c r="E63" s="184" t="s">
        <v>568</v>
      </c>
      <c r="F63" s="202">
        <v>2</v>
      </c>
      <c r="G63" s="335" t="s">
        <v>45</v>
      </c>
      <c r="H63" s="44">
        <v>6068000</v>
      </c>
      <c r="I63" s="44">
        <f t="shared" ref="I63" si="138">SUM(F63*H63)</f>
        <v>12136000</v>
      </c>
      <c r="J63" s="136">
        <v>0</v>
      </c>
      <c r="K63" s="46">
        <f t="shared" ref="K63" si="139">SUM(I63*J63)</f>
        <v>0</v>
      </c>
      <c r="L63" s="46">
        <f t="shared" ref="L63" si="140">SUM(I63-K63)</f>
        <v>12136000</v>
      </c>
      <c r="M63" s="793"/>
      <c r="N63" s="793"/>
      <c r="O63" s="793"/>
      <c r="P63" s="793"/>
      <c r="Q63" s="266" t="s">
        <v>246</v>
      </c>
      <c r="R63" s="564">
        <v>850000</v>
      </c>
      <c r="S63" s="97">
        <f>SUM(F63*R63)</f>
        <v>1700000</v>
      </c>
      <c r="T63" s="83">
        <v>0</v>
      </c>
      <c r="U63" s="81">
        <f t="shared" ref="U63" si="141">SUM(S63*T63)</f>
        <v>0</v>
      </c>
      <c r="V63" s="81">
        <f>SUM(S63-U63)</f>
        <v>1700000</v>
      </c>
      <c r="W63" s="46">
        <f>SUM(V63)</f>
        <v>1700000</v>
      </c>
      <c r="X63" s="83">
        <v>0.11</v>
      </c>
      <c r="Y63" s="46">
        <f t="shared" ref="Y63" si="142">SUM(W63+(W63*X63))</f>
        <v>1887000</v>
      </c>
    </row>
    <row r="67" spans="1:297" ht="19" thickBot="1" x14ac:dyDescent="0.4">
      <c r="A67" s="789" t="s">
        <v>571</v>
      </c>
      <c r="B67" s="789"/>
      <c r="C67" s="789"/>
      <c r="D67" s="2"/>
      <c r="E67" s="4"/>
      <c r="F67" s="5"/>
      <c r="G67" s="4"/>
      <c r="H67" s="6"/>
      <c r="I67" s="7"/>
      <c r="J67" s="8"/>
      <c r="K67" s="9"/>
      <c r="L67" s="9"/>
      <c r="M67" s="10"/>
      <c r="N67" s="10"/>
      <c r="O67" s="10"/>
      <c r="P67" s="10"/>
      <c r="Q67" s="11"/>
      <c r="R67" s="11"/>
      <c r="S67" s="12"/>
      <c r="T67" s="13"/>
      <c r="U67" s="13"/>
      <c r="V67" s="13"/>
      <c r="W67" s="12"/>
      <c r="X67" s="13"/>
      <c r="Y67" s="13"/>
    </row>
    <row r="68" spans="1:297" ht="15.5" x14ac:dyDescent="0.35">
      <c r="A68" s="798" t="s">
        <v>0</v>
      </c>
      <c r="B68" s="862" t="s">
        <v>1</v>
      </c>
      <c r="C68" s="863"/>
      <c r="D68" s="798" t="s">
        <v>3</v>
      </c>
      <c r="E68" s="798" t="s">
        <v>5</v>
      </c>
      <c r="F68" s="862" t="s">
        <v>6</v>
      </c>
      <c r="G68" s="863"/>
      <c r="H68" s="370" t="s">
        <v>7</v>
      </c>
      <c r="I68" s="371" t="s">
        <v>8</v>
      </c>
      <c r="J68" s="372" t="s">
        <v>9</v>
      </c>
      <c r="K68" s="371" t="s">
        <v>10</v>
      </c>
      <c r="L68" s="371" t="s">
        <v>10</v>
      </c>
      <c r="M68" s="371" t="s">
        <v>11</v>
      </c>
      <c r="N68" s="802" t="s">
        <v>93</v>
      </c>
      <c r="O68" s="802" t="s">
        <v>206</v>
      </c>
      <c r="P68" s="371" t="s">
        <v>12</v>
      </c>
      <c r="Q68" s="804" t="s">
        <v>13</v>
      </c>
      <c r="R68" s="371" t="s">
        <v>14</v>
      </c>
      <c r="S68" s="371" t="s">
        <v>14</v>
      </c>
      <c r="T68" s="374" t="s">
        <v>15</v>
      </c>
      <c r="U68" s="40" t="s">
        <v>16</v>
      </c>
      <c r="V68" s="40" t="s">
        <v>17</v>
      </c>
      <c r="W68" s="40" t="s">
        <v>18</v>
      </c>
      <c r="X68" s="794" t="s">
        <v>19</v>
      </c>
      <c r="Y68" s="796" t="s">
        <v>17</v>
      </c>
    </row>
    <row r="69" spans="1:297" s="41" customFormat="1" ht="16" thickBot="1" x14ac:dyDescent="0.4">
      <c r="A69" s="808"/>
      <c r="B69" s="375" t="s">
        <v>20</v>
      </c>
      <c r="C69" s="367" t="s">
        <v>21</v>
      </c>
      <c r="D69" s="808"/>
      <c r="E69" s="808"/>
      <c r="F69" s="377" t="s">
        <v>23</v>
      </c>
      <c r="G69" s="367" t="s">
        <v>24</v>
      </c>
      <c r="H69" s="378" t="s">
        <v>25</v>
      </c>
      <c r="I69" s="379" t="s">
        <v>25</v>
      </c>
      <c r="J69" s="380" t="s">
        <v>26</v>
      </c>
      <c r="K69" s="379" t="s">
        <v>27</v>
      </c>
      <c r="L69" s="379" t="s">
        <v>28</v>
      </c>
      <c r="M69" s="379" t="s">
        <v>29</v>
      </c>
      <c r="N69" s="810"/>
      <c r="O69" s="810"/>
      <c r="P69" s="379" t="s">
        <v>30</v>
      </c>
      <c r="Q69" s="811"/>
      <c r="R69" s="379" t="s">
        <v>31</v>
      </c>
      <c r="S69" s="379" t="s">
        <v>32</v>
      </c>
      <c r="T69" s="381" t="s">
        <v>33</v>
      </c>
      <c r="U69" s="367" t="s">
        <v>34</v>
      </c>
      <c r="V69" s="367" t="s">
        <v>35</v>
      </c>
      <c r="W69" s="367" t="s">
        <v>36</v>
      </c>
      <c r="X69" s="806"/>
      <c r="Y69" s="807"/>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row>
    <row r="70" spans="1:297" s="20" customFormat="1" ht="15.5" x14ac:dyDescent="0.35">
      <c r="A70" s="786">
        <v>1</v>
      </c>
      <c r="B70" s="783">
        <v>45845</v>
      </c>
      <c r="C70" s="838" t="s">
        <v>629</v>
      </c>
      <c r="D70" s="786" t="s">
        <v>185</v>
      </c>
      <c r="E70" s="408" t="s">
        <v>243</v>
      </c>
      <c r="F70" s="517">
        <v>3</v>
      </c>
      <c r="G70" s="336" t="s">
        <v>45</v>
      </c>
      <c r="H70" s="518">
        <v>6667000</v>
      </c>
      <c r="I70" s="123">
        <f t="shared" ref="I70" si="143">SUM(F70*H70)</f>
        <v>20001000</v>
      </c>
      <c r="J70" s="133">
        <v>0</v>
      </c>
      <c r="K70" s="134">
        <f t="shared" ref="K70:K71" si="144">SUM(I70*J70)</f>
        <v>0</v>
      </c>
      <c r="L70" s="134">
        <f t="shared" ref="L70:L71" si="145">SUM(I70-K70)</f>
        <v>20001000</v>
      </c>
      <c r="M70" s="791">
        <f>SUM(L70:L71)</f>
        <v>22001000</v>
      </c>
      <c r="N70" s="791">
        <f>SUM(M70*11%)</f>
        <v>2420110</v>
      </c>
      <c r="O70" s="134">
        <f>SUM(M70*1.5%)</f>
        <v>330015</v>
      </c>
      <c r="P70" s="791">
        <f>SUM(M70+N70)</f>
        <v>24421110</v>
      </c>
      <c r="Q70" s="168" t="s">
        <v>40</v>
      </c>
      <c r="R70" s="123">
        <v>1925000</v>
      </c>
      <c r="S70" s="137">
        <f>SUM(F70*R70)</f>
        <v>5775000</v>
      </c>
      <c r="T70" s="138">
        <v>0</v>
      </c>
      <c r="U70" s="129">
        <f t="shared" ref="U70" si="146">SUM(S70*T70)</f>
        <v>0</v>
      </c>
      <c r="V70" s="129">
        <f t="shared" ref="V70" si="147">SUM(S70-U70)</f>
        <v>5775000</v>
      </c>
      <c r="W70" s="134">
        <f t="shared" ref="W70:W71" si="148">SUM(V70)</f>
        <v>5775000</v>
      </c>
      <c r="X70" s="138">
        <v>0.11</v>
      </c>
      <c r="Y70" s="134">
        <f t="shared" ref="Y70:Y71" si="149">SUM(W70+(W70*X70))</f>
        <v>6410250</v>
      </c>
    </row>
    <row r="71" spans="1:297" s="20" customFormat="1" ht="15.5" x14ac:dyDescent="0.35">
      <c r="A71" s="788"/>
      <c r="B71" s="785"/>
      <c r="C71" s="839"/>
      <c r="D71" s="788"/>
      <c r="E71" s="90" t="s">
        <v>255</v>
      </c>
      <c r="F71" s="286">
        <v>4</v>
      </c>
      <c r="G71" s="335" t="s">
        <v>42</v>
      </c>
      <c r="H71" s="545">
        <v>500000</v>
      </c>
      <c r="I71" s="44">
        <f t="shared" ref="I71" si="150">SUM(F71*H71)</f>
        <v>2000000</v>
      </c>
      <c r="J71" s="136">
        <v>0</v>
      </c>
      <c r="K71" s="46">
        <f t="shared" si="144"/>
        <v>0</v>
      </c>
      <c r="L71" s="46">
        <f t="shared" si="145"/>
        <v>2000000</v>
      </c>
      <c r="M71" s="793"/>
      <c r="N71" s="793"/>
      <c r="O71" s="46"/>
      <c r="P71" s="793"/>
      <c r="Q71" s="266" t="s">
        <v>260</v>
      </c>
      <c r="R71" s="44">
        <v>150000</v>
      </c>
      <c r="S71" s="97">
        <f>SUM(F71*R71)</f>
        <v>600000</v>
      </c>
      <c r="T71" s="83">
        <v>0</v>
      </c>
      <c r="U71" s="81">
        <f t="shared" ref="U71" si="151">SUM(S71*T71)</f>
        <v>0</v>
      </c>
      <c r="V71" s="81">
        <f t="shared" ref="V71" si="152">SUM(S71-U71)</f>
        <v>600000</v>
      </c>
      <c r="W71" s="46">
        <f t="shared" si="148"/>
        <v>600000</v>
      </c>
      <c r="X71" s="83">
        <v>0.11</v>
      </c>
      <c r="Y71" s="46">
        <f t="shared" si="149"/>
        <v>666000</v>
      </c>
    </row>
    <row r="74" spans="1:297" ht="19" thickBot="1" x14ac:dyDescent="0.4">
      <c r="A74" s="789" t="s">
        <v>632</v>
      </c>
      <c r="B74" s="789"/>
      <c r="C74" s="789"/>
      <c r="D74" s="2"/>
      <c r="E74" s="4"/>
      <c r="F74" s="5"/>
      <c r="G74" s="4"/>
      <c r="H74" s="6"/>
      <c r="I74" s="7"/>
      <c r="J74" s="8"/>
      <c r="K74" s="9"/>
      <c r="L74" s="9"/>
      <c r="M74" s="10"/>
      <c r="N74" s="10"/>
      <c r="O74" s="10"/>
      <c r="P74" s="10"/>
      <c r="Q74" s="11"/>
      <c r="R74" s="11"/>
      <c r="S74" s="12"/>
      <c r="T74" s="13"/>
      <c r="U74" s="13"/>
      <c r="V74" s="13"/>
      <c r="W74" s="12"/>
      <c r="X74" s="13"/>
      <c r="Y74" s="13"/>
    </row>
    <row r="75" spans="1:297" ht="15.5" x14ac:dyDescent="0.35">
      <c r="A75" s="798" t="s">
        <v>0</v>
      </c>
      <c r="B75" s="862" t="s">
        <v>1</v>
      </c>
      <c r="C75" s="863"/>
      <c r="D75" s="798" t="s">
        <v>3</v>
      </c>
      <c r="E75" s="798" t="s">
        <v>5</v>
      </c>
      <c r="F75" s="862" t="s">
        <v>6</v>
      </c>
      <c r="G75" s="863"/>
      <c r="H75" s="370" t="s">
        <v>7</v>
      </c>
      <c r="I75" s="371" t="s">
        <v>8</v>
      </c>
      <c r="J75" s="372" t="s">
        <v>9</v>
      </c>
      <c r="K75" s="371" t="s">
        <v>10</v>
      </c>
      <c r="L75" s="371" t="s">
        <v>10</v>
      </c>
      <c r="M75" s="371" t="s">
        <v>11</v>
      </c>
      <c r="N75" s="802" t="s">
        <v>93</v>
      </c>
      <c r="O75" s="802" t="s">
        <v>206</v>
      </c>
      <c r="P75" s="371" t="s">
        <v>12</v>
      </c>
      <c r="Q75" s="804" t="s">
        <v>13</v>
      </c>
      <c r="R75" s="371" t="s">
        <v>14</v>
      </c>
      <c r="S75" s="371" t="s">
        <v>14</v>
      </c>
      <c r="T75" s="374" t="s">
        <v>15</v>
      </c>
      <c r="U75" s="40" t="s">
        <v>16</v>
      </c>
      <c r="V75" s="40" t="s">
        <v>17</v>
      </c>
      <c r="W75" s="40" t="s">
        <v>18</v>
      </c>
      <c r="X75" s="794" t="s">
        <v>19</v>
      </c>
      <c r="Y75" s="796" t="s">
        <v>17</v>
      </c>
    </row>
    <row r="76" spans="1:297" s="41" customFormat="1" ht="16" thickBot="1" x14ac:dyDescent="0.4">
      <c r="A76" s="808"/>
      <c r="B76" s="375" t="s">
        <v>20</v>
      </c>
      <c r="C76" s="367" t="s">
        <v>21</v>
      </c>
      <c r="D76" s="808"/>
      <c r="E76" s="808"/>
      <c r="F76" s="377" t="s">
        <v>23</v>
      </c>
      <c r="G76" s="367" t="s">
        <v>24</v>
      </c>
      <c r="H76" s="378" t="s">
        <v>25</v>
      </c>
      <c r="I76" s="379" t="s">
        <v>25</v>
      </c>
      <c r="J76" s="380" t="s">
        <v>26</v>
      </c>
      <c r="K76" s="379" t="s">
        <v>27</v>
      </c>
      <c r="L76" s="379" t="s">
        <v>28</v>
      </c>
      <c r="M76" s="379" t="s">
        <v>29</v>
      </c>
      <c r="N76" s="810"/>
      <c r="O76" s="810"/>
      <c r="P76" s="379" t="s">
        <v>30</v>
      </c>
      <c r="Q76" s="811"/>
      <c r="R76" s="379" t="s">
        <v>31</v>
      </c>
      <c r="S76" s="379" t="s">
        <v>32</v>
      </c>
      <c r="T76" s="381" t="s">
        <v>33</v>
      </c>
      <c r="U76" s="367" t="s">
        <v>34</v>
      </c>
      <c r="V76" s="367" t="s">
        <v>35</v>
      </c>
      <c r="W76" s="367" t="s">
        <v>36</v>
      </c>
      <c r="X76" s="806"/>
      <c r="Y76" s="807"/>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row>
    <row r="77" spans="1:297" s="20" customFormat="1" ht="15.5" x14ac:dyDescent="0.35">
      <c r="A77" s="216">
        <v>1</v>
      </c>
      <c r="B77" s="150">
        <v>45862</v>
      </c>
      <c r="C77" s="215">
        <v>118790725</v>
      </c>
      <c r="D77" s="216" t="s">
        <v>185</v>
      </c>
      <c r="E77" s="690" t="s">
        <v>640</v>
      </c>
      <c r="F77" s="691">
        <v>10</v>
      </c>
      <c r="G77" s="568" t="s">
        <v>90</v>
      </c>
      <c r="H77" s="659">
        <v>42400</v>
      </c>
      <c r="I77" s="234">
        <f t="shared" ref="I77" si="153">SUM(F77*H77)</f>
        <v>424000</v>
      </c>
      <c r="J77" s="233">
        <v>0</v>
      </c>
      <c r="K77" s="106">
        <f t="shared" ref="K77" si="154">SUM(I77*J77)</f>
        <v>0</v>
      </c>
      <c r="L77" s="106">
        <f t="shared" ref="L77" si="155">SUM(I77-K77)</f>
        <v>424000</v>
      </c>
      <c r="M77" s="105">
        <f>SUM(L77:L77)</f>
        <v>424000</v>
      </c>
      <c r="N77" s="105">
        <f>SUM(M77*11%)</f>
        <v>46640</v>
      </c>
      <c r="O77" s="105">
        <f>SUM(M77*1.5%)</f>
        <v>6360</v>
      </c>
      <c r="P77" s="105">
        <f>SUM(M77+N77)</f>
        <v>470640</v>
      </c>
      <c r="Q77" s="302" t="s">
        <v>335</v>
      </c>
      <c r="R77" s="234">
        <v>14000</v>
      </c>
      <c r="S77" s="104">
        <f>SUM(F77*R77)</f>
        <v>140000</v>
      </c>
      <c r="T77" s="218">
        <v>0</v>
      </c>
      <c r="U77" s="105">
        <f t="shared" ref="U77" si="156">SUM(S77*T77)</f>
        <v>0</v>
      </c>
      <c r="V77" s="105">
        <f t="shared" ref="V77" si="157">SUM(S77-U77)</f>
        <v>140000</v>
      </c>
      <c r="W77" s="106">
        <f t="shared" ref="W77" si="158">SUM(V77)</f>
        <v>140000</v>
      </c>
      <c r="X77" s="218">
        <v>0.11</v>
      </c>
      <c r="Y77" s="106">
        <f t="shared" ref="Y77" si="159">SUM(W77+(W77*X77))</f>
        <v>155400</v>
      </c>
    </row>
    <row r="80" spans="1:297" ht="19" thickBot="1" x14ac:dyDescent="0.4">
      <c r="A80" s="789" t="s">
        <v>645</v>
      </c>
      <c r="B80" s="789"/>
      <c r="C80" s="789"/>
      <c r="D80" s="2"/>
      <c r="E80" s="4"/>
      <c r="F80" s="5"/>
      <c r="G80" s="4"/>
      <c r="H80" s="6"/>
      <c r="I80" s="7"/>
      <c r="J80" s="8"/>
      <c r="K80" s="9"/>
      <c r="L80" s="9"/>
      <c r="M80" s="10"/>
      <c r="N80" s="10"/>
      <c r="O80" s="10"/>
      <c r="P80" s="10"/>
      <c r="Q80" s="11"/>
      <c r="R80" s="11"/>
      <c r="S80" s="12"/>
      <c r="T80" s="13"/>
      <c r="U80" s="13"/>
      <c r="V80" s="13"/>
      <c r="W80" s="12"/>
      <c r="X80" s="13"/>
      <c r="Y80" s="13"/>
    </row>
    <row r="81" spans="1:297" ht="15.5" x14ac:dyDescent="0.35">
      <c r="A81" s="798" t="s">
        <v>0</v>
      </c>
      <c r="B81" s="862" t="s">
        <v>1</v>
      </c>
      <c r="C81" s="863"/>
      <c r="D81" s="798" t="s">
        <v>3</v>
      </c>
      <c r="E81" s="798" t="s">
        <v>5</v>
      </c>
      <c r="F81" s="862" t="s">
        <v>6</v>
      </c>
      <c r="G81" s="863"/>
      <c r="H81" s="370" t="s">
        <v>7</v>
      </c>
      <c r="I81" s="371" t="s">
        <v>8</v>
      </c>
      <c r="J81" s="372" t="s">
        <v>9</v>
      </c>
      <c r="K81" s="371" t="s">
        <v>10</v>
      </c>
      <c r="L81" s="371" t="s">
        <v>10</v>
      </c>
      <c r="M81" s="371" t="s">
        <v>11</v>
      </c>
      <c r="N81" s="802" t="s">
        <v>93</v>
      </c>
      <c r="O81" s="802" t="s">
        <v>206</v>
      </c>
      <c r="P81" s="371" t="s">
        <v>12</v>
      </c>
      <c r="Q81" s="804" t="s">
        <v>13</v>
      </c>
      <c r="R81" s="371" t="s">
        <v>14</v>
      </c>
      <c r="S81" s="371" t="s">
        <v>14</v>
      </c>
      <c r="T81" s="374" t="s">
        <v>15</v>
      </c>
      <c r="U81" s="40" t="s">
        <v>16</v>
      </c>
      <c r="V81" s="40" t="s">
        <v>17</v>
      </c>
      <c r="W81" s="40" t="s">
        <v>18</v>
      </c>
      <c r="X81" s="794" t="s">
        <v>19</v>
      </c>
      <c r="Y81" s="796" t="s">
        <v>17</v>
      </c>
    </row>
    <row r="82" spans="1:297" s="41" customFormat="1" ht="16" thickBot="1" x14ac:dyDescent="0.4">
      <c r="A82" s="808"/>
      <c r="B82" s="375" t="s">
        <v>20</v>
      </c>
      <c r="C82" s="367" t="s">
        <v>21</v>
      </c>
      <c r="D82" s="808"/>
      <c r="E82" s="808"/>
      <c r="F82" s="377" t="s">
        <v>23</v>
      </c>
      <c r="G82" s="367" t="s">
        <v>24</v>
      </c>
      <c r="H82" s="378" t="s">
        <v>25</v>
      </c>
      <c r="I82" s="379" t="s">
        <v>25</v>
      </c>
      <c r="J82" s="380" t="s">
        <v>26</v>
      </c>
      <c r="K82" s="379" t="s">
        <v>27</v>
      </c>
      <c r="L82" s="379" t="s">
        <v>28</v>
      </c>
      <c r="M82" s="379" t="s">
        <v>29</v>
      </c>
      <c r="N82" s="810"/>
      <c r="O82" s="810"/>
      <c r="P82" s="379" t="s">
        <v>30</v>
      </c>
      <c r="Q82" s="811"/>
      <c r="R82" s="379" t="s">
        <v>31</v>
      </c>
      <c r="S82" s="379" t="s">
        <v>32</v>
      </c>
      <c r="T82" s="381" t="s">
        <v>33</v>
      </c>
      <c r="U82" s="367" t="s">
        <v>34</v>
      </c>
      <c r="V82" s="367" t="s">
        <v>35</v>
      </c>
      <c r="W82" s="367" t="s">
        <v>36</v>
      </c>
      <c r="X82" s="806"/>
      <c r="Y82" s="807"/>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row>
    <row r="83" spans="1:297" s="20" customFormat="1" ht="15.5" x14ac:dyDescent="0.35">
      <c r="A83" s="162">
        <v>1</v>
      </c>
      <c r="B83" s="161">
        <v>45895</v>
      </c>
      <c r="C83" s="163">
        <v>118980825</v>
      </c>
      <c r="D83" s="162" t="s">
        <v>185</v>
      </c>
      <c r="E83" s="62" t="s">
        <v>241</v>
      </c>
      <c r="F83" s="734">
        <v>2</v>
      </c>
      <c r="G83" s="533" t="s">
        <v>70</v>
      </c>
      <c r="H83" s="735">
        <v>6306306.3059999999</v>
      </c>
      <c r="I83" s="59">
        <f t="shared" ref="I83" si="160">SUM(F83*H83)</f>
        <v>12612612.612</v>
      </c>
      <c r="J83" s="167">
        <v>0</v>
      </c>
      <c r="K83" s="61">
        <f t="shared" ref="K83" si="161">SUM(I83*J83)</f>
        <v>0</v>
      </c>
      <c r="L83" s="61">
        <f t="shared" ref="L83" si="162">SUM(I83-K83)</f>
        <v>12612612.612</v>
      </c>
      <c r="M83" s="64">
        <f>SUM(L83:L83)</f>
        <v>12612612.612</v>
      </c>
      <c r="N83" s="64">
        <f>SUM(M83*11%)</f>
        <v>1387387.38732</v>
      </c>
      <c r="O83" s="64">
        <f>SUM(M83*1.5%)</f>
        <v>189189.18917999999</v>
      </c>
      <c r="P83" s="64">
        <f>SUM(M83+N83)</f>
        <v>13999999.99932</v>
      </c>
      <c r="Q83" s="226" t="s">
        <v>260</v>
      </c>
      <c r="R83" s="59">
        <v>2631000</v>
      </c>
      <c r="S83" s="66">
        <f>SUM(F83*R83)</f>
        <v>5262000</v>
      </c>
      <c r="T83" s="68">
        <v>0</v>
      </c>
      <c r="U83" s="64">
        <f t="shared" ref="U83" si="163">SUM(S83*T83)</f>
        <v>0</v>
      </c>
      <c r="V83" s="64">
        <f t="shared" ref="V83" si="164">SUM(S83-U83)</f>
        <v>5262000</v>
      </c>
      <c r="W83" s="61">
        <f t="shared" ref="W83" si="165">SUM(V83)</f>
        <v>5262000</v>
      </c>
      <c r="X83" s="68">
        <v>0.11</v>
      </c>
      <c r="Y83" s="61">
        <f t="shared" ref="Y83" si="166">SUM(W83+(W83*X83))</f>
        <v>5840820</v>
      </c>
    </row>
    <row r="84" spans="1:297" s="20" customFormat="1" ht="15.5" x14ac:dyDescent="0.35">
      <c r="A84" s="139">
        <v>2</v>
      </c>
      <c r="B84" s="140">
        <v>45896</v>
      </c>
      <c r="C84" s="141">
        <v>118990825</v>
      </c>
      <c r="D84" s="139" t="s">
        <v>185</v>
      </c>
      <c r="E84" s="98" t="s">
        <v>663</v>
      </c>
      <c r="F84" s="530">
        <v>2</v>
      </c>
      <c r="G84" s="531" t="s">
        <v>42</v>
      </c>
      <c r="H84" s="532">
        <v>1556000</v>
      </c>
      <c r="I84" s="145">
        <f t="shared" ref="I84" si="167">SUM(F84*H84)</f>
        <v>3112000</v>
      </c>
      <c r="J84" s="152">
        <v>0</v>
      </c>
      <c r="K84" s="146">
        <f t="shared" ref="K84" si="168">SUM(I84*J84)</f>
        <v>0</v>
      </c>
      <c r="L84" s="146">
        <f t="shared" ref="L84" si="169">SUM(I84-K84)</f>
        <v>3112000</v>
      </c>
      <c r="M84" s="121">
        <f>SUM(L84:L84)</f>
        <v>3112000</v>
      </c>
      <c r="N84" s="121">
        <f>SUM(M84*11%)</f>
        <v>342320</v>
      </c>
      <c r="O84" s="121">
        <f>SUM(M84*1.5%)</f>
        <v>46680</v>
      </c>
      <c r="P84" s="121">
        <f>SUM(M84+N84)</f>
        <v>3454320</v>
      </c>
      <c r="Q84" s="250" t="s">
        <v>40</v>
      </c>
      <c r="R84" s="145">
        <v>385000</v>
      </c>
      <c r="S84" s="148">
        <f>SUM(F84*R84)</f>
        <v>770000</v>
      </c>
      <c r="T84" s="149">
        <v>0</v>
      </c>
      <c r="U84" s="121">
        <f t="shared" ref="U84" si="170">SUM(S84*T84)</f>
        <v>0</v>
      </c>
      <c r="V84" s="121">
        <f t="shared" ref="V84" si="171">SUM(S84-U84)</f>
        <v>770000</v>
      </c>
      <c r="W84" s="146">
        <f t="shared" ref="W84" si="172">SUM(V84)</f>
        <v>770000</v>
      </c>
      <c r="X84" s="149">
        <v>0.11</v>
      </c>
      <c r="Y84" s="146">
        <f t="shared" ref="Y84" si="173">SUM(W84+(W84*X84))</f>
        <v>854700</v>
      </c>
    </row>
    <row r="86" spans="1:297" ht="19" thickBot="1" x14ac:dyDescent="0.4">
      <c r="A86" s="789" t="s">
        <v>669</v>
      </c>
      <c r="B86" s="789"/>
      <c r="C86" s="789"/>
      <c r="D86" s="2"/>
      <c r="E86" s="4"/>
      <c r="F86" s="5"/>
      <c r="G86" s="4"/>
      <c r="H86" s="6"/>
      <c r="I86" s="7"/>
      <c r="J86" s="8"/>
      <c r="K86" s="9"/>
      <c r="L86" s="9"/>
      <c r="M86" s="10"/>
      <c r="N86" s="10"/>
      <c r="O86" s="10"/>
      <c r="P86" s="10"/>
      <c r="Q86" s="11"/>
      <c r="R86" s="11"/>
      <c r="S86" s="12"/>
      <c r="T86" s="13"/>
      <c r="U86" s="13"/>
      <c r="V86" s="13"/>
      <c r="W86" s="12"/>
      <c r="X86" s="13"/>
      <c r="Y86" s="13"/>
    </row>
    <row r="87" spans="1:297" ht="15.5" x14ac:dyDescent="0.35">
      <c r="A87" s="798" t="s">
        <v>0</v>
      </c>
      <c r="B87" s="862" t="s">
        <v>1</v>
      </c>
      <c r="C87" s="863"/>
      <c r="D87" s="798" t="s">
        <v>3</v>
      </c>
      <c r="E87" s="798" t="s">
        <v>5</v>
      </c>
      <c r="F87" s="862" t="s">
        <v>6</v>
      </c>
      <c r="G87" s="863"/>
      <c r="H87" s="370" t="s">
        <v>7</v>
      </c>
      <c r="I87" s="371" t="s">
        <v>8</v>
      </c>
      <c r="J87" s="372" t="s">
        <v>9</v>
      </c>
      <c r="K87" s="371" t="s">
        <v>10</v>
      </c>
      <c r="L87" s="371" t="s">
        <v>10</v>
      </c>
      <c r="M87" s="371" t="s">
        <v>11</v>
      </c>
      <c r="N87" s="802" t="s">
        <v>93</v>
      </c>
      <c r="O87" s="802" t="s">
        <v>206</v>
      </c>
      <c r="P87" s="371" t="s">
        <v>12</v>
      </c>
      <c r="Q87" s="804" t="s">
        <v>13</v>
      </c>
      <c r="R87" s="371" t="s">
        <v>14</v>
      </c>
      <c r="S87" s="371" t="s">
        <v>14</v>
      </c>
      <c r="T87" s="374" t="s">
        <v>15</v>
      </c>
      <c r="U87" s="40" t="s">
        <v>16</v>
      </c>
      <c r="V87" s="40" t="s">
        <v>17</v>
      </c>
      <c r="W87" s="40" t="s">
        <v>18</v>
      </c>
      <c r="X87" s="794" t="s">
        <v>19</v>
      </c>
      <c r="Y87" s="796" t="s">
        <v>17</v>
      </c>
    </row>
    <row r="88" spans="1:297" s="41" customFormat="1" ht="16" thickBot="1" x14ac:dyDescent="0.4">
      <c r="A88" s="808"/>
      <c r="B88" s="375" t="s">
        <v>20</v>
      </c>
      <c r="C88" s="367" t="s">
        <v>21</v>
      </c>
      <c r="D88" s="808"/>
      <c r="E88" s="808"/>
      <c r="F88" s="377" t="s">
        <v>23</v>
      </c>
      <c r="G88" s="367" t="s">
        <v>24</v>
      </c>
      <c r="H88" s="378" t="s">
        <v>25</v>
      </c>
      <c r="I88" s="379" t="s">
        <v>25</v>
      </c>
      <c r="J88" s="380" t="s">
        <v>26</v>
      </c>
      <c r="K88" s="379" t="s">
        <v>27</v>
      </c>
      <c r="L88" s="379" t="s">
        <v>28</v>
      </c>
      <c r="M88" s="379" t="s">
        <v>29</v>
      </c>
      <c r="N88" s="810"/>
      <c r="O88" s="810"/>
      <c r="P88" s="379" t="s">
        <v>30</v>
      </c>
      <c r="Q88" s="811"/>
      <c r="R88" s="379" t="s">
        <v>31</v>
      </c>
      <c r="S88" s="379" t="s">
        <v>32</v>
      </c>
      <c r="T88" s="381" t="s">
        <v>33</v>
      </c>
      <c r="U88" s="367" t="s">
        <v>34</v>
      </c>
      <c r="V88" s="367" t="s">
        <v>35</v>
      </c>
      <c r="W88" s="367" t="s">
        <v>36</v>
      </c>
      <c r="X88" s="806"/>
      <c r="Y88" s="807"/>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row>
    <row r="89" spans="1:297" ht="15.5" x14ac:dyDescent="0.35">
      <c r="A89" s="272">
        <v>1</v>
      </c>
      <c r="B89" s="543">
        <v>45539</v>
      </c>
      <c r="C89" s="544" t="s">
        <v>668</v>
      </c>
      <c r="D89" s="272" t="s">
        <v>185</v>
      </c>
      <c r="E89" s="742" t="s">
        <v>667</v>
      </c>
      <c r="F89" s="743">
        <v>30</v>
      </c>
      <c r="G89" s="601" t="s">
        <v>45</v>
      </c>
      <c r="H89" s="744">
        <v>299000</v>
      </c>
      <c r="I89" s="412">
        <f t="shared" ref="I89:I90" si="174">SUM(F89*H89)</f>
        <v>8970000</v>
      </c>
      <c r="J89" s="319">
        <v>0</v>
      </c>
      <c r="K89" s="382">
        <f t="shared" ref="K89:K90" si="175">SUM(I89*J89)</f>
        <v>0</v>
      </c>
      <c r="L89" s="382">
        <f t="shared" ref="L89:L90" si="176">SUM(I89-K89)</f>
        <v>8970000</v>
      </c>
      <c r="M89" s="382">
        <f>SUM(L89:L89)</f>
        <v>8970000</v>
      </c>
      <c r="N89" s="382">
        <f>SUM(M89*11%)</f>
        <v>986700</v>
      </c>
      <c r="O89" s="382">
        <f>SUM(M89*1.5%)</f>
        <v>134550</v>
      </c>
      <c r="P89" s="382">
        <f>SUM(M89+N89)</f>
        <v>9956700</v>
      </c>
      <c r="Q89" s="598" t="s">
        <v>40</v>
      </c>
      <c r="R89" s="412">
        <v>173000</v>
      </c>
      <c r="S89" s="422">
        <f>SUM(F89*R89)</f>
        <v>5190000</v>
      </c>
      <c r="T89" s="423">
        <v>0</v>
      </c>
      <c r="U89" s="229">
        <f t="shared" ref="U89:U90" si="177">SUM(S89*T89)</f>
        <v>0</v>
      </c>
      <c r="V89" s="229">
        <f t="shared" ref="V89:V90" si="178">SUM(S89-U89)</f>
        <v>5190000</v>
      </c>
      <c r="W89" s="382">
        <f t="shared" ref="W89:W90" si="179">SUM(V89)</f>
        <v>5190000</v>
      </c>
      <c r="X89" s="423">
        <v>0.11</v>
      </c>
      <c r="Y89" s="382">
        <f t="shared" ref="Y89:Y90" si="180">SUM(W89+(W89*X89))</f>
        <v>5760900</v>
      </c>
    </row>
    <row r="90" spans="1:297" s="20" customFormat="1" ht="15.5" x14ac:dyDescent="0.35">
      <c r="A90" s="139">
        <v>2</v>
      </c>
      <c r="B90" s="140">
        <v>45917</v>
      </c>
      <c r="C90" s="141">
        <v>119120925</v>
      </c>
      <c r="D90" s="139" t="s">
        <v>185</v>
      </c>
      <c r="E90" s="98" t="s">
        <v>241</v>
      </c>
      <c r="F90" s="530">
        <v>2</v>
      </c>
      <c r="G90" s="531" t="s">
        <v>70</v>
      </c>
      <c r="H90" s="532">
        <v>6306306.3059999999</v>
      </c>
      <c r="I90" s="145">
        <f t="shared" si="174"/>
        <v>12612612.612</v>
      </c>
      <c r="J90" s="152">
        <v>0</v>
      </c>
      <c r="K90" s="146">
        <f t="shared" si="175"/>
        <v>0</v>
      </c>
      <c r="L90" s="146">
        <f t="shared" si="176"/>
        <v>12612612.612</v>
      </c>
      <c r="M90" s="121">
        <f>SUM(L90:L90)</f>
        <v>12612612.612</v>
      </c>
      <c r="N90" s="121">
        <f>SUM(M90*11%)</f>
        <v>1387387.38732</v>
      </c>
      <c r="O90" s="121">
        <f>SUM(M90*1.5%)</f>
        <v>189189.18917999999</v>
      </c>
      <c r="P90" s="121">
        <f>SUM(M90+N90)</f>
        <v>13999999.99932</v>
      </c>
      <c r="Q90" s="250" t="s">
        <v>260</v>
      </c>
      <c r="R90" s="145">
        <v>2631000</v>
      </c>
      <c r="S90" s="148">
        <f>SUM(F90*R90)</f>
        <v>5262000</v>
      </c>
      <c r="T90" s="149">
        <v>0</v>
      </c>
      <c r="U90" s="121">
        <f t="shared" si="177"/>
        <v>0</v>
      </c>
      <c r="V90" s="121">
        <f t="shared" si="178"/>
        <v>5262000</v>
      </c>
      <c r="W90" s="146">
        <f t="shared" si="179"/>
        <v>5262000</v>
      </c>
      <c r="X90" s="149">
        <v>0.11</v>
      </c>
      <c r="Y90" s="146">
        <f t="shared" si="180"/>
        <v>5840820</v>
      </c>
    </row>
    <row r="91" spans="1:297" s="20" customFormat="1" ht="15.5" x14ac:dyDescent="0.35">
      <c r="A91" s="139">
        <v>3</v>
      </c>
      <c r="B91" s="140">
        <v>45919</v>
      </c>
      <c r="C91" s="141">
        <v>119140925</v>
      </c>
      <c r="D91" s="139" t="s">
        <v>185</v>
      </c>
      <c r="E91" s="547" t="s">
        <v>243</v>
      </c>
      <c r="F91" s="530">
        <v>4</v>
      </c>
      <c r="G91" s="531" t="s">
        <v>45</v>
      </c>
      <c r="H91" s="532">
        <v>6667000</v>
      </c>
      <c r="I91" s="145">
        <f t="shared" ref="I91" si="181">SUM(F91*H91)</f>
        <v>26668000</v>
      </c>
      <c r="J91" s="152">
        <v>0</v>
      </c>
      <c r="K91" s="146">
        <f t="shared" ref="K91" si="182">SUM(I91*J91)</f>
        <v>0</v>
      </c>
      <c r="L91" s="146">
        <f t="shared" ref="L91" si="183">SUM(I91-K91)</f>
        <v>26668000</v>
      </c>
      <c r="M91" s="121">
        <f>SUM(L91:L91)</f>
        <v>26668000</v>
      </c>
      <c r="N91" s="121">
        <f>SUM(M91*11%)</f>
        <v>2933480</v>
      </c>
      <c r="O91" s="146">
        <f>SUM(M91*1.5%)</f>
        <v>400020</v>
      </c>
      <c r="P91" s="121">
        <f>SUM(M91+N91)</f>
        <v>29601480</v>
      </c>
      <c r="Q91" s="250" t="s">
        <v>40</v>
      </c>
      <c r="R91" s="145">
        <v>385000</v>
      </c>
      <c r="S91" s="148">
        <f>SUM(F91*R91)</f>
        <v>1540000</v>
      </c>
      <c r="T91" s="149">
        <v>0</v>
      </c>
      <c r="U91" s="121">
        <f t="shared" ref="U91" si="184">SUM(S91*T91)</f>
        <v>0</v>
      </c>
      <c r="V91" s="121">
        <f t="shared" ref="V91" si="185">SUM(S91-U91)</f>
        <v>1540000</v>
      </c>
      <c r="W91" s="146">
        <f t="shared" ref="W91" si="186">SUM(V91)</f>
        <v>1540000</v>
      </c>
      <c r="X91" s="149">
        <v>0.11</v>
      </c>
      <c r="Y91" s="146">
        <f t="shared" ref="Y91" si="187">SUM(W91+(W91*X91))</f>
        <v>1709400</v>
      </c>
    </row>
    <row r="92" spans="1:297" ht="19" thickBot="1" x14ac:dyDescent="0.4">
      <c r="A92" s="843"/>
      <c r="B92" s="843"/>
      <c r="C92" s="843"/>
      <c r="D92" s="2"/>
      <c r="E92" s="4"/>
      <c r="F92" s="5"/>
      <c r="G92" s="4"/>
      <c r="H92" s="6"/>
      <c r="I92" s="7"/>
      <c r="J92" s="8"/>
      <c r="K92" s="9"/>
      <c r="L92" s="9"/>
      <c r="M92" s="10"/>
      <c r="N92" s="10"/>
      <c r="O92" s="10"/>
      <c r="P92" s="10"/>
      <c r="Q92" s="11"/>
      <c r="R92" s="11"/>
      <c r="S92" s="12"/>
      <c r="T92" s="13"/>
      <c r="U92" s="13"/>
      <c r="V92" s="13"/>
      <c r="W92" s="12"/>
      <c r="X92" s="13"/>
      <c r="Y92" s="13"/>
    </row>
    <row r="93" spans="1:297" ht="19" thickBot="1" x14ac:dyDescent="0.4">
      <c r="A93" s="789" t="s">
        <v>683</v>
      </c>
      <c r="B93" s="789"/>
      <c r="C93" s="789"/>
      <c r="D93" s="2"/>
      <c r="E93" s="4"/>
      <c r="F93" s="5"/>
      <c r="G93" s="4"/>
      <c r="H93" s="6"/>
      <c r="I93" s="7"/>
      <c r="J93" s="8"/>
      <c r="K93" s="9"/>
      <c r="L93" s="9"/>
      <c r="M93" s="10"/>
      <c r="N93" s="10"/>
      <c r="O93" s="10"/>
      <c r="P93" s="10"/>
      <c r="Q93" s="11"/>
      <c r="R93" s="11"/>
      <c r="S93" s="12"/>
      <c r="T93" s="13"/>
      <c r="U93" s="13"/>
      <c r="V93" s="13"/>
      <c r="W93" s="12"/>
      <c r="X93" s="13"/>
      <c r="Y93" s="13"/>
    </row>
    <row r="94" spans="1:297" ht="15.5" x14ac:dyDescent="0.35">
      <c r="A94" s="798" t="s">
        <v>0</v>
      </c>
      <c r="B94" s="862" t="s">
        <v>1</v>
      </c>
      <c r="C94" s="863"/>
      <c r="D94" s="798" t="s">
        <v>3</v>
      </c>
      <c r="E94" s="798" t="s">
        <v>5</v>
      </c>
      <c r="F94" s="862" t="s">
        <v>6</v>
      </c>
      <c r="G94" s="863"/>
      <c r="H94" s="370" t="s">
        <v>7</v>
      </c>
      <c r="I94" s="371" t="s">
        <v>8</v>
      </c>
      <c r="J94" s="372" t="s">
        <v>9</v>
      </c>
      <c r="K94" s="371" t="s">
        <v>10</v>
      </c>
      <c r="L94" s="371" t="s">
        <v>10</v>
      </c>
      <c r="M94" s="371" t="s">
        <v>11</v>
      </c>
      <c r="N94" s="802" t="s">
        <v>93</v>
      </c>
      <c r="O94" s="802" t="s">
        <v>206</v>
      </c>
      <c r="P94" s="371" t="s">
        <v>12</v>
      </c>
      <c r="Q94" s="804" t="s">
        <v>13</v>
      </c>
      <c r="R94" s="371" t="s">
        <v>14</v>
      </c>
      <c r="S94" s="371" t="s">
        <v>14</v>
      </c>
      <c r="T94" s="374" t="s">
        <v>15</v>
      </c>
      <c r="U94" s="40" t="s">
        <v>16</v>
      </c>
      <c r="V94" s="40" t="s">
        <v>17</v>
      </c>
      <c r="W94" s="40" t="s">
        <v>18</v>
      </c>
      <c r="X94" s="794" t="s">
        <v>19</v>
      </c>
      <c r="Y94" s="796" t="s">
        <v>17</v>
      </c>
    </row>
    <row r="95" spans="1:297" s="41" customFormat="1" ht="16" thickBot="1" x14ac:dyDescent="0.4">
      <c r="A95" s="808"/>
      <c r="B95" s="375" t="s">
        <v>20</v>
      </c>
      <c r="C95" s="367" t="s">
        <v>21</v>
      </c>
      <c r="D95" s="808"/>
      <c r="E95" s="808"/>
      <c r="F95" s="377" t="s">
        <v>23</v>
      </c>
      <c r="G95" s="367" t="s">
        <v>24</v>
      </c>
      <c r="H95" s="378" t="s">
        <v>25</v>
      </c>
      <c r="I95" s="379" t="s">
        <v>25</v>
      </c>
      <c r="J95" s="380" t="s">
        <v>26</v>
      </c>
      <c r="K95" s="379" t="s">
        <v>27</v>
      </c>
      <c r="L95" s="379" t="s">
        <v>28</v>
      </c>
      <c r="M95" s="379" t="s">
        <v>29</v>
      </c>
      <c r="N95" s="810"/>
      <c r="O95" s="810"/>
      <c r="P95" s="379" t="s">
        <v>30</v>
      </c>
      <c r="Q95" s="811"/>
      <c r="R95" s="379" t="s">
        <v>31</v>
      </c>
      <c r="S95" s="379" t="s">
        <v>32</v>
      </c>
      <c r="T95" s="381" t="s">
        <v>33</v>
      </c>
      <c r="U95" s="367" t="s">
        <v>34</v>
      </c>
      <c r="V95" s="367" t="s">
        <v>35</v>
      </c>
      <c r="W95" s="367" t="s">
        <v>36</v>
      </c>
      <c r="X95" s="806"/>
      <c r="Y95" s="807"/>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row>
    <row r="96" spans="1:297" s="20" customFormat="1" ht="15.5" x14ac:dyDescent="0.35">
      <c r="A96" s="786">
        <v>1</v>
      </c>
      <c r="B96" s="783">
        <v>45932</v>
      </c>
      <c r="C96" s="838" t="s">
        <v>681</v>
      </c>
      <c r="D96" s="786" t="s">
        <v>185</v>
      </c>
      <c r="E96" s="172" t="s">
        <v>567</v>
      </c>
      <c r="F96" s="203">
        <v>2</v>
      </c>
      <c r="G96" s="336" t="s">
        <v>45</v>
      </c>
      <c r="H96" s="123">
        <v>10900000</v>
      </c>
      <c r="I96" s="123">
        <f t="shared" ref="I96" si="188">SUM(F96*H96)</f>
        <v>21800000</v>
      </c>
      <c r="J96" s="133">
        <v>0</v>
      </c>
      <c r="K96" s="134">
        <f t="shared" ref="K96" si="189">SUM(I96*J96)</f>
        <v>0</v>
      </c>
      <c r="L96" s="134">
        <f t="shared" ref="L96" si="190">SUM(I96-K96)</f>
        <v>21800000</v>
      </c>
      <c r="M96" s="791">
        <f>SUM(L96:L97)</f>
        <v>29520000</v>
      </c>
      <c r="N96" s="791">
        <f>SUM(M96*11%)</f>
        <v>3247200</v>
      </c>
      <c r="O96" s="791">
        <f>SUM(M96*1.5%)</f>
        <v>442800</v>
      </c>
      <c r="P96" s="791">
        <f>SUM(M96+N96)</f>
        <v>32767200</v>
      </c>
      <c r="Q96" s="168" t="s">
        <v>246</v>
      </c>
      <c r="R96" s="506">
        <v>1200000</v>
      </c>
      <c r="S96" s="137">
        <f>SUM(F96*R96)</f>
        <v>2400000</v>
      </c>
      <c r="T96" s="138">
        <v>0</v>
      </c>
      <c r="U96" s="129">
        <f t="shared" ref="U96" si="191">SUM(S96*T96)</f>
        <v>0</v>
      </c>
      <c r="V96" s="129">
        <f t="shared" ref="V96:V110" si="192">SUM(S96-U96)</f>
        <v>2400000</v>
      </c>
      <c r="W96" s="134">
        <f t="shared" ref="W96:W110" si="193">SUM(V96)</f>
        <v>2400000</v>
      </c>
      <c r="X96" s="138">
        <v>0.11</v>
      </c>
      <c r="Y96" s="134">
        <f t="shared" ref="Y96:Y97" si="194">SUM(W96+(W96*X96))</f>
        <v>2664000</v>
      </c>
    </row>
    <row r="97" spans="1:25" s="20" customFormat="1" ht="15.5" x14ac:dyDescent="0.35">
      <c r="A97" s="788"/>
      <c r="B97" s="785"/>
      <c r="C97" s="839"/>
      <c r="D97" s="788"/>
      <c r="E97" s="184" t="s">
        <v>682</v>
      </c>
      <c r="F97" s="202">
        <v>1</v>
      </c>
      <c r="G97" s="335" t="s">
        <v>45</v>
      </c>
      <c r="H97" s="44">
        <v>7720000</v>
      </c>
      <c r="I97" s="44">
        <f t="shared" ref="I97" si="195">SUM(F97*H97)</f>
        <v>7720000</v>
      </c>
      <c r="J97" s="136">
        <v>0</v>
      </c>
      <c r="K97" s="46">
        <f t="shared" ref="K97" si="196">SUM(I97*J97)</f>
        <v>0</v>
      </c>
      <c r="L97" s="46">
        <f t="shared" ref="L97" si="197">SUM(I97-K97)</f>
        <v>7720000</v>
      </c>
      <c r="M97" s="793"/>
      <c r="N97" s="793"/>
      <c r="O97" s="793"/>
      <c r="P97" s="793"/>
      <c r="Q97" s="266" t="s">
        <v>62</v>
      </c>
      <c r="R97" s="564">
        <v>1350000</v>
      </c>
      <c r="S97" s="97">
        <f>SUM(F97*R97)</f>
        <v>1350000</v>
      </c>
      <c r="T97" s="83">
        <v>0</v>
      </c>
      <c r="U97" s="81">
        <f t="shared" ref="U97" si="198">SUM(S97*T97)</f>
        <v>0</v>
      </c>
      <c r="V97" s="81">
        <f t="shared" si="192"/>
        <v>1350000</v>
      </c>
      <c r="W97" s="46">
        <f t="shared" si="193"/>
        <v>1350000</v>
      </c>
      <c r="X97" s="83">
        <v>0.11</v>
      </c>
      <c r="Y97" s="46">
        <f t="shared" si="194"/>
        <v>1498500</v>
      </c>
    </row>
    <row r="98" spans="1:25" ht="15.5" x14ac:dyDescent="0.35">
      <c r="A98" s="786">
        <v>2</v>
      </c>
      <c r="B98" s="904">
        <v>45957</v>
      </c>
      <c r="C98" s="838" t="s">
        <v>705</v>
      </c>
      <c r="D98" s="786" t="s">
        <v>185</v>
      </c>
      <c r="E98" s="86" t="s">
        <v>524</v>
      </c>
      <c r="F98" s="517">
        <v>1</v>
      </c>
      <c r="G98" s="336" t="s">
        <v>39</v>
      </c>
      <c r="H98" s="753">
        <v>2533784</v>
      </c>
      <c r="I98" s="412">
        <f t="shared" ref="I98:I110" si="199">SUM(F98*H98)</f>
        <v>2533784</v>
      </c>
      <c r="J98" s="319">
        <v>0</v>
      </c>
      <c r="K98" s="382">
        <f t="shared" ref="K98:K110" si="200">SUM(I98*J98)</f>
        <v>0</v>
      </c>
      <c r="L98" s="382">
        <f t="shared" ref="L98:L110" si="201">SUM(I98-K98)</f>
        <v>2533784</v>
      </c>
      <c r="M98" s="791">
        <f>SUM(L98:L110)</f>
        <v>40371622</v>
      </c>
      <c r="N98" s="791">
        <f>SUM(M98*11%)</f>
        <v>4440878.42</v>
      </c>
      <c r="O98" s="791">
        <f>SUM(M98*1.5%)</f>
        <v>605574.32999999996</v>
      </c>
      <c r="P98" s="791">
        <f>SUM(M98+N98)</f>
        <v>44812500.420000002</v>
      </c>
      <c r="Q98" s="727" t="s">
        <v>258</v>
      </c>
      <c r="R98" s="92">
        <v>473110</v>
      </c>
      <c r="S98" s="137">
        <f>SUM(F98*R98)</f>
        <v>473110</v>
      </c>
      <c r="T98" s="138">
        <v>0</v>
      </c>
      <c r="U98" s="129">
        <f t="shared" ref="U98:U110" si="202">SUM(S98*T98)</f>
        <v>0</v>
      </c>
      <c r="V98" s="129">
        <f t="shared" si="192"/>
        <v>473110</v>
      </c>
      <c r="W98" s="134">
        <f t="shared" si="193"/>
        <v>473110</v>
      </c>
      <c r="X98" s="138">
        <v>0.11</v>
      </c>
      <c r="Y98" s="134">
        <f t="shared" ref="Y98:Y110" si="203">SUM(W98+(W98*X98))</f>
        <v>525152.1</v>
      </c>
    </row>
    <row r="99" spans="1:25" s="120" customFormat="1" ht="15.5" x14ac:dyDescent="0.35">
      <c r="A99" s="787"/>
      <c r="B99" s="784"/>
      <c r="C99" s="884"/>
      <c r="D99" s="787"/>
      <c r="E99" s="70" t="s">
        <v>519</v>
      </c>
      <c r="F99" s="281">
        <v>1</v>
      </c>
      <c r="G99" s="334" t="s">
        <v>39</v>
      </c>
      <c r="H99" s="754">
        <v>1689189</v>
      </c>
      <c r="I99" s="54">
        <f t="shared" si="199"/>
        <v>1689189</v>
      </c>
      <c r="J99" s="158">
        <v>0</v>
      </c>
      <c r="K99" s="415">
        <f t="shared" si="200"/>
        <v>0</v>
      </c>
      <c r="L99" s="415">
        <f t="shared" si="201"/>
        <v>1689189</v>
      </c>
      <c r="M99" s="792"/>
      <c r="N99" s="792"/>
      <c r="O99" s="792"/>
      <c r="P99" s="792"/>
      <c r="Q99" s="686" t="s">
        <v>258</v>
      </c>
      <c r="R99" s="481">
        <v>211255</v>
      </c>
      <c r="S99" s="78">
        <f>SUM(F99*R99)</f>
        <v>211255</v>
      </c>
      <c r="T99" s="79">
        <v>0</v>
      </c>
      <c r="U99" s="73">
        <f t="shared" si="202"/>
        <v>0</v>
      </c>
      <c r="V99" s="73">
        <f t="shared" si="192"/>
        <v>211255</v>
      </c>
      <c r="W99" s="56">
        <f t="shared" si="193"/>
        <v>211255</v>
      </c>
      <c r="X99" s="79">
        <v>0.11</v>
      </c>
      <c r="Y99" s="56">
        <f t="shared" si="203"/>
        <v>234493.05</v>
      </c>
    </row>
    <row r="100" spans="1:25" s="119" customFormat="1" ht="15.5" x14ac:dyDescent="0.35">
      <c r="A100" s="787"/>
      <c r="B100" s="784"/>
      <c r="C100" s="884"/>
      <c r="D100" s="787"/>
      <c r="E100" s="70" t="s">
        <v>516</v>
      </c>
      <c r="F100" s="281">
        <v>1</v>
      </c>
      <c r="G100" s="334" t="s">
        <v>42</v>
      </c>
      <c r="H100" s="754">
        <v>1689190</v>
      </c>
      <c r="I100" s="413">
        <f t="shared" si="199"/>
        <v>1689190</v>
      </c>
      <c r="J100" s="158">
        <v>0</v>
      </c>
      <c r="K100" s="415">
        <f t="shared" si="200"/>
        <v>0</v>
      </c>
      <c r="L100" s="415">
        <f t="shared" si="201"/>
        <v>1689190</v>
      </c>
      <c r="M100" s="792"/>
      <c r="N100" s="792"/>
      <c r="O100" s="792"/>
      <c r="P100" s="792"/>
      <c r="Q100" s="686" t="s">
        <v>258</v>
      </c>
      <c r="R100" s="481">
        <v>264055</v>
      </c>
      <c r="S100" s="78">
        <f>SUM(F100*R100)</f>
        <v>264055</v>
      </c>
      <c r="T100" s="79">
        <v>0</v>
      </c>
      <c r="U100" s="73">
        <f t="shared" si="202"/>
        <v>0</v>
      </c>
      <c r="V100" s="73">
        <f t="shared" si="192"/>
        <v>264055</v>
      </c>
      <c r="W100" s="56">
        <f t="shared" si="193"/>
        <v>264055</v>
      </c>
      <c r="X100" s="79">
        <v>0.11</v>
      </c>
      <c r="Y100" s="56">
        <f t="shared" si="203"/>
        <v>293101.05</v>
      </c>
    </row>
    <row r="101" spans="1:25" s="120" customFormat="1" ht="15.5" x14ac:dyDescent="0.35">
      <c r="A101" s="787"/>
      <c r="B101" s="784"/>
      <c r="C101" s="884"/>
      <c r="D101" s="787"/>
      <c r="E101" s="70" t="s">
        <v>517</v>
      </c>
      <c r="F101" s="281">
        <v>1</v>
      </c>
      <c r="G101" s="334" t="s">
        <v>42</v>
      </c>
      <c r="H101" s="754">
        <v>2815315</v>
      </c>
      <c r="I101" s="413">
        <f t="shared" si="199"/>
        <v>2815315</v>
      </c>
      <c r="J101" s="158">
        <v>0</v>
      </c>
      <c r="K101" s="415">
        <f t="shared" si="200"/>
        <v>0</v>
      </c>
      <c r="L101" s="415">
        <f t="shared" si="201"/>
        <v>2815315</v>
      </c>
      <c r="M101" s="792"/>
      <c r="N101" s="792"/>
      <c r="O101" s="792"/>
      <c r="P101" s="792"/>
      <c r="Q101" s="686" t="s">
        <v>258</v>
      </c>
      <c r="R101" s="481">
        <v>473110</v>
      </c>
      <c r="S101" s="78">
        <f>SUM(F101*R101)</f>
        <v>473110</v>
      </c>
      <c r="T101" s="79">
        <v>0</v>
      </c>
      <c r="U101" s="73">
        <f t="shared" si="202"/>
        <v>0</v>
      </c>
      <c r="V101" s="73">
        <f t="shared" si="192"/>
        <v>473110</v>
      </c>
      <c r="W101" s="56">
        <f t="shared" si="193"/>
        <v>473110</v>
      </c>
      <c r="X101" s="79">
        <v>0.11</v>
      </c>
      <c r="Y101" s="56">
        <f t="shared" si="203"/>
        <v>525152.1</v>
      </c>
    </row>
    <row r="102" spans="1:25" s="120" customFormat="1" ht="15.5" x14ac:dyDescent="0.35">
      <c r="A102" s="787"/>
      <c r="B102" s="784"/>
      <c r="C102" s="884"/>
      <c r="D102" s="787"/>
      <c r="E102" s="70" t="s">
        <v>523</v>
      </c>
      <c r="F102" s="281">
        <v>1</v>
      </c>
      <c r="G102" s="334" t="s">
        <v>39</v>
      </c>
      <c r="H102" s="754">
        <v>3659910</v>
      </c>
      <c r="I102" s="413">
        <f t="shared" si="199"/>
        <v>3659910</v>
      </c>
      <c r="J102" s="311">
        <v>0</v>
      </c>
      <c r="K102" s="415">
        <f t="shared" si="200"/>
        <v>0</v>
      </c>
      <c r="L102" s="415">
        <f t="shared" si="201"/>
        <v>3659910</v>
      </c>
      <c r="M102" s="792"/>
      <c r="N102" s="792"/>
      <c r="O102" s="792"/>
      <c r="P102" s="792"/>
      <c r="Q102" s="686" t="s">
        <v>258</v>
      </c>
      <c r="R102" s="189">
        <v>720940</v>
      </c>
      <c r="S102" s="78">
        <f>SUM(F102*R102)</f>
        <v>720940</v>
      </c>
      <c r="T102" s="79">
        <v>0</v>
      </c>
      <c r="U102" s="73">
        <f t="shared" si="202"/>
        <v>0</v>
      </c>
      <c r="V102" s="73">
        <f t="shared" si="192"/>
        <v>720940</v>
      </c>
      <c r="W102" s="56">
        <f t="shared" si="193"/>
        <v>720940</v>
      </c>
      <c r="X102" s="79">
        <v>0.11</v>
      </c>
      <c r="Y102" s="56">
        <f t="shared" si="203"/>
        <v>800243.4</v>
      </c>
    </row>
    <row r="103" spans="1:25" s="120" customFormat="1" ht="15.5" x14ac:dyDescent="0.35">
      <c r="A103" s="787"/>
      <c r="B103" s="784"/>
      <c r="C103" s="884"/>
      <c r="D103" s="787"/>
      <c r="E103" s="70" t="s">
        <v>703</v>
      </c>
      <c r="F103" s="281">
        <v>1</v>
      </c>
      <c r="G103" s="334" t="s">
        <v>42</v>
      </c>
      <c r="H103" s="754">
        <v>2815315</v>
      </c>
      <c r="I103" s="413">
        <f t="shared" si="199"/>
        <v>2815315</v>
      </c>
      <c r="J103" s="158">
        <v>0</v>
      </c>
      <c r="K103" s="415">
        <f t="shared" si="200"/>
        <v>0</v>
      </c>
      <c r="L103" s="415">
        <f t="shared" si="201"/>
        <v>2815315</v>
      </c>
      <c r="M103" s="792"/>
      <c r="N103" s="792"/>
      <c r="O103" s="792"/>
      <c r="P103" s="792"/>
      <c r="Q103" s="686" t="s">
        <v>258</v>
      </c>
      <c r="R103" s="481">
        <v>473110</v>
      </c>
      <c r="S103" s="78">
        <f>SUM(F103*R103)</f>
        <v>473110</v>
      </c>
      <c r="T103" s="79">
        <v>0</v>
      </c>
      <c r="U103" s="73">
        <f t="shared" si="202"/>
        <v>0</v>
      </c>
      <c r="V103" s="73">
        <f t="shared" si="192"/>
        <v>473110</v>
      </c>
      <c r="W103" s="56">
        <f t="shared" si="193"/>
        <v>473110</v>
      </c>
      <c r="X103" s="79">
        <v>0.11</v>
      </c>
      <c r="Y103" s="56">
        <f t="shared" si="203"/>
        <v>525152.1</v>
      </c>
    </row>
    <row r="104" spans="1:25" s="120" customFormat="1" ht="15.5" x14ac:dyDescent="0.35">
      <c r="A104" s="787"/>
      <c r="B104" s="784"/>
      <c r="C104" s="884"/>
      <c r="D104" s="787"/>
      <c r="E104" s="70" t="s">
        <v>518</v>
      </c>
      <c r="F104" s="281">
        <v>1</v>
      </c>
      <c r="G104" s="334" t="s">
        <v>42</v>
      </c>
      <c r="H104" s="754">
        <v>2815315</v>
      </c>
      <c r="I104" s="413">
        <f t="shared" si="199"/>
        <v>2815315</v>
      </c>
      <c r="J104" s="311">
        <v>0</v>
      </c>
      <c r="K104" s="415">
        <f t="shared" si="200"/>
        <v>0</v>
      </c>
      <c r="L104" s="415">
        <f t="shared" si="201"/>
        <v>2815315</v>
      </c>
      <c r="M104" s="792"/>
      <c r="N104" s="792"/>
      <c r="O104" s="792"/>
      <c r="P104" s="792"/>
      <c r="Q104" s="686" t="s">
        <v>258</v>
      </c>
      <c r="R104" s="481">
        <v>459250</v>
      </c>
      <c r="S104" s="78">
        <f>SUM(F104*R104)</f>
        <v>459250</v>
      </c>
      <c r="T104" s="79">
        <v>0</v>
      </c>
      <c r="U104" s="73">
        <f t="shared" si="202"/>
        <v>0</v>
      </c>
      <c r="V104" s="73">
        <f t="shared" si="192"/>
        <v>459250</v>
      </c>
      <c r="W104" s="56">
        <f t="shared" si="193"/>
        <v>459250</v>
      </c>
      <c r="X104" s="79">
        <v>0.11</v>
      </c>
      <c r="Y104" s="56">
        <f t="shared" si="203"/>
        <v>509767.5</v>
      </c>
    </row>
    <row r="105" spans="1:25" s="120" customFormat="1" ht="15.5" x14ac:dyDescent="0.35">
      <c r="A105" s="787"/>
      <c r="B105" s="784"/>
      <c r="C105" s="884"/>
      <c r="D105" s="787"/>
      <c r="E105" s="70" t="s">
        <v>520</v>
      </c>
      <c r="F105" s="281">
        <v>1</v>
      </c>
      <c r="G105" s="334" t="s">
        <v>39</v>
      </c>
      <c r="H105" s="754">
        <v>3096847</v>
      </c>
      <c r="I105" s="413">
        <f t="shared" si="199"/>
        <v>3096847</v>
      </c>
      <c r="J105" s="311">
        <v>0</v>
      </c>
      <c r="K105" s="415">
        <f t="shared" si="200"/>
        <v>0</v>
      </c>
      <c r="L105" s="415">
        <f t="shared" si="201"/>
        <v>3096847</v>
      </c>
      <c r="M105" s="792"/>
      <c r="N105" s="792"/>
      <c r="O105" s="792"/>
      <c r="P105" s="792"/>
      <c r="Q105" s="686" t="s">
        <v>258</v>
      </c>
      <c r="R105" s="189">
        <v>401830</v>
      </c>
      <c r="S105" s="78">
        <f>SUM(F105*R105)</f>
        <v>401830</v>
      </c>
      <c r="T105" s="79">
        <v>0</v>
      </c>
      <c r="U105" s="73">
        <f t="shared" si="202"/>
        <v>0</v>
      </c>
      <c r="V105" s="73">
        <f t="shared" si="192"/>
        <v>401830</v>
      </c>
      <c r="W105" s="56">
        <f t="shared" si="193"/>
        <v>401830</v>
      </c>
      <c r="X105" s="79">
        <v>0.11</v>
      </c>
      <c r="Y105" s="56">
        <f t="shared" si="203"/>
        <v>446031.3</v>
      </c>
    </row>
    <row r="106" spans="1:25" s="120" customFormat="1" ht="15.5" x14ac:dyDescent="0.35">
      <c r="A106" s="787"/>
      <c r="B106" s="784"/>
      <c r="C106" s="884"/>
      <c r="D106" s="787"/>
      <c r="E106" s="70" t="s">
        <v>526</v>
      </c>
      <c r="F106" s="281">
        <v>1</v>
      </c>
      <c r="G106" s="334" t="s">
        <v>39</v>
      </c>
      <c r="H106" s="519">
        <v>2815315</v>
      </c>
      <c r="I106" s="54">
        <f t="shared" si="199"/>
        <v>2815315</v>
      </c>
      <c r="J106" s="311">
        <v>0</v>
      </c>
      <c r="K106" s="415">
        <f t="shared" si="200"/>
        <v>0</v>
      </c>
      <c r="L106" s="415">
        <f t="shared" si="201"/>
        <v>2815315</v>
      </c>
      <c r="M106" s="792"/>
      <c r="N106" s="792"/>
      <c r="O106" s="792"/>
      <c r="P106" s="792"/>
      <c r="Q106" s="686" t="s">
        <v>258</v>
      </c>
      <c r="R106" s="481">
        <v>500500</v>
      </c>
      <c r="S106" s="78">
        <f>SUM(F106*R106)</f>
        <v>500500</v>
      </c>
      <c r="T106" s="79">
        <v>0</v>
      </c>
      <c r="U106" s="73">
        <f t="shared" si="202"/>
        <v>0</v>
      </c>
      <c r="V106" s="73">
        <f t="shared" si="192"/>
        <v>500500</v>
      </c>
      <c r="W106" s="56">
        <f t="shared" si="193"/>
        <v>500500</v>
      </c>
      <c r="X106" s="79">
        <v>0.11</v>
      </c>
      <c r="Y106" s="56">
        <f t="shared" si="203"/>
        <v>555555</v>
      </c>
    </row>
    <row r="107" spans="1:25" s="120" customFormat="1" ht="19.5" customHeight="1" x14ac:dyDescent="0.35">
      <c r="A107" s="787"/>
      <c r="B107" s="784"/>
      <c r="C107" s="884"/>
      <c r="D107" s="787"/>
      <c r="E107" s="70" t="s">
        <v>558</v>
      </c>
      <c r="F107" s="281">
        <v>1</v>
      </c>
      <c r="G107" s="334" t="s">
        <v>42</v>
      </c>
      <c r="H107" s="755">
        <v>5067568</v>
      </c>
      <c r="I107" s="54">
        <f t="shared" si="199"/>
        <v>5067568</v>
      </c>
      <c r="J107" s="311">
        <v>0</v>
      </c>
      <c r="K107" s="415">
        <f t="shared" si="200"/>
        <v>0</v>
      </c>
      <c r="L107" s="415">
        <f t="shared" si="201"/>
        <v>5067568</v>
      </c>
      <c r="M107" s="792"/>
      <c r="N107" s="792"/>
      <c r="O107" s="792"/>
      <c r="P107" s="792"/>
      <c r="Q107" s="686" t="s">
        <v>258</v>
      </c>
      <c r="R107" s="481">
        <v>826595</v>
      </c>
      <c r="S107" s="78">
        <f>SUM(F107*R107)</f>
        <v>826595</v>
      </c>
      <c r="T107" s="79">
        <v>0</v>
      </c>
      <c r="U107" s="73">
        <f t="shared" si="202"/>
        <v>0</v>
      </c>
      <c r="V107" s="73">
        <f t="shared" si="192"/>
        <v>826595</v>
      </c>
      <c r="W107" s="56">
        <f t="shared" si="193"/>
        <v>826595</v>
      </c>
      <c r="X107" s="79">
        <v>0.11</v>
      </c>
      <c r="Y107" s="56">
        <f t="shared" si="203"/>
        <v>917520.45</v>
      </c>
    </row>
    <row r="108" spans="1:25" s="119" customFormat="1" ht="15.5" x14ac:dyDescent="0.35">
      <c r="A108" s="787"/>
      <c r="B108" s="784"/>
      <c r="C108" s="884"/>
      <c r="D108" s="787"/>
      <c r="E108" s="70" t="s">
        <v>704</v>
      </c>
      <c r="F108" s="281">
        <v>1</v>
      </c>
      <c r="G108" s="334" t="s">
        <v>42</v>
      </c>
      <c r="H108" s="754">
        <v>1970721</v>
      </c>
      <c r="I108" s="413">
        <f t="shared" si="199"/>
        <v>1970721</v>
      </c>
      <c r="J108" s="158">
        <v>0</v>
      </c>
      <c r="K108" s="415">
        <f t="shared" si="200"/>
        <v>0</v>
      </c>
      <c r="L108" s="415">
        <f t="shared" si="201"/>
        <v>1970721</v>
      </c>
      <c r="M108" s="792"/>
      <c r="N108" s="792"/>
      <c r="O108" s="792"/>
      <c r="P108" s="792"/>
      <c r="Q108" s="686" t="s">
        <v>258</v>
      </c>
      <c r="R108" s="481">
        <v>196900</v>
      </c>
      <c r="S108" s="78">
        <f>SUM(F108*R108)</f>
        <v>196900</v>
      </c>
      <c r="T108" s="79">
        <v>0</v>
      </c>
      <c r="U108" s="73">
        <f t="shared" si="202"/>
        <v>0</v>
      </c>
      <c r="V108" s="73">
        <f t="shared" si="192"/>
        <v>196900</v>
      </c>
      <c r="W108" s="56">
        <f t="shared" si="193"/>
        <v>196900</v>
      </c>
      <c r="X108" s="79">
        <v>0.11</v>
      </c>
      <c r="Y108" s="56">
        <f t="shared" si="203"/>
        <v>218559</v>
      </c>
    </row>
    <row r="109" spans="1:25" s="120" customFormat="1" ht="15.5" x14ac:dyDescent="0.35">
      <c r="A109" s="787"/>
      <c r="B109" s="784"/>
      <c r="C109" s="884"/>
      <c r="D109" s="787"/>
      <c r="E109" s="70" t="s">
        <v>525</v>
      </c>
      <c r="F109" s="281">
        <v>1</v>
      </c>
      <c r="G109" s="334" t="s">
        <v>39</v>
      </c>
      <c r="H109" s="519">
        <v>2083333</v>
      </c>
      <c r="I109" s="413">
        <f t="shared" si="199"/>
        <v>2083333</v>
      </c>
      <c r="J109" s="311">
        <v>0</v>
      </c>
      <c r="K109" s="415">
        <f t="shared" si="200"/>
        <v>0</v>
      </c>
      <c r="L109" s="415">
        <f t="shared" si="201"/>
        <v>2083333</v>
      </c>
      <c r="M109" s="792"/>
      <c r="N109" s="792"/>
      <c r="O109" s="792"/>
      <c r="P109" s="792"/>
      <c r="Q109" s="686" t="s">
        <v>258</v>
      </c>
      <c r="R109" s="481">
        <v>268620</v>
      </c>
      <c r="S109" s="78">
        <f>SUM(F109*R109)</f>
        <v>268620</v>
      </c>
      <c r="T109" s="79">
        <v>0</v>
      </c>
      <c r="U109" s="73">
        <f t="shared" si="202"/>
        <v>0</v>
      </c>
      <c r="V109" s="73">
        <f t="shared" si="192"/>
        <v>268620</v>
      </c>
      <c r="W109" s="56">
        <f t="shared" si="193"/>
        <v>268620</v>
      </c>
      <c r="X109" s="79">
        <v>0.11</v>
      </c>
      <c r="Y109" s="56">
        <f t="shared" si="203"/>
        <v>298168.2</v>
      </c>
    </row>
    <row r="110" spans="1:25" s="120" customFormat="1" ht="15.5" x14ac:dyDescent="0.35">
      <c r="A110" s="787"/>
      <c r="B110" s="784"/>
      <c r="C110" s="884"/>
      <c r="D110" s="787"/>
      <c r="E110" s="70" t="s">
        <v>522</v>
      </c>
      <c r="F110" s="281">
        <v>1</v>
      </c>
      <c r="G110" s="334" t="s">
        <v>39</v>
      </c>
      <c r="H110" s="754">
        <v>7319820</v>
      </c>
      <c r="I110" s="413">
        <f t="shared" si="199"/>
        <v>7319820</v>
      </c>
      <c r="J110" s="311">
        <v>0</v>
      </c>
      <c r="K110" s="415">
        <f t="shared" si="200"/>
        <v>0</v>
      </c>
      <c r="L110" s="415">
        <f t="shared" si="201"/>
        <v>7319820</v>
      </c>
      <c r="M110" s="792"/>
      <c r="N110" s="792"/>
      <c r="O110" s="792"/>
      <c r="P110" s="792"/>
      <c r="Q110" s="686" t="s">
        <v>258</v>
      </c>
      <c r="R110" s="481">
        <v>2417690</v>
      </c>
      <c r="S110" s="78">
        <f>SUM(F110*R110)</f>
        <v>2417690</v>
      </c>
      <c r="T110" s="79">
        <v>0</v>
      </c>
      <c r="U110" s="73">
        <f t="shared" si="202"/>
        <v>0</v>
      </c>
      <c r="V110" s="73">
        <f t="shared" si="192"/>
        <v>2417690</v>
      </c>
      <c r="W110" s="56">
        <f t="shared" si="193"/>
        <v>2417690</v>
      </c>
      <c r="X110" s="79">
        <v>0.11</v>
      </c>
      <c r="Y110" s="56">
        <f t="shared" si="203"/>
        <v>2683635.9</v>
      </c>
    </row>
    <row r="111" spans="1:25" s="20" customFormat="1" ht="15.5" x14ac:dyDescent="0.35">
      <c r="A111" s="139">
        <v>1</v>
      </c>
      <c r="B111" s="140">
        <v>45958</v>
      </c>
      <c r="C111" s="141">
        <v>1193451025</v>
      </c>
      <c r="D111" s="139" t="s">
        <v>185</v>
      </c>
      <c r="E111" s="537" t="s">
        <v>238</v>
      </c>
      <c r="F111" s="530">
        <v>6</v>
      </c>
      <c r="G111" s="531" t="s">
        <v>42</v>
      </c>
      <c r="H111" s="532">
        <v>2750000</v>
      </c>
      <c r="I111" s="145">
        <f t="shared" ref="I111" si="204">SUM(F111*H111)</f>
        <v>16500000</v>
      </c>
      <c r="J111" s="152">
        <v>0</v>
      </c>
      <c r="K111" s="146">
        <f t="shared" ref="K111" si="205">SUM(I111*J111)</f>
        <v>0</v>
      </c>
      <c r="L111" s="146">
        <f t="shared" ref="L111" si="206">SUM(I111-K111)</f>
        <v>16500000</v>
      </c>
      <c r="M111" s="121">
        <f>SUM(L111:L111)</f>
        <v>16500000</v>
      </c>
      <c r="N111" s="121">
        <f>SUM(M111*11%)</f>
        <v>1815000</v>
      </c>
      <c r="O111" s="121">
        <f>SUM(M111*1.5%)</f>
        <v>247500</v>
      </c>
      <c r="P111" s="121">
        <f>SUM(M111+N111)</f>
        <v>18315000</v>
      </c>
      <c r="Q111" s="250" t="s">
        <v>260</v>
      </c>
      <c r="R111" s="145">
        <v>990000</v>
      </c>
      <c r="S111" s="148">
        <f>SUM(F111*R111)</f>
        <v>5940000</v>
      </c>
      <c r="T111" s="149">
        <v>0</v>
      </c>
      <c r="U111" s="121">
        <f t="shared" ref="U111" si="207">SUM(S111*T111)</f>
        <v>0</v>
      </c>
      <c r="V111" s="121">
        <f t="shared" ref="V111" si="208">SUM(S111-U111)</f>
        <v>5940000</v>
      </c>
      <c r="W111" s="146">
        <f t="shared" ref="W111" si="209">SUM(V111)</f>
        <v>5940000</v>
      </c>
      <c r="X111" s="149">
        <v>0.11</v>
      </c>
      <c r="Y111" s="146">
        <f t="shared" ref="Y111" si="210">SUM(W111+(W111*X111))</f>
        <v>6593400</v>
      </c>
    </row>
    <row r="112" spans="1:25" s="20" customFormat="1" ht="15.5" x14ac:dyDescent="0.35">
      <c r="A112" s="34"/>
      <c r="B112" s="37"/>
      <c r="C112" s="38"/>
      <c r="D112" s="34"/>
      <c r="E112" s="32"/>
      <c r="F112" s="539"/>
      <c r="G112" s="540"/>
      <c r="H112" s="541"/>
      <c r="I112" s="7"/>
      <c r="J112" s="210"/>
      <c r="K112" s="9"/>
      <c r="L112" s="9"/>
      <c r="M112" s="10"/>
      <c r="N112" s="10"/>
      <c r="O112" s="9"/>
      <c r="P112" s="10"/>
      <c r="Q112" s="307"/>
      <c r="R112" s="7"/>
      <c r="S112" s="11"/>
      <c r="T112" s="12"/>
      <c r="U112" s="10"/>
      <c r="V112" s="10"/>
      <c r="W112" s="9"/>
      <c r="X112" s="12"/>
      <c r="Y112" s="9"/>
    </row>
    <row r="113" spans="1:297" ht="19" thickBot="1" x14ac:dyDescent="0.4">
      <c r="A113" s="789" t="s">
        <v>712</v>
      </c>
      <c r="B113" s="789"/>
      <c r="C113" s="789"/>
      <c r="D113" s="2"/>
      <c r="E113" s="4"/>
      <c r="F113" s="5"/>
      <c r="G113" s="4"/>
      <c r="H113" s="6"/>
      <c r="I113" s="7"/>
      <c r="J113" s="8"/>
      <c r="K113" s="9"/>
      <c r="L113" s="9"/>
      <c r="M113" s="10"/>
      <c r="N113" s="10"/>
      <c r="O113" s="10"/>
      <c r="P113" s="10"/>
      <c r="Q113" s="11"/>
      <c r="R113" s="11"/>
      <c r="S113" s="12"/>
      <c r="T113" s="13"/>
      <c r="U113" s="13"/>
      <c r="V113" s="13"/>
      <c r="W113" s="12"/>
      <c r="X113" s="13"/>
      <c r="Y113" s="13"/>
    </row>
    <row r="114" spans="1:297" ht="15.5" x14ac:dyDescent="0.35">
      <c r="A114" s="798" t="s">
        <v>0</v>
      </c>
      <c r="B114" s="862" t="s">
        <v>1</v>
      </c>
      <c r="C114" s="863"/>
      <c r="D114" s="798" t="s">
        <v>3</v>
      </c>
      <c r="E114" s="798" t="s">
        <v>5</v>
      </c>
      <c r="F114" s="862" t="s">
        <v>6</v>
      </c>
      <c r="G114" s="863"/>
      <c r="H114" s="370" t="s">
        <v>7</v>
      </c>
      <c r="I114" s="371" t="s">
        <v>8</v>
      </c>
      <c r="J114" s="372" t="s">
        <v>9</v>
      </c>
      <c r="K114" s="371" t="s">
        <v>10</v>
      </c>
      <c r="L114" s="371" t="s">
        <v>10</v>
      </c>
      <c r="M114" s="371" t="s">
        <v>11</v>
      </c>
      <c r="N114" s="802" t="s">
        <v>93</v>
      </c>
      <c r="O114" s="802" t="s">
        <v>206</v>
      </c>
      <c r="P114" s="371" t="s">
        <v>12</v>
      </c>
      <c r="Q114" s="804" t="s">
        <v>13</v>
      </c>
      <c r="R114" s="371" t="s">
        <v>14</v>
      </c>
      <c r="S114" s="371" t="s">
        <v>14</v>
      </c>
      <c r="T114" s="374" t="s">
        <v>15</v>
      </c>
      <c r="U114" s="40" t="s">
        <v>16</v>
      </c>
      <c r="V114" s="40" t="s">
        <v>17</v>
      </c>
      <c r="W114" s="40" t="s">
        <v>18</v>
      </c>
      <c r="X114" s="794" t="s">
        <v>19</v>
      </c>
      <c r="Y114" s="796" t="s">
        <v>17</v>
      </c>
    </row>
    <row r="115" spans="1:297" s="41" customFormat="1" ht="16" thickBot="1" x14ac:dyDescent="0.4">
      <c r="A115" s="808"/>
      <c r="B115" s="375" t="s">
        <v>20</v>
      </c>
      <c r="C115" s="367" t="s">
        <v>21</v>
      </c>
      <c r="D115" s="808"/>
      <c r="E115" s="808"/>
      <c r="F115" s="377" t="s">
        <v>23</v>
      </c>
      <c r="G115" s="367" t="s">
        <v>24</v>
      </c>
      <c r="H115" s="378" t="s">
        <v>25</v>
      </c>
      <c r="I115" s="379" t="s">
        <v>25</v>
      </c>
      <c r="J115" s="380" t="s">
        <v>26</v>
      </c>
      <c r="K115" s="379" t="s">
        <v>27</v>
      </c>
      <c r="L115" s="379" t="s">
        <v>28</v>
      </c>
      <c r="M115" s="379" t="s">
        <v>29</v>
      </c>
      <c r="N115" s="810"/>
      <c r="O115" s="810"/>
      <c r="P115" s="379" t="s">
        <v>30</v>
      </c>
      <c r="Q115" s="811"/>
      <c r="R115" s="379" t="s">
        <v>31</v>
      </c>
      <c r="S115" s="379" t="s">
        <v>32</v>
      </c>
      <c r="T115" s="381" t="s">
        <v>33</v>
      </c>
      <c r="U115" s="367" t="s">
        <v>34</v>
      </c>
      <c r="V115" s="367" t="s">
        <v>35</v>
      </c>
      <c r="W115" s="367" t="s">
        <v>36</v>
      </c>
      <c r="X115" s="806"/>
      <c r="Y115" s="807"/>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row>
    <row r="116" spans="1:297" s="20" customFormat="1" ht="16.5" customHeight="1" x14ac:dyDescent="0.35">
      <c r="A116" s="139">
        <v>1</v>
      </c>
      <c r="B116" s="140">
        <v>45968</v>
      </c>
      <c r="C116" s="141">
        <v>119581125</v>
      </c>
      <c r="D116" s="139" t="s">
        <v>185</v>
      </c>
      <c r="E116" s="98" t="s">
        <v>241</v>
      </c>
      <c r="F116" s="530">
        <v>2</v>
      </c>
      <c r="G116" s="531" t="s">
        <v>70</v>
      </c>
      <c r="H116" s="532">
        <v>7000000</v>
      </c>
      <c r="I116" s="145">
        <f t="shared" ref="I116" si="211">SUM(F116*H116)</f>
        <v>14000000</v>
      </c>
      <c r="J116" s="152">
        <v>0</v>
      </c>
      <c r="K116" s="146">
        <f t="shared" ref="K116" si="212">SUM(I116*J116)</f>
        <v>0</v>
      </c>
      <c r="L116" s="146">
        <f t="shared" ref="L116" si="213">SUM(I116-K116)</f>
        <v>14000000</v>
      </c>
      <c r="M116" s="121">
        <f>SUM(L116:L116)</f>
        <v>14000000</v>
      </c>
      <c r="N116" s="121">
        <f>SUM(M116*11%)</f>
        <v>1540000</v>
      </c>
      <c r="O116" s="121">
        <f>SUM(M116*1.5%)</f>
        <v>210000</v>
      </c>
      <c r="P116" s="121">
        <f>SUM(M116+N116)</f>
        <v>15540000</v>
      </c>
      <c r="Q116" s="250" t="s">
        <v>260</v>
      </c>
      <c r="R116" s="145">
        <v>2631000</v>
      </c>
      <c r="S116" s="148">
        <f>SUM(F116*R116)</f>
        <v>5262000</v>
      </c>
      <c r="T116" s="149">
        <v>0</v>
      </c>
      <c r="U116" s="121">
        <f t="shared" ref="U116:U117" si="214">SUM(S116*T116)</f>
        <v>0</v>
      </c>
      <c r="V116" s="121">
        <f t="shared" ref="V116:V117" si="215">SUM(S116-U116)</f>
        <v>5262000</v>
      </c>
      <c r="W116" s="146">
        <f t="shared" ref="W116:W117" si="216">SUM(V116)</f>
        <v>5262000</v>
      </c>
      <c r="X116" s="149">
        <v>0.11</v>
      </c>
      <c r="Y116" s="146">
        <f t="shared" ref="Y116:Y117" si="217">SUM(W116+(W116*X116))</f>
        <v>5840820</v>
      </c>
    </row>
    <row r="117" spans="1:297" s="20" customFormat="1" ht="15.5" x14ac:dyDescent="0.35">
      <c r="A117" s="139">
        <v>2</v>
      </c>
      <c r="B117" s="140">
        <v>45988</v>
      </c>
      <c r="C117" s="141">
        <v>119691125</v>
      </c>
      <c r="D117" s="139" t="s">
        <v>185</v>
      </c>
      <c r="E117" s="547" t="s">
        <v>243</v>
      </c>
      <c r="F117" s="530">
        <v>4</v>
      </c>
      <c r="G117" s="531" t="s">
        <v>45</v>
      </c>
      <c r="H117" s="532">
        <v>6667000</v>
      </c>
      <c r="I117" s="145">
        <f t="shared" ref="I117" si="218">SUM(F117*H117)</f>
        <v>26668000</v>
      </c>
      <c r="J117" s="152">
        <v>0</v>
      </c>
      <c r="K117" s="146">
        <f t="shared" ref="K117" si="219">SUM(I117*J117)</f>
        <v>0</v>
      </c>
      <c r="L117" s="146">
        <f t="shared" ref="L117" si="220">SUM(I117-K117)</f>
        <v>26668000</v>
      </c>
      <c r="M117" s="121">
        <f>SUM(L117:L117)</f>
        <v>26668000</v>
      </c>
      <c r="N117" s="121">
        <f>SUM(M117*11%)</f>
        <v>2933480</v>
      </c>
      <c r="O117" s="146">
        <f>SUM(M117*1.5%)</f>
        <v>400020</v>
      </c>
      <c r="P117" s="121">
        <f>SUM(M117+N117)</f>
        <v>29601480</v>
      </c>
      <c r="Q117" s="250" t="s">
        <v>40</v>
      </c>
      <c r="R117" s="145">
        <v>385000</v>
      </c>
      <c r="S117" s="148">
        <f>SUM(F117*R117)</f>
        <v>1540000</v>
      </c>
      <c r="T117" s="149">
        <v>0</v>
      </c>
      <c r="U117" s="121">
        <f t="shared" si="214"/>
        <v>0</v>
      </c>
      <c r="V117" s="121">
        <f t="shared" si="215"/>
        <v>1540000</v>
      </c>
      <c r="W117" s="146">
        <f t="shared" si="216"/>
        <v>1540000</v>
      </c>
      <c r="X117" s="149">
        <v>0.11</v>
      </c>
      <c r="Y117" s="146">
        <f t="shared" si="217"/>
        <v>1709400</v>
      </c>
    </row>
    <row r="118" spans="1:297" s="20" customFormat="1" ht="15.5" x14ac:dyDescent="0.35">
      <c r="A118" s="34"/>
      <c r="B118" s="37"/>
      <c r="C118" s="38"/>
      <c r="D118" s="34"/>
      <c r="E118" s="32"/>
      <c r="F118" s="539"/>
      <c r="G118" s="540"/>
      <c r="H118" s="541"/>
      <c r="I118" s="7"/>
      <c r="J118" s="210"/>
      <c r="K118" s="9"/>
      <c r="L118" s="9"/>
      <c r="M118" s="10"/>
      <c r="N118" s="10"/>
      <c r="O118" s="9"/>
      <c r="P118" s="10"/>
      <c r="Q118" s="307"/>
      <c r="R118" s="7"/>
      <c r="S118" s="11"/>
      <c r="T118" s="12"/>
      <c r="U118" s="10"/>
      <c r="V118" s="10"/>
      <c r="W118" s="9"/>
      <c r="X118" s="12"/>
      <c r="Y118" s="9"/>
    </row>
    <row r="119" spans="1:297" ht="19" thickBot="1" x14ac:dyDescent="0.4">
      <c r="A119" s="789" t="s">
        <v>745</v>
      </c>
      <c r="B119" s="789"/>
      <c r="C119" s="789"/>
      <c r="D119" s="2"/>
      <c r="E119" s="4"/>
      <c r="F119" s="5"/>
      <c r="G119" s="4"/>
      <c r="H119" s="6"/>
      <c r="I119" s="7"/>
      <c r="J119" s="8"/>
      <c r="K119" s="9"/>
      <c r="L119" s="9"/>
      <c r="M119" s="10"/>
      <c r="N119" s="10"/>
      <c r="O119" s="10"/>
      <c r="P119" s="10"/>
      <c r="Q119" s="11"/>
      <c r="R119" s="11"/>
      <c r="S119" s="12"/>
      <c r="T119" s="13"/>
      <c r="U119" s="13"/>
      <c r="V119" s="13"/>
      <c r="W119" s="12"/>
      <c r="X119" s="13"/>
      <c r="Y119" s="13"/>
    </row>
    <row r="120" spans="1:297" ht="15.5" x14ac:dyDescent="0.35">
      <c r="A120" s="798" t="s">
        <v>0</v>
      </c>
      <c r="B120" s="862" t="s">
        <v>1</v>
      </c>
      <c r="C120" s="863"/>
      <c r="D120" s="798" t="s">
        <v>3</v>
      </c>
      <c r="E120" s="798" t="s">
        <v>5</v>
      </c>
      <c r="F120" s="862" t="s">
        <v>6</v>
      </c>
      <c r="G120" s="863"/>
      <c r="H120" s="370" t="s">
        <v>7</v>
      </c>
      <c r="I120" s="371" t="s">
        <v>8</v>
      </c>
      <c r="J120" s="372" t="s">
        <v>9</v>
      </c>
      <c r="K120" s="371" t="s">
        <v>10</v>
      </c>
      <c r="L120" s="371" t="s">
        <v>10</v>
      </c>
      <c r="M120" s="371" t="s">
        <v>11</v>
      </c>
      <c r="N120" s="802" t="s">
        <v>93</v>
      </c>
      <c r="O120" s="802" t="s">
        <v>206</v>
      </c>
      <c r="P120" s="371" t="s">
        <v>12</v>
      </c>
      <c r="Q120" s="804" t="s">
        <v>13</v>
      </c>
      <c r="R120" s="371" t="s">
        <v>14</v>
      </c>
      <c r="S120" s="371" t="s">
        <v>14</v>
      </c>
      <c r="T120" s="374" t="s">
        <v>15</v>
      </c>
      <c r="U120" s="40" t="s">
        <v>16</v>
      </c>
      <c r="V120" s="40" t="s">
        <v>17</v>
      </c>
      <c r="W120" s="40" t="s">
        <v>18</v>
      </c>
      <c r="X120" s="794" t="s">
        <v>19</v>
      </c>
      <c r="Y120" s="796" t="s">
        <v>17</v>
      </c>
    </row>
    <row r="121" spans="1:297" s="41" customFormat="1" ht="16" thickBot="1" x14ac:dyDescent="0.4">
      <c r="A121" s="808"/>
      <c r="B121" s="375" t="s">
        <v>20</v>
      </c>
      <c r="C121" s="367" t="s">
        <v>21</v>
      </c>
      <c r="D121" s="808"/>
      <c r="E121" s="808"/>
      <c r="F121" s="377" t="s">
        <v>23</v>
      </c>
      <c r="G121" s="367" t="s">
        <v>24</v>
      </c>
      <c r="H121" s="378" t="s">
        <v>25</v>
      </c>
      <c r="I121" s="379" t="s">
        <v>25</v>
      </c>
      <c r="J121" s="380" t="s">
        <v>26</v>
      </c>
      <c r="K121" s="379" t="s">
        <v>27</v>
      </c>
      <c r="L121" s="379" t="s">
        <v>28</v>
      </c>
      <c r="M121" s="379" t="s">
        <v>29</v>
      </c>
      <c r="N121" s="810"/>
      <c r="O121" s="810"/>
      <c r="P121" s="379" t="s">
        <v>30</v>
      </c>
      <c r="Q121" s="811"/>
      <c r="R121" s="379" t="s">
        <v>31</v>
      </c>
      <c r="S121" s="379" t="s">
        <v>32</v>
      </c>
      <c r="T121" s="381" t="s">
        <v>33</v>
      </c>
      <c r="U121" s="367" t="s">
        <v>34</v>
      </c>
      <c r="V121" s="367" t="s">
        <v>35</v>
      </c>
      <c r="W121" s="367" t="s">
        <v>36</v>
      </c>
      <c r="X121" s="806"/>
      <c r="Y121" s="807"/>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row>
    <row r="122" spans="1:297" s="20" customFormat="1" ht="16.5" customHeight="1" x14ac:dyDescent="0.35">
      <c r="A122" s="139">
        <v>1</v>
      </c>
      <c r="B122" s="140">
        <v>46002</v>
      </c>
      <c r="C122" s="141">
        <v>119771225</v>
      </c>
      <c r="D122" s="139" t="s">
        <v>185</v>
      </c>
      <c r="E122" s="98" t="s">
        <v>241</v>
      </c>
      <c r="F122" s="530">
        <v>5</v>
      </c>
      <c r="G122" s="531" t="s">
        <v>70</v>
      </c>
      <c r="H122" s="532">
        <v>7000000</v>
      </c>
      <c r="I122" s="145">
        <f t="shared" ref="I122" si="221">SUM(F122*H122)</f>
        <v>35000000</v>
      </c>
      <c r="J122" s="152">
        <v>0</v>
      </c>
      <c r="K122" s="146">
        <f t="shared" ref="K122" si="222">SUM(I122*J122)</f>
        <v>0</v>
      </c>
      <c r="L122" s="146">
        <f t="shared" ref="L122" si="223">SUM(I122-K122)</f>
        <v>35000000</v>
      </c>
      <c r="M122" s="121">
        <f>SUM(L122:L122)</f>
        <v>35000000</v>
      </c>
      <c r="N122" s="121">
        <f>SUM(M122*11%)</f>
        <v>3850000</v>
      </c>
      <c r="O122" s="121">
        <f>SUM(M122*1.5%)</f>
        <v>525000</v>
      </c>
      <c r="P122" s="121">
        <f>SUM(M122+N122)</f>
        <v>38850000</v>
      </c>
      <c r="Q122" s="250" t="s">
        <v>260</v>
      </c>
      <c r="R122" s="145">
        <v>2631000</v>
      </c>
      <c r="S122" s="148">
        <f>SUM(F122*R122)</f>
        <v>13155000</v>
      </c>
      <c r="T122" s="149">
        <v>0</v>
      </c>
      <c r="U122" s="121">
        <f t="shared" ref="U122" si="224">SUM(S122*T122)</f>
        <v>0</v>
      </c>
      <c r="V122" s="121">
        <f t="shared" ref="V122" si="225">SUM(S122-U122)</f>
        <v>13155000</v>
      </c>
      <c r="W122" s="146">
        <f t="shared" ref="W122" si="226">SUM(V122)</f>
        <v>13155000</v>
      </c>
      <c r="X122" s="149">
        <v>0.11</v>
      </c>
      <c r="Y122" s="146">
        <f t="shared" ref="Y122" si="227">SUM(W122+(W122*X122))</f>
        <v>14602050</v>
      </c>
    </row>
    <row r="123" spans="1:297" s="120" customFormat="1" ht="15.5" x14ac:dyDescent="0.35">
      <c r="A123" s="139">
        <v>2</v>
      </c>
      <c r="B123" s="140">
        <v>46003</v>
      </c>
      <c r="C123" s="141">
        <v>119781225</v>
      </c>
      <c r="D123" s="139" t="s">
        <v>185</v>
      </c>
      <c r="E123" s="190" t="s">
        <v>224</v>
      </c>
      <c r="F123" s="231">
        <v>20</v>
      </c>
      <c r="G123" s="531" t="s">
        <v>45</v>
      </c>
      <c r="H123" s="554">
        <v>1256757</v>
      </c>
      <c r="I123" s="145">
        <f t="shared" ref="I123" si="228">SUM(F123*H123)</f>
        <v>25135140</v>
      </c>
      <c r="J123" s="152">
        <v>0</v>
      </c>
      <c r="K123" s="146">
        <f>SUM(I123*J123)</f>
        <v>0</v>
      </c>
      <c r="L123" s="146">
        <f t="shared" ref="L123" si="229">SUM(I123-K123)</f>
        <v>25135140</v>
      </c>
      <c r="M123" s="146">
        <f>SUM(L123:L123)</f>
        <v>25135140</v>
      </c>
      <c r="N123" s="146">
        <f t="shared" ref="N123" si="230">SUM(M123*11%)</f>
        <v>2764865.4</v>
      </c>
      <c r="O123" s="146">
        <f>SUM(M123*1.375%)</f>
        <v>345608.17499999999</v>
      </c>
      <c r="P123" s="146">
        <f>SUM(M123+N123)</f>
        <v>27900005.399999999</v>
      </c>
      <c r="Q123" s="143" t="s">
        <v>225</v>
      </c>
      <c r="R123" s="566">
        <v>1256756.8</v>
      </c>
      <c r="S123" s="148">
        <f>SUM(F123*R123)</f>
        <v>25135136</v>
      </c>
      <c r="T123" s="149">
        <v>0.3</v>
      </c>
      <c r="U123" s="121">
        <f>SUM(S123*T123)</f>
        <v>7540540.7999999998</v>
      </c>
      <c r="V123" s="121">
        <f>SUM(S123-U123)</f>
        <v>17594595.199999999</v>
      </c>
      <c r="W123" s="146">
        <f>SUM(V123)</f>
        <v>17594595.199999999</v>
      </c>
      <c r="X123" s="149">
        <v>0.11</v>
      </c>
      <c r="Y123" s="146">
        <f>SUM(W123+(W123*X123))</f>
        <v>19530000.671999998</v>
      </c>
    </row>
    <row r="124" spans="1:297" ht="15.5" x14ac:dyDescent="0.35">
      <c r="A124" s="786">
        <v>3</v>
      </c>
      <c r="B124" s="904">
        <v>46003</v>
      </c>
      <c r="C124" s="838" t="s">
        <v>755</v>
      </c>
      <c r="D124" s="786" t="s">
        <v>185</v>
      </c>
      <c r="E124" s="86" t="s">
        <v>524</v>
      </c>
      <c r="F124" s="517">
        <v>1</v>
      </c>
      <c r="G124" s="336" t="s">
        <v>39</v>
      </c>
      <c r="H124" s="518">
        <v>2533784</v>
      </c>
      <c r="I124" s="412">
        <f t="shared" ref="I124:I134" si="231">SUM(F124*H124)</f>
        <v>2533784</v>
      </c>
      <c r="J124" s="319">
        <v>0</v>
      </c>
      <c r="K124" s="382">
        <f t="shared" ref="K124:K134" si="232">SUM(I124*J124)</f>
        <v>0</v>
      </c>
      <c r="L124" s="382">
        <f t="shared" ref="L124:L134" si="233">SUM(I124-K124)</f>
        <v>2533784</v>
      </c>
      <c r="M124" s="791">
        <f>SUM(L124:L135)</f>
        <v>113832839</v>
      </c>
      <c r="N124" s="791">
        <f>SUM(M124*11%)</f>
        <v>12521612.290000001</v>
      </c>
      <c r="O124" s="791">
        <f>SUM(M124*1.5%)</f>
        <v>1707492.585</v>
      </c>
      <c r="P124" s="791">
        <f>SUM(M124+N124)</f>
        <v>126354451.29000001</v>
      </c>
      <c r="Q124" s="727" t="s">
        <v>258</v>
      </c>
      <c r="R124" s="92">
        <v>473110</v>
      </c>
      <c r="S124" s="137">
        <f>SUM(F124*R124)</f>
        <v>473110</v>
      </c>
      <c r="T124" s="138">
        <v>0</v>
      </c>
      <c r="U124" s="129">
        <f t="shared" ref="U124:U134" si="234">SUM(S124*T124)</f>
        <v>0</v>
      </c>
      <c r="V124" s="129">
        <f t="shared" ref="V124:V134" si="235">SUM(S124-U124)</f>
        <v>473110</v>
      </c>
      <c r="W124" s="134">
        <f t="shared" ref="W124:W134" si="236">SUM(V124)</f>
        <v>473110</v>
      </c>
      <c r="X124" s="138">
        <v>0.11</v>
      </c>
      <c r="Y124" s="134">
        <f t="shared" ref="Y124:Y134" si="237">SUM(W124+(W124*X124))</f>
        <v>525152.1</v>
      </c>
    </row>
    <row r="125" spans="1:297" s="20" customFormat="1" ht="15.5" x14ac:dyDescent="0.35">
      <c r="A125" s="787"/>
      <c r="B125" s="905"/>
      <c r="C125" s="884"/>
      <c r="D125" s="787"/>
      <c r="E125" s="70" t="s">
        <v>239</v>
      </c>
      <c r="F125" s="281">
        <v>3</v>
      </c>
      <c r="G125" s="334" t="s">
        <v>50</v>
      </c>
      <c r="H125" s="519">
        <v>2250000</v>
      </c>
      <c r="I125" s="54">
        <f t="shared" ref="I125" si="238">SUM(F125*H125)</f>
        <v>6750000</v>
      </c>
      <c r="J125" s="158">
        <v>0</v>
      </c>
      <c r="K125" s="56">
        <f t="shared" ref="K125:K126" si="239">SUM(I125*J125)</f>
        <v>0</v>
      </c>
      <c r="L125" s="56">
        <f t="shared" ref="L125:L126" si="240">SUM(I125-K125)</f>
        <v>6750000</v>
      </c>
      <c r="M125" s="792"/>
      <c r="N125" s="792"/>
      <c r="O125" s="792"/>
      <c r="P125" s="792"/>
      <c r="Q125" s="174" t="s">
        <v>260</v>
      </c>
      <c r="R125" s="54">
        <v>810000</v>
      </c>
      <c r="S125" s="78">
        <f>SUM(F125*R125)</f>
        <v>2430000</v>
      </c>
      <c r="T125" s="79">
        <v>0</v>
      </c>
      <c r="U125" s="73">
        <f t="shared" si="234"/>
        <v>0</v>
      </c>
      <c r="V125" s="73">
        <f t="shared" si="235"/>
        <v>2430000</v>
      </c>
      <c r="W125" s="56">
        <f t="shared" si="236"/>
        <v>2430000</v>
      </c>
      <c r="X125" s="79">
        <v>0.11</v>
      </c>
      <c r="Y125" s="56">
        <f t="shared" si="237"/>
        <v>2697300</v>
      </c>
    </row>
    <row r="126" spans="1:297" ht="15.5" x14ac:dyDescent="0.35">
      <c r="A126" s="787"/>
      <c r="B126" s="905"/>
      <c r="C126" s="884"/>
      <c r="D126" s="787"/>
      <c r="E126" s="761" t="s">
        <v>667</v>
      </c>
      <c r="F126" s="281">
        <v>5</v>
      </c>
      <c r="G126" s="602" t="s">
        <v>45</v>
      </c>
      <c r="H126" s="771">
        <v>299000</v>
      </c>
      <c r="I126" s="413">
        <f t="shared" ref="I126" si="241">SUM(F126*H126)</f>
        <v>1495000</v>
      </c>
      <c r="J126" s="311">
        <v>0</v>
      </c>
      <c r="K126" s="415">
        <f t="shared" si="239"/>
        <v>0</v>
      </c>
      <c r="L126" s="415">
        <f t="shared" si="240"/>
        <v>1495000</v>
      </c>
      <c r="M126" s="792"/>
      <c r="N126" s="792"/>
      <c r="O126" s="792"/>
      <c r="P126" s="792"/>
      <c r="Q126" s="769" t="s">
        <v>40</v>
      </c>
      <c r="R126" s="413">
        <v>173000</v>
      </c>
      <c r="S126" s="416">
        <f>SUM(F126*R126)</f>
        <v>865000</v>
      </c>
      <c r="T126" s="417">
        <v>0</v>
      </c>
      <c r="U126" s="352">
        <f t="shared" si="234"/>
        <v>0</v>
      </c>
      <c r="V126" s="352">
        <f t="shared" si="235"/>
        <v>865000</v>
      </c>
      <c r="W126" s="415">
        <f t="shared" si="236"/>
        <v>865000</v>
      </c>
      <c r="X126" s="417">
        <v>0.11</v>
      </c>
      <c r="Y126" s="415">
        <f t="shared" si="237"/>
        <v>960150</v>
      </c>
    </row>
    <row r="127" spans="1:297" s="120" customFormat="1" ht="15.5" x14ac:dyDescent="0.35">
      <c r="A127" s="787"/>
      <c r="B127" s="905"/>
      <c r="C127" s="884"/>
      <c r="D127" s="787"/>
      <c r="E127" s="70" t="s">
        <v>520</v>
      </c>
      <c r="F127" s="281">
        <v>1</v>
      </c>
      <c r="G127" s="334" t="s">
        <v>39</v>
      </c>
      <c r="H127" s="519">
        <v>3096847</v>
      </c>
      <c r="I127" s="413">
        <f t="shared" ref="I127" si="242">SUM(F127*H127)</f>
        <v>3096847</v>
      </c>
      <c r="J127" s="311">
        <v>0</v>
      </c>
      <c r="K127" s="415">
        <f t="shared" ref="K127" si="243">SUM(I127*J127)</f>
        <v>0</v>
      </c>
      <c r="L127" s="415">
        <f t="shared" ref="L127" si="244">SUM(I127-K127)</f>
        <v>3096847</v>
      </c>
      <c r="M127" s="792"/>
      <c r="N127" s="792"/>
      <c r="O127" s="792"/>
      <c r="P127" s="792"/>
      <c r="Q127" s="686" t="s">
        <v>258</v>
      </c>
      <c r="R127" s="189">
        <v>401830</v>
      </c>
      <c r="S127" s="78">
        <f>SUM(F127*R127)</f>
        <v>401830</v>
      </c>
      <c r="T127" s="79">
        <v>0</v>
      </c>
      <c r="U127" s="73">
        <f t="shared" ref="U127" si="245">SUM(S127*T127)</f>
        <v>0</v>
      </c>
      <c r="V127" s="73">
        <f t="shared" ref="V127" si="246">SUM(S127-U127)</f>
        <v>401830</v>
      </c>
      <c r="W127" s="56">
        <f t="shared" ref="W127" si="247">SUM(V127)</f>
        <v>401830</v>
      </c>
      <c r="X127" s="79">
        <v>0.11</v>
      </c>
      <c r="Y127" s="56">
        <f t="shared" ref="Y127" si="248">SUM(W127+(W127*X127))</f>
        <v>446031.3</v>
      </c>
    </row>
    <row r="128" spans="1:297" s="120" customFormat="1" ht="19.5" customHeight="1" x14ac:dyDescent="0.35">
      <c r="A128" s="787"/>
      <c r="B128" s="905"/>
      <c r="C128" s="884"/>
      <c r="D128" s="787"/>
      <c r="E128" s="70" t="s">
        <v>557</v>
      </c>
      <c r="F128" s="281">
        <v>2</v>
      </c>
      <c r="G128" s="334" t="s">
        <v>39</v>
      </c>
      <c r="H128" s="519">
        <v>2815315</v>
      </c>
      <c r="I128" s="413">
        <f>SUM(F128*H128)</f>
        <v>5630630</v>
      </c>
      <c r="J128" s="311">
        <v>0</v>
      </c>
      <c r="K128" s="415">
        <f>SUM(I128*J128)</f>
        <v>0</v>
      </c>
      <c r="L128" s="415">
        <f>SUM(I128-K128)</f>
        <v>5630630</v>
      </c>
      <c r="M128" s="792"/>
      <c r="N128" s="792"/>
      <c r="O128" s="792"/>
      <c r="P128" s="792"/>
      <c r="Q128" s="686" t="s">
        <v>258</v>
      </c>
      <c r="R128" s="481">
        <v>424765</v>
      </c>
      <c r="S128" s="78">
        <f>SUM(F128*R128)</f>
        <v>849530</v>
      </c>
      <c r="T128" s="79">
        <v>0</v>
      </c>
      <c r="U128" s="73">
        <f>SUM(S128*T128)</f>
        <v>0</v>
      </c>
      <c r="V128" s="73">
        <f>SUM(S128-U128)</f>
        <v>849530</v>
      </c>
      <c r="W128" s="56">
        <f>SUM(V128)</f>
        <v>849530</v>
      </c>
      <c r="X128" s="79">
        <v>0.11</v>
      </c>
      <c r="Y128" s="56">
        <f>SUM(W128+(W128*X128))</f>
        <v>942978.3</v>
      </c>
    </row>
    <row r="129" spans="1:25" s="120" customFormat="1" ht="15.5" x14ac:dyDescent="0.35">
      <c r="A129" s="787"/>
      <c r="B129" s="784"/>
      <c r="C129" s="884"/>
      <c r="D129" s="787"/>
      <c r="E129" s="70" t="s">
        <v>522</v>
      </c>
      <c r="F129" s="281">
        <v>3</v>
      </c>
      <c r="G129" s="334" t="s">
        <v>39</v>
      </c>
      <c r="H129" s="519">
        <v>7319820</v>
      </c>
      <c r="I129" s="413">
        <f t="shared" ref="I129:I131" si="249">SUM(F129*H129)</f>
        <v>21959460</v>
      </c>
      <c r="J129" s="311">
        <v>0</v>
      </c>
      <c r="K129" s="415">
        <f t="shared" ref="K129:K131" si="250">SUM(I129*J129)</f>
        <v>0</v>
      </c>
      <c r="L129" s="415">
        <f t="shared" ref="L129:L131" si="251">SUM(I129-K129)</f>
        <v>21959460</v>
      </c>
      <c r="M129" s="792"/>
      <c r="N129" s="792"/>
      <c r="O129" s="792"/>
      <c r="P129" s="792"/>
      <c r="Q129" s="686" t="s">
        <v>258</v>
      </c>
      <c r="R129" s="481">
        <v>2417690</v>
      </c>
      <c r="S129" s="78">
        <f>SUM(F129*R129)</f>
        <v>7253070</v>
      </c>
      <c r="T129" s="79">
        <v>0</v>
      </c>
      <c r="U129" s="73">
        <f t="shared" ref="U129:U131" si="252">SUM(S129*T129)</f>
        <v>0</v>
      </c>
      <c r="V129" s="73">
        <f t="shared" ref="V129:V131" si="253">SUM(S129-U129)</f>
        <v>7253070</v>
      </c>
      <c r="W129" s="56">
        <f t="shared" ref="W129:W131" si="254">SUM(V129)</f>
        <v>7253070</v>
      </c>
      <c r="X129" s="79">
        <v>0.11</v>
      </c>
      <c r="Y129" s="56">
        <f t="shared" ref="Y129:Y130" si="255">SUM(W129+(W129*X129))</f>
        <v>8050907.7000000002</v>
      </c>
    </row>
    <row r="130" spans="1:25" s="120" customFormat="1" ht="15.5" x14ac:dyDescent="0.35">
      <c r="A130" s="787"/>
      <c r="B130" s="784"/>
      <c r="C130" s="884"/>
      <c r="D130" s="787"/>
      <c r="E130" s="70" t="s">
        <v>526</v>
      </c>
      <c r="F130" s="281">
        <v>1</v>
      </c>
      <c r="G130" s="334" t="s">
        <v>39</v>
      </c>
      <c r="H130" s="519">
        <v>2815315</v>
      </c>
      <c r="I130" s="54">
        <f t="shared" si="249"/>
        <v>2815315</v>
      </c>
      <c r="J130" s="311">
        <v>0</v>
      </c>
      <c r="K130" s="415">
        <f t="shared" si="250"/>
        <v>0</v>
      </c>
      <c r="L130" s="415">
        <f t="shared" si="251"/>
        <v>2815315</v>
      </c>
      <c r="M130" s="792"/>
      <c r="N130" s="792"/>
      <c r="O130" s="792"/>
      <c r="P130" s="792"/>
      <c r="Q130" s="686" t="s">
        <v>258</v>
      </c>
      <c r="R130" s="481">
        <v>500500</v>
      </c>
      <c r="S130" s="78">
        <f>SUM(F130*R130)</f>
        <v>500500</v>
      </c>
      <c r="T130" s="79">
        <v>0</v>
      </c>
      <c r="U130" s="73">
        <f t="shared" si="252"/>
        <v>0</v>
      </c>
      <c r="V130" s="73">
        <f t="shared" si="253"/>
        <v>500500</v>
      </c>
      <c r="W130" s="56">
        <f t="shared" si="254"/>
        <v>500500</v>
      </c>
      <c r="X130" s="79">
        <v>0.11</v>
      </c>
      <c r="Y130" s="56">
        <f t="shared" si="255"/>
        <v>555555</v>
      </c>
    </row>
    <row r="131" spans="1:25" s="20" customFormat="1" ht="15.5" x14ac:dyDescent="0.35">
      <c r="A131" s="787"/>
      <c r="B131" s="784"/>
      <c r="C131" s="884"/>
      <c r="D131" s="787"/>
      <c r="E131" s="521" t="s">
        <v>238</v>
      </c>
      <c r="F131" s="281">
        <v>6</v>
      </c>
      <c r="G131" s="334" t="s">
        <v>42</v>
      </c>
      <c r="H131" s="519">
        <v>2750000</v>
      </c>
      <c r="I131" s="54">
        <f t="shared" si="249"/>
        <v>16500000</v>
      </c>
      <c r="J131" s="158">
        <v>0</v>
      </c>
      <c r="K131" s="56">
        <f t="shared" si="250"/>
        <v>0</v>
      </c>
      <c r="L131" s="56">
        <f t="shared" si="251"/>
        <v>16500000</v>
      </c>
      <c r="M131" s="792"/>
      <c r="N131" s="792"/>
      <c r="O131" s="792"/>
      <c r="P131" s="792"/>
      <c r="Q131" s="174" t="s">
        <v>260</v>
      </c>
      <c r="R131" s="54">
        <v>990000</v>
      </c>
      <c r="S131" s="78">
        <f>SUM(F131*R131)</f>
        <v>5940000</v>
      </c>
      <c r="T131" s="79">
        <v>0</v>
      </c>
      <c r="U131" s="73">
        <f t="shared" si="252"/>
        <v>0</v>
      </c>
      <c r="V131" s="73">
        <f t="shared" si="253"/>
        <v>5940000</v>
      </c>
      <c r="W131" s="56">
        <f t="shared" si="254"/>
        <v>5940000</v>
      </c>
      <c r="X131" s="79">
        <v>0.11</v>
      </c>
      <c r="Y131" s="56">
        <f t="shared" ref="Y131" si="256">SUM(W131+(W131*X131))</f>
        <v>6593400</v>
      </c>
    </row>
    <row r="132" spans="1:25" s="120" customFormat="1" ht="19.5" customHeight="1" x14ac:dyDescent="0.35">
      <c r="A132" s="787"/>
      <c r="B132" s="784"/>
      <c r="C132" s="884"/>
      <c r="D132" s="787"/>
      <c r="E132" s="70" t="s">
        <v>558</v>
      </c>
      <c r="F132" s="281">
        <v>5</v>
      </c>
      <c r="G132" s="334" t="s">
        <v>42</v>
      </c>
      <c r="H132" s="768">
        <v>5067568</v>
      </c>
      <c r="I132" s="54">
        <f t="shared" si="231"/>
        <v>25337840</v>
      </c>
      <c r="J132" s="311">
        <v>0</v>
      </c>
      <c r="K132" s="415">
        <f t="shared" si="232"/>
        <v>0</v>
      </c>
      <c r="L132" s="415">
        <f t="shared" si="233"/>
        <v>25337840</v>
      </c>
      <c r="M132" s="792"/>
      <c r="N132" s="792"/>
      <c r="O132" s="792"/>
      <c r="P132" s="792"/>
      <c r="Q132" s="686" t="s">
        <v>258</v>
      </c>
      <c r="R132" s="481">
        <v>826595</v>
      </c>
      <c r="S132" s="78">
        <f>SUM(F132*R132)</f>
        <v>4132975</v>
      </c>
      <c r="T132" s="79">
        <v>0</v>
      </c>
      <c r="U132" s="73">
        <f t="shared" si="234"/>
        <v>0</v>
      </c>
      <c r="V132" s="73">
        <f t="shared" si="235"/>
        <v>4132975</v>
      </c>
      <c r="W132" s="56">
        <f t="shared" si="236"/>
        <v>4132975</v>
      </c>
      <c r="X132" s="79">
        <v>0.11</v>
      </c>
      <c r="Y132" s="56">
        <f t="shared" si="237"/>
        <v>4587602.25</v>
      </c>
    </row>
    <row r="133" spans="1:25" s="20" customFormat="1" ht="15.5" x14ac:dyDescent="0.35">
      <c r="A133" s="787"/>
      <c r="B133" s="784"/>
      <c r="C133" s="884"/>
      <c r="D133" s="787"/>
      <c r="E133" s="409" t="s">
        <v>242</v>
      </c>
      <c r="F133" s="281">
        <v>5</v>
      </c>
      <c r="G133" s="334" t="s">
        <v>42</v>
      </c>
      <c r="H133" s="519">
        <v>4000000</v>
      </c>
      <c r="I133" s="54">
        <f t="shared" ref="I133" si="257">SUM(F133*H133)</f>
        <v>20000000</v>
      </c>
      <c r="J133" s="158">
        <v>0</v>
      </c>
      <c r="K133" s="56">
        <f t="shared" ref="K133" si="258">SUM(I133*J133)</f>
        <v>0</v>
      </c>
      <c r="L133" s="56">
        <f t="shared" ref="L133" si="259">SUM(I133-K133)</f>
        <v>20000000</v>
      </c>
      <c r="M133" s="792"/>
      <c r="N133" s="792"/>
      <c r="O133" s="792"/>
      <c r="P133" s="792"/>
      <c r="Q133" s="174" t="s">
        <v>260</v>
      </c>
      <c r="R133" s="54">
        <v>1800000</v>
      </c>
      <c r="S133" s="78">
        <f>SUM(F133*R133)</f>
        <v>9000000</v>
      </c>
      <c r="T133" s="79">
        <v>0</v>
      </c>
      <c r="U133" s="73">
        <f t="shared" si="234"/>
        <v>0</v>
      </c>
      <c r="V133" s="73">
        <f t="shared" si="235"/>
        <v>9000000</v>
      </c>
      <c r="W133" s="56">
        <f t="shared" si="236"/>
        <v>9000000</v>
      </c>
      <c r="X133" s="79">
        <v>0.11</v>
      </c>
      <c r="Y133" s="56">
        <f t="shared" si="237"/>
        <v>9990000</v>
      </c>
    </row>
    <row r="134" spans="1:25" s="120" customFormat="1" ht="15.5" x14ac:dyDescent="0.35">
      <c r="A134" s="787"/>
      <c r="B134" s="784"/>
      <c r="C134" s="884"/>
      <c r="D134" s="787"/>
      <c r="E134" s="70" t="s">
        <v>525</v>
      </c>
      <c r="F134" s="281">
        <v>1</v>
      </c>
      <c r="G134" s="334" t="s">
        <v>39</v>
      </c>
      <c r="H134" s="519">
        <v>2083333</v>
      </c>
      <c r="I134" s="413">
        <f t="shared" si="231"/>
        <v>2083333</v>
      </c>
      <c r="J134" s="311">
        <v>0</v>
      </c>
      <c r="K134" s="415">
        <f t="shared" si="232"/>
        <v>0</v>
      </c>
      <c r="L134" s="415">
        <f t="shared" si="233"/>
        <v>2083333</v>
      </c>
      <c r="M134" s="792"/>
      <c r="N134" s="792"/>
      <c r="O134" s="792"/>
      <c r="P134" s="792"/>
      <c r="Q134" s="686" t="s">
        <v>258</v>
      </c>
      <c r="R134" s="481">
        <v>268620</v>
      </c>
      <c r="S134" s="78">
        <f>SUM(F134*R134)</f>
        <v>268620</v>
      </c>
      <c r="T134" s="79">
        <v>0</v>
      </c>
      <c r="U134" s="73">
        <f t="shared" si="234"/>
        <v>0</v>
      </c>
      <c r="V134" s="73">
        <f t="shared" si="235"/>
        <v>268620</v>
      </c>
      <c r="W134" s="56">
        <f t="shared" si="236"/>
        <v>268620</v>
      </c>
      <c r="X134" s="79">
        <v>0.11</v>
      </c>
      <c r="Y134" s="56">
        <f t="shared" si="237"/>
        <v>298168.2</v>
      </c>
    </row>
    <row r="135" spans="1:25" s="120" customFormat="1" ht="19.5" customHeight="1" x14ac:dyDescent="0.35">
      <c r="A135" s="788"/>
      <c r="B135" s="785"/>
      <c r="C135" s="839"/>
      <c r="D135" s="788"/>
      <c r="E135" s="90" t="s">
        <v>754</v>
      </c>
      <c r="F135" s="286">
        <v>2</v>
      </c>
      <c r="G135" s="335" t="s">
        <v>39</v>
      </c>
      <c r="H135" s="545">
        <v>2815315</v>
      </c>
      <c r="I135" s="419">
        <f>SUM(F135*H135)</f>
        <v>5630630</v>
      </c>
      <c r="J135" s="315">
        <v>0</v>
      </c>
      <c r="K135" s="383">
        <f>SUM(I135*J135)</f>
        <v>0</v>
      </c>
      <c r="L135" s="383">
        <f>SUM(I135-K135)</f>
        <v>5630630</v>
      </c>
      <c r="M135" s="793"/>
      <c r="N135" s="793"/>
      <c r="O135" s="793"/>
      <c r="P135" s="793"/>
      <c r="Q135" s="689" t="s">
        <v>258</v>
      </c>
      <c r="R135" s="488">
        <v>424765</v>
      </c>
      <c r="S135" s="97">
        <f>SUM(F135*R135)</f>
        <v>849530</v>
      </c>
      <c r="T135" s="83">
        <v>0</v>
      </c>
      <c r="U135" s="81">
        <f>SUM(S135*T135)</f>
        <v>0</v>
      </c>
      <c r="V135" s="81">
        <f>SUM(S135-U135)</f>
        <v>849530</v>
      </c>
      <c r="W135" s="46">
        <f>SUM(V135)</f>
        <v>849530</v>
      </c>
      <c r="X135" s="83">
        <v>0.11</v>
      </c>
      <c r="Y135" s="46">
        <f>SUM(W135+(W135*X135))</f>
        <v>942978.3</v>
      </c>
    </row>
    <row r="136" spans="1:25" s="20" customFormat="1" ht="15.5" x14ac:dyDescent="0.35">
      <c r="A136" s="139">
        <v>2</v>
      </c>
      <c r="B136" s="140">
        <v>46006</v>
      </c>
      <c r="C136" s="141">
        <v>119821225</v>
      </c>
      <c r="D136" s="139" t="s">
        <v>185</v>
      </c>
      <c r="E136" s="90" t="s">
        <v>764</v>
      </c>
      <c r="F136" s="286">
        <v>3</v>
      </c>
      <c r="G136" s="335" t="s">
        <v>45</v>
      </c>
      <c r="H136" s="773">
        <v>2700000</v>
      </c>
      <c r="I136" s="44">
        <f t="shared" ref="I136" si="260">SUM(F136*H136)</f>
        <v>8100000</v>
      </c>
      <c r="J136" s="136">
        <v>0</v>
      </c>
      <c r="K136" s="46">
        <f t="shared" ref="K136" si="261">SUM(I136*J136)</f>
        <v>0</v>
      </c>
      <c r="L136" s="46">
        <f t="shared" ref="L136" si="262">SUM(I136-K136)</f>
        <v>8100000</v>
      </c>
      <c r="M136" s="146">
        <f>SUM(L136:L136)</f>
        <v>8100000</v>
      </c>
      <c r="N136" s="146">
        <f t="shared" ref="N136" si="263">SUM(M136*11%)</f>
        <v>891000</v>
      </c>
      <c r="O136" s="146">
        <f>SUM(M136*1.375%)</f>
        <v>111375</v>
      </c>
      <c r="P136" s="146">
        <f>SUM(M136+N136)</f>
        <v>8991000</v>
      </c>
      <c r="Q136" s="266" t="s">
        <v>140</v>
      </c>
      <c r="R136" s="44">
        <v>2700000</v>
      </c>
      <c r="S136" s="97">
        <f>SUM(F136*R136)</f>
        <v>8100000</v>
      </c>
      <c r="T136" s="83">
        <v>0.25</v>
      </c>
      <c r="U136" s="81">
        <f t="shared" ref="U136" si="264">SUM(S136*T136)</f>
        <v>2025000</v>
      </c>
      <c r="V136" s="81">
        <f t="shared" ref="V136" si="265">SUM(S136-U136)</f>
        <v>6075000</v>
      </c>
      <c r="W136" s="46">
        <f t="shared" ref="W136" si="266">SUM(V136)</f>
        <v>6075000</v>
      </c>
      <c r="X136" s="83">
        <v>0.11</v>
      </c>
      <c r="Y136" s="46">
        <f t="shared" ref="Y136" si="267">SUM(W136+(W136*X136))</f>
        <v>6743250</v>
      </c>
    </row>
    <row r="137" spans="1:25" s="20" customFormat="1" ht="15.5" x14ac:dyDescent="0.35">
      <c r="A137" s="34"/>
      <c r="B137" s="37"/>
      <c r="C137" s="38"/>
      <c r="D137" s="34"/>
      <c r="E137" s="32"/>
      <c r="F137" s="539"/>
      <c r="G137" s="540"/>
      <c r="H137" s="541"/>
      <c r="I137" s="7"/>
      <c r="J137" s="210"/>
      <c r="K137" s="9"/>
      <c r="L137" s="9"/>
      <c r="M137" s="10"/>
      <c r="N137" s="10"/>
      <c r="O137" s="9"/>
      <c r="P137" s="10"/>
      <c r="Q137" s="307"/>
      <c r="R137" s="7"/>
      <c r="S137" s="11"/>
      <c r="T137" s="12"/>
      <c r="U137" s="10"/>
      <c r="V137" s="10"/>
      <c r="W137" s="9"/>
      <c r="X137" s="12"/>
      <c r="Y137" s="9"/>
    </row>
    <row r="138" spans="1:25" s="20" customFormat="1" ht="15.5" x14ac:dyDescent="0.35">
      <c r="A138" s="34"/>
      <c r="B138" s="37"/>
      <c r="C138" s="38"/>
      <c r="D138" s="34"/>
      <c r="E138" s="32"/>
      <c r="F138" s="539"/>
      <c r="G138" s="540"/>
      <c r="H138" s="541"/>
      <c r="I138" s="7"/>
      <c r="J138" s="210"/>
      <c r="K138" s="9"/>
      <c r="L138" s="9"/>
      <c r="M138" s="10"/>
      <c r="N138" s="10"/>
      <c r="O138" s="9"/>
      <c r="P138" s="10"/>
      <c r="Q138" s="307"/>
      <c r="R138" s="7"/>
      <c r="S138" s="11"/>
      <c r="T138" s="12"/>
      <c r="U138" s="10"/>
      <c r="V138" s="10"/>
      <c r="W138" s="9"/>
      <c r="X138" s="12"/>
      <c r="Y138" s="9"/>
    </row>
    <row r="139" spans="1:25" s="20" customFormat="1" ht="15.5" x14ac:dyDescent="0.35">
      <c r="A139" s="34"/>
      <c r="B139" s="37"/>
      <c r="C139" s="38"/>
      <c r="D139" s="34"/>
      <c r="E139" s="32"/>
      <c r="F139" s="539"/>
      <c r="G139" s="540"/>
      <c r="H139" s="541"/>
      <c r="I139" s="7"/>
      <c r="J139" s="210"/>
      <c r="K139" s="9"/>
      <c r="L139" s="9"/>
      <c r="M139" s="10"/>
      <c r="N139" s="10"/>
      <c r="O139" s="9"/>
      <c r="P139" s="10"/>
      <c r="Q139" s="307"/>
      <c r="R139" s="7"/>
      <c r="S139" s="11"/>
      <c r="T139" s="12"/>
      <c r="U139" s="10"/>
      <c r="V139" s="10"/>
      <c r="W139" s="9"/>
      <c r="X139" s="12"/>
      <c r="Y139" s="9"/>
    </row>
    <row r="140" spans="1:25" s="20" customFormat="1" ht="15.5" x14ac:dyDescent="0.35">
      <c r="A140" s="34"/>
      <c r="B140" s="37"/>
      <c r="C140" s="38"/>
      <c r="D140" s="34"/>
      <c r="E140" s="32"/>
      <c r="F140" s="539"/>
      <c r="G140" s="540"/>
      <c r="H140" s="541"/>
      <c r="I140" s="7"/>
      <c r="J140" s="210"/>
      <c r="K140" s="9"/>
      <c r="L140" s="9"/>
      <c r="M140" s="10"/>
      <c r="N140" s="10"/>
      <c r="O140" s="9"/>
      <c r="P140" s="10"/>
      <c r="Q140" s="307"/>
      <c r="R140" s="7"/>
      <c r="S140" s="11"/>
      <c r="T140" s="12"/>
      <c r="U140" s="10"/>
      <c r="V140" s="10"/>
      <c r="W140" s="9"/>
      <c r="X140" s="12"/>
      <c r="Y140" s="9"/>
    </row>
    <row r="141" spans="1:25" s="20" customFormat="1" ht="15.5" x14ac:dyDescent="0.35">
      <c r="A141" s="34"/>
      <c r="B141" s="37"/>
      <c r="C141" s="38"/>
      <c r="D141" s="34"/>
      <c r="E141" s="32"/>
      <c r="F141" s="539"/>
      <c r="G141" s="540"/>
      <c r="H141" s="541"/>
      <c r="I141" s="7"/>
      <c r="J141" s="210"/>
      <c r="K141" s="9"/>
      <c r="L141" s="9"/>
      <c r="M141" s="10"/>
      <c r="N141" s="10"/>
      <c r="O141" s="9"/>
      <c r="P141" s="10"/>
      <c r="Q141" s="307"/>
      <c r="R141" s="7"/>
      <c r="S141" s="11"/>
      <c r="T141" s="12"/>
      <c r="U141" s="10"/>
      <c r="V141" s="10"/>
      <c r="W141" s="9"/>
      <c r="X141" s="12"/>
      <c r="Y141" s="9"/>
    </row>
    <row r="142" spans="1:25" s="20" customFormat="1" ht="15.5" x14ac:dyDescent="0.35">
      <c r="A142" s="34"/>
      <c r="B142" s="37"/>
      <c r="C142" s="38"/>
      <c r="D142" s="34"/>
      <c r="E142" s="32"/>
      <c r="F142" s="539"/>
      <c r="G142" s="540"/>
      <c r="H142" s="541"/>
      <c r="I142" s="7"/>
      <c r="J142" s="210"/>
      <c r="K142" s="9"/>
      <c r="L142" s="9"/>
      <c r="M142" s="10"/>
      <c r="N142" s="10"/>
      <c r="O142" s="9"/>
      <c r="P142" s="10"/>
      <c r="Q142" s="307"/>
      <c r="R142" s="7"/>
      <c r="S142" s="11"/>
      <c r="T142" s="12"/>
      <c r="U142" s="10"/>
      <c r="V142" s="10"/>
      <c r="W142" s="9"/>
      <c r="X142" s="12"/>
      <c r="Y142" s="9"/>
    </row>
    <row r="143" spans="1:25" s="20" customFormat="1" ht="15.5" x14ac:dyDescent="0.35">
      <c r="A143" s="34"/>
      <c r="B143" s="37"/>
      <c r="C143" s="38"/>
      <c r="D143" s="34"/>
      <c r="E143" s="32"/>
      <c r="F143" s="539"/>
      <c r="G143" s="540"/>
      <c r="H143" s="541"/>
      <c r="I143" s="7"/>
      <c r="J143" s="210"/>
      <c r="K143" s="9"/>
      <c r="L143" s="9"/>
      <c r="M143" s="10"/>
      <c r="N143" s="10"/>
      <c r="O143" s="9"/>
      <c r="P143" s="10"/>
      <c r="Q143" s="307"/>
      <c r="R143" s="7"/>
      <c r="S143" s="11"/>
      <c r="T143" s="12"/>
      <c r="U143" s="10"/>
      <c r="V143" s="10"/>
      <c r="W143" s="9"/>
      <c r="X143" s="12"/>
      <c r="Y143" s="9"/>
    </row>
    <row r="144" spans="1:25" s="20" customFormat="1" ht="15.5" x14ac:dyDescent="0.35">
      <c r="A144" s="34"/>
      <c r="B144" s="37"/>
      <c r="C144" s="38"/>
      <c r="D144" s="34"/>
      <c r="E144" s="32"/>
      <c r="F144" s="539"/>
      <c r="G144" s="540"/>
      <c r="H144" s="541"/>
      <c r="I144" s="7"/>
      <c r="J144" s="210"/>
      <c r="K144" s="9"/>
      <c r="L144" s="9"/>
      <c r="M144" s="10"/>
      <c r="N144" s="10"/>
      <c r="O144" s="9"/>
      <c r="P144" s="10"/>
      <c r="Q144" s="307"/>
      <c r="R144" s="7"/>
      <c r="S144" s="11"/>
      <c r="T144" s="12"/>
      <c r="U144" s="10"/>
      <c r="V144" s="10"/>
      <c r="W144" s="9"/>
      <c r="X144" s="12"/>
      <c r="Y144" s="9"/>
    </row>
    <row r="145" spans="1:25" s="20" customFormat="1" ht="15.5" x14ac:dyDescent="0.35">
      <c r="A145" s="34"/>
      <c r="B145" s="37"/>
      <c r="C145" s="38"/>
      <c r="D145" s="34"/>
      <c r="E145" s="32"/>
      <c r="F145" s="539"/>
      <c r="G145" s="540"/>
      <c r="H145" s="541"/>
      <c r="I145" s="7"/>
      <c r="J145" s="210"/>
      <c r="K145" s="9"/>
      <c r="L145" s="9"/>
      <c r="M145" s="10"/>
      <c r="N145" s="10"/>
      <c r="O145" s="9"/>
      <c r="P145" s="10"/>
      <c r="Q145" s="307"/>
      <c r="R145" s="7"/>
      <c r="S145" s="11"/>
      <c r="T145" s="12"/>
      <c r="U145" s="10"/>
      <c r="V145" s="10"/>
      <c r="W145" s="9"/>
      <c r="X145" s="12"/>
      <c r="Y145" s="9"/>
    </row>
    <row r="148" spans="1:25" x14ac:dyDescent="0.35">
      <c r="H148" s="770"/>
    </row>
  </sheetData>
  <mergeCells count="209">
    <mergeCell ref="Q114:Q115"/>
    <mergeCell ref="X114:X115"/>
    <mergeCell ref="Y114:Y115"/>
    <mergeCell ref="A113:C113"/>
    <mergeCell ref="A114:A115"/>
    <mergeCell ref="B114:C114"/>
    <mergeCell ref="D114:D115"/>
    <mergeCell ref="E114:E115"/>
    <mergeCell ref="F114:G114"/>
    <mergeCell ref="N114:N115"/>
    <mergeCell ref="O114:O115"/>
    <mergeCell ref="Y94:Y95"/>
    <mergeCell ref="A96:A97"/>
    <mergeCell ref="B96:B97"/>
    <mergeCell ref="C96:C97"/>
    <mergeCell ref="D96:D97"/>
    <mergeCell ref="M96:M97"/>
    <mergeCell ref="N96:N97"/>
    <mergeCell ref="P96:P97"/>
    <mergeCell ref="O96:O97"/>
    <mergeCell ref="A93:C93"/>
    <mergeCell ref="A94:A95"/>
    <mergeCell ref="B94:C94"/>
    <mergeCell ref="D94:D95"/>
    <mergeCell ref="E94:E95"/>
    <mergeCell ref="F94:G94"/>
    <mergeCell ref="N94:N95"/>
    <mergeCell ref="O94:O95"/>
    <mergeCell ref="A86:C86"/>
    <mergeCell ref="A87:A88"/>
    <mergeCell ref="B87:C87"/>
    <mergeCell ref="D87:D88"/>
    <mergeCell ref="E87:E88"/>
    <mergeCell ref="F87:G87"/>
    <mergeCell ref="N87:N88"/>
    <mergeCell ref="O87:O88"/>
    <mergeCell ref="D81:D82"/>
    <mergeCell ref="E81:E82"/>
    <mergeCell ref="F81:G81"/>
    <mergeCell ref="N81:N82"/>
    <mergeCell ref="O81:O82"/>
    <mergeCell ref="Q81:Q82"/>
    <mergeCell ref="X81:X82"/>
    <mergeCell ref="Y81:Y82"/>
    <mergeCell ref="A74:C74"/>
    <mergeCell ref="A75:A76"/>
    <mergeCell ref="B75:C75"/>
    <mergeCell ref="D75:D76"/>
    <mergeCell ref="E75:E76"/>
    <mergeCell ref="F75:G75"/>
    <mergeCell ref="N75:N76"/>
    <mergeCell ref="A92:C92"/>
    <mergeCell ref="A80:C80"/>
    <mergeCell ref="A81:A82"/>
    <mergeCell ref="B81:C81"/>
    <mergeCell ref="E68:E69"/>
    <mergeCell ref="F68:G68"/>
    <mergeCell ref="N68:N69"/>
    <mergeCell ref="O68:O69"/>
    <mergeCell ref="X68:X69"/>
    <mergeCell ref="Y68:Y69"/>
    <mergeCell ref="A70:A71"/>
    <mergeCell ref="B70:B71"/>
    <mergeCell ref="C70:C71"/>
    <mergeCell ref="D70:D71"/>
    <mergeCell ref="M70:M71"/>
    <mergeCell ref="N70:N71"/>
    <mergeCell ref="P70:P71"/>
    <mergeCell ref="Q68:Q69"/>
    <mergeCell ref="N56:N57"/>
    <mergeCell ref="P56:P57"/>
    <mergeCell ref="Q53:Q54"/>
    <mergeCell ref="X53:X54"/>
    <mergeCell ref="Y53:Y54"/>
    <mergeCell ref="A52:C52"/>
    <mergeCell ref="A53:A54"/>
    <mergeCell ref="B53:C53"/>
    <mergeCell ref="D53:D54"/>
    <mergeCell ref="E53:E54"/>
    <mergeCell ref="F53:G53"/>
    <mergeCell ref="N53:N54"/>
    <mergeCell ref="O53:O54"/>
    <mergeCell ref="A56:A57"/>
    <mergeCell ref="B56:B57"/>
    <mergeCell ref="C56:C57"/>
    <mergeCell ref="D56:D57"/>
    <mergeCell ref="M56:M57"/>
    <mergeCell ref="Q44:Q45"/>
    <mergeCell ref="X44:X45"/>
    <mergeCell ref="Y44:Y45"/>
    <mergeCell ref="A43:C43"/>
    <mergeCell ref="A44:A45"/>
    <mergeCell ref="B44:C44"/>
    <mergeCell ref="D44:D45"/>
    <mergeCell ref="E44:E45"/>
    <mergeCell ref="F44:G44"/>
    <mergeCell ref="N44:N45"/>
    <mergeCell ref="O44:O45"/>
    <mergeCell ref="A1:G1"/>
    <mergeCell ref="A16:A17"/>
    <mergeCell ref="B16:B17"/>
    <mergeCell ref="C16:C17"/>
    <mergeCell ref="D16:D17"/>
    <mergeCell ref="M16:M17"/>
    <mergeCell ref="N16:N17"/>
    <mergeCell ref="P16:P17"/>
    <mergeCell ref="D14:D15"/>
    <mergeCell ref="E14:E15"/>
    <mergeCell ref="F14:G14"/>
    <mergeCell ref="N14:N15"/>
    <mergeCell ref="A9:E9"/>
    <mergeCell ref="A13:C13"/>
    <mergeCell ref="A14:A15"/>
    <mergeCell ref="B14:C14"/>
    <mergeCell ref="A21:A25"/>
    <mergeCell ref="B21:B25"/>
    <mergeCell ref="C21:C25"/>
    <mergeCell ref="D21:D25"/>
    <mergeCell ref="A28:C28"/>
    <mergeCell ref="A29:A30"/>
    <mergeCell ref="B29:C29"/>
    <mergeCell ref="A33:A36"/>
    <mergeCell ref="B33:B36"/>
    <mergeCell ref="C33:C36"/>
    <mergeCell ref="A37:A40"/>
    <mergeCell ref="B37:B40"/>
    <mergeCell ref="C37:C40"/>
    <mergeCell ref="D37:D40"/>
    <mergeCell ref="D33:D36"/>
    <mergeCell ref="A67:C67"/>
    <mergeCell ref="A68:A69"/>
    <mergeCell ref="B68:C68"/>
    <mergeCell ref="D68:D69"/>
    <mergeCell ref="A58:A59"/>
    <mergeCell ref="B58:B59"/>
    <mergeCell ref="C58:C59"/>
    <mergeCell ref="D58:D59"/>
    <mergeCell ref="E29:E30"/>
    <mergeCell ref="F29:G29"/>
    <mergeCell ref="N29:N30"/>
    <mergeCell ref="O29:O30"/>
    <mergeCell ref="M21:M25"/>
    <mergeCell ref="N21:N25"/>
    <mergeCell ref="O21:O25"/>
    <mergeCell ref="D29:D30"/>
    <mergeCell ref="O14:O15"/>
    <mergeCell ref="Q14:Q15"/>
    <mergeCell ref="X14:X15"/>
    <mergeCell ref="Y14:Y15"/>
    <mergeCell ref="P21:P25"/>
    <mergeCell ref="Q29:Q30"/>
    <mergeCell ref="X29:X30"/>
    <mergeCell ref="Y29:Y30"/>
    <mergeCell ref="O37:O40"/>
    <mergeCell ref="P37:P40"/>
    <mergeCell ref="O33:O36"/>
    <mergeCell ref="P33:P36"/>
    <mergeCell ref="M37:M40"/>
    <mergeCell ref="N37:N40"/>
    <mergeCell ref="M33:M36"/>
    <mergeCell ref="N33:N36"/>
    <mergeCell ref="M58:M59"/>
    <mergeCell ref="N58:N59"/>
    <mergeCell ref="P58:P59"/>
    <mergeCell ref="O58:O59"/>
    <mergeCell ref="A62:A63"/>
    <mergeCell ref="B62:B63"/>
    <mergeCell ref="C62:C63"/>
    <mergeCell ref="D62:D63"/>
    <mergeCell ref="M62:M63"/>
    <mergeCell ref="N62:N63"/>
    <mergeCell ref="P62:P63"/>
    <mergeCell ref="O62:O63"/>
    <mergeCell ref="O75:O76"/>
    <mergeCell ref="Q75:Q76"/>
    <mergeCell ref="X75:X76"/>
    <mergeCell ref="Y75:Y76"/>
    <mergeCell ref="Q87:Q88"/>
    <mergeCell ref="X87:X88"/>
    <mergeCell ref="Y87:Y88"/>
    <mergeCell ref="Q94:Q95"/>
    <mergeCell ref="X94:X95"/>
    <mergeCell ref="A98:A110"/>
    <mergeCell ref="B98:B110"/>
    <mergeCell ref="C98:C110"/>
    <mergeCell ref="D98:D110"/>
    <mergeCell ref="M98:M110"/>
    <mergeCell ref="N98:N110"/>
    <mergeCell ref="O98:O110"/>
    <mergeCell ref="P98:P110"/>
    <mergeCell ref="A119:C119"/>
    <mergeCell ref="A120:A121"/>
    <mergeCell ref="B120:C120"/>
    <mergeCell ref="D120:D121"/>
    <mergeCell ref="E120:E121"/>
    <mergeCell ref="F120:G120"/>
    <mergeCell ref="N120:N121"/>
    <mergeCell ref="O120:O121"/>
    <mergeCell ref="Q120:Q121"/>
    <mergeCell ref="X120:X121"/>
    <mergeCell ref="Y120:Y121"/>
    <mergeCell ref="A124:A135"/>
    <mergeCell ref="B124:B135"/>
    <mergeCell ref="C124:C135"/>
    <mergeCell ref="D124:D135"/>
    <mergeCell ref="M124:M135"/>
    <mergeCell ref="N124:N135"/>
    <mergeCell ref="O124:O135"/>
    <mergeCell ref="P124:P135"/>
  </mergeCells>
  <pageMargins left="0.25" right="0.25" top="0.75" bottom="0" header="0.3" footer="0.3"/>
  <pageSetup paperSize="9" scale="78" fitToHeight="0" orientation="portrait" horizontalDpi="120" verticalDpi="72"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8901-D2E3-46D9-A50F-6FDE5BD99E75}">
  <sheetPr codeName="Sheet31">
    <pageSetUpPr fitToPage="1"/>
  </sheetPr>
  <dimension ref="A1:KK59"/>
  <sheetViews>
    <sheetView zoomScale="85" zoomScaleNormal="85" workbookViewId="0">
      <selection sqref="A1:XFD1"/>
    </sheetView>
  </sheetViews>
  <sheetFormatPr defaultRowHeight="14.5" x14ac:dyDescent="0.35"/>
  <cols>
    <col min="1" max="1" width="5.7265625" customWidth="1"/>
    <col min="2" max="2" width="15.7265625" style="28" customWidth="1"/>
    <col min="3" max="3" width="13.54296875" customWidth="1"/>
    <col min="4" max="4" width="22" customWidth="1"/>
    <col min="5" max="5" width="69.26953125" customWidth="1"/>
    <col min="6" max="7" width="8.7265625" customWidth="1"/>
    <col min="8" max="8" width="17.453125" bestFit="1" customWidth="1"/>
    <col min="9" max="9" width="15.7265625" customWidth="1"/>
    <col min="10" max="10" width="11" customWidth="1"/>
    <col min="11" max="11" width="11.54296875" customWidth="1"/>
    <col min="12" max="12" width="15.7265625" customWidth="1"/>
    <col min="13" max="13" width="15.81640625" customWidth="1"/>
    <col min="14" max="16" width="15.7265625" customWidth="1"/>
    <col min="17" max="17" width="32.54296875" customWidth="1"/>
    <col min="18" max="18" width="15" customWidth="1"/>
    <col min="19" max="20" width="24.81640625" customWidth="1"/>
    <col min="21" max="21" width="15.7265625" customWidth="1"/>
    <col min="22" max="22" width="18.453125" customWidth="1"/>
    <col min="23" max="23" width="18.453125" style="19"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7" spans="1:297" ht="26" x14ac:dyDescent="0.35">
      <c r="A7" s="903" t="s">
        <v>422</v>
      </c>
      <c r="B7" s="903"/>
      <c r="C7" s="903"/>
      <c r="D7" s="903"/>
      <c r="E7" s="903"/>
      <c r="F7" s="27"/>
      <c r="G7" s="27"/>
      <c r="H7" s="21"/>
      <c r="I7" s="21"/>
      <c r="J7" s="22"/>
      <c r="K7" s="21"/>
      <c r="L7" s="21"/>
      <c r="M7" s="23"/>
      <c r="N7" s="23"/>
      <c r="O7" s="23"/>
      <c r="P7" s="23"/>
      <c r="Q7" s="23"/>
      <c r="R7" s="23"/>
      <c r="S7" s="25"/>
      <c r="T7" s="23"/>
      <c r="U7" s="23"/>
      <c r="V7" s="23"/>
      <c r="W7" s="25"/>
      <c r="X7" s="23"/>
      <c r="Y7" s="23"/>
    </row>
    <row r="8" spans="1:297" ht="26" x14ac:dyDescent="0.35">
      <c r="A8" s="903"/>
      <c r="B8" s="903"/>
      <c r="C8" s="903"/>
      <c r="D8" s="903"/>
      <c r="E8" s="903"/>
      <c r="F8" s="27"/>
      <c r="G8" s="27"/>
      <c r="H8" s="21"/>
      <c r="I8" s="21"/>
      <c r="J8" s="22"/>
      <c r="K8" s="21"/>
      <c r="L8" s="21"/>
      <c r="M8" s="23"/>
      <c r="N8" s="23"/>
      <c r="O8" s="23"/>
      <c r="P8" s="23"/>
      <c r="Q8" s="23"/>
      <c r="R8" s="23"/>
      <c r="S8" s="25"/>
      <c r="T8" s="23"/>
      <c r="U8" s="23"/>
      <c r="V8" s="23"/>
      <c r="W8" s="25"/>
      <c r="X8" s="23"/>
      <c r="Y8" s="23"/>
    </row>
    <row r="11" spans="1:297" ht="19" thickBot="1" x14ac:dyDescent="0.4">
      <c r="A11" s="843" t="s">
        <v>376</v>
      </c>
      <c r="B11" s="842"/>
      <c r="C11" s="842"/>
      <c r="D11" s="2"/>
      <c r="E11" s="4"/>
      <c r="F11" s="5"/>
      <c r="G11" s="4"/>
      <c r="H11" s="6"/>
      <c r="I11" s="7"/>
      <c r="J11" s="8"/>
      <c r="K11" s="9"/>
      <c r="L11" s="9"/>
      <c r="M11" s="10"/>
      <c r="N11" s="10"/>
      <c r="O11" s="10"/>
      <c r="P11" s="10"/>
      <c r="Q11" s="11"/>
      <c r="R11" s="11"/>
      <c r="S11" s="12"/>
      <c r="T11" s="13"/>
      <c r="U11" s="13"/>
      <c r="V11" s="13"/>
      <c r="W11" s="12"/>
      <c r="X11" s="13"/>
      <c r="Y11" s="13"/>
    </row>
    <row r="12" spans="1:297" ht="15.5" x14ac:dyDescent="0.35">
      <c r="A12" s="798" t="s">
        <v>0</v>
      </c>
      <c r="B12" s="798" t="s">
        <v>1</v>
      </c>
      <c r="C12" s="798"/>
      <c r="D12" s="800" t="s">
        <v>3</v>
      </c>
      <c r="E12" s="798" t="s">
        <v>5</v>
      </c>
      <c r="F12" s="798" t="s">
        <v>6</v>
      </c>
      <c r="G12" s="798"/>
      <c r="H12" s="370" t="s">
        <v>7</v>
      </c>
      <c r="I12" s="371" t="s">
        <v>8</v>
      </c>
      <c r="J12" s="372" t="s">
        <v>9</v>
      </c>
      <c r="K12" s="371" t="s">
        <v>10</v>
      </c>
      <c r="L12" s="371" t="s">
        <v>10</v>
      </c>
      <c r="M12" s="371" t="s">
        <v>11</v>
      </c>
      <c r="N12" s="802" t="s">
        <v>93</v>
      </c>
      <c r="O12" s="802" t="s">
        <v>206</v>
      </c>
      <c r="P12" s="371" t="s">
        <v>12</v>
      </c>
      <c r="Q12" s="804" t="s">
        <v>13</v>
      </c>
      <c r="R12" s="371" t="s">
        <v>14</v>
      </c>
      <c r="S12" s="371" t="s">
        <v>14</v>
      </c>
      <c r="T12" s="374" t="s">
        <v>15</v>
      </c>
      <c r="U12" s="40" t="s">
        <v>16</v>
      </c>
      <c r="V12" s="40" t="s">
        <v>17</v>
      </c>
      <c r="W12" s="40" t="s">
        <v>18</v>
      </c>
      <c r="X12" s="794" t="s">
        <v>19</v>
      </c>
      <c r="Y12" s="796" t="s">
        <v>17</v>
      </c>
    </row>
    <row r="13" spans="1:297" s="41" customFormat="1" ht="16" thickBot="1" x14ac:dyDescent="0.4">
      <c r="A13" s="799"/>
      <c r="B13" s="399" t="s">
        <v>20</v>
      </c>
      <c r="C13" s="395" t="s">
        <v>21</v>
      </c>
      <c r="D13" s="801"/>
      <c r="E13" s="799"/>
      <c r="F13" s="401" t="s">
        <v>23</v>
      </c>
      <c r="G13" s="395" t="s">
        <v>24</v>
      </c>
      <c r="H13" s="402" t="s">
        <v>25</v>
      </c>
      <c r="I13" s="403" t="s">
        <v>25</v>
      </c>
      <c r="J13" s="404" t="s">
        <v>26</v>
      </c>
      <c r="K13" s="403" t="s">
        <v>27</v>
      </c>
      <c r="L13" s="403" t="s">
        <v>28</v>
      </c>
      <c r="M13" s="403" t="s">
        <v>29</v>
      </c>
      <c r="N13" s="803"/>
      <c r="O13" s="803"/>
      <c r="P13" s="403" t="s">
        <v>30</v>
      </c>
      <c r="Q13" s="805"/>
      <c r="R13" s="403" t="s">
        <v>31</v>
      </c>
      <c r="S13" s="403" t="s">
        <v>32</v>
      </c>
      <c r="T13" s="406" t="s">
        <v>33</v>
      </c>
      <c r="U13" s="395" t="s">
        <v>34</v>
      </c>
      <c r="V13" s="395" t="s">
        <v>35</v>
      </c>
      <c r="W13" s="395" t="s">
        <v>36</v>
      </c>
      <c r="X13" s="795"/>
      <c r="Y13" s="797"/>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row>
    <row r="14" spans="1:297" s="120" customFormat="1" ht="15.5" x14ac:dyDescent="0.35">
      <c r="A14" s="786">
        <v>1</v>
      </c>
      <c r="B14" s="783">
        <v>45672</v>
      </c>
      <c r="C14" s="838">
        <v>117230125</v>
      </c>
      <c r="D14" s="786" t="s">
        <v>424</v>
      </c>
      <c r="E14" s="571" t="s">
        <v>327</v>
      </c>
      <c r="F14" s="253">
        <v>25</v>
      </c>
      <c r="G14" s="135" t="s">
        <v>52</v>
      </c>
      <c r="H14" s="534">
        <v>133333.33300000001</v>
      </c>
      <c r="I14" s="123">
        <f>SUM(F14*H14)</f>
        <v>3333333.3250000002</v>
      </c>
      <c r="J14" s="133">
        <v>0</v>
      </c>
      <c r="K14" s="134">
        <f>SUM(I14*J14)</f>
        <v>0</v>
      </c>
      <c r="L14" s="134">
        <f t="shared" ref="L14" si="0">SUM(I14-K14)</f>
        <v>3333333.3250000002</v>
      </c>
      <c r="M14" s="791">
        <f>SUM(L14:L15)</f>
        <v>5972972.9450000003</v>
      </c>
      <c r="N14" s="906">
        <f>SUM(M14*11%)</f>
        <v>657027.02395000006</v>
      </c>
      <c r="O14" s="791">
        <f t="shared" ref="O14" si="1">SUM(M14*1.5%)</f>
        <v>89594.594175000006</v>
      </c>
      <c r="P14" s="255">
        <f>SUM(M14+N14)</f>
        <v>6629999.9689500006</v>
      </c>
      <c r="Q14" s="168" t="s">
        <v>227</v>
      </c>
      <c r="R14" s="572">
        <v>93333</v>
      </c>
      <c r="S14" s="137">
        <f>SUM(F14*R14)</f>
        <v>2333325</v>
      </c>
      <c r="T14" s="138">
        <v>0</v>
      </c>
      <c r="U14" s="129">
        <f t="shared" ref="U14:U17" si="2">SUM(S14*T14)</f>
        <v>0</v>
      </c>
      <c r="V14" s="129">
        <f>SUM(S14-U14)</f>
        <v>2333325</v>
      </c>
      <c r="W14" s="134">
        <f>SUM(V14)</f>
        <v>2333325</v>
      </c>
      <c r="X14" s="138">
        <v>0.11</v>
      </c>
      <c r="Y14" s="134">
        <f t="shared" ref="Y14:Y17" si="3">SUM(W14+(W14*X14))</f>
        <v>2589990.75</v>
      </c>
    </row>
    <row r="15" spans="1:297" s="120" customFormat="1" ht="15.5" x14ac:dyDescent="0.35">
      <c r="A15" s="788"/>
      <c r="B15" s="785"/>
      <c r="C15" s="839"/>
      <c r="D15" s="788"/>
      <c r="E15" s="207" t="s">
        <v>385</v>
      </c>
      <c r="F15" s="165">
        <v>20</v>
      </c>
      <c r="G15" s="45" t="s">
        <v>52</v>
      </c>
      <c r="H15" s="527">
        <v>131981.981</v>
      </c>
      <c r="I15" s="44">
        <f t="shared" ref="I15" si="4">SUM(F15*H15)</f>
        <v>2639639.62</v>
      </c>
      <c r="J15" s="136">
        <v>0</v>
      </c>
      <c r="K15" s="46">
        <f>SUM(I15*J15)</f>
        <v>0</v>
      </c>
      <c r="L15" s="46">
        <f>SUM(I15-K15)</f>
        <v>2639639.62</v>
      </c>
      <c r="M15" s="793"/>
      <c r="N15" s="908"/>
      <c r="O15" s="793"/>
      <c r="P15" s="47"/>
      <c r="Q15" s="266" t="s">
        <v>227</v>
      </c>
      <c r="R15" s="573">
        <v>92387</v>
      </c>
      <c r="S15" s="97">
        <f>SUM(F15*R15)</f>
        <v>1847740</v>
      </c>
      <c r="T15" s="83">
        <v>0</v>
      </c>
      <c r="U15" s="81">
        <f t="shared" si="2"/>
        <v>0</v>
      </c>
      <c r="V15" s="81">
        <f>SUM(S15-U15)</f>
        <v>1847740</v>
      </c>
      <c r="W15" s="46">
        <f>SUM(V15)</f>
        <v>1847740</v>
      </c>
      <c r="X15" s="83">
        <v>0.11</v>
      </c>
      <c r="Y15" s="46">
        <f t="shared" si="3"/>
        <v>2050991.4</v>
      </c>
    </row>
    <row r="16" spans="1:297" s="120" customFormat="1" ht="15.5" x14ac:dyDescent="0.35">
      <c r="A16" s="786">
        <v>2</v>
      </c>
      <c r="B16" s="783">
        <v>45688</v>
      </c>
      <c r="C16" s="838">
        <v>117230125</v>
      </c>
      <c r="D16" s="786" t="s">
        <v>204</v>
      </c>
      <c r="E16" s="571" t="s">
        <v>326</v>
      </c>
      <c r="F16" s="253">
        <v>20</v>
      </c>
      <c r="G16" s="135" t="s">
        <v>52</v>
      </c>
      <c r="H16" s="534">
        <v>186486.486</v>
      </c>
      <c r="I16" s="123">
        <f>SUM(F16*H16)</f>
        <v>3729729.72</v>
      </c>
      <c r="J16" s="133">
        <v>0</v>
      </c>
      <c r="K16" s="134">
        <f>SUM(I16*J16)</f>
        <v>0</v>
      </c>
      <c r="L16" s="134">
        <f t="shared" ref="L16:L17" si="5">SUM(I16-K16)</f>
        <v>3729729.72</v>
      </c>
      <c r="M16" s="791">
        <f>SUM(L16:L17)</f>
        <v>7063063.0449999999</v>
      </c>
      <c r="N16" s="906">
        <f>SUM(M16*11%)</f>
        <v>776936.93495000002</v>
      </c>
      <c r="O16" s="791">
        <f t="shared" ref="O16" si="6">SUM(M16*1.5%)</f>
        <v>105945.945675</v>
      </c>
      <c r="P16" s="255">
        <f>SUM(M16+N16)</f>
        <v>7839999.9799499996</v>
      </c>
      <c r="Q16" s="168" t="s">
        <v>227</v>
      </c>
      <c r="R16" s="572">
        <v>130541</v>
      </c>
      <c r="S16" s="137">
        <f>SUM(F16*R16)</f>
        <v>2610820</v>
      </c>
      <c r="T16" s="138">
        <v>0</v>
      </c>
      <c r="U16" s="129">
        <f t="shared" si="2"/>
        <v>0</v>
      </c>
      <c r="V16" s="129">
        <f>SUM(S16-U16)</f>
        <v>2610820</v>
      </c>
      <c r="W16" s="134">
        <f>SUM(V16)</f>
        <v>2610820</v>
      </c>
      <c r="X16" s="138">
        <v>0.11</v>
      </c>
      <c r="Y16" s="134">
        <f t="shared" si="3"/>
        <v>2898010.2</v>
      </c>
    </row>
    <row r="17" spans="1:297" s="120" customFormat="1" ht="15.5" x14ac:dyDescent="0.35">
      <c r="A17" s="788"/>
      <c r="B17" s="785"/>
      <c r="C17" s="839"/>
      <c r="D17" s="788"/>
      <c r="E17" s="563" t="s">
        <v>327</v>
      </c>
      <c r="F17" s="165">
        <v>25</v>
      </c>
      <c r="G17" s="45" t="s">
        <v>52</v>
      </c>
      <c r="H17" s="527">
        <v>133333.33300000001</v>
      </c>
      <c r="I17" s="44">
        <f>SUM(F17*H17)</f>
        <v>3333333.3250000002</v>
      </c>
      <c r="J17" s="136">
        <v>0</v>
      </c>
      <c r="K17" s="46">
        <f>SUM(I17*J17)</f>
        <v>0</v>
      </c>
      <c r="L17" s="46">
        <f t="shared" si="5"/>
        <v>3333333.3250000002</v>
      </c>
      <c r="M17" s="793"/>
      <c r="N17" s="908"/>
      <c r="O17" s="793"/>
      <c r="P17" s="164">
        <f>SUM(M17+N17)</f>
        <v>0</v>
      </c>
      <c r="Q17" s="266" t="s">
        <v>227</v>
      </c>
      <c r="R17" s="573">
        <v>93333</v>
      </c>
      <c r="S17" s="97">
        <f>SUM(F17*R17)</f>
        <v>2333325</v>
      </c>
      <c r="T17" s="83">
        <v>0</v>
      </c>
      <c r="U17" s="81">
        <f t="shared" si="2"/>
        <v>0</v>
      </c>
      <c r="V17" s="81">
        <f>SUM(S17-U17)</f>
        <v>2333325</v>
      </c>
      <c r="W17" s="46">
        <f>SUM(V17)</f>
        <v>2333325</v>
      </c>
      <c r="X17" s="83">
        <v>0.11</v>
      </c>
      <c r="Y17" s="46">
        <f t="shared" si="3"/>
        <v>2589990.75</v>
      </c>
    </row>
    <row r="22" spans="1:297" ht="19" thickBot="1" x14ac:dyDescent="0.4">
      <c r="A22" s="843" t="s">
        <v>474</v>
      </c>
      <c r="B22" s="842"/>
      <c r="C22" s="842"/>
      <c r="D22" s="2"/>
      <c r="E22" s="4"/>
      <c r="F22" s="5"/>
      <c r="G22" s="4"/>
      <c r="H22" s="6"/>
      <c r="I22" s="7"/>
      <c r="J22" s="8"/>
      <c r="K22" s="9"/>
      <c r="L22" s="9"/>
      <c r="M22" s="10"/>
      <c r="N22" s="10"/>
      <c r="O22" s="10"/>
      <c r="P22" s="10"/>
      <c r="Q22" s="11"/>
      <c r="R22" s="11"/>
      <c r="S22" s="12"/>
      <c r="T22" s="13"/>
      <c r="U22" s="13"/>
      <c r="V22" s="13"/>
      <c r="W22" s="12"/>
      <c r="X22" s="13"/>
      <c r="Y22" s="13"/>
    </row>
    <row r="23" spans="1:297" ht="15.5" x14ac:dyDescent="0.35">
      <c r="A23" s="798" t="s">
        <v>0</v>
      </c>
      <c r="B23" s="798" t="s">
        <v>1</v>
      </c>
      <c r="C23" s="798"/>
      <c r="D23" s="800" t="s">
        <v>3</v>
      </c>
      <c r="E23" s="798" t="s">
        <v>5</v>
      </c>
      <c r="F23" s="798" t="s">
        <v>6</v>
      </c>
      <c r="G23" s="798"/>
      <c r="H23" s="370" t="s">
        <v>7</v>
      </c>
      <c r="I23" s="371" t="s">
        <v>8</v>
      </c>
      <c r="J23" s="372" t="s">
        <v>9</v>
      </c>
      <c r="K23" s="371" t="s">
        <v>10</v>
      </c>
      <c r="L23" s="371" t="s">
        <v>10</v>
      </c>
      <c r="M23" s="371" t="s">
        <v>11</v>
      </c>
      <c r="N23" s="802" t="s">
        <v>93</v>
      </c>
      <c r="O23" s="802" t="s">
        <v>206</v>
      </c>
      <c r="P23" s="371" t="s">
        <v>12</v>
      </c>
      <c r="Q23" s="804" t="s">
        <v>13</v>
      </c>
      <c r="R23" s="371" t="s">
        <v>14</v>
      </c>
      <c r="S23" s="371" t="s">
        <v>14</v>
      </c>
      <c r="T23" s="374" t="s">
        <v>15</v>
      </c>
      <c r="U23" s="40" t="s">
        <v>16</v>
      </c>
      <c r="V23" s="40" t="s">
        <v>17</v>
      </c>
      <c r="W23" s="40" t="s">
        <v>18</v>
      </c>
      <c r="X23" s="794" t="s">
        <v>19</v>
      </c>
      <c r="Y23" s="796" t="s">
        <v>17</v>
      </c>
    </row>
    <row r="24" spans="1:297" s="41" customFormat="1" ht="16" thickBot="1" x14ac:dyDescent="0.4">
      <c r="A24" s="799"/>
      <c r="B24" s="399" t="s">
        <v>20</v>
      </c>
      <c r="C24" s="395" t="s">
        <v>21</v>
      </c>
      <c r="D24" s="801"/>
      <c r="E24" s="799"/>
      <c r="F24" s="401" t="s">
        <v>23</v>
      </c>
      <c r="G24" s="395" t="s">
        <v>24</v>
      </c>
      <c r="H24" s="402" t="s">
        <v>25</v>
      </c>
      <c r="I24" s="403" t="s">
        <v>25</v>
      </c>
      <c r="J24" s="404" t="s">
        <v>26</v>
      </c>
      <c r="K24" s="403" t="s">
        <v>27</v>
      </c>
      <c r="L24" s="403" t="s">
        <v>28</v>
      </c>
      <c r="M24" s="403" t="s">
        <v>29</v>
      </c>
      <c r="N24" s="803"/>
      <c r="O24" s="803"/>
      <c r="P24" s="403" t="s">
        <v>30</v>
      </c>
      <c r="Q24" s="805"/>
      <c r="R24" s="403" t="s">
        <v>31</v>
      </c>
      <c r="S24" s="403" t="s">
        <v>32</v>
      </c>
      <c r="T24" s="406" t="s">
        <v>33</v>
      </c>
      <c r="U24" s="395" t="s">
        <v>34</v>
      </c>
      <c r="V24" s="395" t="s">
        <v>35</v>
      </c>
      <c r="W24" s="395" t="s">
        <v>36</v>
      </c>
      <c r="X24" s="795"/>
      <c r="Y24" s="797"/>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row>
    <row r="25" spans="1:297" s="120" customFormat="1" ht="15.5" x14ac:dyDescent="0.35">
      <c r="A25" s="786">
        <v>1</v>
      </c>
      <c r="B25" s="783">
        <v>45741</v>
      </c>
      <c r="C25" s="838" t="s">
        <v>490</v>
      </c>
      <c r="D25" s="786" t="s">
        <v>204</v>
      </c>
      <c r="E25" s="288" t="s">
        <v>326</v>
      </c>
      <c r="F25" s="253">
        <v>30</v>
      </c>
      <c r="G25" s="135" t="s">
        <v>52</v>
      </c>
      <c r="H25" s="534">
        <v>186486.486</v>
      </c>
      <c r="I25" s="123">
        <f>SUM(F25*H25)</f>
        <v>5594594.5800000001</v>
      </c>
      <c r="J25" s="133">
        <v>0</v>
      </c>
      <c r="K25" s="134">
        <f>SUM(I25*J25)</f>
        <v>0</v>
      </c>
      <c r="L25" s="134">
        <f t="shared" ref="L25:L26" si="7">SUM(I25-K25)</f>
        <v>5594594.5800000001</v>
      </c>
      <c r="M25" s="791">
        <f>SUM(L25:L28)</f>
        <v>10268468.442</v>
      </c>
      <c r="N25" s="906">
        <f>SUM(M25*11%)</f>
        <v>1129531.52862</v>
      </c>
      <c r="O25" s="791">
        <f t="shared" ref="O25" si="8">SUM(M25*1.5%)</f>
        <v>154027.02662999998</v>
      </c>
      <c r="P25" s="776">
        <f>SUM(M25+N25)</f>
        <v>11397999.970619999</v>
      </c>
      <c r="Q25" s="168" t="s">
        <v>227</v>
      </c>
      <c r="R25" s="572">
        <v>130541</v>
      </c>
      <c r="S25" s="137">
        <f>SUM(F25*R25)</f>
        <v>3916230</v>
      </c>
      <c r="T25" s="138">
        <v>0</v>
      </c>
      <c r="U25" s="129">
        <f t="shared" ref="U25:U28" si="9">SUM(S25*T25)</f>
        <v>0</v>
      </c>
      <c r="V25" s="129">
        <f>SUM(S25-U25)</f>
        <v>3916230</v>
      </c>
      <c r="W25" s="134">
        <f>SUM(V25)</f>
        <v>3916230</v>
      </c>
      <c r="X25" s="138">
        <v>0.11</v>
      </c>
      <c r="Y25" s="134">
        <f t="shared" ref="Y25:Y28" si="10">SUM(W25+(W25*X25))</f>
        <v>4347015.3</v>
      </c>
    </row>
    <row r="26" spans="1:297" s="120" customFormat="1" ht="15.5" x14ac:dyDescent="0.35">
      <c r="A26" s="787"/>
      <c r="B26" s="784"/>
      <c r="C26" s="884"/>
      <c r="D26" s="787"/>
      <c r="E26" s="569" t="s">
        <v>327</v>
      </c>
      <c r="F26" s="76">
        <v>30</v>
      </c>
      <c r="G26" s="55" t="s">
        <v>52</v>
      </c>
      <c r="H26" s="526">
        <v>133333.33300000001</v>
      </c>
      <c r="I26" s="54">
        <f>SUM(F26*H26)</f>
        <v>3999999.99</v>
      </c>
      <c r="J26" s="158">
        <v>0</v>
      </c>
      <c r="K26" s="56">
        <f>SUM(I26*J26)</f>
        <v>0</v>
      </c>
      <c r="L26" s="56">
        <f t="shared" si="7"/>
        <v>3999999.99</v>
      </c>
      <c r="M26" s="792"/>
      <c r="N26" s="907"/>
      <c r="O26" s="792"/>
      <c r="P26" s="777"/>
      <c r="Q26" s="174" t="s">
        <v>227</v>
      </c>
      <c r="R26" s="570">
        <v>93333</v>
      </c>
      <c r="S26" s="78">
        <f>SUM(F26*R26)</f>
        <v>2799990</v>
      </c>
      <c r="T26" s="79">
        <v>0</v>
      </c>
      <c r="U26" s="73">
        <f t="shared" si="9"/>
        <v>0</v>
      </c>
      <c r="V26" s="73">
        <f>SUM(S26-U26)</f>
        <v>2799990</v>
      </c>
      <c r="W26" s="56">
        <f>SUM(V26)</f>
        <v>2799990</v>
      </c>
      <c r="X26" s="79">
        <v>0.11</v>
      </c>
      <c r="Y26" s="56">
        <f t="shared" si="10"/>
        <v>3107988.9</v>
      </c>
    </row>
    <row r="27" spans="1:297" s="120" customFormat="1" ht="15.5" x14ac:dyDescent="0.35">
      <c r="A27" s="787"/>
      <c r="B27" s="784"/>
      <c r="C27" s="884"/>
      <c r="D27" s="787"/>
      <c r="E27" s="74" t="s">
        <v>324</v>
      </c>
      <c r="F27" s="76">
        <v>2</v>
      </c>
      <c r="G27" s="55" t="s">
        <v>52</v>
      </c>
      <c r="H27" s="526">
        <v>198198.198</v>
      </c>
      <c r="I27" s="54">
        <f t="shared" ref="I27:I28" si="11">SUM(F27*H27)</f>
        <v>396396.39600000001</v>
      </c>
      <c r="J27" s="158">
        <v>0</v>
      </c>
      <c r="K27" s="56">
        <f>SUM(I27*J27)</f>
        <v>0</v>
      </c>
      <c r="L27" s="56">
        <f>SUM(I27-K27)</f>
        <v>396396.39600000001</v>
      </c>
      <c r="M27" s="792"/>
      <c r="N27" s="907"/>
      <c r="O27" s="792"/>
      <c r="P27" s="777"/>
      <c r="Q27" s="174" t="s">
        <v>227</v>
      </c>
      <c r="R27" s="570">
        <v>138739</v>
      </c>
      <c r="S27" s="78">
        <f>SUM(F27*R27)</f>
        <v>277478</v>
      </c>
      <c r="T27" s="79">
        <v>0</v>
      </c>
      <c r="U27" s="73">
        <f t="shared" si="9"/>
        <v>0</v>
      </c>
      <c r="V27" s="73">
        <f>SUM(S27-U27)</f>
        <v>277478</v>
      </c>
      <c r="W27" s="56">
        <f>SUM(V27)</f>
        <v>277478</v>
      </c>
      <c r="X27" s="79">
        <v>0.11</v>
      </c>
      <c r="Y27" s="56">
        <f t="shared" si="10"/>
        <v>308000.58</v>
      </c>
    </row>
    <row r="28" spans="1:297" s="120" customFormat="1" ht="15.5" x14ac:dyDescent="0.35">
      <c r="A28" s="788"/>
      <c r="B28" s="785"/>
      <c r="C28" s="839"/>
      <c r="D28" s="788"/>
      <c r="E28" s="207" t="s">
        <v>325</v>
      </c>
      <c r="F28" s="165">
        <v>2</v>
      </c>
      <c r="G28" s="45" t="s">
        <v>52</v>
      </c>
      <c r="H28" s="527">
        <v>138738.73800000001</v>
      </c>
      <c r="I28" s="44">
        <f t="shared" si="11"/>
        <v>277477.47600000002</v>
      </c>
      <c r="J28" s="136">
        <v>0</v>
      </c>
      <c r="K28" s="46">
        <f>SUM(I28*J28)</f>
        <v>0</v>
      </c>
      <c r="L28" s="46">
        <f>SUM(I28-K28)</f>
        <v>277477.47600000002</v>
      </c>
      <c r="M28" s="793"/>
      <c r="N28" s="908"/>
      <c r="O28" s="793"/>
      <c r="P28" s="47"/>
      <c r="Q28" s="266" t="s">
        <v>227</v>
      </c>
      <c r="R28" s="573">
        <v>97117</v>
      </c>
      <c r="S28" s="97">
        <f>SUM(F28*R28)</f>
        <v>194234</v>
      </c>
      <c r="T28" s="83">
        <v>0</v>
      </c>
      <c r="U28" s="81">
        <f t="shared" si="9"/>
        <v>0</v>
      </c>
      <c r="V28" s="81">
        <f>SUM(S28-U28)</f>
        <v>194234</v>
      </c>
      <c r="W28" s="46">
        <f>SUM(V28)</f>
        <v>194234</v>
      </c>
      <c r="X28" s="83">
        <v>0.11</v>
      </c>
      <c r="Y28" s="46">
        <f t="shared" si="10"/>
        <v>215599.74</v>
      </c>
    </row>
    <row r="29" spans="1:297" s="120" customFormat="1" ht="15.5" x14ac:dyDescent="0.35">
      <c r="A29" s="786">
        <v>2</v>
      </c>
      <c r="B29" s="783">
        <v>45741</v>
      </c>
      <c r="C29" s="838" t="s">
        <v>493</v>
      </c>
      <c r="D29" s="786" t="s">
        <v>204</v>
      </c>
      <c r="E29" s="571" t="s">
        <v>491</v>
      </c>
      <c r="F29" s="253">
        <v>2</v>
      </c>
      <c r="G29" s="135" t="s">
        <v>52</v>
      </c>
      <c r="H29" s="534">
        <v>699461.26100000006</v>
      </c>
      <c r="I29" s="123">
        <f>SUM(F29*H29)</f>
        <v>1398922.5220000001</v>
      </c>
      <c r="J29" s="135">
        <v>0</v>
      </c>
      <c r="K29" s="134">
        <f t="shared" ref="K29" si="12">SUM(I29*J29)</f>
        <v>0</v>
      </c>
      <c r="L29" s="134">
        <f>SUM(I29-K29)</f>
        <v>1398922.5220000001</v>
      </c>
      <c r="M29" s="791">
        <f>SUM(L29:L30)</f>
        <v>2790814.4120000005</v>
      </c>
      <c r="N29" s="906">
        <f>SUM(M29*11%)</f>
        <v>306989.58532000007</v>
      </c>
      <c r="O29" s="791">
        <f>SUM(M29*1.5%)</f>
        <v>41862.216180000003</v>
      </c>
      <c r="P29" s="791">
        <f>SUM(M29+N29)</f>
        <v>3097803.9973200005</v>
      </c>
      <c r="Q29" s="168" t="s">
        <v>205</v>
      </c>
      <c r="R29" s="572">
        <v>699461</v>
      </c>
      <c r="S29" s="137">
        <f>SUM(F29*R29)</f>
        <v>1398922</v>
      </c>
      <c r="T29" s="138">
        <v>0.2</v>
      </c>
      <c r="U29" s="129">
        <f t="shared" ref="U29" si="13">SUM(S29*T29)</f>
        <v>279784.40000000002</v>
      </c>
      <c r="V29" s="129">
        <f t="shared" ref="V29" si="14">SUM(S29-U29)</f>
        <v>1119137.6000000001</v>
      </c>
      <c r="W29" s="134">
        <f t="shared" ref="W29" si="15">SUM(V29)</f>
        <v>1119137.6000000001</v>
      </c>
      <c r="X29" s="138">
        <v>0.11</v>
      </c>
      <c r="Y29" s="134">
        <f t="shared" ref="Y29" si="16">SUM(W29+(W29*X29))</f>
        <v>1242242.736</v>
      </c>
    </row>
    <row r="30" spans="1:297" s="120" customFormat="1" ht="15.5" x14ac:dyDescent="0.35">
      <c r="A30" s="788"/>
      <c r="B30" s="785"/>
      <c r="C30" s="839"/>
      <c r="D30" s="788"/>
      <c r="E30" s="563" t="s">
        <v>492</v>
      </c>
      <c r="F30" s="165">
        <v>5</v>
      </c>
      <c r="G30" s="45" t="s">
        <v>52</v>
      </c>
      <c r="H30" s="527">
        <v>278378.37800000003</v>
      </c>
      <c r="I30" s="44">
        <f>SUM(F30*H30)</f>
        <v>1391891.8900000001</v>
      </c>
      <c r="J30" s="136">
        <v>0</v>
      </c>
      <c r="K30" s="46">
        <f>SUM(I30*J30)</f>
        <v>0</v>
      </c>
      <c r="L30" s="46">
        <f t="shared" ref="L30" si="17">SUM(I30-K30)</f>
        <v>1391891.8900000001</v>
      </c>
      <c r="M30" s="793"/>
      <c r="N30" s="908"/>
      <c r="O30" s="793"/>
      <c r="P30" s="793"/>
      <c r="Q30" s="266" t="s">
        <v>205</v>
      </c>
      <c r="R30" s="573">
        <v>278378</v>
      </c>
      <c r="S30" s="97">
        <f>SUM(F30*R30)</f>
        <v>1391890</v>
      </c>
      <c r="T30" s="83">
        <v>0.2</v>
      </c>
      <c r="U30" s="81">
        <f t="shared" ref="U30" si="18">SUM(S30*T30)</f>
        <v>278378</v>
      </c>
      <c r="V30" s="81">
        <f>SUM(S30-U30)</f>
        <v>1113512</v>
      </c>
      <c r="W30" s="46">
        <f>SUM(V30)</f>
        <v>1113512</v>
      </c>
      <c r="X30" s="83">
        <v>0.11</v>
      </c>
      <c r="Y30" s="46">
        <f t="shared" ref="Y30" si="19">SUM(W30+(W30*X30))</f>
        <v>1235998.32</v>
      </c>
    </row>
    <row r="31" spans="1:297" s="120" customFormat="1" ht="15.5" x14ac:dyDescent="0.35">
      <c r="A31" s="139">
        <v>25</v>
      </c>
      <c r="B31" s="140">
        <v>45743</v>
      </c>
      <c r="C31" s="141" t="s">
        <v>499</v>
      </c>
      <c r="D31" s="139" t="s">
        <v>204</v>
      </c>
      <c r="E31" s="264" t="s">
        <v>500</v>
      </c>
      <c r="F31" s="139">
        <v>10</v>
      </c>
      <c r="G31" s="147" t="s">
        <v>45</v>
      </c>
      <c r="H31" s="536">
        <v>97297.297000000006</v>
      </c>
      <c r="I31" s="145">
        <f t="shared" ref="I31" si="20">SUM(F31*H31)</f>
        <v>972972.97000000009</v>
      </c>
      <c r="J31" s="152">
        <v>0</v>
      </c>
      <c r="K31" s="146">
        <f t="shared" ref="K31" si="21">SUM(I31*J31)</f>
        <v>0</v>
      </c>
      <c r="L31" s="146">
        <f>SUM(I31-K31)</f>
        <v>972972.97000000009</v>
      </c>
      <c r="M31" s="146">
        <f>SUM(L31:L31)</f>
        <v>972972.97000000009</v>
      </c>
      <c r="N31" s="146">
        <f t="shared" ref="N31" si="22">SUM(M31*11%)</f>
        <v>107027.02670000002</v>
      </c>
      <c r="O31" s="146">
        <f t="shared" ref="O31" si="23">SUM(M31*1.5%)</f>
        <v>14594.594550000002</v>
      </c>
      <c r="P31" s="146">
        <f>SUM(M31+N31)</f>
        <v>1079999.9967</v>
      </c>
      <c r="Q31" s="250" t="s">
        <v>57</v>
      </c>
      <c r="R31" s="536">
        <v>97297</v>
      </c>
      <c r="S31" s="148">
        <f>SUM(F31*R31)</f>
        <v>972970</v>
      </c>
      <c r="T31" s="149">
        <v>0.2</v>
      </c>
      <c r="U31" s="121">
        <f t="shared" ref="U31" si="24">SUM(S31*T31)</f>
        <v>194594</v>
      </c>
      <c r="V31" s="121">
        <f t="shared" ref="V31" si="25">SUM(S31-U31)</f>
        <v>778376</v>
      </c>
      <c r="W31" s="146">
        <f t="shared" ref="W31" si="26">SUM(V31)</f>
        <v>778376</v>
      </c>
      <c r="X31" s="149">
        <v>0.11</v>
      </c>
      <c r="Y31" s="146">
        <f t="shared" ref="Y31" si="27">SUM(W31+(W31*X31))</f>
        <v>863997.36</v>
      </c>
    </row>
    <row r="35" spans="1:297" ht="19" thickBot="1" x14ac:dyDescent="0.4">
      <c r="A35" s="843" t="s">
        <v>571</v>
      </c>
      <c r="B35" s="842"/>
      <c r="C35" s="842"/>
      <c r="D35" s="2"/>
      <c r="E35" s="4"/>
      <c r="F35" s="5"/>
      <c r="G35" s="4"/>
      <c r="H35" s="6"/>
      <c r="I35" s="7"/>
      <c r="J35" s="8"/>
      <c r="K35" s="9"/>
      <c r="L35" s="9"/>
      <c r="M35" s="10"/>
      <c r="N35" s="10"/>
      <c r="O35" s="10"/>
      <c r="P35" s="10"/>
      <c r="Q35" s="11"/>
      <c r="R35" s="11"/>
      <c r="S35" s="12"/>
      <c r="T35" s="13"/>
      <c r="U35" s="13"/>
      <c r="V35" s="13"/>
      <c r="W35" s="12"/>
      <c r="X35" s="13"/>
      <c r="Y35" s="13"/>
    </row>
    <row r="36" spans="1:297" ht="15.5" x14ac:dyDescent="0.35">
      <c r="A36" s="798" t="s">
        <v>0</v>
      </c>
      <c r="B36" s="798" t="s">
        <v>1</v>
      </c>
      <c r="C36" s="798"/>
      <c r="D36" s="800" t="s">
        <v>3</v>
      </c>
      <c r="E36" s="798" t="s">
        <v>5</v>
      </c>
      <c r="F36" s="798" t="s">
        <v>6</v>
      </c>
      <c r="G36" s="798"/>
      <c r="H36" s="370" t="s">
        <v>7</v>
      </c>
      <c r="I36" s="371" t="s">
        <v>8</v>
      </c>
      <c r="J36" s="372" t="s">
        <v>9</v>
      </c>
      <c r="K36" s="371" t="s">
        <v>10</v>
      </c>
      <c r="L36" s="371" t="s">
        <v>10</v>
      </c>
      <c r="M36" s="371" t="s">
        <v>11</v>
      </c>
      <c r="N36" s="802" t="s">
        <v>93</v>
      </c>
      <c r="O36" s="802" t="s">
        <v>206</v>
      </c>
      <c r="P36" s="371" t="s">
        <v>12</v>
      </c>
      <c r="Q36" s="804" t="s">
        <v>13</v>
      </c>
      <c r="R36" s="371" t="s">
        <v>14</v>
      </c>
      <c r="S36" s="371" t="s">
        <v>14</v>
      </c>
      <c r="T36" s="374" t="s">
        <v>15</v>
      </c>
      <c r="U36" s="40" t="s">
        <v>16</v>
      </c>
      <c r="V36" s="40" t="s">
        <v>17</v>
      </c>
      <c r="W36" s="40" t="s">
        <v>18</v>
      </c>
      <c r="X36" s="794" t="s">
        <v>19</v>
      </c>
      <c r="Y36" s="796" t="s">
        <v>17</v>
      </c>
    </row>
    <row r="37" spans="1:297" s="41" customFormat="1" ht="16" thickBot="1" x14ac:dyDescent="0.4">
      <c r="A37" s="799"/>
      <c r="B37" s="399" t="s">
        <v>20</v>
      </c>
      <c r="C37" s="395" t="s">
        <v>21</v>
      </c>
      <c r="D37" s="801"/>
      <c r="E37" s="799"/>
      <c r="F37" s="401" t="s">
        <v>23</v>
      </c>
      <c r="G37" s="395" t="s">
        <v>24</v>
      </c>
      <c r="H37" s="402" t="s">
        <v>25</v>
      </c>
      <c r="I37" s="403" t="s">
        <v>25</v>
      </c>
      <c r="J37" s="404" t="s">
        <v>26</v>
      </c>
      <c r="K37" s="403" t="s">
        <v>27</v>
      </c>
      <c r="L37" s="403" t="s">
        <v>28</v>
      </c>
      <c r="M37" s="403" t="s">
        <v>29</v>
      </c>
      <c r="N37" s="803"/>
      <c r="O37" s="803"/>
      <c r="P37" s="403" t="s">
        <v>30</v>
      </c>
      <c r="Q37" s="805"/>
      <c r="R37" s="403" t="s">
        <v>31</v>
      </c>
      <c r="S37" s="403" t="s">
        <v>32</v>
      </c>
      <c r="T37" s="406" t="s">
        <v>33</v>
      </c>
      <c r="U37" s="395" t="s">
        <v>34</v>
      </c>
      <c r="V37" s="395" t="s">
        <v>35</v>
      </c>
      <c r="W37" s="395" t="s">
        <v>36</v>
      </c>
      <c r="X37" s="795"/>
      <c r="Y37" s="79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row>
    <row r="38" spans="1:297" s="120" customFormat="1" ht="15.5" x14ac:dyDescent="0.35">
      <c r="A38" s="786">
        <v>1</v>
      </c>
      <c r="B38" s="783">
        <v>45840</v>
      </c>
      <c r="C38" s="838" t="s">
        <v>627</v>
      </c>
      <c r="D38" s="786" t="s">
        <v>204</v>
      </c>
      <c r="E38" s="288" t="s">
        <v>326</v>
      </c>
      <c r="F38" s="253">
        <v>40</v>
      </c>
      <c r="G38" s="135" t="s">
        <v>52</v>
      </c>
      <c r="H38" s="534">
        <v>186486.486</v>
      </c>
      <c r="I38" s="123">
        <f>SUM(F38*H38)</f>
        <v>7459459.4400000004</v>
      </c>
      <c r="J38" s="133">
        <v>0</v>
      </c>
      <c r="K38" s="134">
        <f>SUM(I38*J38)</f>
        <v>0</v>
      </c>
      <c r="L38" s="134">
        <f t="shared" ref="L38:L39" si="28">SUM(I38-K38)</f>
        <v>7459459.4400000004</v>
      </c>
      <c r="M38" s="791">
        <f>SUM(L38:L40)</f>
        <v>13209008.974000001</v>
      </c>
      <c r="N38" s="906">
        <f>SUM(M38*11%)</f>
        <v>1452990.9871400001</v>
      </c>
      <c r="O38" s="791">
        <f t="shared" ref="O38" si="29">SUM(M38*1.5%)</f>
        <v>198135.13461000001</v>
      </c>
      <c r="P38" s="776">
        <f>SUM(M38+N38)</f>
        <v>14661999.961140001</v>
      </c>
      <c r="Q38" s="168" t="s">
        <v>227</v>
      </c>
      <c r="R38" s="572">
        <v>130541</v>
      </c>
      <c r="S38" s="137">
        <f>SUM(F38*R38)</f>
        <v>5221640</v>
      </c>
      <c r="T38" s="138">
        <v>0</v>
      </c>
      <c r="U38" s="129">
        <f t="shared" ref="U38:U40" si="30">SUM(S38*T38)</f>
        <v>0</v>
      </c>
      <c r="V38" s="129">
        <f>SUM(S38-U38)</f>
        <v>5221640</v>
      </c>
      <c r="W38" s="134">
        <f>SUM(V38)</f>
        <v>5221640</v>
      </c>
      <c r="X38" s="138">
        <v>0.11</v>
      </c>
      <c r="Y38" s="134">
        <f t="shared" ref="Y38:Y40" si="31">SUM(W38+(W38*X38))</f>
        <v>5796020.4000000004</v>
      </c>
    </row>
    <row r="39" spans="1:297" s="120" customFormat="1" ht="15.5" x14ac:dyDescent="0.35">
      <c r="A39" s="787"/>
      <c r="B39" s="784"/>
      <c r="C39" s="884"/>
      <c r="D39" s="787"/>
      <c r="E39" s="569" t="s">
        <v>327</v>
      </c>
      <c r="F39" s="76">
        <v>40</v>
      </c>
      <c r="G39" s="55" t="s">
        <v>52</v>
      </c>
      <c r="H39" s="526">
        <v>133333.33300000001</v>
      </c>
      <c r="I39" s="54">
        <f>SUM(F39*H39)</f>
        <v>5333333.32</v>
      </c>
      <c r="J39" s="158">
        <v>0</v>
      </c>
      <c r="K39" s="56">
        <f>SUM(I39*J39)</f>
        <v>0</v>
      </c>
      <c r="L39" s="56">
        <f t="shared" si="28"/>
        <v>5333333.32</v>
      </c>
      <c r="M39" s="792"/>
      <c r="N39" s="907"/>
      <c r="O39" s="792"/>
      <c r="P39" s="777"/>
      <c r="Q39" s="174" t="s">
        <v>227</v>
      </c>
      <c r="R39" s="570">
        <v>93333</v>
      </c>
      <c r="S39" s="78">
        <f>SUM(F39*R39)</f>
        <v>3733320</v>
      </c>
      <c r="T39" s="79">
        <v>0</v>
      </c>
      <c r="U39" s="73">
        <f t="shared" si="30"/>
        <v>0</v>
      </c>
      <c r="V39" s="73">
        <f>SUM(S39-U39)</f>
        <v>3733320</v>
      </c>
      <c r="W39" s="56">
        <f>SUM(V39)</f>
        <v>3733320</v>
      </c>
      <c r="X39" s="79">
        <v>0.11</v>
      </c>
      <c r="Y39" s="56">
        <f t="shared" si="31"/>
        <v>4143985.2</v>
      </c>
    </row>
    <row r="40" spans="1:297" s="120" customFormat="1" ht="15.5" x14ac:dyDescent="0.35">
      <c r="A40" s="788"/>
      <c r="B40" s="785"/>
      <c r="C40" s="839"/>
      <c r="D40" s="788"/>
      <c r="E40" s="207" t="s">
        <v>325</v>
      </c>
      <c r="F40" s="165">
        <v>3</v>
      </c>
      <c r="G40" s="45" t="s">
        <v>52</v>
      </c>
      <c r="H40" s="527">
        <v>138738.73800000001</v>
      </c>
      <c r="I40" s="44">
        <f t="shared" ref="I40" si="32">SUM(F40*H40)</f>
        <v>416216.21400000004</v>
      </c>
      <c r="J40" s="136">
        <v>0</v>
      </c>
      <c r="K40" s="46">
        <f>SUM(I40*J40)</f>
        <v>0</v>
      </c>
      <c r="L40" s="46">
        <f>SUM(I40-K40)</f>
        <v>416216.21400000004</v>
      </c>
      <c r="M40" s="793"/>
      <c r="N40" s="908"/>
      <c r="O40" s="793"/>
      <c r="P40" s="47"/>
      <c r="Q40" s="266" t="s">
        <v>227</v>
      </c>
      <c r="R40" s="573">
        <v>97117</v>
      </c>
      <c r="S40" s="97">
        <f>SUM(F40*R40)</f>
        <v>291351</v>
      </c>
      <c r="T40" s="83">
        <v>0</v>
      </c>
      <c r="U40" s="81">
        <f t="shared" si="30"/>
        <v>0</v>
      </c>
      <c r="V40" s="81">
        <f>SUM(S40-U40)</f>
        <v>291351</v>
      </c>
      <c r="W40" s="46">
        <f>SUM(V40)</f>
        <v>291351</v>
      </c>
      <c r="X40" s="83">
        <v>0.11</v>
      </c>
      <c r="Y40" s="46">
        <f t="shared" si="31"/>
        <v>323399.61</v>
      </c>
    </row>
    <row r="44" spans="1:297" ht="19" thickBot="1" x14ac:dyDescent="0.4">
      <c r="A44" s="843" t="s">
        <v>669</v>
      </c>
      <c r="B44" s="842"/>
      <c r="C44" s="842"/>
      <c r="D44" s="2"/>
      <c r="E44" s="4"/>
      <c r="F44" s="5"/>
      <c r="G44" s="4"/>
      <c r="H44" s="6"/>
      <c r="I44" s="7"/>
      <c r="J44" s="8"/>
      <c r="K44" s="9"/>
      <c r="L44" s="9"/>
      <c r="M44" s="10"/>
      <c r="N44" s="10"/>
      <c r="O44" s="10"/>
      <c r="P44" s="10"/>
      <c r="Q44" s="11"/>
      <c r="R44" s="11"/>
      <c r="S44" s="12"/>
      <c r="T44" s="13"/>
      <c r="U44" s="13"/>
      <c r="V44" s="13"/>
      <c r="W44" s="12"/>
      <c r="X44" s="13"/>
      <c r="Y44" s="13"/>
    </row>
    <row r="45" spans="1:297" ht="15.5" x14ac:dyDescent="0.35">
      <c r="A45" s="798" t="s">
        <v>0</v>
      </c>
      <c r="B45" s="798" t="s">
        <v>1</v>
      </c>
      <c r="C45" s="798"/>
      <c r="D45" s="800" t="s">
        <v>3</v>
      </c>
      <c r="E45" s="798" t="s">
        <v>5</v>
      </c>
      <c r="F45" s="798" t="s">
        <v>6</v>
      </c>
      <c r="G45" s="798"/>
      <c r="H45" s="370" t="s">
        <v>7</v>
      </c>
      <c r="I45" s="371" t="s">
        <v>8</v>
      </c>
      <c r="J45" s="372" t="s">
        <v>9</v>
      </c>
      <c r="K45" s="371" t="s">
        <v>10</v>
      </c>
      <c r="L45" s="371" t="s">
        <v>10</v>
      </c>
      <c r="M45" s="371" t="s">
        <v>11</v>
      </c>
      <c r="N45" s="802" t="s">
        <v>93</v>
      </c>
      <c r="O45" s="802" t="s">
        <v>206</v>
      </c>
      <c r="P45" s="371" t="s">
        <v>12</v>
      </c>
      <c r="Q45" s="804" t="s">
        <v>13</v>
      </c>
      <c r="R45" s="371" t="s">
        <v>14</v>
      </c>
      <c r="S45" s="371" t="s">
        <v>14</v>
      </c>
      <c r="T45" s="374" t="s">
        <v>15</v>
      </c>
      <c r="U45" s="40" t="s">
        <v>16</v>
      </c>
      <c r="V45" s="40" t="s">
        <v>17</v>
      </c>
      <c r="W45" s="40" t="s">
        <v>18</v>
      </c>
      <c r="X45" s="794" t="s">
        <v>19</v>
      </c>
      <c r="Y45" s="796" t="s">
        <v>17</v>
      </c>
    </row>
    <row r="46" spans="1:297" s="41" customFormat="1" ht="16" thickBot="1" x14ac:dyDescent="0.4">
      <c r="A46" s="799"/>
      <c r="B46" s="399" t="s">
        <v>20</v>
      </c>
      <c r="C46" s="395" t="s">
        <v>21</v>
      </c>
      <c r="D46" s="801"/>
      <c r="E46" s="799"/>
      <c r="F46" s="401" t="s">
        <v>23</v>
      </c>
      <c r="G46" s="395" t="s">
        <v>24</v>
      </c>
      <c r="H46" s="402" t="s">
        <v>25</v>
      </c>
      <c r="I46" s="403" t="s">
        <v>25</v>
      </c>
      <c r="J46" s="404" t="s">
        <v>26</v>
      </c>
      <c r="K46" s="403" t="s">
        <v>27</v>
      </c>
      <c r="L46" s="403" t="s">
        <v>28</v>
      </c>
      <c r="M46" s="403" t="s">
        <v>29</v>
      </c>
      <c r="N46" s="803"/>
      <c r="O46" s="803"/>
      <c r="P46" s="403" t="s">
        <v>30</v>
      </c>
      <c r="Q46" s="805"/>
      <c r="R46" s="403" t="s">
        <v>31</v>
      </c>
      <c r="S46" s="403" t="s">
        <v>32</v>
      </c>
      <c r="T46" s="406" t="s">
        <v>33</v>
      </c>
      <c r="U46" s="395" t="s">
        <v>34</v>
      </c>
      <c r="V46" s="395" t="s">
        <v>35</v>
      </c>
      <c r="W46" s="395" t="s">
        <v>36</v>
      </c>
      <c r="X46" s="795"/>
      <c r="Y46" s="797"/>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row>
    <row r="47" spans="1:297" s="120" customFormat="1" ht="15.5" x14ac:dyDescent="0.35">
      <c r="A47" s="786">
        <v>1</v>
      </c>
      <c r="B47" s="783">
        <v>45924</v>
      </c>
      <c r="C47" s="838" t="s">
        <v>676</v>
      </c>
      <c r="D47" s="786" t="s">
        <v>204</v>
      </c>
      <c r="E47" s="571" t="s">
        <v>327</v>
      </c>
      <c r="F47" s="253">
        <v>20</v>
      </c>
      <c r="G47" s="135" t="s">
        <v>52</v>
      </c>
      <c r="H47" s="534">
        <v>133333.33300000001</v>
      </c>
      <c r="I47" s="123">
        <f>SUM(F47*H47)</f>
        <v>2666666.66</v>
      </c>
      <c r="J47" s="133">
        <v>0</v>
      </c>
      <c r="K47" s="134">
        <f>SUM(I47*J47)</f>
        <v>0</v>
      </c>
      <c r="L47" s="134">
        <f t="shared" ref="L47" si="33">SUM(I47-K47)</f>
        <v>2666666.66</v>
      </c>
      <c r="M47" s="791">
        <f>SUM(L47:L50)</f>
        <v>10542342.314000001</v>
      </c>
      <c r="N47" s="906">
        <f>SUM(M47*11%)</f>
        <v>1159657.6545400003</v>
      </c>
      <c r="O47" s="791">
        <f t="shared" ref="O47" si="34">SUM(M47*1.5%)</f>
        <v>158135.13471000001</v>
      </c>
      <c r="P47" s="776">
        <f>SUM(M47+N47)</f>
        <v>11701999.968540002</v>
      </c>
      <c r="Q47" s="168" t="s">
        <v>227</v>
      </c>
      <c r="R47" s="572">
        <v>93333</v>
      </c>
      <c r="S47" s="137">
        <f>SUM(F47*R47)</f>
        <v>1866660</v>
      </c>
      <c r="T47" s="138">
        <v>0</v>
      </c>
      <c r="U47" s="129">
        <f t="shared" ref="U47:U49" si="35">SUM(S47*T47)</f>
        <v>0</v>
      </c>
      <c r="V47" s="129">
        <f>SUM(S47-U47)</f>
        <v>1866660</v>
      </c>
      <c r="W47" s="134">
        <f>SUM(V47)</f>
        <v>1866660</v>
      </c>
      <c r="X47" s="138">
        <v>0.11</v>
      </c>
      <c r="Y47" s="134">
        <f t="shared" ref="Y47:Y49" si="36">SUM(W47+(W47*X47))</f>
        <v>2071992.6</v>
      </c>
    </row>
    <row r="48" spans="1:297" s="120" customFormat="1" ht="15.5" x14ac:dyDescent="0.35">
      <c r="A48" s="787"/>
      <c r="B48" s="784"/>
      <c r="C48" s="884"/>
      <c r="D48" s="787"/>
      <c r="E48" s="74" t="s">
        <v>326</v>
      </c>
      <c r="F48" s="76">
        <v>40</v>
      </c>
      <c r="G48" s="55" t="s">
        <v>52</v>
      </c>
      <c r="H48" s="526">
        <v>186486.486</v>
      </c>
      <c r="I48" s="54">
        <f>SUM(F48*H48)</f>
        <v>7459459.4400000004</v>
      </c>
      <c r="J48" s="158">
        <v>0</v>
      </c>
      <c r="K48" s="56">
        <f>SUM(I48*J48)</f>
        <v>0</v>
      </c>
      <c r="L48" s="56">
        <f t="shared" ref="L48" si="37">SUM(I48-K48)</f>
        <v>7459459.4400000004</v>
      </c>
      <c r="M48" s="792"/>
      <c r="N48" s="907"/>
      <c r="O48" s="792"/>
      <c r="P48" s="777"/>
      <c r="Q48" s="174" t="s">
        <v>227</v>
      </c>
      <c r="R48" s="570">
        <v>130541</v>
      </c>
      <c r="S48" s="78">
        <f>SUM(F48*R48)</f>
        <v>5221640</v>
      </c>
      <c r="T48" s="79">
        <v>0</v>
      </c>
      <c r="U48" s="73">
        <f t="shared" ref="U48" si="38">SUM(S48*T48)</f>
        <v>0</v>
      </c>
      <c r="V48" s="73">
        <f>SUM(S48-U48)</f>
        <v>5221640</v>
      </c>
      <c r="W48" s="56">
        <f>SUM(V48)</f>
        <v>5221640</v>
      </c>
      <c r="X48" s="79">
        <v>0.11</v>
      </c>
      <c r="Y48" s="56">
        <f t="shared" ref="Y48" si="39">SUM(W48+(W48*X48))</f>
        <v>5796020.4000000004</v>
      </c>
    </row>
    <row r="49" spans="1:297" s="120" customFormat="1" ht="15.5" x14ac:dyDescent="0.35">
      <c r="A49" s="788"/>
      <c r="B49" s="785"/>
      <c r="C49" s="839"/>
      <c r="D49" s="788"/>
      <c r="E49" s="207" t="s">
        <v>325</v>
      </c>
      <c r="F49" s="165">
        <v>3</v>
      </c>
      <c r="G49" s="45" t="s">
        <v>52</v>
      </c>
      <c r="H49" s="527">
        <v>138738.73800000001</v>
      </c>
      <c r="I49" s="44">
        <f t="shared" ref="I49" si="40">SUM(F49*H49)</f>
        <v>416216.21400000004</v>
      </c>
      <c r="J49" s="136">
        <v>0</v>
      </c>
      <c r="K49" s="46">
        <f>SUM(I49*J49)</f>
        <v>0</v>
      </c>
      <c r="L49" s="46">
        <f>SUM(I49-K49)</f>
        <v>416216.21400000004</v>
      </c>
      <c r="M49" s="793"/>
      <c r="N49" s="908"/>
      <c r="O49" s="793"/>
      <c r="P49" s="778"/>
      <c r="Q49" s="266" t="s">
        <v>227</v>
      </c>
      <c r="R49" s="573">
        <v>97117</v>
      </c>
      <c r="S49" s="97">
        <f>SUM(F49*R49)</f>
        <v>291351</v>
      </c>
      <c r="T49" s="83">
        <v>0</v>
      </c>
      <c r="U49" s="81">
        <f t="shared" si="35"/>
        <v>0</v>
      </c>
      <c r="V49" s="81">
        <f>SUM(S49-U49)</f>
        <v>291351</v>
      </c>
      <c r="W49" s="46">
        <f>SUM(V49)</f>
        <v>291351</v>
      </c>
      <c r="X49" s="83">
        <v>0.11</v>
      </c>
      <c r="Y49" s="46">
        <f t="shared" si="36"/>
        <v>323399.61</v>
      </c>
    </row>
    <row r="50" spans="1:297" ht="15" customHeight="1" x14ac:dyDescent="0.35"/>
    <row r="53" spans="1:297" ht="19" thickBot="1" x14ac:dyDescent="0.4">
      <c r="A53" s="843" t="s">
        <v>712</v>
      </c>
      <c r="B53" s="842"/>
      <c r="C53" s="842"/>
      <c r="D53" s="2"/>
      <c r="E53" s="4"/>
      <c r="F53" s="5"/>
      <c r="G53" s="4"/>
      <c r="H53" s="6"/>
      <c r="I53" s="7"/>
      <c r="J53" s="8"/>
      <c r="K53" s="9"/>
      <c r="L53" s="9"/>
      <c r="M53" s="10"/>
      <c r="N53" s="10"/>
      <c r="O53" s="10"/>
      <c r="P53" s="10"/>
      <c r="Q53" s="11"/>
      <c r="R53" s="11"/>
      <c r="S53" s="12"/>
      <c r="T53" s="13"/>
      <c r="U53" s="13"/>
      <c r="V53" s="13"/>
      <c r="W53" s="12"/>
      <c r="X53" s="13"/>
      <c r="Y53" s="13"/>
    </row>
    <row r="54" spans="1:297" ht="15.5" x14ac:dyDescent="0.35">
      <c r="A54" s="798" t="s">
        <v>0</v>
      </c>
      <c r="B54" s="798" t="s">
        <v>1</v>
      </c>
      <c r="C54" s="798"/>
      <c r="D54" s="800" t="s">
        <v>3</v>
      </c>
      <c r="E54" s="798" t="s">
        <v>5</v>
      </c>
      <c r="F54" s="798" t="s">
        <v>6</v>
      </c>
      <c r="G54" s="798"/>
      <c r="H54" s="370" t="s">
        <v>7</v>
      </c>
      <c r="I54" s="371" t="s">
        <v>8</v>
      </c>
      <c r="J54" s="372" t="s">
        <v>9</v>
      </c>
      <c r="K54" s="371" t="s">
        <v>10</v>
      </c>
      <c r="L54" s="371" t="s">
        <v>10</v>
      </c>
      <c r="M54" s="371" t="s">
        <v>11</v>
      </c>
      <c r="N54" s="802" t="s">
        <v>93</v>
      </c>
      <c r="O54" s="802" t="s">
        <v>206</v>
      </c>
      <c r="P54" s="371" t="s">
        <v>12</v>
      </c>
      <c r="Q54" s="804" t="s">
        <v>13</v>
      </c>
      <c r="R54" s="371" t="s">
        <v>14</v>
      </c>
      <c r="S54" s="371" t="s">
        <v>14</v>
      </c>
      <c r="T54" s="374" t="s">
        <v>15</v>
      </c>
      <c r="U54" s="40" t="s">
        <v>16</v>
      </c>
      <c r="V54" s="40" t="s">
        <v>17</v>
      </c>
      <c r="W54" s="40" t="s">
        <v>18</v>
      </c>
      <c r="X54" s="794" t="s">
        <v>19</v>
      </c>
      <c r="Y54" s="796" t="s">
        <v>17</v>
      </c>
    </row>
    <row r="55" spans="1:297" s="41" customFormat="1" ht="16" thickBot="1" x14ac:dyDescent="0.4">
      <c r="A55" s="799"/>
      <c r="B55" s="399" t="s">
        <v>20</v>
      </c>
      <c r="C55" s="395" t="s">
        <v>21</v>
      </c>
      <c r="D55" s="801"/>
      <c r="E55" s="799"/>
      <c r="F55" s="401" t="s">
        <v>23</v>
      </c>
      <c r="G55" s="395" t="s">
        <v>24</v>
      </c>
      <c r="H55" s="402" t="s">
        <v>25</v>
      </c>
      <c r="I55" s="403" t="s">
        <v>25</v>
      </c>
      <c r="J55" s="404" t="s">
        <v>26</v>
      </c>
      <c r="K55" s="403" t="s">
        <v>27</v>
      </c>
      <c r="L55" s="403" t="s">
        <v>28</v>
      </c>
      <c r="M55" s="403" t="s">
        <v>29</v>
      </c>
      <c r="N55" s="803"/>
      <c r="O55" s="803"/>
      <c r="P55" s="403" t="s">
        <v>30</v>
      </c>
      <c r="Q55" s="805"/>
      <c r="R55" s="403" t="s">
        <v>31</v>
      </c>
      <c r="S55" s="403" t="s">
        <v>32</v>
      </c>
      <c r="T55" s="406" t="s">
        <v>33</v>
      </c>
      <c r="U55" s="395" t="s">
        <v>34</v>
      </c>
      <c r="V55" s="395" t="s">
        <v>35</v>
      </c>
      <c r="W55" s="395" t="s">
        <v>36</v>
      </c>
      <c r="X55" s="795"/>
      <c r="Y55" s="797"/>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row>
    <row r="56" spans="1:297" s="120" customFormat="1" ht="15.5" x14ac:dyDescent="0.35">
      <c r="A56" s="786">
        <v>1</v>
      </c>
      <c r="B56" s="783">
        <v>45963</v>
      </c>
      <c r="C56" s="838" t="s">
        <v>744</v>
      </c>
      <c r="D56" s="786" t="s">
        <v>204</v>
      </c>
      <c r="E56" s="288" t="s">
        <v>326</v>
      </c>
      <c r="F56" s="253">
        <v>15</v>
      </c>
      <c r="G56" s="135" t="s">
        <v>52</v>
      </c>
      <c r="H56" s="534">
        <v>186486</v>
      </c>
      <c r="I56" s="123">
        <f>SUM(F56*H56)</f>
        <v>2797290</v>
      </c>
      <c r="J56" s="133">
        <v>0</v>
      </c>
      <c r="K56" s="134">
        <f>SUM(I56*J56)</f>
        <v>0</v>
      </c>
      <c r="L56" s="134">
        <f t="shared" ref="L56" si="41">SUM(I56-K56)</f>
        <v>2797290</v>
      </c>
      <c r="M56" s="791">
        <f>SUM(L56:L59)</f>
        <v>6554036</v>
      </c>
      <c r="N56" s="906">
        <f>SUM(M56*11%)</f>
        <v>720943.96</v>
      </c>
      <c r="O56" s="791">
        <f t="shared" ref="O56" si="42">SUM(M56*1.5%)</f>
        <v>98310.54</v>
      </c>
      <c r="P56" s="776">
        <f>SUM(M56+N56)</f>
        <v>7274979.96</v>
      </c>
      <c r="Q56" s="168" t="s">
        <v>227</v>
      </c>
      <c r="R56" s="572">
        <v>130541</v>
      </c>
      <c r="S56" s="137">
        <f>SUM(F56*R56)</f>
        <v>1958115</v>
      </c>
      <c r="T56" s="138">
        <v>0</v>
      </c>
      <c r="U56" s="129">
        <f t="shared" ref="U56:U59" si="43">SUM(S56*T56)</f>
        <v>0</v>
      </c>
      <c r="V56" s="129">
        <f>SUM(S56-U56)</f>
        <v>1958115</v>
      </c>
      <c r="W56" s="134">
        <f>SUM(V56)</f>
        <v>1958115</v>
      </c>
      <c r="X56" s="138">
        <v>0.11</v>
      </c>
      <c r="Y56" s="134">
        <f t="shared" ref="Y56:Y59" si="44">SUM(W56+(W56*X56))</f>
        <v>2173507.65</v>
      </c>
    </row>
    <row r="57" spans="1:297" s="120" customFormat="1" ht="15.5" x14ac:dyDescent="0.35">
      <c r="A57" s="787"/>
      <c r="B57" s="784"/>
      <c r="C57" s="884"/>
      <c r="D57" s="787"/>
      <c r="E57" s="74" t="s">
        <v>324</v>
      </c>
      <c r="F57" s="76">
        <v>2</v>
      </c>
      <c r="G57" s="55" t="s">
        <v>52</v>
      </c>
      <c r="H57" s="526">
        <v>198198</v>
      </c>
      <c r="I57" s="54">
        <f t="shared" ref="I57" si="45">SUM(F57*H57)</f>
        <v>396396</v>
      </c>
      <c r="J57" s="158">
        <v>0</v>
      </c>
      <c r="K57" s="56">
        <f>SUM(I57*J57)</f>
        <v>0</v>
      </c>
      <c r="L57" s="56">
        <f>SUM(I57-K57)</f>
        <v>396396</v>
      </c>
      <c r="M57" s="792"/>
      <c r="N57" s="907"/>
      <c r="O57" s="792"/>
      <c r="P57" s="777"/>
      <c r="Q57" s="174" t="s">
        <v>227</v>
      </c>
      <c r="R57" s="570">
        <v>138739</v>
      </c>
      <c r="S57" s="78">
        <f>SUM(F57*R57)</f>
        <v>277478</v>
      </c>
      <c r="T57" s="79">
        <v>0</v>
      </c>
      <c r="U57" s="73">
        <f t="shared" ref="U57:U58" si="46">SUM(S57*T57)</f>
        <v>0</v>
      </c>
      <c r="V57" s="73">
        <f>SUM(S57-U57)</f>
        <v>277478</v>
      </c>
      <c r="W57" s="56">
        <f>SUM(V57)</f>
        <v>277478</v>
      </c>
      <c r="X57" s="79">
        <v>0.11</v>
      </c>
      <c r="Y57" s="56">
        <f t="shared" ref="Y57:Y58" si="47">SUM(W57+(W57*X57))</f>
        <v>308000.58</v>
      </c>
    </row>
    <row r="58" spans="1:297" s="120" customFormat="1" ht="15" customHeight="1" x14ac:dyDescent="0.35">
      <c r="A58" s="787"/>
      <c r="B58" s="784"/>
      <c r="C58" s="884"/>
      <c r="D58" s="787"/>
      <c r="E58" s="569" t="s">
        <v>327</v>
      </c>
      <c r="F58" s="76">
        <v>20</v>
      </c>
      <c r="G58" s="55" t="s">
        <v>52</v>
      </c>
      <c r="H58" s="526">
        <v>133333</v>
      </c>
      <c r="I58" s="54">
        <f>SUM(F58*H58)</f>
        <v>2666660</v>
      </c>
      <c r="J58" s="158">
        <v>0</v>
      </c>
      <c r="K58" s="56">
        <f>SUM(I58*J58)</f>
        <v>0</v>
      </c>
      <c r="L58" s="56">
        <f t="shared" ref="L58" si="48">SUM(I58-K58)</f>
        <v>2666660</v>
      </c>
      <c r="M58" s="792"/>
      <c r="N58" s="907"/>
      <c r="O58" s="792"/>
      <c r="P58" s="777"/>
      <c r="Q58" s="174" t="s">
        <v>227</v>
      </c>
      <c r="R58" s="570">
        <v>93333</v>
      </c>
      <c r="S58" s="78">
        <f>SUM(F58*R58)</f>
        <v>1866660</v>
      </c>
      <c r="T58" s="79">
        <v>0</v>
      </c>
      <c r="U58" s="73">
        <f t="shared" si="46"/>
        <v>0</v>
      </c>
      <c r="V58" s="73">
        <f>SUM(S58-U58)</f>
        <v>1866660</v>
      </c>
      <c r="W58" s="56">
        <f>SUM(V58)</f>
        <v>1866660</v>
      </c>
      <c r="X58" s="79">
        <v>0.11</v>
      </c>
      <c r="Y58" s="56">
        <f t="shared" si="47"/>
        <v>2071992.6</v>
      </c>
    </row>
    <row r="59" spans="1:297" s="120" customFormat="1" ht="15.5" x14ac:dyDescent="0.35">
      <c r="A59" s="788"/>
      <c r="B59" s="785"/>
      <c r="C59" s="839"/>
      <c r="D59" s="788"/>
      <c r="E59" s="207" t="s">
        <v>325</v>
      </c>
      <c r="F59" s="165">
        <v>5</v>
      </c>
      <c r="G59" s="45" t="s">
        <v>52</v>
      </c>
      <c r="H59" s="527">
        <v>138738</v>
      </c>
      <c r="I59" s="44">
        <f t="shared" ref="I59" si="49">SUM(F59*H59)</f>
        <v>693690</v>
      </c>
      <c r="J59" s="136">
        <v>0</v>
      </c>
      <c r="K59" s="46">
        <f>SUM(I59*J59)</f>
        <v>0</v>
      </c>
      <c r="L59" s="46">
        <f>SUM(I59-K59)</f>
        <v>693690</v>
      </c>
      <c r="M59" s="793"/>
      <c r="N59" s="908"/>
      <c r="O59" s="793"/>
      <c r="P59" s="47"/>
      <c r="Q59" s="266" t="s">
        <v>227</v>
      </c>
      <c r="R59" s="573">
        <v>97117</v>
      </c>
      <c r="S59" s="97">
        <f>SUM(F59*R59)</f>
        <v>485585</v>
      </c>
      <c r="T59" s="83">
        <v>0</v>
      </c>
      <c r="U59" s="81">
        <f t="shared" si="43"/>
        <v>0</v>
      </c>
      <c r="V59" s="81">
        <f>SUM(S59-U59)</f>
        <v>485585</v>
      </c>
      <c r="W59" s="46">
        <f>SUM(V59)</f>
        <v>485585</v>
      </c>
      <c r="X59" s="83">
        <v>0.11</v>
      </c>
      <c r="Y59" s="46">
        <f t="shared" si="44"/>
        <v>538999.35</v>
      </c>
    </row>
  </sheetData>
  <mergeCells count="111">
    <mergeCell ref="Q54:Q55"/>
    <mergeCell ref="X54:X55"/>
    <mergeCell ref="Y54:Y55"/>
    <mergeCell ref="A56:A59"/>
    <mergeCell ref="B56:B59"/>
    <mergeCell ref="C56:C59"/>
    <mergeCell ref="D56:D59"/>
    <mergeCell ref="M56:M59"/>
    <mergeCell ref="N56:N59"/>
    <mergeCell ref="O56:O59"/>
    <mergeCell ref="P56:P58"/>
    <mergeCell ref="A53:C53"/>
    <mergeCell ref="A54:A55"/>
    <mergeCell ref="B54:C54"/>
    <mergeCell ref="D54:D55"/>
    <mergeCell ref="E54:E55"/>
    <mergeCell ref="F54:G54"/>
    <mergeCell ref="N54:N55"/>
    <mergeCell ref="O54:O55"/>
    <mergeCell ref="Q36:Q37"/>
    <mergeCell ref="X36:X37"/>
    <mergeCell ref="Y36:Y37"/>
    <mergeCell ref="A38:A40"/>
    <mergeCell ref="B38:B40"/>
    <mergeCell ref="C38:C40"/>
    <mergeCell ref="D38:D40"/>
    <mergeCell ref="M38:M40"/>
    <mergeCell ref="N38:N40"/>
    <mergeCell ref="O38:O40"/>
    <mergeCell ref="P38:P39"/>
    <mergeCell ref="A35:C35"/>
    <mergeCell ref="A36:A37"/>
    <mergeCell ref="B36:C36"/>
    <mergeCell ref="D36:D37"/>
    <mergeCell ref="E36:E37"/>
    <mergeCell ref="F36:G36"/>
    <mergeCell ref="N36:N37"/>
    <mergeCell ref="O36:O37"/>
    <mergeCell ref="A1:G1"/>
    <mergeCell ref="A7:E8"/>
    <mergeCell ref="A11:C11"/>
    <mergeCell ref="A12:A13"/>
    <mergeCell ref="B12:C12"/>
    <mergeCell ref="D12:D13"/>
    <mergeCell ref="E12:E13"/>
    <mergeCell ref="F12:G12"/>
    <mergeCell ref="N12:N13"/>
    <mergeCell ref="O12:O13"/>
    <mergeCell ref="Q12:Q13"/>
    <mergeCell ref="X12:X13"/>
    <mergeCell ref="Y12:Y13"/>
    <mergeCell ref="A14:A15"/>
    <mergeCell ref="B14:B15"/>
    <mergeCell ref="C14:C15"/>
    <mergeCell ref="D14:D15"/>
    <mergeCell ref="M14:M15"/>
    <mergeCell ref="N14:N15"/>
    <mergeCell ref="O14:O15"/>
    <mergeCell ref="A16:A17"/>
    <mergeCell ref="B16:B17"/>
    <mergeCell ref="C16:C17"/>
    <mergeCell ref="D16:D17"/>
    <mergeCell ref="M16:M17"/>
    <mergeCell ref="N16:N17"/>
    <mergeCell ref="O16:O17"/>
    <mergeCell ref="A25:A28"/>
    <mergeCell ref="B25:B28"/>
    <mergeCell ref="C25:C28"/>
    <mergeCell ref="D25:D28"/>
    <mergeCell ref="M25:M28"/>
    <mergeCell ref="N25:N28"/>
    <mergeCell ref="O25:O28"/>
    <mergeCell ref="P25:P27"/>
    <mergeCell ref="A22:C22"/>
    <mergeCell ref="A23:A24"/>
    <mergeCell ref="B23:C23"/>
    <mergeCell ref="D23:D24"/>
    <mergeCell ref="E23:E24"/>
    <mergeCell ref="F23:G23"/>
    <mergeCell ref="N23:N24"/>
    <mergeCell ref="O23:O24"/>
    <mergeCell ref="A29:A30"/>
    <mergeCell ref="B29:B30"/>
    <mergeCell ref="C29:C30"/>
    <mergeCell ref="D29:D30"/>
    <mergeCell ref="M29:M30"/>
    <mergeCell ref="N29:N30"/>
    <mergeCell ref="O29:O30"/>
    <mergeCell ref="P29:P30"/>
    <mergeCell ref="Q23:Q24"/>
    <mergeCell ref="X23:X24"/>
    <mergeCell ref="Y23:Y24"/>
    <mergeCell ref="A44:C44"/>
    <mergeCell ref="A45:A46"/>
    <mergeCell ref="B45:C45"/>
    <mergeCell ref="D45:D46"/>
    <mergeCell ref="E45:E46"/>
    <mergeCell ref="F45:G45"/>
    <mergeCell ref="N45:N46"/>
    <mergeCell ref="O45:O46"/>
    <mergeCell ref="Q45:Q46"/>
    <mergeCell ref="X45:X46"/>
    <mergeCell ref="Y45:Y46"/>
    <mergeCell ref="A47:A49"/>
    <mergeCell ref="B47:B49"/>
    <mergeCell ref="C47:C49"/>
    <mergeCell ref="D47:D49"/>
    <mergeCell ref="M47:M49"/>
    <mergeCell ref="N47:N49"/>
    <mergeCell ref="O47:O49"/>
    <mergeCell ref="P47:P49"/>
  </mergeCells>
  <pageMargins left="0.25" right="0.25" top="0.75" bottom="0.75" header="0.3" footer="0.3"/>
  <pageSetup paperSize="9" scale="77" fitToHeight="0" orientation="portrait" horizontalDpi="4294967292" verticalDpi="0" copies="3"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20BD-4E80-4613-88C9-A89E0D5D0A37}">
  <sheetPr codeName="Sheet34">
    <pageSetUpPr fitToPage="1"/>
  </sheetPr>
  <dimension ref="A1:KK28"/>
  <sheetViews>
    <sheetView zoomScaleNormal="100" workbookViewId="0">
      <selection activeCell="D7" sqref="D1:D1048576"/>
    </sheetView>
  </sheetViews>
  <sheetFormatPr defaultRowHeight="14.5" x14ac:dyDescent="0.35"/>
  <cols>
    <col min="2" max="2" width="15.7265625" customWidth="1"/>
    <col min="3" max="3" width="14" customWidth="1"/>
    <col min="4" max="4" width="18.453125" customWidth="1"/>
    <col min="5" max="5" width="57.81640625" customWidth="1"/>
    <col min="8" max="8" width="18.26953125" customWidth="1"/>
    <col min="9" max="9" width="15.453125" customWidth="1"/>
    <col min="12" max="12" width="16.26953125" customWidth="1"/>
    <col min="13" max="13" width="13.26953125" customWidth="1"/>
    <col min="14" max="14" width="11.1796875" bestFit="1" customWidth="1"/>
    <col min="15" max="15" width="12.1796875" bestFit="1" customWidth="1"/>
    <col min="16" max="16" width="12.81640625" customWidth="1"/>
    <col min="17" max="17" width="23.1796875" customWidth="1"/>
    <col min="18" max="18" width="18.453125" customWidth="1"/>
    <col min="19" max="19" width="17.81640625" customWidth="1"/>
    <col min="20" max="20" width="17.7265625" customWidth="1"/>
    <col min="21" max="21" width="18.453125" customWidth="1"/>
    <col min="22" max="22" width="18.26953125" customWidth="1"/>
    <col min="23" max="23" width="16" customWidth="1"/>
    <col min="25" max="25" width="15.54296875" customWidth="1"/>
    <col min="26" max="26" width="9.7265625" customWidth="1"/>
  </cols>
  <sheetData>
    <row r="1" spans="1:25" ht="26" x14ac:dyDescent="0.35">
      <c r="A1" s="844" t="s">
        <v>145</v>
      </c>
      <c r="B1" s="844"/>
      <c r="C1" s="844"/>
      <c r="D1" s="844"/>
      <c r="E1" s="844"/>
      <c r="F1" s="844"/>
      <c r="G1" s="844"/>
      <c r="H1" s="21"/>
      <c r="I1" s="21"/>
      <c r="J1" s="22"/>
      <c r="K1" s="21"/>
      <c r="L1" s="21"/>
      <c r="M1" s="23"/>
      <c r="N1" s="23"/>
      <c r="O1" s="23"/>
      <c r="P1" s="23"/>
      <c r="Q1" s="23"/>
      <c r="R1" s="23"/>
      <c r="S1" s="25"/>
      <c r="T1" s="23"/>
      <c r="U1" s="23"/>
      <c r="V1" s="23"/>
      <c r="W1" s="25"/>
      <c r="X1" s="23"/>
      <c r="Y1" s="23"/>
    </row>
    <row r="2" spans="1:25"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8" spans="1:25" ht="26.25" customHeight="1" x14ac:dyDescent="0.35">
      <c r="A8" s="899" t="s">
        <v>422</v>
      </c>
      <c r="B8" s="899"/>
      <c r="C8" s="899"/>
      <c r="D8" s="899"/>
      <c r="E8" s="899"/>
      <c r="F8" s="27"/>
      <c r="G8" s="27"/>
      <c r="H8" s="21"/>
      <c r="I8" s="21"/>
      <c r="J8" s="22"/>
      <c r="K8" s="21"/>
      <c r="L8" s="21"/>
      <c r="M8" s="23"/>
      <c r="N8" s="23"/>
      <c r="O8" s="23"/>
      <c r="P8" s="23"/>
      <c r="Q8" s="23"/>
      <c r="R8" s="23"/>
      <c r="S8" s="25"/>
      <c r="T8" s="23"/>
      <c r="U8" s="23"/>
      <c r="V8" s="23"/>
      <c r="W8" s="25"/>
      <c r="X8" s="23"/>
      <c r="Y8" s="23"/>
    </row>
    <row r="9" spans="1:25" ht="26.25" customHeight="1" x14ac:dyDescent="0.35">
      <c r="A9" s="899"/>
      <c r="B9" s="899"/>
      <c r="C9" s="899"/>
      <c r="D9" s="899"/>
      <c r="E9" s="899"/>
      <c r="F9" s="27"/>
      <c r="G9" s="27"/>
      <c r="H9" s="21"/>
      <c r="I9" s="21"/>
      <c r="J9" s="22"/>
      <c r="K9" s="21"/>
      <c r="L9" s="21"/>
      <c r="M9" s="23"/>
      <c r="N9" s="23"/>
      <c r="O9" s="23"/>
      <c r="P9" s="23"/>
      <c r="Q9" s="23"/>
      <c r="R9" s="23"/>
      <c r="S9" s="25"/>
      <c r="T9" s="23"/>
      <c r="U9" s="23"/>
      <c r="V9" s="23"/>
      <c r="W9" s="25"/>
      <c r="X9" s="23"/>
      <c r="Y9" s="23"/>
    </row>
    <row r="15" spans="1:25" ht="19" thickBot="1" x14ac:dyDescent="0.4">
      <c r="A15" s="789" t="s">
        <v>376</v>
      </c>
      <c r="B15" s="789"/>
      <c r="C15" s="789"/>
      <c r="D15" s="2"/>
      <c r="E15" s="4"/>
      <c r="F15" s="5"/>
      <c r="G15" s="4"/>
      <c r="H15" s="6"/>
      <c r="I15" s="7"/>
      <c r="J15" s="8"/>
      <c r="K15" s="9"/>
      <c r="L15" s="9"/>
      <c r="M15" s="10"/>
      <c r="N15" s="10"/>
      <c r="O15" s="10"/>
      <c r="P15" s="10"/>
      <c r="Q15" s="11"/>
      <c r="R15" s="11"/>
      <c r="S15" s="12"/>
      <c r="T15" s="13"/>
      <c r="U15" s="13"/>
      <c r="V15" s="13"/>
      <c r="W15" s="12"/>
      <c r="X15" s="13"/>
      <c r="Y15" s="13"/>
    </row>
    <row r="16" spans="1:25" ht="15.5" x14ac:dyDescent="0.35">
      <c r="A16" s="798" t="s">
        <v>0</v>
      </c>
      <c r="B16" s="862" t="s">
        <v>1</v>
      </c>
      <c r="C16" s="863"/>
      <c r="D16" s="800" t="s">
        <v>3</v>
      </c>
      <c r="E16" s="798" t="s">
        <v>5</v>
      </c>
      <c r="F16" s="862" t="s">
        <v>6</v>
      </c>
      <c r="G16" s="863"/>
      <c r="H16" s="370" t="s">
        <v>7</v>
      </c>
      <c r="I16" s="371" t="s">
        <v>8</v>
      </c>
      <c r="J16" s="372" t="s">
        <v>9</v>
      </c>
      <c r="K16" s="371" t="s">
        <v>10</v>
      </c>
      <c r="L16" s="371" t="s">
        <v>10</v>
      </c>
      <c r="M16" s="371" t="s">
        <v>11</v>
      </c>
      <c r="N16" s="802" t="s">
        <v>93</v>
      </c>
      <c r="O16" s="802" t="s">
        <v>206</v>
      </c>
      <c r="P16" s="371" t="s">
        <v>12</v>
      </c>
      <c r="Q16" s="804" t="s">
        <v>13</v>
      </c>
      <c r="R16" s="371" t="s">
        <v>14</v>
      </c>
      <c r="S16" s="371" t="s">
        <v>14</v>
      </c>
      <c r="T16" s="374" t="s">
        <v>15</v>
      </c>
      <c r="U16" s="40" t="s">
        <v>16</v>
      </c>
      <c r="V16" s="40" t="s">
        <v>17</v>
      </c>
      <c r="W16" s="40" t="s">
        <v>18</v>
      </c>
      <c r="X16" s="794" t="s">
        <v>19</v>
      </c>
      <c r="Y16" s="796" t="s">
        <v>17</v>
      </c>
    </row>
    <row r="17" spans="1:297" s="41" customFormat="1" ht="16" thickBot="1" x14ac:dyDescent="0.4">
      <c r="A17" s="808"/>
      <c r="B17" s="375" t="s">
        <v>20</v>
      </c>
      <c r="C17" s="367" t="s">
        <v>21</v>
      </c>
      <c r="D17" s="809"/>
      <c r="E17" s="808"/>
      <c r="F17" s="377" t="s">
        <v>23</v>
      </c>
      <c r="G17" s="367" t="s">
        <v>24</v>
      </c>
      <c r="H17" s="378" t="s">
        <v>25</v>
      </c>
      <c r="I17" s="379" t="s">
        <v>25</v>
      </c>
      <c r="J17" s="380" t="s">
        <v>26</v>
      </c>
      <c r="K17" s="379" t="s">
        <v>27</v>
      </c>
      <c r="L17" s="379" t="s">
        <v>28</v>
      </c>
      <c r="M17" s="379" t="s">
        <v>29</v>
      </c>
      <c r="N17" s="810"/>
      <c r="O17" s="810"/>
      <c r="P17" s="379" t="s">
        <v>30</v>
      </c>
      <c r="Q17" s="811"/>
      <c r="R17" s="379" t="s">
        <v>31</v>
      </c>
      <c r="S17" s="379" t="s">
        <v>32</v>
      </c>
      <c r="T17" s="381" t="s">
        <v>33</v>
      </c>
      <c r="U17" s="367" t="s">
        <v>34</v>
      </c>
      <c r="V17" s="367" t="s">
        <v>35</v>
      </c>
      <c r="W17" s="367" t="s">
        <v>36</v>
      </c>
      <c r="X17" s="806"/>
      <c r="Y17" s="80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row>
    <row r="18" spans="1:297" s="20" customFormat="1" ht="15.5" x14ac:dyDescent="0.35">
      <c r="A18" s="139">
        <v>1</v>
      </c>
      <c r="B18" s="140">
        <v>45688</v>
      </c>
      <c r="C18" s="141">
        <v>117340125</v>
      </c>
      <c r="D18" s="139" t="s">
        <v>219</v>
      </c>
      <c r="E18" s="190" t="s">
        <v>278</v>
      </c>
      <c r="F18" s="139">
        <v>10</v>
      </c>
      <c r="G18" s="321" t="s">
        <v>52</v>
      </c>
      <c r="H18" s="577">
        <v>133333.33300000001</v>
      </c>
      <c r="I18" s="145">
        <f>SUM(F18*H18)</f>
        <v>1333333.33</v>
      </c>
      <c r="J18" s="149">
        <v>0</v>
      </c>
      <c r="K18" s="146">
        <f t="shared" ref="K18" si="0">SUM(I18*J18)</f>
        <v>0</v>
      </c>
      <c r="L18" s="145">
        <f t="shared" ref="L18" si="1">SUM(I18-K18)</f>
        <v>1333333.33</v>
      </c>
      <c r="M18" s="146">
        <f>SUM(L18:L18)</f>
        <v>1333333.33</v>
      </c>
      <c r="N18" s="146">
        <f>SUM(M18*11%)</f>
        <v>146666.66630000001</v>
      </c>
      <c r="O18" s="121">
        <f t="shared" ref="O18" si="2">SUM(M18*1.5%)</f>
        <v>19999.999950000001</v>
      </c>
      <c r="P18" s="558">
        <f>SUM(M18+N18)</f>
        <v>1479999.9963</v>
      </c>
      <c r="Q18" s="258" t="s">
        <v>227</v>
      </c>
      <c r="R18" s="577">
        <v>133333.33300000001</v>
      </c>
      <c r="S18" s="148">
        <f>SUM(F18*R18)</f>
        <v>1333333.33</v>
      </c>
      <c r="T18" s="147">
        <v>0.3</v>
      </c>
      <c r="U18" s="121">
        <f t="shared" ref="U18" si="3">SUM(S18*T18)</f>
        <v>399999.99900000001</v>
      </c>
      <c r="V18" s="121">
        <f t="shared" ref="V18" si="4">SUM(S18-U18)</f>
        <v>933333.33100000001</v>
      </c>
      <c r="W18" s="146">
        <f t="shared" ref="W18" si="5">SUM(V18)</f>
        <v>933333.33100000001</v>
      </c>
      <c r="X18" s="147">
        <v>0.11</v>
      </c>
      <c r="Y18" s="146">
        <f t="shared" ref="Y18" si="6">SUM(W18+(W18*X18))</f>
        <v>1035999.9974100001</v>
      </c>
    </row>
    <row r="24" spans="1:297" ht="19" thickBot="1" x14ac:dyDescent="0.4">
      <c r="A24" s="789" t="s">
        <v>474</v>
      </c>
      <c r="B24" s="789"/>
      <c r="C24" s="789"/>
      <c r="D24" s="2"/>
      <c r="E24" s="4"/>
      <c r="F24" s="5"/>
      <c r="G24" s="4"/>
      <c r="H24" s="6"/>
      <c r="I24" s="7"/>
      <c r="J24" s="8"/>
      <c r="K24" s="9"/>
      <c r="L24" s="9"/>
      <c r="M24" s="10"/>
      <c r="N24" s="10"/>
      <c r="O24" s="10"/>
      <c r="P24" s="10"/>
      <c r="Q24" s="11"/>
      <c r="R24" s="11"/>
      <c r="S24" s="12"/>
      <c r="T24" s="13"/>
      <c r="U24" s="13"/>
      <c r="V24" s="13"/>
      <c r="W24" s="12"/>
      <c r="X24" s="13"/>
      <c r="Y24" s="13"/>
    </row>
    <row r="25" spans="1:297" ht="15.5" x14ac:dyDescent="0.35">
      <c r="A25" s="798" t="s">
        <v>0</v>
      </c>
      <c r="B25" s="862" t="s">
        <v>1</v>
      </c>
      <c r="C25" s="863"/>
      <c r="D25" s="800" t="s">
        <v>3</v>
      </c>
      <c r="E25" s="798" t="s">
        <v>5</v>
      </c>
      <c r="F25" s="862" t="s">
        <v>6</v>
      </c>
      <c r="G25" s="863"/>
      <c r="H25" s="370" t="s">
        <v>7</v>
      </c>
      <c r="I25" s="371" t="s">
        <v>8</v>
      </c>
      <c r="J25" s="372" t="s">
        <v>9</v>
      </c>
      <c r="K25" s="371" t="s">
        <v>10</v>
      </c>
      <c r="L25" s="371" t="s">
        <v>10</v>
      </c>
      <c r="M25" s="371" t="s">
        <v>11</v>
      </c>
      <c r="N25" s="802" t="s">
        <v>93</v>
      </c>
      <c r="O25" s="802" t="s">
        <v>206</v>
      </c>
      <c r="P25" s="371" t="s">
        <v>12</v>
      </c>
      <c r="Q25" s="804" t="s">
        <v>13</v>
      </c>
      <c r="R25" s="371" t="s">
        <v>14</v>
      </c>
      <c r="S25" s="371" t="s">
        <v>14</v>
      </c>
      <c r="T25" s="374" t="s">
        <v>15</v>
      </c>
      <c r="U25" s="40" t="s">
        <v>16</v>
      </c>
      <c r="V25" s="40" t="s">
        <v>17</v>
      </c>
      <c r="W25" s="40" t="s">
        <v>18</v>
      </c>
      <c r="X25" s="794" t="s">
        <v>19</v>
      </c>
      <c r="Y25" s="796" t="s">
        <v>17</v>
      </c>
    </row>
    <row r="26" spans="1:297" s="41" customFormat="1" ht="16" thickBot="1" x14ac:dyDescent="0.4">
      <c r="A26" s="808"/>
      <c r="B26" s="375" t="s">
        <v>20</v>
      </c>
      <c r="C26" s="367" t="s">
        <v>21</v>
      </c>
      <c r="D26" s="809"/>
      <c r="E26" s="808"/>
      <c r="F26" s="377" t="s">
        <v>23</v>
      </c>
      <c r="G26" s="367" t="s">
        <v>24</v>
      </c>
      <c r="H26" s="378" t="s">
        <v>25</v>
      </c>
      <c r="I26" s="379" t="s">
        <v>25</v>
      </c>
      <c r="J26" s="380" t="s">
        <v>26</v>
      </c>
      <c r="K26" s="379" t="s">
        <v>27</v>
      </c>
      <c r="L26" s="379" t="s">
        <v>28</v>
      </c>
      <c r="M26" s="379" t="s">
        <v>29</v>
      </c>
      <c r="N26" s="810"/>
      <c r="O26" s="810"/>
      <c r="P26" s="379" t="s">
        <v>30</v>
      </c>
      <c r="Q26" s="811"/>
      <c r="R26" s="379" t="s">
        <v>31</v>
      </c>
      <c r="S26" s="379" t="s">
        <v>32</v>
      </c>
      <c r="T26" s="381" t="s">
        <v>33</v>
      </c>
      <c r="U26" s="367" t="s">
        <v>34</v>
      </c>
      <c r="V26" s="367" t="s">
        <v>35</v>
      </c>
      <c r="W26" s="367" t="s">
        <v>36</v>
      </c>
      <c r="X26" s="806"/>
      <c r="Y26" s="807"/>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row>
    <row r="27" spans="1:297" s="355" customFormat="1" ht="15.5" x14ac:dyDescent="0.35">
      <c r="A27" s="826">
        <v>1</v>
      </c>
      <c r="B27" s="888">
        <v>45361</v>
      </c>
      <c r="C27" s="889">
        <v>117760325</v>
      </c>
      <c r="D27" s="826" t="s">
        <v>219</v>
      </c>
      <c r="E27" s="309" t="s">
        <v>487</v>
      </c>
      <c r="F27" s="333">
        <v>10</v>
      </c>
      <c r="G27" s="430" t="s">
        <v>45</v>
      </c>
      <c r="H27" s="670">
        <v>133333.33300000001</v>
      </c>
      <c r="I27" s="433">
        <f>SUM(F27*H27)</f>
        <v>1333333.33</v>
      </c>
      <c r="J27" s="435">
        <v>0</v>
      </c>
      <c r="K27" s="434">
        <f t="shared" ref="K27" si="7">SUM(I27*J27)</f>
        <v>0</v>
      </c>
      <c r="L27" s="433">
        <f t="shared" ref="L27" si="8">SUM(I27-K27)</f>
        <v>1333333.33</v>
      </c>
      <c r="M27" s="434">
        <f>SUM(L27:L28)</f>
        <v>1706306.3020000001</v>
      </c>
      <c r="N27" s="434">
        <f>SUM(M27*11%)</f>
        <v>187693.69322000002</v>
      </c>
      <c r="O27" s="429">
        <f t="shared" ref="O27" si="9">SUM(M27*1.5%)</f>
        <v>25594.594530000002</v>
      </c>
      <c r="P27" s="671">
        <f>SUM(M27+N27)</f>
        <v>1893999.9952200002</v>
      </c>
      <c r="Q27" s="672" t="s">
        <v>227</v>
      </c>
      <c r="R27" s="673">
        <v>93333</v>
      </c>
      <c r="S27" s="436">
        <f>SUM(F27*R27)</f>
        <v>933330</v>
      </c>
      <c r="T27" s="430">
        <v>0</v>
      </c>
      <c r="U27" s="429">
        <f t="shared" ref="U27" si="10">SUM(S27*T27)</f>
        <v>0</v>
      </c>
      <c r="V27" s="429">
        <f t="shared" ref="V27" si="11">SUM(S27-U27)</f>
        <v>933330</v>
      </c>
      <c r="W27" s="434">
        <f t="shared" ref="W27:W28" si="12">SUM(V27)</f>
        <v>933330</v>
      </c>
      <c r="X27" s="430">
        <v>0.11</v>
      </c>
      <c r="Y27" s="434">
        <f>SUM(W27+(W27*X27))</f>
        <v>1035996.3</v>
      </c>
    </row>
    <row r="28" spans="1:297" s="355" customFormat="1" ht="15.5" x14ac:dyDescent="0.35">
      <c r="A28" s="825"/>
      <c r="B28" s="875"/>
      <c r="C28" s="878"/>
      <c r="D28" s="825"/>
      <c r="E28" s="308" t="s">
        <v>488</v>
      </c>
      <c r="F28" s="341">
        <v>2</v>
      </c>
      <c r="G28" s="345" t="s">
        <v>486</v>
      </c>
      <c r="H28" s="674">
        <v>186486.486</v>
      </c>
      <c r="I28" s="419">
        <f>SUM(F28*H28)</f>
        <v>372972.97200000001</v>
      </c>
      <c r="J28" s="421">
        <v>0</v>
      </c>
      <c r="K28" s="383">
        <f t="shared" ref="K28" si="13">SUM(I28*J28)</f>
        <v>0</v>
      </c>
      <c r="L28" s="419">
        <f t="shared" ref="L28" si="14">SUM(I28-K28)</f>
        <v>372972.97200000001</v>
      </c>
      <c r="M28" s="383"/>
      <c r="N28" s="383"/>
      <c r="O28" s="351"/>
      <c r="P28" s="675"/>
      <c r="Q28" s="432" t="s">
        <v>227</v>
      </c>
      <c r="R28" s="676">
        <v>130541</v>
      </c>
      <c r="S28" s="420">
        <f>SUM(F28*R28)</f>
        <v>261082</v>
      </c>
      <c r="T28" s="345">
        <v>0</v>
      </c>
      <c r="U28" s="351">
        <f t="shared" ref="U28" si="15">SUM(S28*T28)</f>
        <v>0</v>
      </c>
      <c r="V28" s="351">
        <f t="shared" ref="V28" si="16">SUM(S28-U28)</f>
        <v>261082</v>
      </c>
      <c r="W28" s="383">
        <f t="shared" si="12"/>
        <v>261082</v>
      </c>
      <c r="X28" s="345">
        <v>0.11</v>
      </c>
      <c r="Y28" s="383">
        <f>SUM(W28+(W28*X28))</f>
        <v>289801.02</v>
      </c>
    </row>
  </sheetData>
  <mergeCells count="28">
    <mergeCell ref="A1:G1"/>
    <mergeCell ref="A24:C24"/>
    <mergeCell ref="A25:A26"/>
    <mergeCell ref="B25:C25"/>
    <mergeCell ref="D25:D26"/>
    <mergeCell ref="X16:X17"/>
    <mergeCell ref="Y16:Y17"/>
    <mergeCell ref="A8:E9"/>
    <mergeCell ref="E16:E17"/>
    <mergeCell ref="F16:G16"/>
    <mergeCell ref="N16:N17"/>
    <mergeCell ref="O16:O17"/>
    <mergeCell ref="Q16:Q17"/>
    <mergeCell ref="A15:C15"/>
    <mergeCell ref="A16:A17"/>
    <mergeCell ref="B16:C16"/>
    <mergeCell ref="D16:D17"/>
    <mergeCell ref="X25:X26"/>
    <mergeCell ref="Y25:Y26"/>
    <mergeCell ref="A27:A28"/>
    <mergeCell ref="B27:B28"/>
    <mergeCell ref="C27:C28"/>
    <mergeCell ref="D27:D28"/>
    <mergeCell ref="E25:E26"/>
    <mergeCell ref="F25:G25"/>
    <mergeCell ref="N25:N26"/>
    <mergeCell ref="O25:O26"/>
    <mergeCell ref="Q25:Q26"/>
  </mergeCells>
  <pageMargins left="0.25" right="0.25" top="0.75" bottom="0" header="0.3" footer="0.3"/>
  <pageSetup paperSize="9" scale="86" fitToHeight="0" orientation="portrait" horizontalDpi="4294967292" verticalDpi="0" copies="3"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A95D-A728-44ED-B2E9-15276E6ACFCE}">
  <sheetPr codeName="Sheet36">
    <pageSetUpPr fitToPage="1"/>
  </sheetPr>
  <dimension ref="A1:KK65"/>
  <sheetViews>
    <sheetView zoomScaleNormal="100" workbookViewId="0">
      <selection activeCell="D2" sqref="D1:D1048576"/>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16" width="15.7265625" customWidth="1"/>
    <col min="17" max="17" width="32.54296875" bestFit="1"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5"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5"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11" spans="1:25" ht="26" x14ac:dyDescent="0.35">
      <c r="A11" s="899" t="s">
        <v>422</v>
      </c>
      <c r="B11" s="899"/>
      <c r="C11" s="899"/>
      <c r="D11" s="899"/>
      <c r="E11" s="899"/>
      <c r="F11" s="27"/>
      <c r="G11" s="27"/>
      <c r="H11" s="21"/>
      <c r="I11" s="21"/>
      <c r="J11" s="22"/>
      <c r="K11" s="21"/>
      <c r="L11" s="21"/>
      <c r="M11" s="23"/>
      <c r="N11" s="23"/>
      <c r="O11" s="23"/>
      <c r="P11" s="23"/>
      <c r="Q11" s="23"/>
      <c r="R11" s="23"/>
      <c r="S11" s="25"/>
      <c r="T11" s="23"/>
      <c r="U11" s="23"/>
      <c r="V11" s="23"/>
      <c r="W11" s="25"/>
      <c r="X11" s="23"/>
      <c r="Y11" s="23"/>
    </row>
    <row r="12" spans="1:25" ht="26" x14ac:dyDescent="0.35">
      <c r="A12" s="899"/>
      <c r="B12" s="899"/>
      <c r="C12" s="899"/>
      <c r="D12" s="899"/>
      <c r="E12" s="899"/>
      <c r="F12" s="27"/>
      <c r="G12" s="27"/>
      <c r="H12" s="21"/>
      <c r="I12" s="21"/>
      <c r="J12" s="22"/>
      <c r="K12" s="21"/>
      <c r="L12" s="21"/>
      <c r="M12" s="23"/>
      <c r="N12" s="23"/>
      <c r="O12" s="23"/>
      <c r="P12" s="23"/>
      <c r="Q12" s="23"/>
      <c r="R12" s="23"/>
      <c r="S12" s="25"/>
      <c r="T12" s="23"/>
      <c r="U12" s="23"/>
      <c r="V12" s="23"/>
      <c r="W12" s="25"/>
      <c r="X12" s="23"/>
      <c r="Y12" s="23"/>
    </row>
    <row r="18" spans="1:297" ht="19" thickBot="1" x14ac:dyDescent="0.4">
      <c r="A18" s="843" t="s">
        <v>427</v>
      </c>
      <c r="B18" s="842"/>
      <c r="C18" s="842"/>
      <c r="D18" s="2"/>
      <c r="E18" s="4"/>
      <c r="F18" s="5"/>
      <c r="G18" s="4"/>
      <c r="H18" s="6"/>
      <c r="I18" s="7"/>
      <c r="J18" s="8"/>
      <c r="K18" s="9"/>
      <c r="L18" s="9"/>
      <c r="M18" s="10"/>
      <c r="N18" s="10"/>
      <c r="O18" s="10"/>
      <c r="P18" s="10"/>
      <c r="Q18" s="11"/>
      <c r="R18" s="11"/>
      <c r="S18" s="12"/>
      <c r="T18" s="10"/>
      <c r="U18" s="10"/>
      <c r="V18" s="10"/>
      <c r="W18" s="12"/>
      <c r="X18" s="10"/>
      <c r="Y18" s="10"/>
    </row>
    <row r="19" spans="1:297" ht="15.5" x14ac:dyDescent="0.35">
      <c r="A19" s="798" t="s">
        <v>0</v>
      </c>
      <c r="B19" s="798" t="s">
        <v>1</v>
      </c>
      <c r="C19" s="798"/>
      <c r="D19" s="800" t="s">
        <v>3</v>
      </c>
      <c r="E19" s="798" t="s">
        <v>5</v>
      </c>
      <c r="F19" s="798" t="s">
        <v>6</v>
      </c>
      <c r="G19" s="798"/>
      <c r="H19" s="370" t="s">
        <v>7</v>
      </c>
      <c r="I19" s="371" t="s">
        <v>8</v>
      </c>
      <c r="J19" s="372" t="s">
        <v>9</v>
      </c>
      <c r="K19" s="371" t="s">
        <v>10</v>
      </c>
      <c r="L19" s="371" t="s">
        <v>10</v>
      </c>
      <c r="M19" s="371" t="s">
        <v>11</v>
      </c>
      <c r="N19" s="802" t="s">
        <v>93</v>
      </c>
      <c r="O19" s="802" t="s">
        <v>206</v>
      </c>
      <c r="P19" s="371" t="s">
        <v>12</v>
      </c>
      <c r="Q19" s="804" t="s">
        <v>13</v>
      </c>
      <c r="R19" s="371" t="s">
        <v>14</v>
      </c>
      <c r="S19" s="371" t="s">
        <v>14</v>
      </c>
      <c r="T19" s="374" t="s">
        <v>15</v>
      </c>
      <c r="U19" s="40" t="s">
        <v>16</v>
      </c>
      <c r="V19" s="40" t="s">
        <v>17</v>
      </c>
      <c r="W19" s="40" t="s">
        <v>18</v>
      </c>
      <c r="X19" s="794" t="s">
        <v>19</v>
      </c>
      <c r="Y19" s="796" t="s">
        <v>17</v>
      </c>
    </row>
    <row r="20" spans="1:297" s="41" customFormat="1" ht="16" thickBot="1" x14ac:dyDescent="0.4">
      <c r="A20" s="799"/>
      <c r="B20" s="399" t="s">
        <v>20</v>
      </c>
      <c r="C20" s="395" t="s">
        <v>21</v>
      </c>
      <c r="D20" s="801"/>
      <c r="E20" s="799"/>
      <c r="F20" s="401" t="s">
        <v>23</v>
      </c>
      <c r="G20" s="395" t="s">
        <v>24</v>
      </c>
      <c r="H20" s="402" t="s">
        <v>25</v>
      </c>
      <c r="I20" s="403" t="s">
        <v>25</v>
      </c>
      <c r="J20" s="404" t="s">
        <v>26</v>
      </c>
      <c r="K20" s="403" t="s">
        <v>27</v>
      </c>
      <c r="L20" s="403" t="s">
        <v>28</v>
      </c>
      <c r="M20" s="403" t="s">
        <v>29</v>
      </c>
      <c r="N20" s="803"/>
      <c r="O20" s="803"/>
      <c r="P20" s="403" t="s">
        <v>30</v>
      </c>
      <c r="Q20" s="805"/>
      <c r="R20" s="403" t="s">
        <v>31</v>
      </c>
      <c r="S20" s="403" t="s">
        <v>32</v>
      </c>
      <c r="T20" s="406" t="s">
        <v>33</v>
      </c>
      <c r="U20" s="395" t="s">
        <v>34</v>
      </c>
      <c r="V20" s="395" t="s">
        <v>35</v>
      </c>
      <c r="W20" s="395" t="s">
        <v>36</v>
      </c>
      <c r="X20" s="795"/>
      <c r="Y20" s="797"/>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row>
    <row r="21" spans="1:297" s="120" customFormat="1" ht="15.5" x14ac:dyDescent="0.35">
      <c r="A21" s="814">
        <v>1</v>
      </c>
      <c r="B21" s="813">
        <v>45714</v>
      </c>
      <c r="C21" s="883">
        <v>117640225</v>
      </c>
      <c r="D21" s="814" t="s">
        <v>236</v>
      </c>
      <c r="E21" s="524" t="s">
        <v>228</v>
      </c>
      <c r="F21" s="162">
        <v>10</v>
      </c>
      <c r="G21" s="60" t="s">
        <v>52</v>
      </c>
      <c r="H21" s="525">
        <v>133333.33300000001</v>
      </c>
      <c r="I21" s="59">
        <f>SUM(F21*H21)</f>
        <v>1333333.33</v>
      </c>
      <c r="J21" s="60">
        <v>0</v>
      </c>
      <c r="K21" s="61">
        <f>SUM(I21*J21)</f>
        <v>0</v>
      </c>
      <c r="L21" s="61">
        <f t="shared" ref="L21:L22" si="0">SUM(I21-K21)</f>
        <v>1333333.33</v>
      </c>
      <c r="M21" s="815">
        <f>SUM(L21:L22)</f>
        <v>3198198.1900000004</v>
      </c>
      <c r="N21" s="815">
        <f t="shared" ref="N21" si="1">SUM(M21*11%)</f>
        <v>351801.80090000003</v>
      </c>
      <c r="O21" s="815">
        <f t="shared" ref="O21" si="2">SUM(M21*1.5%)</f>
        <v>47972.972850000006</v>
      </c>
      <c r="P21" s="779">
        <f>SUM(M21+N21)</f>
        <v>3549999.9909000006</v>
      </c>
      <c r="Q21" s="226" t="s">
        <v>227</v>
      </c>
      <c r="R21" s="615">
        <v>133333.33300000001</v>
      </c>
      <c r="S21" s="66">
        <f>SUM(F21*R21)</f>
        <v>1333333.33</v>
      </c>
      <c r="T21" s="68">
        <v>0.3</v>
      </c>
      <c r="U21" s="64">
        <f>SUM(S21*T21)</f>
        <v>399999.99900000001</v>
      </c>
      <c r="V21" s="64">
        <f>SUM(S21-U21)</f>
        <v>933333.33100000001</v>
      </c>
      <c r="W21" s="64">
        <f>SUM(V21)</f>
        <v>933333.33100000001</v>
      </c>
      <c r="X21" s="68">
        <v>0.11</v>
      </c>
      <c r="Y21" s="64">
        <f>SUM(W21+(W21*X21))</f>
        <v>1035999.9974100001</v>
      </c>
    </row>
    <row r="22" spans="1:297" s="120" customFormat="1" ht="15.5" x14ac:dyDescent="0.35">
      <c r="A22" s="788"/>
      <c r="B22" s="785"/>
      <c r="C22" s="839"/>
      <c r="D22" s="788"/>
      <c r="E22" s="207" t="s">
        <v>234</v>
      </c>
      <c r="F22" s="165">
        <v>10</v>
      </c>
      <c r="G22" s="45" t="s">
        <v>52</v>
      </c>
      <c r="H22" s="527">
        <v>186486.486</v>
      </c>
      <c r="I22" s="44">
        <f>SUM(F22*H22)</f>
        <v>1864864.86</v>
      </c>
      <c r="J22" s="136">
        <v>0</v>
      </c>
      <c r="K22" s="46">
        <f>SUM(I22*J22)</f>
        <v>0</v>
      </c>
      <c r="L22" s="46">
        <f t="shared" si="0"/>
        <v>1864864.86</v>
      </c>
      <c r="M22" s="793"/>
      <c r="N22" s="793"/>
      <c r="O22" s="793"/>
      <c r="P22" s="778"/>
      <c r="Q22" s="266" t="s">
        <v>227</v>
      </c>
      <c r="R22" s="616">
        <v>186486.486</v>
      </c>
      <c r="S22" s="97">
        <f>SUM(F22*R22)</f>
        <v>1864864.86</v>
      </c>
      <c r="T22" s="83">
        <v>0.3</v>
      </c>
      <c r="U22" s="81">
        <f>SUM(S22*T22)</f>
        <v>559459.45799999998</v>
      </c>
      <c r="V22" s="81">
        <f>SUM(S22-U22)</f>
        <v>1305405.4020000002</v>
      </c>
      <c r="W22" s="81">
        <f>SUM(V22)</f>
        <v>1305405.4020000002</v>
      </c>
      <c r="X22" s="83">
        <v>0.11</v>
      </c>
      <c r="Y22" s="81">
        <f>SUM(W22+(W22*X22))</f>
        <v>1448999.9962200003</v>
      </c>
    </row>
    <row r="29" spans="1:297" ht="19" thickBot="1" x14ac:dyDescent="0.4">
      <c r="A29" s="843" t="s">
        <v>531</v>
      </c>
      <c r="B29" s="842"/>
      <c r="C29" s="842"/>
      <c r="D29" s="2"/>
      <c r="E29" s="4"/>
      <c r="F29" s="5"/>
      <c r="G29" s="4"/>
      <c r="H29" s="6"/>
      <c r="I29" s="7"/>
      <c r="J29" s="8"/>
      <c r="K29" s="9"/>
      <c r="L29" s="9"/>
      <c r="M29" s="10"/>
      <c r="N29" s="10"/>
      <c r="O29" s="10"/>
      <c r="P29" s="10"/>
      <c r="Q29" s="11"/>
      <c r="R29" s="11"/>
      <c r="S29" s="12"/>
      <c r="T29" s="10"/>
      <c r="U29" s="10"/>
      <c r="V29" s="10"/>
      <c r="W29" s="12"/>
      <c r="X29" s="10"/>
      <c r="Y29" s="10"/>
    </row>
    <row r="30" spans="1:297" ht="15.5" x14ac:dyDescent="0.35">
      <c r="A30" s="798" t="s">
        <v>0</v>
      </c>
      <c r="B30" s="798" t="s">
        <v>1</v>
      </c>
      <c r="C30" s="798"/>
      <c r="D30" s="800" t="s">
        <v>3</v>
      </c>
      <c r="E30" s="798" t="s">
        <v>5</v>
      </c>
      <c r="F30" s="798" t="s">
        <v>6</v>
      </c>
      <c r="G30" s="798"/>
      <c r="H30" s="370" t="s">
        <v>7</v>
      </c>
      <c r="I30" s="371" t="s">
        <v>8</v>
      </c>
      <c r="J30" s="372" t="s">
        <v>9</v>
      </c>
      <c r="K30" s="371" t="s">
        <v>10</v>
      </c>
      <c r="L30" s="371" t="s">
        <v>10</v>
      </c>
      <c r="M30" s="371" t="s">
        <v>11</v>
      </c>
      <c r="N30" s="802" t="s">
        <v>93</v>
      </c>
      <c r="O30" s="802" t="s">
        <v>206</v>
      </c>
      <c r="P30" s="371" t="s">
        <v>12</v>
      </c>
      <c r="Q30" s="804" t="s">
        <v>13</v>
      </c>
      <c r="R30" s="371" t="s">
        <v>14</v>
      </c>
      <c r="S30" s="371" t="s">
        <v>14</v>
      </c>
      <c r="T30" s="374" t="s">
        <v>15</v>
      </c>
      <c r="U30" s="40" t="s">
        <v>16</v>
      </c>
      <c r="V30" s="40" t="s">
        <v>17</v>
      </c>
      <c r="W30" s="40" t="s">
        <v>18</v>
      </c>
      <c r="X30" s="794" t="s">
        <v>19</v>
      </c>
      <c r="Y30" s="796" t="s">
        <v>17</v>
      </c>
    </row>
    <row r="31" spans="1:297" s="41" customFormat="1" ht="16" thickBot="1" x14ac:dyDescent="0.4">
      <c r="A31" s="799"/>
      <c r="B31" s="399" t="s">
        <v>20</v>
      </c>
      <c r="C31" s="395" t="s">
        <v>21</v>
      </c>
      <c r="D31" s="801"/>
      <c r="E31" s="799"/>
      <c r="F31" s="401" t="s">
        <v>23</v>
      </c>
      <c r="G31" s="395" t="s">
        <v>24</v>
      </c>
      <c r="H31" s="402" t="s">
        <v>25</v>
      </c>
      <c r="I31" s="403" t="s">
        <v>25</v>
      </c>
      <c r="J31" s="404" t="s">
        <v>26</v>
      </c>
      <c r="K31" s="403" t="s">
        <v>27</v>
      </c>
      <c r="L31" s="403" t="s">
        <v>28</v>
      </c>
      <c r="M31" s="403" t="s">
        <v>29</v>
      </c>
      <c r="N31" s="803"/>
      <c r="O31" s="803"/>
      <c r="P31" s="403" t="s">
        <v>30</v>
      </c>
      <c r="Q31" s="805"/>
      <c r="R31" s="403" t="s">
        <v>31</v>
      </c>
      <c r="S31" s="403" t="s">
        <v>32</v>
      </c>
      <c r="T31" s="406" t="s">
        <v>33</v>
      </c>
      <c r="U31" s="395" t="s">
        <v>34</v>
      </c>
      <c r="V31" s="395" t="s">
        <v>35</v>
      </c>
      <c r="W31" s="395" t="s">
        <v>36</v>
      </c>
      <c r="X31" s="795"/>
      <c r="Y31" s="797"/>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row>
    <row r="32" spans="1:297" s="120" customFormat="1" ht="15.5" x14ac:dyDescent="0.35">
      <c r="A32" s="814">
        <v>1</v>
      </c>
      <c r="B32" s="813">
        <v>45804</v>
      </c>
      <c r="C32" s="883">
        <v>118420525</v>
      </c>
      <c r="D32" s="814" t="s">
        <v>236</v>
      </c>
      <c r="E32" s="524" t="s">
        <v>228</v>
      </c>
      <c r="F32" s="162">
        <v>12</v>
      </c>
      <c r="G32" s="60" t="s">
        <v>52</v>
      </c>
      <c r="H32" s="525">
        <v>133333.33300000001</v>
      </c>
      <c r="I32" s="59">
        <f>SUM(F32*H32)</f>
        <v>1599999.9960000003</v>
      </c>
      <c r="J32" s="60">
        <v>0</v>
      </c>
      <c r="K32" s="61">
        <f>SUM(I32*J32)</f>
        <v>0</v>
      </c>
      <c r="L32" s="61">
        <f t="shared" ref="L32:L33" si="3">SUM(I32-K32)</f>
        <v>1599999.9960000003</v>
      </c>
      <c r="M32" s="815">
        <f>SUM(L32:L33)</f>
        <v>1717117.1160000004</v>
      </c>
      <c r="N32" s="815">
        <f t="shared" ref="N32" si="4">SUM(M32*11%)</f>
        <v>188882.88276000004</v>
      </c>
      <c r="O32" s="815">
        <f t="shared" ref="O32" si="5">SUM(M32*1.5%)</f>
        <v>25756.756740000004</v>
      </c>
      <c r="P32" s="779">
        <f>SUM(M32+N32)</f>
        <v>1905999.9987600003</v>
      </c>
      <c r="Q32" s="226" t="s">
        <v>227</v>
      </c>
      <c r="R32" s="615">
        <v>133333.33300000001</v>
      </c>
      <c r="S32" s="66">
        <f>SUM(F32*R32)</f>
        <v>1599999.9960000003</v>
      </c>
      <c r="T32" s="68">
        <v>0.3</v>
      </c>
      <c r="U32" s="64">
        <f>SUM(S32*T32)</f>
        <v>479999.99880000006</v>
      </c>
      <c r="V32" s="64">
        <f>SUM(S32-U32)</f>
        <v>1119999.9972000001</v>
      </c>
      <c r="W32" s="64">
        <f>SUM(V32)</f>
        <v>1119999.9972000001</v>
      </c>
      <c r="X32" s="68">
        <v>0.11</v>
      </c>
      <c r="Y32" s="64">
        <f>SUM(W32+(W32*X32))</f>
        <v>1243199.9968920001</v>
      </c>
    </row>
    <row r="33" spans="1:297" s="366" customFormat="1" ht="30" customHeight="1" x14ac:dyDescent="0.35">
      <c r="A33" s="788"/>
      <c r="B33" s="785"/>
      <c r="C33" s="839"/>
      <c r="D33" s="788"/>
      <c r="E33" s="701" t="s">
        <v>555</v>
      </c>
      <c r="F33" s="165">
        <v>1</v>
      </c>
      <c r="G33" s="45" t="s">
        <v>46</v>
      </c>
      <c r="H33" s="564">
        <v>117117.12</v>
      </c>
      <c r="I33" s="44">
        <f>SUM(F33*H33)</f>
        <v>117117.12</v>
      </c>
      <c r="J33" s="83">
        <v>0</v>
      </c>
      <c r="K33" s="46">
        <f t="shared" ref="K33" si="6">SUM(I33*J33)</f>
        <v>0</v>
      </c>
      <c r="L33" s="44">
        <f t="shared" si="3"/>
        <v>117117.12</v>
      </c>
      <c r="M33" s="793"/>
      <c r="N33" s="793"/>
      <c r="O33" s="793"/>
      <c r="P33" s="778"/>
      <c r="Q33" s="213" t="s">
        <v>343</v>
      </c>
      <c r="R33" s="614">
        <v>117117.12</v>
      </c>
      <c r="S33" s="97">
        <f>SUM(F33*R33)</f>
        <v>117117.12</v>
      </c>
      <c r="T33" s="45">
        <v>0.2</v>
      </c>
      <c r="U33" s="81">
        <f t="shared" ref="U33" si="7">SUM(S33*T33)</f>
        <v>23423.423999999999</v>
      </c>
      <c r="V33" s="81">
        <f t="shared" ref="V33" si="8">SUM(S33-U33)</f>
        <v>93693.695999999996</v>
      </c>
      <c r="W33" s="46">
        <f t="shared" ref="W33" si="9">SUM(V33)</f>
        <v>93693.695999999996</v>
      </c>
      <c r="X33" s="45">
        <v>0.11</v>
      </c>
      <c r="Y33" s="46">
        <f>SUM(W33+(W33*X33))</f>
        <v>104000.00255999999</v>
      </c>
    </row>
    <row r="37" spans="1:297" ht="19" thickBot="1" x14ac:dyDescent="0.4">
      <c r="A37" s="843" t="s">
        <v>571</v>
      </c>
      <c r="B37" s="842"/>
      <c r="C37" s="842"/>
      <c r="D37" s="2"/>
      <c r="E37" s="4"/>
      <c r="F37" s="5"/>
      <c r="G37" s="4"/>
      <c r="H37" s="6"/>
      <c r="I37" s="7"/>
      <c r="J37" s="8"/>
      <c r="K37" s="9"/>
      <c r="L37" s="9"/>
      <c r="M37" s="10"/>
      <c r="N37" s="10"/>
      <c r="O37" s="10"/>
      <c r="P37" s="10"/>
      <c r="Q37" s="11"/>
      <c r="R37" s="11"/>
      <c r="S37" s="12"/>
      <c r="T37" s="10"/>
      <c r="U37" s="10"/>
      <c r="V37" s="10"/>
      <c r="W37" s="12"/>
      <c r="X37" s="10"/>
      <c r="Y37" s="10"/>
    </row>
    <row r="38" spans="1:297" ht="15.5" x14ac:dyDescent="0.35">
      <c r="A38" s="798" t="s">
        <v>0</v>
      </c>
      <c r="B38" s="798" t="s">
        <v>1</v>
      </c>
      <c r="C38" s="798"/>
      <c r="D38" s="800" t="s">
        <v>3</v>
      </c>
      <c r="E38" s="798" t="s">
        <v>5</v>
      </c>
      <c r="F38" s="798" t="s">
        <v>6</v>
      </c>
      <c r="G38" s="798"/>
      <c r="H38" s="370" t="s">
        <v>7</v>
      </c>
      <c r="I38" s="371" t="s">
        <v>8</v>
      </c>
      <c r="J38" s="372" t="s">
        <v>9</v>
      </c>
      <c r="K38" s="371" t="s">
        <v>10</v>
      </c>
      <c r="L38" s="371" t="s">
        <v>10</v>
      </c>
      <c r="M38" s="371" t="s">
        <v>11</v>
      </c>
      <c r="N38" s="802" t="s">
        <v>93</v>
      </c>
      <c r="O38" s="802" t="s">
        <v>206</v>
      </c>
      <c r="P38" s="371" t="s">
        <v>12</v>
      </c>
      <c r="Q38" s="804" t="s">
        <v>13</v>
      </c>
      <c r="R38" s="371" t="s">
        <v>14</v>
      </c>
      <c r="S38" s="371" t="s">
        <v>14</v>
      </c>
      <c r="T38" s="374" t="s">
        <v>15</v>
      </c>
      <c r="U38" s="40" t="s">
        <v>16</v>
      </c>
      <c r="V38" s="40" t="s">
        <v>17</v>
      </c>
      <c r="W38" s="40" t="s">
        <v>18</v>
      </c>
      <c r="X38" s="794" t="s">
        <v>19</v>
      </c>
      <c r="Y38" s="796" t="s">
        <v>17</v>
      </c>
    </row>
    <row r="39" spans="1:297" s="41" customFormat="1" ht="16" thickBot="1" x14ac:dyDescent="0.4">
      <c r="A39" s="799"/>
      <c r="B39" s="399" t="s">
        <v>20</v>
      </c>
      <c r="C39" s="395" t="s">
        <v>21</v>
      </c>
      <c r="D39" s="801"/>
      <c r="E39" s="799"/>
      <c r="F39" s="401" t="s">
        <v>23</v>
      </c>
      <c r="G39" s="395" t="s">
        <v>24</v>
      </c>
      <c r="H39" s="402" t="s">
        <v>25</v>
      </c>
      <c r="I39" s="403" t="s">
        <v>25</v>
      </c>
      <c r="J39" s="404" t="s">
        <v>26</v>
      </c>
      <c r="K39" s="403" t="s">
        <v>27</v>
      </c>
      <c r="L39" s="403" t="s">
        <v>28</v>
      </c>
      <c r="M39" s="403" t="s">
        <v>29</v>
      </c>
      <c r="N39" s="803"/>
      <c r="O39" s="803"/>
      <c r="P39" s="403" t="s">
        <v>30</v>
      </c>
      <c r="Q39" s="805"/>
      <c r="R39" s="403" t="s">
        <v>31</v>
      </c>
      <c r="S39" s="403" t="s">
        <v>32</v>
      </c>
      <c r="T39" s="406" t="s">
        <v>33</v>
      </c>
      <c r="U39" s="395" t="s">
        <v>34</v>
      </c>
      <c r="V39" s="395" t="s">
        <v>35</v>
      </c>
      <c r="W39" s="395" t="s">
        <v>36</v>
      </c>
      <c r="X39" s="795"/>
      <c r="Y39" s="797"/>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row>
    <row r="40" spans="1:297" s="120" customFormat="1" ht="15.5" x14ac:dyDescent="0.35">
      <c r="A40" s="139">
        <v>1</v>
      </c>
      <c r="B40" s="140">
        <v>45833</v>
      </c>
      <c r="C40" s="141" t="s">
        <v>624</v>
      </c>
      <c r="D40" s="139" t="s">
        <v>236</v>
      </c>
      <c r="E40" s="264" t="s">
        <v>234</v>
      </c>
      <c r="F40" s="139">
        <v>15</v>
      </c>
      <c r="G40" s="147" t="s">
        <v>52</v>
      </c>
      <c r="H40" s="536">
        <v>186486.486</v>
      </c>
      <c r="I40" s="145">
        <f>SUM(F40*H40)</f>
        <v>2797297.29</v>
      </c>
      <c r="J40" s="152">
        <v>0</v>
      </c>
      <c r="K40" s="146">
        <f>SUM(I40*J40)</f>
        <v>0</v>
      </c>
      <c r="L40" s="146">
        <f t="shared" ref="L40" si="10">SUM(I40-K40)</f>
        <v>2797297.29</v>
      </c>
      <c r="M40" s="121">
        <f>SUM(L40:L40)</f>
        <v>2797297.29</v>
      </c>
      <c r="N40" s="121">
        <f>SUM(M40*11%)</f>
        <v>307702.70189999999</v>
      </c>
      <c r="O40" s="121">
        <f>SUM(M40*1.5%)</f>
        <v>41959.459349999997</v>
      </c>
      <c r="P40" s="121">
        <f>SUM(M40+N40)</f>
        <v>3104999.9918999998</v>
      </c>
      <c r="Q40" s="250" t="s">
        <v>227</v>
      </c>
      <c r="R40" s="655">
        <v>186486.486</v>
      </c>
      <c r="S40" s="148">
        <f>SUM(F40*R40)</f>
        <v>2797297.29</v>
      </c>
      <c r="T40" s="149">
        <v>0.3</v>
      </c>
      <c r="U40" s="121">
        <f>SUM(S40*T40)</f>
        <v>839189.18700000003</v>
      </c>
      <c r="V40" s="121">
        <f>SUM(S40-U40)</f>
        <v>1958108.1030000001</v>
      </c>
      <c r="W40" s="121">
        <f>SUM(V40)</f>
        <v>1958108.1030000001</v>
      </c>
      <c r="X40" s="149">
        <v>0.11</v>
      </c>
      <c r="Y40" s="121">
        <f>SUM(W40+(W40*X40))</f>
        <v>2173499.9943300001</v>
      </c>
    </row>
    <row r="44" spans="1:297" ht="19" thickBot="1" x14ac:dyDescent="0.4">
      <c r="A44" s="843" t="s">
        <v>632</v>
      </c>
      <c r="B44" s="842"/>
      <c r="C44" s="842"/>
      <c r="D44" s="2"/>
      <c r="E44" s="4"/>
      <c r="F44" s="5"/>
      <c r="G44" s="4"/>
      <c r="H44" s="6"/>
      <c r="I44" s="7"/>
      <c r="J44" s="8"/>
      <c r="K44" s="9"/>
      <c r="L44" s="9"/>
      <c r="M44" s="10"/>
      <c r="N44" s="10"/>
      <c r="O44" s="10"/>
      <c r="P44" s="10"/>
      <c r="Q44" s="11"/>
      <c r="R44" s="11"/>
      <c r="S44" s="12"/>
      <c r="T44" s="10"/>
      <c r="U44" s="10"/>
      <c r="V44" s="10"/>
      <c r="W44" s="12"/>
      <c r="X44" s="10"/>
      <c r="Y44" s="10"/>
    </row>
    <row r="45" spans="1:297" ht="15.5" x14ac:dyDescent="0.35">
      <c r="A45" s="798" t="s">
        <v>0</v>
      </c>
      <c r="B45" s="798" t="s">
        <v>1</v>
      </c>
      <c r="C45" s="798"/>
      <c r="D45" s="800" t="s">
        <v>3</v>
      </c>
      <c r="E45" s="798" t="s">
        <v>5</v>
      </c>
      <c r="F45" s="798" t="s">
        <v>6</v>
      </c>
      <c r="G45" s="798"/>
      <c r="H45" s="370" t="s">
        <v>7</v>
      </c>
      <c r="I45" s="371" t="s">
        <v>8</v>
      </c>
      <c r="J45" s="372" t="s">
        <v>9</v>
      </c>
      <c r="K45" s="371" t="s">
        <v>10</v>
      </c>
      <c r="L45" s="371" t="s">
        <v>10</v>
      </c>
      <c r="M45" s="371" t="s">
        <v>11</v>
      </c>
      <c r="N45" s="802" t="s">
        <v>93</v>
      </c>
      <c r="O45" s="802" t="s">
        <v>206</v>
      </c>
      <c r="P45" s="371" t="s">
        <v>12</v>
      </c>
      <c r="Q45" s="804" t="s">
        <v>13</v>
      </c>
      <c r="R45" s="371" t="s">
        <v>14</v>
      </c>
      <c r="S45" s="371" t="s">
        <v>14</v>
      </c>
      <c r="T45" s="374" t="s">
        <v>15</v>
      </c>
      <c r="U45" s="40" t="s">
        <v>16</v>
      </c>
      <c r="V45" s="40" t="s">
        <v>17</v>
      </c>
      <c r="W45" s="40" t="s">
        <v>18</v>
      </c>
      <c r="X45" s="794" t="s">
        <v>19</v>
      </c>
      <c r="Y45" s="796" t="s">
        <v>17</v>
      </c>
    </row>
    <row r="46" spans="1:297" s="41" customFormat="1" ht="16" thickBot="1" x14ac:dyDescent="0.4">
      <c r="A46" s="799"/>
      <c r="B46" s="399" t="s">
        <v>20</v>
      </c>
      <c r="C46" s="395" t="s">
        <v>21</v>
      </c>
      <c r="D46" s="801"/>
      <c r="E46" s="799"/>
      <c r="F46" s="401" t="s">
        <v>23</v>
      </c>
      <c r="G46" s="395" t="s">
        <v>24</v>
      </c>
      <c r="H46" s="402" t="s">
        <v>25</v>
      </c>
      <c r="I46" s="403" t="s">
        <v>25</v>
      </c>
      <c r="J46" s="404" t="s">
        <v>26</v>
      </c>
      <c r="K46" s="403" t="s">
        <v>27</v>
      </c>
      <c r="L46" s="403" t="s">
        <v>28</v>
      </c>
      <c r="M46" s="403" t="s">
        <v>29</v>
      </c>
      <c r="N46" s="803"/>
      <c r="O46" s="803"/>
      <c r="P46" s="403" t="s">
        <v>30</v>
      </c>
      <c r="Q46" s="805"/>
      <c r="R46" s="403" t="s">
        <v>31</v>
      </c>
      <c r="S46" s="403" t="s">
        <v>32</v>
      </c>
      <c r="T46" s="406" t="s">
        <v>33</v>
      </c>
      <c r="U46" s="395" t="s">
        <v>34</v>
      </c>
      <c r="V46" s="395" t="s">
        <v>35</v>
      </c>
      <c r="W46" s="395" t="s">
        <v>36</v>
      </c>
      <c r="X46" s="795"/>
      <c r="Y46" s="797"/>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row>
    <row r="47" spans="1:297" s="120" customFormat="1" ht="15.5" x14ac:dyDescent="0.35">
      <c r="A47" s="814">
        <v>1</v>
      </c>
      <c r="B47" s="813">
        <v>45870</v>
      </c>
      <c r="C47" s="883">
        <v>118820825</v>
      </c>
      <c r="D47" s="814" t="s">
        <v>236</v>
      </c>
      <c r="E47" s="524" t="s">
        <v>228</v>
      </c>
      <c r="F47" s="162">
        <v>10</v>
      </c>
      <c r="G47" s="60" t="s">
        <v>52</v>
      </c>
      <c r="H47" s="525">
        <v>133333.33300000001</v>
      </c>
      <c r="I47" s="59">
        <f>SUM(F47*H47)</f>
        <v>1333333.33</v>
      </c>
      <c r="J47" s="60">
        <v>0</v>
      </c>
      <c r="K47" s="61">
        <f>SUM(I47*J47)</f>
        <v>0</v>
      </c>
      <c r="L47" s="61">
        <f t="shared" ref="L47:L48" si="11">SUM(I47-K47)</f>
        <v>1333333.33</v>
      </c>
      <c r="M47" s="815">
        <f>SUM(L47:L48)</f>
        <v>6368468.4520000005</v>
      </c>
      <c r="N47" s="815">
        <f t="shared" ref="N47" si="12">SUM(M47*11%)</f>
        <v>700531.52972000011</v>
      </c>
      <c r="O47" s="815">
        <f t="shared" ref="O47" si="13">SUM(M47*1.5%)</f>
        <v>95527.02678</v>
      </c>
      <c r="P47" s="779">
        <f>SUM(M47+N47)</f>
        <v>7068999.9817200005</v>
      </c>
      <c r="Q47" s="226" t="s">
        <v>227</v>
      </c>
      <c r="R47" s="615">
        <v>133333.33300000001</v>
      </c>
      <c r="S47" s="66">
        <f>SUM(F47*R47)</f>
        <v>1333333.33</v>
      </c>
      <c r="T47" s="68">
        <v>0.3</v>
      </c>
      <c r="U47" s="64">
        <f>SUM(S47*T47)</f>
        <v>399999.99900000001</v>
      </c>
      <c r="V47" s="64">
        <f>SUM(S47-U47)</f>
        <v>933333.33100000001</v>
      </c>
      <c r="W47" s="64">
        <f>SUM(V47)</f>
        <v>933333.33100000001</v>
      </c>
      <c r="X47" s="68">
        <v>0.11</v>
      </c>
      <c r="Y47" s="64">
        <f>SUM(W47+(W47*X47))</f>
        <v>1035999.9974100001</v>
      </c>
    </row>
    <row r="48" spans="1:297" s="120" customFormat="1" ht="15.5" x14ac:dyDescent="0.35">
      <c r="A48" s="788"/>
      <c r="B48" s="785"/>
      <c r="C48" s="839"/>
      <c r="D48" s="788"/>
      <c r="E48" s="207" t="s">
        <v>234</v>
      </c>
      <c r="F48" s="165">
        <v>27</v>
      </c>
      <c r="G48" s="45" t="s">
        <v>52</v>
      </c>
      <c r="H48" s="527">
        <v>186486.486</v>
      </c>
      <c r="I48" s="44">
        <f>SUM(F48*H48)</f>
        <v>5035135.1220000004</v>
      </c>
      <c r="J48" s="136">
        <v>0</v>
      </c>
      <c r="K48" s="46">
        <f>SUM(I48*J48)</f>
        <v>0</v>
      </c>
      <c r="L48" s="46">
        <f t="shared" si="11"/>
        <v>5035135.1220000004</v>
      </c>
      <c r="M48" s="793"/>
      <c r="N48" s="793"/>
      <c r="O48" s="793"/>
      <c r="P48" s="778"/>
      <c r="Q48" s="266" t="s">
        <v>227</v>
      </c>
      <c r="R48" s="616">
        <v>186486.486</v>
      </c>
      <c r="S48" s="97">
        <f>SUM(F48*R48)</f>
        <v>5035135.1220000004</v>
      </c>
      <c r="T48" s="83">
        <v>0.3</v>
      </c>
      <c r="U48" s="81">
        <f>SUM(S48*T48)</f>
        <v>1510540.5366</v>
      </c>
      <c r="V48" s="81">
        <f>SUM(S48-U48)</f>
        <v>3524594.5854000002</v>
      </c>
      <c r="W48" s="81">
        <f>SUM(V48)</f>
        <v>3524594.5854000002</v>
      </c>
      <c r="X48" s="83">
        <v>0.11</v>
      </c>
      <c r="Y48" s="81">
        <f>SUM(W48+(W48*X48))</f>
        <v>3912299.9897940001</v>
      </c>
    </row>
    <row r="52" spans="1:297" ht="19" thickBot="1" x14ac:dyDescent="0.4">
      <c r="A52" s="843" t="s">
        <v>669</v>
      </c>
      <c r="B52" s="842"/>
      <c r="C52" s="842"/>
      <c r="D52" s="2"/>
      <c r="E52" s="4"/>
      <c r="F52" s="5"/>
      <c r="G52" s="4"/>
      <c r="H52" s="6"/>
      <c r="I52" s="7"/>
      <c r="J52" s="8"/>
      <c r="K52" s="9"/>
      <c r="L52" s="9"/>
      <c r="M52" s="10"/>
      <c r="N52" s="10"/>
      <c r="O52" s="10"/>
      <c r="P52" s="10"/>
      <c r="Q52" s="11"/>
      <c r="R52" s="11"/>
      <c r="S52" s="12"/>
      <c r="T52" s="10"/>
      <c r="U52" s="10"/>
      <c r="V52" s="10"/>
      <c r="W52" s="12"/>
      <c r="X52" s="10"/>
      <c r="Y52" s="10"/>
    </row>
    <row r="53" spans="1:297" ht="15.5" x14ac:dyDescent="0.35">
      <c r="A53" s="798" t="s">
        <v>0</v>
      </c>
      <c r="B53" s="798" t="s">
        <v>1</v>
      </c>
      <c r="C53" s="798"/>
      <c r="D53" s="800" t="s">
        <v>3</v>
      </c>
      <c r="E53" s="798" t="s">
        <v>5</v>
      </c>
      <c r="F53" s="798" t="s">
        <v>6</v>
      </c>
      <c r="G53" s="798"/>
      <c r="H53" s="370" t="s">
        <v>7</v>
      </c>
      <c r="I53" s="371" t="s">
        <v>8</v>
      </c>
      <c r="J53" s="372" t="s">
        <v>9</v>
      </c>
      <c r="K53" s="371" t="s">
        <v>10</v>
      </c>
      <c r="L53" s="371" t="s">
        <v>10</v>
      </c>
      <c r="M53" s="371" t="s">
        <v>11</v>
      </c>
      <c r="N53" s="802" t="s">
        <v>93</v>
      </c>
      <c r="O53" s="802" t="s">
        <v>206</v>
      </c>
      <c r="P53" s="371" t="s">
        <v>12</v>
      </c>
      <c r="Q53" s="804" t="s">
        <v>13</v>
      </c>
      <c r="R53" s="371" t="s">
        <v>14</v>
      </c>
      <c r="S53" s="371" t="s">
        <v>14</v>
      </c>
      <c r="T53" s="374" t="s">
        <v>15</v>
      </c>
      <c r="U53" s="40" t="s">
        <v>16</v>
      </c>
      <c r="V53" s="40" t="s">
        <v>17</v>
      </c>
      <c r="W53" s="40" t="s">
        <v>18</v>
      </c>
      <c r="X53" s="794" t="s">
        <v>19</v>
      </c>
      <c r="Y53" s="796" t="s">
        <v>17</v>
      </c>
    </row>
    <row r="54" spans="1:297" s="41" customFormat="1" ht="16" thickBot="1" x14ac:dyDescent="0.4">
      <c r="A54" s="799"/>
      <c r="B54" s="399" t="s">
        <v>20</v>
      </c>
      <c r="C54" s="395" t="s">
        <v>21</v>
      </c>
      <c r="D54" s="801"/>
      <c r="E54" s="799"/>
      <c r="F54" s="401" t="s">
        <v>23</v>
      </c>
      <c r="G54" s="395" t="s">
        <v>24</v>
      </c>
      <c r="H54" s="402" t="s">
        <v>25</v>
      </c>
      <c r="I54" s="403" t="s">
        <v>25</v>
      </c>
      <c r="J54" s="404" t="s">
        <v>26</v>
      </c>
      <c r="K54" s="403" t="s">
        <v>27</v>
      </c>
      <c r="L54" s="403" t="s">
        <v>28</v>
      </c>
      <c r="M54" s="403" t="s">
        <v>29</v>
      </c>
      <c r="N54" s="803"/>
      <c r="O54" s="803"/>
      <c r="P54" s="403" t="s">
        <v>30</v>
      </c>
      <c r="Q54" s="805"/>
      <c r="R54" s="403" t="s">
        <v>31</v>
      </c>
      <c r="S54" s="403" t="s">
        <v>32</v>
      </c>
      <c r="T54" s="406" t="s">
        <v>33</v>
      </c>
      <c r="U54" s="395" t="s">
        <v>34</v>
      </c>
      <c r="V54" s="395" t="s">
        <v>35</v>
      </c>
      <c r="W54" s="395" t="s">
        <v>36</v>
      </c>
      <c r="X54" s="795"/>
      <c r="Y54" s="797"/>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row>
    <row r="55" spans="1:297" s="120" customFormat="1" ht="15.5" x14ac:dyDescent="0.35">
      <c r="A55" s="139">
        <v>1</v>
      </c>
      <c r="B55" s="140">
        <v>45923</v>
      </c>
      <c r="C55" s="141" t="s">
        <v>674</v>
      </c>
      <c r="D55" s="139" t="s">
        <v>236</v>
      </c>
      <c r="E55" s="745" t="s">
        <v>228</v>
      </c>
      <c r="F55" s="216">
        <v>10</v>
      </c>
      <c r="G55" s="217" t="s">
        <v>52</v>
      </c>
      <c r="H55" s="574">
        <v>133333.33300000001</v>
      </c>
      <c r="I55" s="234">
        <f>SUM(F55*H55)</f>
        <v>1333333.33</v>
      </c>
      <c r="J55" s="217">
        <v>0</v>
      </c>
      <c r="K55" s="106">
        <f>SUM(I55*J55)</f>
        <v>0</v>
      </c>
      <c r="L55" s="106">
        <f t="shared" ref="L55" si="14">SUM(I55-K55)</f>
        <v>1333333.33</v>
      </c>
      <c r="M55" s="121">
        <f>SUM(L55:L55)</f>
        <v>1333333.33</v>
      </c>
      <c r="N55" s="121">
        <f>SUM(M55*11%)</f>
        <v>146666.66630000001</v>
      </c>
      <c r="O55" s="121">
        <f>SUM(M55*1.5%)</f>
        <v>19999.999950000001</v>
      </c>
      <c r="P55" s="121">
        <f>SUM(M55+N55)</f>
        <v>1479999.9963</v>
      </c>
      <c r="Q55" s="302" t="s">
        <v>227</v>
      </c>
      <c r="R55" s="746">
        <v>133333.33300000001</v>
      </c>
      <c r="S55" s="104">
        <f>SUM(F55*R55)</f>
        <v>1333333.33</v>
      </c>
      <c r="T55" s="218">
        <v>0.3</v>
      </c>
      <c r="U55" s="105">
        <f>SUM(S55*T55)</f>
        <v>399999.99900000001</v>
      </c>
      <c r="V55" s="105">
        <f>SUM(S55-U55)</f>
        <v>933333.33100000001</v>
      </c>
      <c r="W55" s="105">
        <f>SUM(V55)</f>
        <v>933333.33100000001</v>
      </c>
      <c r="X55" s="218">
        <v>0.11</v>
      </c>
      <c r="Y55" s="105">
        <f>SUM(W55+(W55*X55))</f>
        <v>1035999.9974100001</v>
      </c>
    </row>
    <row r="59" spans="1:297" ht="19" thickBot="1" x14ac:dyDescent="0.4">
      <c r="A59" s="843" t="s">
        <v>712</v>
      </c>
      <c r="B59" s="842"/>
      <c r="C59" s="842"/>
      <c r="D59" s="2"/>
      <c r="E59" s="4"/>
      <c r="F59" s="5"/>
      <c r="G59" s="4"/>
      <c r="H59" s="6"/>
      <c r="I59" s="7"/>
      <c r="J59" s="8"/>
      <c r="K59" s="9"/>
      <c r="L59" s="9"/>
      <c r="M59" s="10"/>
      <c r="N59" s="10"/>
      <c r="O59" s="10"/>
      <c r="P59" s="10"/>
      <c r="Q59" s="11"/>
      <c r="R59" s="11"/>
      <c r="S59" s="12"/>
      <c r="T59" s="10"/>
      <c r="U59" s="10"/>
      <c r="V59" s="10"/>
      <c r="W59" s="12"/>
      <c r="X59" s="10"/>
      <c r="Y59" s="10"/>
    </row>
    <row r="60" spans="1:297" ht="15.5" x14ac:dyDescent="0.35">
      <c r="A60" s="798" t="s">
        <v>0</v>
      </c>
      <c r="B60" s="798" t="s">
        <v>1</v>
      </c>
      <c r="C60" s="798"/>
      <c r="D60" s="800" t="s">
        <v>3</v>
      </c>
      <c r="E60" s="798" t="s">
        <v>5</v>
      </c>
      <c r="F60" s="798" t="s">
        <v>6</v>
      </c>
      <c r="G60" s="798"/>
      <c r="H60" s="370" t="s">
        <v>7</v>
      </c>
      <c r="I60" s="371" t="s">
        <v>8</v>
      </c>
      <c r="J60" s="372" t="s">
        <v>9</v>
      </c>
      <c r="K60" s="371" t="s">
        <v>10</v>
      </c>
      <c r="L60" s="371" t="s">
        <v>10</v>
      </c>
      <c r="M60" s="371" t="s">
        <v>11</v>
      </c>
      <c r="N60" s="802" t="s">
        <v>93</v>
      </c>
      <c r="O60" s="802" t="s">
        <v>206</v>
      </c>
      <c r="P60" s="371" t="s">
        <v>12</v>
      </c>
      <c r="Q60" s="804" t="s">
        <v>13</v>
      </c>
      <c r="R60" s="371" t="s">
        <v>14</v>
      </c>
      <c r="S60" s="371" t="s">
        <v>14</v>
      </c>
      <c r="T60" s="374" t="s">
        <v>15</v>
      </c>
      <c r="U60" s="40" t="s">
        <v>16</v>
      </c>
      <c r="V60" s="40" t="s">
        <v>17</v>
      </c>
      <c r="W60" s="40" t="s">
        <v>18</v>
      </c>
      <c r="X60" s="794" t="s">
        <v>19</v>
      </c>
      <c r="Y60" s="796" t="s">
        <v>17</v>
      </c>
    </row>
    <row r="61" spans="1:297" s="41" customFormat="1" ht="16" thickBot="1" x14ac:dyDescent="0.4">
      <c r="A61" s="799"/>
      <c r="B61" s="399" t="s">
        <v>20</v>
      </c>
      <c r="C61" s="395" t="s">
        <v>21</v>
      </c>
      <c r="D61" s="801"/>
      <c r="E61" s="799"/>
      <c r="F61" s="401" t="s">
        <v>23</v>
      </c>
      <c r="G61" s="395" t="s">
        <v>24</v>
      </c>
      <c r="H61" s="402" t="s">
        <v>25</v>
      </c>
      <c r="I61" s="403" t="s">
        <v>25</v>
      </c>
      <c r="J61" s="404" t="s">
        <v>26</v>
      </c>
      <c r="K61" s="403" t="s">
        <v>27</v>
      </c>
      <c r="L61" s="403" t="s">
        <v>28</v>
      </c>
      <c r="M61" s="403" t="s">
        <v>29</v>
      </c>
      <c r="N61" s="803"/>
      <c r="O61" s="803"/>
      <c r="P61" s="403" t="s">
        <v>30</v>
      </c>
      <c r="Q61" s="805"/>
      <c r="R61" s="403" t="s">
        <v>31</v>
      </c>
      <c r="S61" s="403" t="s">
        <v>32</v>
      </c>
      <c r="T61" s="406" t="s">
        <v>33</v>
      </c>
      <c r="U61" s="395" t="s">
        <v>34</v>
      </c>
      <c r="V61" s="395" t="s">
        <v>35</v>
      </c>
      <c r="W61" s="395" t="s">
        <v>36</v>
      </c>
      <c r="X61" s="795"/>
      <c r="Y61" s="797"/>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row>
    <row r="62" spans="1:297" s="120" customFormat="1" ht="15.5" x14ac:dyDescent="0.35">
      <c r="A62" s="253">
        <v>1</v>
      </c>
      <c r="B62" s="227">
        <v>45966</v>
      </c>
      <c r="C62" s="257" t="s">
        <v>713</v>
      </c>
      <c r="D62" s="253" t="s">
        <v>236</v>
      </c>
      <c r="E62" s="288" t="s">
        <v>234</v>
      </c>
      <c r="F62" s="253">
        <v>6</v>
      </c>
      <c r="G62" s="135" t="s">
        <v>52</v>
      </c>
      <c r="H62" s="534">
        <v>186486</v>
      </c>
      <c r="I62" s="123">
        <f>SUM(F62*H62)</f>
        <v>1118916</v>
      </c>
      <c r="J62" s="133">
        <v>0</v>
      </c>
      <c r="K62" s="134">
        <f>SUM(I62*J62)</f>
        <v>0</v>
      </c>
      <c r="L62" s="134">
        <f t="shared" ref="L62:L63" si="15">SUM(I62-K62)</f>
        <v>1118916</v>
      </c>
      <c r="M62" s="129">
        <f>SUM(L62:L62)</f>
        <v>1118916</v>
      </c>
      <c r="N62" s="129">
        <f>SUM(M62*11%)</f>
        <v>123080.76</v>
      </c>
      <c r="O62" s="129">
        <f>SUM(M62*1.5%)</f>
        <v>16783.739999999998</v>
      </c>
      <c r="P62" s="129">
        <f>SUM(M62+N62)</f>
        <v>1241996.76</v>
      </c>
      <c r="Q62" s="168" t="s">
        <v>227</v>
      </c>
      <c r="R62" s="654">
        <v>186486.486</v>
      </c>
      <c r="S62" s="137">
        <f>SUM(F62*R62)</f>
        <v>1118918.916</v>
      </c>
      <c r="T62" s="138">
        <v>0.3</v>
      </c>
      <c r="U62" s="129">
        <f>SUM(S62*T62)</f>
        <v>335675.67479999998</v>
      </c>
      <c r="V62" s="129">
        <f>SUM(S62-U62)</f>
        <v>783243.24120000005</v>
      </c>
      <c r="W62" s="129">
        <f>SUM(V62)</f>
        <v>783243.24120000005</v>
      </c>
      <c r="X62" s="138">
        <v>0.11</v>
      </c>
      <c r="Y62" s="129">
        <f>SUM(W62+(W62*X62))</f>
        <v>869399.99773200008</v>
      </c>
    </row>
    <row r="63" spans="1:297" s="120" customFormat="1" ht="15.5" x14ac:dyDescent="0.35">
      <c r="A63" s="139">
        <v>2</v>
      </c>
      <c r="B63" s="140">
        <v>45966</v>
      </c>
      <c r="C63" s="141" t="s">
        <v>714</v>
      </c>
      <c r="D63" s="139" t="s">
        <v>236</v>
      </c>
      <c r="E63" s="559" t="s">
        <v>228</v>
      </c>
      <c r="F63" s="139">
        <v>28</v>
      </c>
      <c r="G63" s="147" t="s">
        <v>52</v>
      </c>
      <c r="H63" s="536">
        <v>133333</v>
      </c>
      <c r="I63" s="145">
        <f>SUM(F63*H63)</f>
        <v>3733324</v>
      </c>
      <c r="J63" s="147">
        <v>0</v>
      </c>
      <c r="K63" s="146">
        <f>SUM(I63*J63)</f>
        <v>0</v>
      </c>
      <c r="L63" s="146">
        <f t="shared" si="15"/>
        <v>3733324</v>
      </c>
      <c r="M63" s="121">
        <f>SUM(L63:L63)</f>
        <v>3733324</v>
      </c>
      <c r="N63" s="121">
        <f>SUM(M63*11%)</f>
        <v>410665.64</v>
      </c>
      <c r="O63" s="121">
        <f>SUM(M63*1.5%)</f>
        <v>55999.86</v>
      </c>
      <c r="P63" s="121">
        <f>SUM(M63+N63)</f>
        <v>4143989.64</v>
      </c>
      <c r="Q63" s="250" t="s">
        <v>227</v>
      </c>
      <c r="R63" s="655">
        <v>133333.33300000001</v>
      </c>
      <c r="S63" s="148">
        <f>SUM(F63*R63)</f>
        <v>3733333.3240000005</v>
      </c>
      <c r="T63" s="149">
        <v>0.3</v>
      </c>
      <c r="U63" s="121">
        <f>SUM(S63*T63)</f>
        <v>1119999.9972000001</v>
      </c>
      <c r="V63" s="121">
        <f>SUM(S63-U63)</f>
        <v>2613333.3268000004</v>
      </c>
      <c r="W63" s="121">
        <f>SUM(V63)</f>
        <v>2613333.3268000004</v>
      </c>
      <c r="X63" s="149">
        <v>0.11</v>
      </c>
      <c r="Y63" s="121">
        <f>SUM(W63+(W63*X63))</f>
        <v>2900799.9927480007</v>
      </c>
    </row>
    <row r="64" spans="1:297" s="120" customFormat="1" ht="31" x14ac:dyDescent="0.35">
      <c r="A64" s="786">
        <v>3</v>
      </c>
      <c r="B64" s="783">
        <v>45974</v>
      </c>
      <c r="C64" s="838">
        <v>119601125</v>
      </c>
      <c r="D64" s="786" t="s">
        <v>236</v>
      </c>
      <c r="E64" s="571" t="s">
        <v>722</v>
      </c>
      <c r="F64" s="253">
        <v>1</v>
      </c>
      <c r="G64" s="135" t="s">
        <v>46</v>
      </c>
      <c r="H64" s="534">
        <v>100000</v>
      </c>
      <c r="I64" s="123">
        <f>SUM(F64*H64)</f>
        <v>100000</v>
      </c>
      <c r="J64" s="135">
        <v>0</v>
      </c>
      <c r="K64" s="134">
        <f>SUM(I64*J64)</f>
        <v>0</v>
      </c>
      <c r="L64" s="134">
        <f t="shared" ref="L64:L65" si="16">SUM(I64-K64)</f>
        <v>100000</v>
      </c>
      <c r="M64" s="791">
        <f>SUM(L64:L65)</f>
        <v>200000</v>
      </c>
      <c r="N64" s="791">
        <f t="shared" ref="N64" si="17">SUM(M64*11%)</f>
        <v>22000</v>
      </c>
      <c r="O64" s="791">
        <f t="shared" ref="O64" si="18">SUM(M64*1.5%)</f>
        <v>3000</v>
      </c>
      <c r="P64" s="776">
        <f>SUM(M64+N64)</f>
        <v>222000</v>
      </c>
      <c r="Q64" s="168" t="s">
        <v>343</v>
      </c>
      <c r="R64" s="654">
        <v>133333.33300000001</v>
      </c>
      <c r="S64" s="137">
        <v>100000</v>
      </c>
      <c r="T64" s="138">
        <v>0.2</v>
      </c>
      <c r="U64" s="129">
        <f>SUM(S64*T64)</f>
        <v>20000</v>
      </c>
      <c r="V64" s="129">
        <f>SUM(S64-U64)</f>
        <v>80000</v>
      </c>
      <c r="W64" s="129">
        <f>SUM(V64)</f>
        <v>80000</v>
      </c>
      <c r="X64" s="138">
        <v>0.11</v>
      </c>
      <c r="Y64" s="129">
        <f>SUM(W64+(W64*X64))</f>
        <v>88800</v>
      </c>
    </row>
    <row r="65" spans="1:25" s="366" customFormat="1" ht="30" customHeight="1" x14ac:dyDescent="0.35">
      <c r="A65" s="788"/>
      <c r="B65" s="785"/>
      <c r="C65" s="839"/>
      <c r="D65" s="788"/>
      <c r="E65" s="701" t="s">
        <v>721</v>
      </c>
      <c r="F65" s="165">
        <v>1</v>
      </c>
      <c r="G65" s="45" t="s">
        <v>46</v>
      </c>
      <c r="H65" s="564">
        <v>100000</v>
      </c>
      <c r="I65" s="44">
        <f>SUM(F65*H65)</f>
        <v>100000</v>
      </c>
      <c r="J65" s="83">
        <v>0</v>
      </c>
      <c r="K65" s="46">
        <f t="shared" ref="K65" si="19">SUM(I65*J65)</f>
        <v>0</v>
      </c>
      <c r="L65" s="44">
        <f t="shared" si="16"/>
        <v>100000</v>
      </c>
      <c r="M65" s="793"/>
      <c r="N65" s="793"/>
      <c r="O65" s="793"/>
      <c r="P65" s="778"/>
      <c r="Q65" s="213" t="s">
        <v>343</v>
      </c>
      <c r="R65" s="614">
        <v>117117.12</v>
      </c>
      <c r="S65" s="97">
        <v>100000</v>
      </c>
      <c r="T65" s="45">
        <v>0.2</v>
      </c>
      <c r="U65" s="81">
        <f t="shared" ref="U65" si="20">SUM(S65*T65)</f>
        <v>20000</v>
      </c>
      <c r="V65" s="81">
        <f t="shared" ref="V65" si="21">SUM(S65-U65)</f>
        <v>80000</v>
      </c>
      <c r="W65" s="46">
        <f t="shared" ref="W65" si="22">SUM(V65)</f>
        <v>80000</v>
      </c>
      <c r="X65" s="45">
        <v>0.11</v>
      </c>
      <c r="Y65" s="46">
        <f>SUM(W65+(W65*X65))</f>
        <v>88800</v>
      </c>
    </row>
  </sheetData>
  <mergeCells count="100">
    <mergeCell ref="Q60:Q61"/>
    <mergeCell ref="X60:X61"/>
    <mergeCell ref="Y60:Y61"/>
    <mergeCell ref="A59:C59"/>
    <mergeCell ref="A60:A61"/>
    <mergeCell ref="B60:C60"/>
    <mergeCell ref="D60:D61"/>
    <mergeCell ref="E60:E61"/>
    <mergeCell ref="F60:G60"/>
    <mergeCell ref="N60:N61"/>
    <mergeCell ref="O60:O61"/>
    <mergeCell ref="Q45:Q46"/>
    <mergeCell ref="X45:X46"/>
    <mergeCell ref="Y45:Y46"/>
    <mergeCell ref="A47:A48"/>
    <mergeCell ref="B47:B48"/>
    <mergeCell ref="C47:C48"/>
    <mergeCell ref="D47:D48"/>
    <mergeCell ref="M47:M48"/>
    <mergeCell ref="N47:N48"/>
    <mergeCell ref="O47:O48"/>
    <mergeCell ref="P47:P48"/>
    <mergeCell ref="A44:C44"/>
    <mergeCell ref="A45:A46"/>
    <mergeCell ref="B45:C45"/>
    <mergeCell ref="D45:D46"/>
    <mergeCell ref="E45:E46"/>
    <mergeCell ref="F45:G45"/>
    <mergeCell ref="N45:N46"/>
    <mergeCell ref="O45:O46"/>
    <mergeCell ref="Q38:Q39"/>
    <mergeCell ref="X38:X39"/>
    <mergeCell ref="Y38:Y39"/>
    <mergeCell ref="A37:C37"/>
    <mergeCell ref="A38:A39"/>
    <mergeCell ref="B38:C38"/>
    <mergeCell ref="D38:D39"/>
    <mergeCell ref="E38:E39"/>
    <mergeCell ref="F38:G38"/>
    <mergeCell ref="N38:N39"/>
    <mergeCell ref="O38:O39"/>
    <mergeCell ref="Q30:Q31"/>
    <mergeCell ref="X30:X31"/>
    <mergeCell ref="Y30:Y31"/>
    <mergeCell ref="A29:C29"/>
    <mergeCell ref="A30:A31"/>
    <mergeCell ref="B30:C30"/>
    <mergeCell ref="D30:D31"/>
    <mergeCell ref="E30:E31"/>
    <mergeCell ref="F30:G30"/>
    <mergeCell ref="N30:N31"/>
    <mergeCell ref="O30:O31"/>
    <mergeCell ref="O19:O20"/>
    <mergeCell ref="Q19:Q20"/>
    <mergeCell ref="X19:X20"/>
    <mergeCell ref="Y19:Y20"/>
    <mergeCell ref="A21:A22"/>
    <mergeCell ref="B21:B22"/>
    <mergeCell ref="C21:C22"/>
    <mergeCell ref="D21:D22"/>
    <mergeCell ref="M21:M22"/>
    <mergeCell ref="N21:N22"/>
    <mergeCell ref="O21:O22"/>
    <mergeCell ref="P21:P22"/>
    <mergeCell ref="A11:E12"/>
    <mergeCell ref="A18:C18"/>
    <mergeCell ref="A19:A20"/>
    <mergeCell ref="B19:C19"/>
    <mergeCell ref="D19:D20"/>
    <mergeCell ref="E19:E20"/>
    <mergeCell ref="F19:G19"/>
    <mergeCell ref="N19:N20"/>
    <mergeCell ref="A1:G1"/>
    <mergeCell ref="A32:A33"/>
    <mergeCell ref="B32:B33"/>
    <mergeCell ref="C32:C33"/>
    <mergeCell ref="D32:D33"/>
    <mergeCell ref="M32:M33"/>
    <mergeCell ref="N32:N33"/>
    <mergeCell ref="O32:O33"/>
    <mergeCell ref="P32:P33"/>
    <mergeCell ref="Q53:Q54"/>
    <mergeCell ref="X53:X54"/>
    <mergeCell ref="Y53:Y54"/>
    <mergeCell ref="A52:C52"/>
    <mergeCell ref="A53:A54"/>
    <mergeCell ref="B53:C53"/>
    <mergeCell ref="D53:D54"/>
    <mergeCell ref="E53:E54"/>
    <mergeCell ref="F53:G53"/>
    <mergeCell ref="N53:N54"/>
    <mergeCell ref="O53:O54"/>
    <mergeCell ref="A64:A65"/>
    <mergeCell ref="B64:B65"/>
    <mergeCell ref="C64:C65"/>
    <mergeCell ref="D64:D65"/>
    <mergeCell ref="M64:M65"/>
    <mergeCell ref="N64:N65"/>
    <mergeCell ref="O64:O65"/>
    <mergeCell ref="P64:P65"/>
  </mergeCells>
  <pageMargins left="0.25" right="0.25" top="0.75" bottom="0" header="0.3" footer="0.3"/>
  <pageSetup paperSize="9" scale="76" orientation="portrait" horizontalDpi="4294967292" verticalDpi="0" copies="3"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CED6-DD16-44FF-8C0D-7A3F464B7ED5}">
  <sheetPr codeName="Sheet37">
    <pageSetUpPr fitToPage="1"/>
  </sheetPr>
  <dimension ref="A1:KK58"/>
  <sheetViews>
    <sheetView zoomScale="85" zoomScaleNormal="85" workbookViewId="0">
      <selection activeCell="E45" sqref="E45"/>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16" width="15.7265625" customWidth="1"/>
    <col min="17" max="17" width="23.453125"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x14ac:dyDescent="0.35">
      <c r="M2" s="31" t="e">
        <f>SUM(#REF!+#REF!+#REF!+#REF!+#REF!+#REF!+#REF!+#REF!)</f>
        <v>#REF!</v>
      </c>
      <c r="P2" s="31" t="e">
        <f>SUM(#REF!+#REF!+#REF!+#REF!+#REF!+#REF!+#REF!+#REF!)</f>
        <v>#REF!</v>
      </c>
    </row>
    <row r="6" spans="1:297" ht="31" x14ac:dyDescent="0.35">
      <c r="A6" s="903" t="s">
        <v>422</v>
      </c>
      <c r="B6" s="903"/>
      <c r="C6" s="903"/>
      <c r="D6" s="903"/>
      <c r="E6" s="903"/>
      <c r="F6" s="27"/>
      <c r="G6" s="27"/>
      <c r="H6" s="21"/>
      <c r="I6" s="21"/>
      <c r="J6" s="22"/>
      <c r="K6" s="21"/>
      <c r="L6" s="21"/>
      <c r="M6" s="31"/>
      <c r="N6" s="23"/>
      <c r="O6" s="448"/>
      <c r="P6" s="448"/>
      <c r="Q6" s="23"/>
      <c r="R6" s="23"/>
      <c r="S6" s="25"/>
      <c r="T6" s="23"/>
      <c r="U6" s="23"/>
      <c r="V6" s="23"/>
      <c r="W6" s="25"/>
      <c r="X6" s="23"/>
      <c r="Y6" s="23"/>
    </row>
    <row r="7" spans="1:297" x14ac:dyDescent="0.35">
      <c r="D7" s="223"/>
    </row>
    <row r="8" spans="1:297" x14ac:dyDescent="0.35">
      <c r="D8" s="223"/>
    </row>
    <row r="9" spans="1:297" x14ac:dyDescent="0.35">
      <c r="D9" s="223"/>
    </row>
    <row r="10" spans="1:297" ht="19" thickBot="1" x14ac:dyDescent="0.4">
      <c r="A10" s="843" t="s">
        <v>427</v>
      </c>
      <c r="B10" s="842"/>
      <c r="C10" s="842"/>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798" t="s">
        <v>1</v>
      </c>
      <c r="C11" s="798"/>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911" t="s">
        <v>13</v>
      </c>
      <c r="R11" s="371" t="s">
        <v>14</v>
      </c>
      <c r="S11" s="371" t="s">
        <v>14</v>
      </c>
      <c r="T11" s="374" t="s">
        <v>15</v>
      </c>
      <c r="U11" s="40" t="s">
        <v>16</v>
      </c>
      <c r="V11" s="40" t="s">
        <v>17</v>
      </c>
      <c r="W11" s="40" t="s">
        <v>18</v>
      </c>
      <c r="X11" s="794" t="s">
        <v>19</v>
      </c>
      <c r="Y11" s="796" t="s">
        <v>17</v>
      </c>
    </row>
    <row r="12" spans="1:297" s="41" customFormat="1" ht="16" thickBot="1" x14ac:dyDescent="0.4">
      <c r="A12" s="799"/>
      <c r="B12" s="399" t="s">
        <v>20</v>
      </c>
      <c r="C12" s="395" t="s">
        <v>21</v>
      </c>
      <c r="D12" s="799"/>
      <c r="E12" s="799"/>
      <c r="F12" s="401" t="s">
        <v>23</v>
      </c>
      <c r="G12" s="395" t="s">
        <v>24</v>
      </c>
      <c r="H12" s="402" t="s">
        <v>25</v>
      </c>
      <c r="I12" s="403" t="s">
        <v>25</v>
      </c>
      <c r="J12" s="404" t="s">
        <v>26</v>
      </c>
      <c r="K12" s="403" t="s">
        <v>27</v>
      </c>
      <c r="L12" s="403" t="s">
        <v>28</v>
      </c>
      <c r="M12" s="403" t="s">
        <v>29</v>
      </c>
      <c r="N12" s="803"/>
      <c r="O12" s="803"/>
      <c r="P12" s="403" t="s">
        <v>30</v>
      </c>
      <c r="Q12" s="912"/>
      <c r="R12" s="403" t="s">
        <v>31</v>
      </c>
      <c r="S12" s="403" t="s">
        <v>32</v>
      </c>
      <c r="T12" s="406" t="s">
        <v>33</v>
      </c>
      <c r="U12" s="395" t="s">
        <v>34</v>
      </c>
      <c r="V12" s="395" t="s">
        <v>35</v>
      </c>
      <c r="W12" s="395" t="s">
        <v>36</v>
      </c>
      <c r="X12" s="795"/>
      <c r="Y12" s="79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120" customFormat="1" ht="30" customHeight="1" x14ac:dyDescent="0.35">
      <c r="A13" s="139">
        <v>1</v>
      </c>
      <c r="B13" s="140">
        <v>45694</v>
      </c>
      <c r="C13" s="141" t="s">
        <v>428</v>
      </c>
      <c r="D13" s="139" t="s">
        <v>247</v>
      </c>
      <c r="E13" s="292" t="s">
        <v>284</v>
      </c>
      <c r="F13" s="139">
        <v>50</v>
      </c>
      <c r="G13" s="147" t="s">
        <v>45</v>
      </c>
      <c r="H13" s="536">
        <v>153603.60399999999</v>
      </c>
      <c r="I13" s="145">
        <f>SUM(F13*H13)</f>
        <v>7680180.1999999993</v>
      </c>
      <c r="J13" s="147">
        <v>0</v>
      </c>
      <c r="K13" s="146">
        <f>SUM(I13*J13)</f>
        <v>0</v>
      </c>
      <c r="L13" s="146">
        <f t="shared" ref="L13" si="0">SUM(I13-K13)</f>
        <v>7680180.1999999993</v>
      </c>
      <c r="M13" s="121">
        <f>SUM(L13:L13)</f>
        <v>7680180.1999999993</v>
      </c>
      <c r="N13" s="121">
        <f t="shared" ref="N13" si="1">SUM(M13*11%)</f>
        <v>844819.82199999993</v>
      </c>
      <c r="O13" s="121">
        <f>SUM(M13*1.5%)</f>
        <v>115202.70299999998</v>
      </c>
      <c r="P13" s="122">
        <f>SUM(M13+N13)</f>
        <v>8525000.0219999999</v>
      </c>
      <c r="Q13" s="582" t="s">
        <v>426</v>
      </c>
      <c r="R13" s="554">
        <v>154000</v>
      </c>
      <c r="S13" s="148">
        <f>SUM(F13*R13)</f>
        <v>7700000</v>
      </c>
      <c r="T13" s="149">
        <v>0.25</v>
      </c>
      <c r="U13" s="121">
        <f>SUM(S13*T13)</f>
        <v>1925000</v>
      </c>
      <c r="V13" s="121">
        <f>SUM(S13-U13)</f>
        <v>5775000</v>
      </c>
      <c r="W13" s="146">
        <f>SUM(V13)</f>
        <v>5775000</v>
      </c>
      <c r="X13" s="149">
        <v>0.11</v>
      </c>
      <c r="Y13" s="146">
        <f>SUM(W13+(W13*X13))</f>
        <v>6410250</v>
      </c>
    </row>
    <row r="14" spans="1:297" s="20" customFormat="1" ht="15.5" x14ac:dyDescent="0.35">
      <c r="A14" s="786">
        <v>2</v>
      </c>
      <c r="B14" s="783">
        <v>45709</v>
      </c>
      <c r="C14" s="838" t="s">
        <v>446</v>
      </c>
      <c r="D14" s="786" t="s">
        <v>247</v>
      </c>
      <c r="E14" s="339" t="s">
        <v>447</v>
      </c>
      <c r="F14" s="253">
        <v>30</v>
      </c>
      <c r="G14" s="135" t="s">
        <v>52</v>
      </c>
      <c r="H14" s="561">
        <v>186486.486</v>
      </c>
      <c r="I14" s="123">
        <f>SUM(F14*H14)</f>
        <v>5594594.5800000001</v>
      </c>
      <c r="J14" s="138">
        <v>0</v>
      </c>
      <c r="K14" s="134">
        <f t="shared" ref="K14" si="2">SUM(I14*J14)</f>
        <v>0</v>
      </c>
      <c r="L14" s="123">
        <f t="shared" ref="L14" si="3">SUM(I14-K14)</f>
        <v>5594594.5800000001</v>
      </c>
      <c r="M14" s="791">
        <f>SUM(L14:L15)</f>
        <v>9327927.904000001</v>
      </c>
      <c r="N14" s="791">
        <f>SUM(M14*11%)</f>
        <v>1026072.0694400001</v>
      </c>
      <c r="O14" s="791">
        <f>SUM(M14*1.5%)</f>
        <v>139918.91856000002</v>
      </c>
      <c r="P14" s="791">
        <f>SUM(M14+N14)</f>
        <v>10353999.973440001</v>
      </c>
      <c r="Q14" s="259" t="s">
        <v>273</v>
      </c>
      <c r="R14" s="507">
        <v>130541</v>
      </c>
      <c r="S14" s="137">
        <f>SUM(F14*R14)</f>
        <v>3916230</v>
      </c>
      <c r="T14" s="135">
        <v>0</v>
      </c>
      <c r="U14" s="129">
        <f t="shared" ref="U14" si="4">SUM(S14*T14)</f>
        <v>0</v>
      </c>
      <c r="V14" s="129">
        <f t="shared" ref="V14" si="5">SUM(S14-U14)</f>
        <v>3916230</v>
      </c>
      <c r="W14" s="134">
        <f t="shared" ref="W14:W15" si="6">SUM(V14)</f>
        <v>3916230</v>
      </c>
      <c r="X14" s="135">
        <v>0.11</v>
      </c>
      <c r="Y14" s="134">
        <f>SUM(W14+(W14*X14))</f>
        <v>4347015.3</v>
      </c>
    </row>
    <row r="15" spans="1:297" s="120" customFormat="1" ht="15.5" x14ac:dyDescent="0.35">
      <c r="A15" s="788"/>
      <c r="B15" s="785"/>
      <c r="C15" s="839"/>
      <c r="D15" s="788"/>
      <c r="E15" s="520" t="s">
        <v>448</v>
      </c>
      <c r="F15" s="165">
        <v>28</v>
      </c>
      <c r="G15" s="45" t="s">
        <v>52</v>
      </c>
      <c r="H15" s="564">
        <v>133333.33300000001</v>
      </c>
      <c r="I15" s="44">
        <f>SUM(F15*H15)</f>
        <v>3733333.3240000005</v>
      </c>
      <c r="J15" s="83">
        <v>0</v>
      </c>
      <c r="K15" s="46">
        <f t="shared" ref="K15" si="7">SUM(I15*J15)</f>
        <v>0</v>
      </c>
      <c r="L15" s="44">
        <f t="shared" ref="L15" si="8">SUM(I15-K15)</f>
        <v>3733333.3240000005</v>
      </c>
      <c r="M15" s="793"/>
      <c r="N15" s="793"/>
      <c r="O15" s="793"/>
      <c r="P15" s="793"/>
      <c r="Q15" s="213" t="s">
        <v>273</v>
      </c>
      <c r="R15" s="614">
        <v>93333</v>
      </c>
      <c r="S15" s="97">
        <f>SUM(F15*R15)</f>
        <v>2613324</v>
      </c>
      <c r="T15" s="45">
        <v>0</v>
      </c>
      <c r="U15" s="81">
        <f t="shared" ref="U15" si="9">SUM(S15*T15)</f>
        <v>0</v>
      </c>
      <c r="V15" s="81">
        <f t="shared" ref="V15" si="10">SUM(S15-U15)</f>
        <v>2613324</v>
      </c>
      <c r="W15" s="46">
        <f t="shared" si="6"/>
        <v>2613324</v>
      </c>
      <c r="X15" s="45">
        <v>0.11</v>
      </c>
      <c r="Y15" s="46">
        <f>SUM(W15+(W15*X15))</f>
        <v>2900789.64</v>
      </c>
    </row>
    <row r="20" spans="1:297" ht="19" thickBot="1" x14ac:dyDescent="0.4">
      <c r="A20" s="843" t="s">
        <v>474</v>
      </c>
      <c r="B20" s="842"/>
      <c r="C20" s="842"/>
      <c r="D20" s="34"/>
      <c r="E20" s="4"/>
      <c r="F20" s="5"/>
      <c r="G20" s="4"/>
      <c r="H20" s="6"/>
      <c r="I20" s="7"/>
      <c r="J20" s="8"/>
      <c r="K20" s="9"/>
      <c r="L20" s="9"/>
      <c r="M20" s="10"/>
      <c r="N20" s="10"/>
      <c r="O20" s="10"/>
      <c r="P20" s="10"/>
      <c r="Q20" s="11"/>
      <c r="R20" s="11"/>
      <c r="S20" s="12"/>
      <c r="T20" s="13"/>
      <c r="U20" s="13"/>
      <c r="V20" s="13"/>
      <c r="W20" s="12"/>
      <c r="X20" s="13"/>
      <c r="Y20" s="13"/>
    </row>
    <row r="21" spans="1:297" ht="15.5" x14ac:dyDescent="0.35">
      <c r="A21" s="798" t="s">
        <v>0</v>
      </c>
      <c r="B21" s="798" t="s">
        <v>1</v>
      </c>
      <c r="C21" s="798"/>
      <c r="D21" s="798" t="s">
        <v>3</v>
      </c>
      <c r="E21" s="798" t="s">
        <v>5</v>
      </c>
      <c r="F21" s="798" t="s">
        <v>6</v>
      </c>
      <c r="G21" s="798"/>
      <c r="H21" s="370" t="s">
        <v>7</v>
      </c>
      <c r="I21" s="371" t="s">
        <v>8</v>
      </c>
      <c r="J21" s="372" t="s">
        <v>9</v>
      </c>
      <c r="K21" s="371" t="s">
        <v>10</v>
      </c>
      <c r="L21" s="371" t="s">
        <v>10</v>
      </c>
      <c r="M21" s="371" t="s">
        <v>11</v>
      </c>
      <c r="N21" s="802" t="s">
        <v>93</v>
      </c>
      <c r="O21" s="802" t="s">
        <v>206</v>
      </c>
      <c r="P21" s="371" t="s">
        <v>12</v>
      </c>
      <c r="Q21" s="911" t="s">
        <v>13</v>
      </c>
      <c r="R21" s="371" t="s">
        <v>14</v>
      </c>
      <c r="S21" s="371" t="s">
        <v>14</v>
      </c>
      <c r="T21" s="374" t="s">
        <v>15</v>
      </c>
      <c r="U21" s="40" t="s">
        <v>16</v>
      </c>
      <c r="V21" s="40" t="s">
        <v>17</v>
      </c>
      <c r="W21" s="40" t="s">
        <v>18</v>
      </c>
      <c r="X21" s="794" t="s">
        <v>19</v>
      </c>
      <c r="Y21" s="796" t="s">
        <v>17</v>
      </c>
    </row>
    <row r="22" spans="1:297" s="41" customFormat="1" ht="16" thickBot="1" x14ac:dyDescent="0.4">
      <c r="A22" s="799"/>
      <c r="B22" s="399" t="s">
        <v>20</v>
      </c>
      <c r="C22" s="395" t="s">
        <v>21</v>
      </c>
      <c r="D22" s="799"/>
      <c r="E22" s="799"/>
      <c r="F22" s="401" t="s">
        <v>23</v>
      </c>
      <c r="G22" s="395" t="s">
        <v>24</v>
      </c>
      <c r="H22" s="402" t="s">
        <v>25</v>
      </c>
      <c r="I22" s="403" t="s">
        <v>25</v>
      </c>
      <c r="J22" s="404" t="s">
        <v>26</v>
      </c>
      <c r="K22" s="403" t="s">
        <v>27</v>
      </c>
      <c r="L22" s="403" t="s">
        <v>28</v>
      </c>
      <c r="M22" s="403" t="s">
        <v>29</v>
      </c>
      <c r="N22" s="803"/>
      <c r="O22" s="803"/>
      <c r="P22" s="403" t="s">
        <v>30</v>
      </c>
      <c r="Q22" s="912"/>
      <c r="R22" s="403" t="s">
        <v>31</v>
      </c>
      <c r="S22" s="403" t="s">
        <v>32</v>
      </c>
      <c r="T22" s="406" t="s">
        <v>33</v>
      </c>
      <c r="U22" s="395" t="s">
        <v>34</v>
      </c>
      <c r="V22" s="395" t="s">
        <v>35</v>
      </c>
      <c r="W22" s="395" t="s">
        <v>36</v>
      </c>
      <c r="X22" s="795"/>
      <c r="Y22" s="797"/>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row>
    <row r="23" spans="1:297" s="120" customFormat="1" ht="30" customHeight="1" x14ac:dyDescent="0.35">
      <c r="A23" s="139">
        <v>1</v>
      </c>
      <c r="B23" s="140">
        <v>45735</v>
      </c>
      <c r="C23" s="141" t="s">
        <v>484</v>
      </c>
      <c r="D23" s="139" t="s">
        <v>247</v>
      </c>
      <c r="E23" s="292" t="s">
        <v>284</v>
      </c>
      <c r="F23" s="139">
        <v>50</v>
      </c>
      <c r="G23" s="147" t="s">
        <v>45</v>
      </c>
      <c r="H23" s="536">
        <v>153603.60399999999</v>
      </c>
      <c r="I23" s="145">
        <f>SUM(F23*H23)</f>
        <v>7680180.1999999993</v>
      </c>
      <c r="J23" s="147">
        <v>0</v>
      </c>
      <c r="K23" s="146">
        <f>SUM(I23*J23)</f>
        <v>0</v>
      </c>
      <c r="L23" s="146">
        <f t="shared" ref="L23:L24" si="11">SUM(I23-K23)</f>
        <v>7680180.1999999993</v>
      </c>
      <c r="M23" s="121">
        <f>SUM(L23:L23)</f>
        <v>7680180.1999999993</v>
      </c>
      <c r="N23" s="121">
        <f t="shared" ref="N23" si="12">SUM(M23*11%)</f>
        <v>844819.82199999993</v>
      </c>
      <c r="O23" s="121">
        <f>SUM(M23*1.5%)</f>
        <v>115202.70299999998</v>
      </c>
      <c r="P23" s="122">
        <f>SUM(M23+N23)</f>
        <v>8525000.0219999999</v>
      </c>
      <c r="Q23" s="582" t="s">
        <v>426</v>
      </c>
      <c r="R23" s="554">
        <v>154000</v>
      </c>
      <c r="S23" s="148">
        <f>SUM(F23*R23)</f>
        <v>7700000</v>
      </c>
      <c r="T23" s="149">
        <v>0.25</v>
      </c>
      <c r="U23" s="121">
        <f>SUM(S23*T23)</f>
        <v>1925000</v>
      </c>
      <c r="V23" s="121">
        <f>SUM(S23-U23)</f>
        <v>5775000</v>
      </c>
      <c r="W23" s="146">
        <f>SUM(V23)</f>
        <v>5775000</v>
      </c>
      <c r="X23" s="149">
        <v>0.11</v>
      </c>
      <c r="Y23" s="146">
        <f>SUM(W23+(W23*X23))</f>
        <v>6410250</v>
      </c>
    </row>
    <row r="24" spans="1:297" s="20" customFormat="1" ht="15.5" x14ac:dyDescent="0.35">
      <c r="A24" s="786">
        <v>2</v>
      </c>
      <c r="B24" s="783">
        <v>45741</v>
      </c>
      <c r="C24" s="838" t="s">
        <v>489</v>
      </c>
      <c r="D24" s="786" t="s">
        <v>247</v>
      </c>
      <c r="E24" s="339" t="s">
        <v>447</v>
      </c>
      <c r="F24" s="253">
        <v>40</v>
      </c>
      <c r="G24" s="135" t="s">
        <v>52</v>
      </c>
      <c r="H24" s="561">
        <v>186486.486</v>
      </c>
      <c r="I24" s="123">
        <f>SUM(F24*H24)</f>
        <v>7459459.4400000004</v>
      </c>
      <c r="J24" s="138">
        <v>0</v>
      </c>
      <c r="K24" s="134">
        <f t="shared" ref="K24" si="13">SUM(I24*J24)</f>
        <v>0</v>
      </c>
      <c r="L24" s="123">
        <f t="shared" si="11"/>
        <v>7459459.4400000004</v>
      </c>
      <c r="M24" s="791">
        <f>SUM(L24:L25)</f>
        <v>13459459.425000001</v>
      </c>
      <c r="N24" s="791">
        <f>SUM(M24*11%)</f>
        <v>1480540.5367500002</v>
      </c>
      <c r="O24" s="791">
        <f>SUM(M24*1.5%)</f>
        <v>201891.89137500001</v>
      </c>
      <c r="P24" s="791">
        <f>SUM(M24+N24)</f>
        <v>14939999.961750001</v>
      </c>
      <c r="Q24" s="259" t="s">
        <v>273</v>
      </c>
      <c r="R24" s="507">
        <v>130541</v>
      </c>
      <c r="S24" s="137">
        <f>SUM(F24*R24)</f>
        <v>5221640</v>
      </c>
      <c r="T24" s="135">
        <v>0</v>
      </c>
      <c r="U24" s="129">
        <f t="shared" ref="U24" si="14">SUM(S24*T24)</f>
        <v>0</v>
      </c>
      <c r="V24" s="129">
        <f t="shared" ref="V24" si="15">SUM(S24-U24)</f>
        <v>5221640</v>
      </c>
      <c r="W24" s="134">
        <f t="shared" ref="W24:W25" si="16">SUM(V24)</f>
        <v>5221640</v>
      </c>
      <c r="X24" s="135">
        <v>0.11</v>
      </c>
      <c r="Y24" s="134">
        <f>SUM(W24+(W24*X24))</f>
        <v>5796020.4000000004</v>
      </c>
    </row>
    <row r="25" spans="1:297" s="120" customFormat="1" ht="15.5" x14ac:dyDescent="0.35">
      <c r="A25" s="788"/>
      <c r="B25" s="785"/>
      <c r="C25" s="839"/>
      <c r="D25" s="788"/>
      <c r="E25" s="520" t="s">
        <v>448</v>
      </c>
      <c r="F25" s="165">
        <v>45</v>
      </c>
      <c r="G25" s="45" t="s">
        <v>52</v>
      </c>
      <c r="H25" s="564">
        <v>133333.33300000001</v>
      </c>
      <c r="I25" s="44">
        <f>SUM(F25*H25)</f>
        <v>5999999.9850000003</v>
      </c>
      <c r="J25" s="83">
        <v>0</v>
      </c>
      <c r="K25" s="46">
        <f t="shared" ref="K25" si="17">SUM(I25*J25)</f>
        <v>0</v>
      </c>
      <c r="L25" s="44">
        <f t="shared" ref="L25" si="18">SUM(I25-K25)</f>
        <v>5999999.9850000003</v>
      </c>
      <c r="M25" s="793"/>
      <c r="N25" s="793"/>
      <c r="O25" s="793"/>
      <c r="P25" s="793"/>
      <c r="Q25" s="213" t="s">
        <v>273</v>
      </c>
      <c r="R25" s="614">
        <v>93333</v>
      </c>
      <c r="S25" s="97">
        <f>SUM(F25*R25)</f>
        <v>4199985</v>
      </c>
      <c r="T25" s="45">
        <v>0</v>
      </c>
      <c r="U25" s="81">
        <f t="shared" ref="U25" si="19">SUM(S25*T25)</f>
        <v>0</v>
      </c>
      <c r="V25" s="81">
        <f t="shared" ref="V25" si="20">SUM(S25-U25)</f>
        <v>4199985</v>
      </c>
      <c r="W25" s="46">
        <f t="shared" si="16"/>
        <v>4199985</v>
      </c>
      <c r="X25" s="45">
        <v>0.11</v>
      </c>
      <c r="Y25" s="46">
        <f>SUM(W25+(W25*X25))</f>
        <v>4661983.3499999996</v>
      </c>
    </row>
    <row r="30" spans="1:297" ht="19" thickBot="1" x14ac:dyDescent="0.4">
      <c r="A30" s="843" t="s">
        <v>531</v>
      </c>
      <c r="B30" s="842"/>
      <c r="C30" s="842"/>
      <c r="D30" s="2"/>
      <c r="E30" s="4"/>
      <c r="F30" s="5"/>
      <c r="G30" s="4"/>
      <c r="H30" s="6"/>
      <c r="I30" s="7"/>
      <c r="J30" s="8"/>
      <c r="K30" s="9"/>
      <c r="L30" s="9"/>
      <c r="M30" s="10"/>
      <c r="N30" s="10"/>
      <c r="O30" s="10"/>
      <c r="P30" s="10"/>
      <c r="Q30" s="11"/>
      <c r="R30" s="11"/>
      <c r="S30" s="12"/>
      <c r="T30" s="10"/>
      <c r="U30" s="10"/>
      <c r="V30" s="10"/>
      <c r="W30" s="12"/>
      <c r="X30" s="10"/>
      <c r="Y30" s="10"/>
    </row>
    <row r="31" spans="1:297" ht="15.5" x14ac:dyDescent="0.35">
      <c r="A31" s="798" t="s">
        <v>0</v>
      </c>
      <c r="B31" s="798" t="s">
        <v>1</v>
      </c>
      <c r="C31" s="798"/>
      <c r="D31" s="798" t="s">
        <v>3</v>
      </c>
      <c r="E31" s="798" t="s">
        <v>5</v>
      </c>
      <c r="F31" s="798" t="s">
        <v>6</v>
      </c>
      <c r="G31" s="798"/>
      <c r="H31" s="370" t="s">
        <v>7</v>
      </c>
      <c r="I31" s="371" t="s">
        <v>8</v>
      </c>
      <c r="J31" s="372" t="s">
        <v>9</v>
      </c>
      <c r="K31" s="371" t="s">
        <v>10</v>
      </c>
      <c r="L31" s="371" t="s">
        <v>10</v>
      </c>
      <c r="M31" s="583" t="s">
        <v>11</v>
      </c>
      <c r="N31" s="830" t="s">
        <v>93</v>
      </c>
      <c r="O31" s="909" t="s">
        <v>206</v>
      </c>
      <c r="P31" s="583" t="s">
        <v>12</v>
      </c>
      <c r="Q31" s="804" t="s">
        <v>13</v>
      </c>
      <c r="R31" s="371" t="s">
        <v>14</v>
      </c>
      <c r="S31" s="371" t="s">
        <v>14</v>
      </c>
      <c r="T31" s="374" t="s">
        <v>15</v>
      </c>
      <c r="U31" s="40" t="s">
        <v>16</v>
      </c>
      <c r="V31" s="40" t="s">
        <v>17</v>
      </c>
      <c r="W31" s="40" t="s">
        <v>18</v>
      </c>
      <c r="X31" s="794" t="s">
        <v>19</v>
      </c>
      <c r="Y31" s="796" t="s">
        <v>17</v>
      </c>
    </row>
    <row r="32" spans="1:297" s="41" customFormat="1" ht="16" thickBot="1" x14ac:dyDescent="0.4">
      <c r="A32" s="799"/>
      <c r="B32" s="399" t="s">
        <v>20</v>
      </c>
      <c r="C32" s="395" t="s">
        <v>21</v>
      </c>
      <c r="D32" s="799"/>
      <c r="E32" s="799"/>
      <c r="F32" s="401" t="s">
        <v>23</v>
      </c>
      <c r="G32" s="395" t="s">
        <v>24</v>
      </c>
      <c r="H32" s="402" t="s">
        <v>25</v>
      </c>
      <c r="I32" s="403" t="s">
        <v>25</v>
      </c>
      <c r="J32" s="404" t="s">
        <v>26</v>
      </c>
      <c r="K32" s="403" t="s">
        <v>27</v>
      </c>
      <c r="L32" s="403" t="s">
        <v>28</v>
      </c>
      <c r="M32" s="556" t="s">
        <v>29</v>
      </c>
      <c r="N32" s="895"/>
      <c r="O32" s="910"/>
      <c r="P32" s="556" t="s">
        <v>30</v>
      </c>
      <c r="Q32" s="805"/>
      <c r="R32" s="403" t="s">
        <v>31</v>
      </c>
      <c r="S32" s="403" t="s">
        <v>32</v>
      </c>
      <c r="T32" s="406" t="s">
        <v>33</v>
      </c>
      <c r="U32" s="395" t="s">
        <v>34</v>
      </c>
      <c r="V32" s="395" t="s">
        <v>35</v>
      </c>
      <c r="W32" s="395" t="s">
        <v>36</v>
      </c>
      <c r="X32" s="795"/>
      <c r="Y32" s="797"/>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row>
    <row r="33" spans="1:297" s="120" customFormat="1" ht="30" customHeight="1" x14ac:dyDescent="0.35">
      <c r="A33" s="139">
        <v>1</v>
      </c>
      <c r="B33" s="140">
        <v>45800</v>
      </c>
      <c r="C33" s="141" t="s">
        <v>561</v>
      </c>
      <c r="D33" s="139" t="s">
        <v>247</v>
      </c>
      <c r="E33" s="292" t="s">
        <v>284</v>
      </c>
      <c r="F33" s="139">
        <v>48</v>
      </c>
      <c r="G33" s="147" t="s">
        <v>45</v>
      </c>
      <c r="H33" s="536">
        <v>150450.45000000001</v>
      </c>
      <c r="I33" s="145">
        <f>SUM(F33*H33)</f>
        <v>7221621.6000000006</v>
      </c>
      <c r="J33" s="147">
        <v>0</v>
      </c>
      <c r="K33" s="146">
        <f>SUM(I33*J33)</f>
        <v>0</v>
      </c>
      <c r="L33" s="146">
        <f t="shared" ref="L33" si="21">SUM(I33-K33)</f>
        <v>7221621.6000000006</v>
      </c>
      <c r="M33" s="121">
        <f>SUM(L33:L33)</f>
        <v>7221621.6000000006</v>
      </c>
      <c r="N33" s="121">
        <f t="shared" ref="N33" si="22">SUM(M33*11%)</f>
        <v>794378.37600000005</v>
      </c>
      <c r="O33" s="121">
        <f>SUM(M33*1.5%)</f>
        <v>108324.32400000001</v>
      </c>
      <c r="P33" s="122">
        <f>SUM(M33+N33)</f>
        <v>8015999.9760000007</v>
      </c>
      <c r="Q33" s="582" t="s">
        <v>426</v>
      </c>
      <c r="R33" s="554">
        <v>154000</v>
      </c>
      <c r="S33" s="148">
        <f>SUM(F33*R33)</f>
        <v>7392000</v>
      </c>
      <c r="T33" s="149">
        <v>0.22500000000000001</v>
      </c>
      <c r="U33" s="121">
        <f>SUM(S33*T33)</f>
        <v>1663200</v>
      </c>
      <c r="V33" s="121">
        <f>SUM(S33-U33)</f>
        <v>5728800</v>
      </c>
      <c r="W33" s="146">
        <f>SUM(V33)</f>
        <v>5728800</v>
      </c>
      <c r="X33" s="149">
        <v>0.11</v>
      </c>
      <c r="Y33" s="146">
        <f>SUM(W33+(W33*X33))</f>
        <v>6358968</v>
      </c>
    </row>
    <row r="37" spans="1:297" ht="14.25" customHeight="1" x14ac:dyDescent="0.35"/>
    <row r="38" spans="1:297" ht="19" thickBot="1" x14ac:dyDescent="0.4">
      <c r="A38" s="843" t="s">
        <v>571</v>
      </c>
      <c r="B38" s="842"/>
      <c r="C38" s="842"/>
      <c r="D38" s="2"/>
      <c r="E38" s="4"/>
      <c r="F38" s="5"/>
      <c r="G38" s="4"/>
      <c r="H38" s="6"/>
      <c r="I38" s="7"/>
      <c r="J38" s="8"/>
      <c r="K38" s="9"/>
      <c r="L38" s="9"/>
      <c r="M38" s="10"/>
      <c r="N38" s="10"/>
      <c r="O38" s="10"/>
      <c r="P38" s="10"/>
      <c r="Q38" s="11"/>
      <c r="R38" s="11"/>
      <c r="S38" s="12"/>
      <c r="T38" s="10"/>
      <c r="U38" s="10"/>
      <c r="V38" s="10"/>
      <c r="W38" s="12"/>
      <c r="X38" s="10"/>
      <c r="Y38" s="10"/>
    </row>
    <row r="39" spans="1:297" ht="15.5" x14ac:dyDescent="0.35">
      <c r="A39" s="798" t="s">
        <v>0</v>
      </c>
      <c r="B39" s="798" t="s">
        <v>1</v>
      </c>
      <c r="C39" s="798"/>
      <c r="D39" s="798" t="s">
        <v>3</v>
      </c>
      <c r="E39" s="798" t="s">
        <v>5</v>
      </c>
      <c r="F39" s="798" t="s">
        <v>6</v>
      </c>
      <c r="G39" s="798"/>
      <c r="H39" s="370" t="s">
        <v>7</v>
      </c>
      <c r="I39" s="371" t="s">
        <v>8</v>
      </c>
      <c r="J39" s="372" t="s">
        <v>9</v>
      </c>
      <c r="K39" s="371" t="s">
        <v>10</v>
      </c>
      <c r="L39" s="371" t="s">
        <v>10</v>
      </c>
      <c r="M39" s="583" t="s">
        <v>11</v>
      </c>
      <c r="N39" s="830" t="s">
        <v>93</v>
      </c>
      <c r="O39" s="909" t="s">
        <v>206</v>
      </c>
      <c r="P39" s="583" t="s">
        <v>12</v>
      </c>
      <c r="Q39" s="804" t="s">
        <v>13</v>
      </c>
      <c r="R39" s="371" t="s">
        <v>14</v>
      </c>
      <c r="S39" s="371" t="s">
        <v>14</v>
      </c>
      <c r="T39" s="374" t="s">
        <v>15</v>
      </c>
      <c r="U39" s="40" t="s">
        <v>16</v>
      </c>
      <c r="V39" s="40" t="s">
        <v>17</v>
      </c>
      <c r="W39" s="40" t="s">
        <v>18</v>
      </c>
      <c r="X39" s="794" t="s">
        <v>19</v>
      </c>
      <c r="Y39" s="796" t="s">
        <v>17</v>
      </c>
    </row>
    <row r="40" spans="1:297" s="41" customFormat="1" ht="16" thickBot="1" x14ac:dyDescent="0.4">
      <c r="A40" s="799"/>
      <c r="B40" s="399" t="s">
        <v>20</v>
      </c>
      <c r="C40" s="395" t="s">
        <v>21</v>
      </c>
      <c r="D40" s="799"/>
      <c r="E40" s="799"/>
      <c r="F40" s="401" t="s">
        <v>23</v>
      </c>
      <c r="G40" s="395" t="s">
        <v>24</v>
      </c>
      <c r="H40" s="402" t="s">
        <v>25</v>
      </c>
      <c r="I40" s="403" t="s">
        <v>25</v>
      </c>
      <c r="J40" s="404" t="s">
        <v>26</v>
      </c>
      <c r="K40" s="403" t="s">
        <v>27</v>
      </c>
      <c r="L40" s="403" t="s">
        <v>28</v>
      </c>
      <c r="M40" s="556" t="s">
        <v>29</v>
      </c>
      <c r="N40" s="895"/>
      <c r="O40" s="910"/>
      <c r="P40" s="556" t="s">
        <v>30</v>
      </c>
      <c r="Q40" s="805"/>
      <c r="R40" s="403" t="s">
        <v>31</v>
      </c>
      <c r="S40" s="403" t="s">
        <v>32</v>
      </c>
      <c r="T40" s="406" t="s">
        <v>33</v>
      </c>
      <c r="U40" s="395" t="s">
        <v>34</v>
      </c>
      <c r="V40" s="395" t="s">
        <v>35</v>
      </c>
      <c r="W40" s="395" t="s">
        <v>36</v>
      </c>
      <c r="X40" s="795"/>
      <c r="Y40" s="797"/>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row>
    <row r="41" spans="1:297" s="120" customFormat="1" ht="30" customHeight="1" x14ac:dyDescent="0.35">
      <c r="A41" s="139">
        <v>1</v>
      </c>
      <c r="B41" s="140">
        <v>45826</v>
      </c>
      <c r="C41" s="141" t="s">
        <v>614</v>
      </c>
      <c r="D41" s="139" t="s">
        <v>247</v>
      </c>
      <c r="E41" s="292" t="s">
        <v>284</v>
      </c>
      <c r="F41" s="139">
        <v>96</v>
      </c>
      <c r="G41" s="147" t="s">
        <v>45</v>
      </c>
      <c r="H41" s="536">
        <v>150450.45000000001</v>
      </c>
      <c r="I41" s="145">
        <f>SUM(F41*H41)</f>
        <v>14443243.200000001</v>
      </c>
      <c r="J41" s="147">
        <v>0</v>
      </c>
      <c r="K41" s="146">
        <f>SUM(I41*J41)</f>
        <v>0</v>
      </c>
      <c r="L41" s="146">
        <f t="shared" ref="L41:L42" si="23">SUM(I41-K41)</f>
        <v>14443243.200000001</v>
      </c>
      <c r="M41" s="121">
        <f>SUM(L41:L41)</f>
        <v>14443243.200000001</v>
      </c>
      <c r="N41" s="121">
        <f t="shared" ref="N41" si="24">SUM(M41*11%)</f>
        <v>1588756.7520000001</v>
      </c>
      <c r="O41" s="121">
        <f>SUM(M41*1.5%)</f>
        <v>216648.64800000002</v>
      </c>
      <c r="P41" s="122">
        <f>SUM(M41+N41)</f>
        <v>16031999.952000001</v>
      </c>
      <c r="Q41" s="582" t="s">
        <v>426</v>
      </c>
      <c r="R41" s="554">
        <v>154000</v>
      </c>
      <c r="S41" s="148">
        <f>SUM(F41*R41)</f>
        <v>14784000</v>
      </c>
      <c r="T41" s="149">
        <v>0.22500000000000001</v>
      </c>
      <c r="U41" s="121">
        <f>SUM(S41*T41)</f>
        <v>3326400</v>
      </c>
      <c r="V41" s="121">
        <f>SUM(S41-U41)</f>
        <v>11457600</v>
      </c>
      <c r="W41" s="146">
        <f>SUM(V41)</f>
        <v>11457600</v>
      </c>
      <c r="X41" s="149">
        <v>0.11</v>
      </c>
      <c r="Y41" s="146">
        <f>SUM(W41+(W41*X41))</f>
        <v>12717936</v>
      </c>
    </row>
    <row r="42" spans="1:297" s="20" customFormat="1" ht="15.5" x14ac:dyDescent="0.35">
      <c r="A42" s="786">
        <v>2</v>
      </c>
      <c r="B42" s="783">
        <v>45839</v>
      </c>
      <c r="C42" s="838" t="s">
        <v>625</v>
      </c>
      <c r="D42" s="786" t="s">
        <v>247</v>
      </c>
      <c r="E42" s="339" t="s">
        <v>447</v>
      </c>
      <c r="F42" s="253">
        <v>80</v>
      </c>
      <c r="G42" s="135" t="s">
        <v>52</v>
      </c>
      <c r="H42" s="561">
        <v>186486.486</v>
      </c>
      <c r="I42" s="123">
        <f>SUM(F42*H42)</f>
        <v>14918918.880000001</v>
      </c>
      <c r="J42" s="138">
        <v>0</v>
      </c>
      <c r="K42" s="134">
        <f t="shared" ref="K42" si="25">SUM(I42*J42)</f>
        <v>0</v>
      </c>
      <c r="L42" s="123">
        <f t="shared" si="23"/>
        <v>14918918.880000001</v>
      </c>
      <c r="M42" s="791">
        <f>SUM(L42:L43)</f>
        <v>32252252.170000002</v>
      </c>
      <c r="N42" s="791">
        <f>SUM(M42*11%)</f>
        <v>3547747.7387000001</v>
      </c>
      <c r="O42" s="791">
        <f>SUM(M42*1.5%)</f>
        <v>483783.78255</v>
      </c>
      <c r="P42" s="791">
        <f>SUM(M42+N42)</f>
        <v>35799999.908700004</v>
      </c>
      <c r="Q42" s="259" t="s">
        <v>273</v>
      </c>
      <c r="R42" s="507">
        <v>130541</v>
      </c>
      <c r="S42" s="137">
        <f>SUM(F42*R42)</f>
        <v>10443280</v>
      </c>
      <c r="T42" s="135">
        <v>0</v>
      </c>
      <c r="U42" s="129">
        <f t="shared" ref="U42" si="26">SUM(S42*T42)</f>
        <v>0</v>
      </c>
      <c r="V42" s="129">
        <f t="shared" ref="V42" si="27">SUM(S42-U42)</f>
        <v>10443280</v>
      </c>
      <c r="W42" s="134">
        <f t="shared" ref="W42:W43" si="28">SUM(V42)</f>
        <v>10443280</v>
      </c>
      <c r="X42" s="135">
        <v>0.11</v>
      </c>
      <c r="Y42" s="134">
        <f>SUM(W42+(W42*X42))</f>
        <v>11592040.800000001</v>
      </c>
    </row>
    <row r="43" spans="1:297" s="120" customFormat="1" ht="15.5" x14ac:dyDescent="0.35">
      <c r="A43" s="788"/>
      <c r="B43" s="785"/>
      <c r="C43" s="839"/>
      <c r="D43" s="788"/>
      <c r="E43" s="520" t="s">
        <v>448</v>
      </c>
      <c r="F43" s="165">
        <v>130</v>
      </c>
      <c r="G43" s="45" t="s">
        <v>52</v>
      </c>
      <c r="H43" s="564">
        <v>133333.33300000001</v>
      </c>
      <c r="I43" s="44">
        <f>SUM(F43*H43)</f>
        <v>17333333.290000003</v>
      </c>
      <c r="J43" s="83">
        <v>0</v>
      </c>
      <c r="K43" s="46">
        <f t="shared" ref="K43" si="29">SUM(I43*J43)</f>
        <v>0</v>
      </c>
      <c r="L43" s="44">
        <f t="shared" ref="L43" si="30">SUM(I43-K43)</f>
        <v>17333333.290000003</v>
      </c>
      <c r="M43" s="793"/>
      <c r="N43" s="793"/>
      <c r="O43" s="793"/>
      <c r="P43" s="793"/>
      <c r="Q43" s="213" t="s">
        <v>273</v>
      </c>
      <c r="R43" s="614">
        <v>93333</v>
      </c>
      <c r="S43" s="97">
        <f>SUM(F43*R43)</f>
        <v>12133290</v>
      </c>
      <c r="T43" s="45">
        <v>0</v>
      </c>
      <c r="U43" s="81">
        <f t="shared" ref="U43" si="31">SUM(S43*T43)</f>
        <v>0</v>
      </c>
      <c r="V43" s="81">
        <f t="shared" ref="V43" si="32">SUM(S43-U43)</f>
        <v>12133290</v>
      </c>
      <c r="W43" s="46">
        <f t="shared" si="28"/>
        <v>12133290</v>
      </c>
      <c r="X43" s="45">
        <v>0.11</v>
      </c>
      <c r="Y43" s="46">
        <f>SUM(W43+(W43*X43))</f>
        <v>13467951.9</v>
      </c>
    </row>
    <row r="48" spans="1:297" ht="19" thickBot="1" x14ac:dyDescent="0.4">
      <c r="A48" s="843" t="s">
        <v>645</v>
      </c>
      <c r="B48" s="842"/>
      <c r="C48" s="842"/>
      <c r="D48" s="2"/>
      <c r="E48" s="4"/>
      <c r="F48" s="5"/>
      <c r="G48" s="4"/>
      <c r="H48" s="6"/>
      <c r="I48" s="7"/>
      <c r="J48" s="8"/>
      <c r="K48" s="9"/>
      <c r="L48" s="9"/>
      <c r="M48" s="10"/>
      <c r="N48" s="10"/>
      <c r="O48" s="10"/>
      <c r="P48" s="10"/>
      <c r="Q48" s="11"/>
      <c r="R48" s="11"/>
      <c r="S48" s="12"/>
      <c r="T48" s="10"/>
      <c r="U48" s="10"/>
      <c r="V48" s="10"/>
      <c r="W48" s="12"/>
      <c r="X48" s="10"/>
      <c r="Y48" s="10"/>
    </row>
    <row r="49" spans="1:297" ht="15.5" x14ac:dyDescent="0.35">
      <c r="A49" s="798" t="s">
        <v>0</v>
      </c>
      <c r="B49" s="798" t="s">
        <v>1</v>
      </c>
      <c r="C49" s="798"/>
      <c r="D49" s="798" t="s">
        <v>3</v>
      </c>
      <c r="E49" s="798" t="s">
        <v>5</v>
      </c>
      <c r="F49" s="798" t="s">
        <v>6</v>
      </c>
      <c r="G49" s="798"/>
      <c r="H49" s="370" t="s">
        <v>7</v>
      </c>
      <c r="I49" s="371" t="s">
        <v>8</v>
      </c>
      <c r="J49" s="372" t="s">
        <v>9</v>
      </c>
      <c r="K49" s="371" t="s">
        <v>10</v>
      </c>
      <c r="L49" s="371" t="s">
        <v>10</v>
      </c>
      <c r="M49" s="583" t="s">
        <v>11</v>
      </c>
      <c r="N49" s="830" t="s">
        <v>93</v>
      </c>
      <c r="O49" s="909" t="s">
        <v>206</v>
      </c>
      <c r="P49" s="583" t="s">
        <v>12</v>
      </c>
      <c r="Q49" s="804" t="s">
        <v>13</v>
      </c>
      <c r="R49" s="371" t="s">
        <v>14</v>
      </c>
      <c r="S49" s="371" t="s">
        <v>14</v>
      </c>
      <c r="T49" s="374" t="s">
        <v>15</v>
      </c>
      <c r="U49" s="40" t="s">
        <v>16</v>
      </c>
      <c r="V49" s="40" t="s">
        <v>17</v>
      </c>
      <c r="W49" s="40" t="s">
        <v>18</v>
      </c>
      <c r="X49" s="794" t="s">
        <v>19</v>
      </c>
      <c r="Y49" s="796" t="s">
        <v>17</v>
      </c>
    </row>
    <row r="50" spans="1:297" s="41" customFormat="1" ht="16" thickBot="1" x14ac:dyDescent="0.4">
      <c r="A50" s="799"/>
      <c r="B50" s="399" t="s">
        <v>20</v>
      </c>
      <c r="C50" s="395" t="s">
        <v>21</v>
      </c>
      <c r="D50" s="799"/>
      <c r="E50" s="799"/>
      <c r="F50" s="401" t="s">
        <v>23</v>
      </c>
      <c r="G50" s="395" t="s">
        <v>24</v>
      </c>
      <c r="H50" s="402" t="s">
        <v>25</v>
      </c>
      <c r="I50" s="403" t="s">
        <v>25</v>
      </c>
      <c r="J50" s="404" t="s">
        <v>26</v>
      </c>
      <c r="K50" s="403" t="s">
        <v>27</v>
      </c>
      <c r="L50" s="403" t="s">
        <v>28</v>
      </c>
      <c r="M50" s="556" t="s">
        <v>29</v>
      </c>
      <c r="N50" s="895"/>
      <c r="O50" s="910"/>
      <c r="P50" s="556" t="s">
        <v>30</v>
      </c>
      <c r="Q50" s="805"/>
      <c r="R50" s="403" t="s">
        <v>31</v>
      </c>
      <c r="S50" s="403" t="s">
        <v>32</v>
      </c>
      <c r="T50" s="406" t="s">
        <v>33</v>
      </c>
      <c r="U50" s="395" t="s">
        <v>34</v>
      </c>
      <c r="V50" s="395" t="s">
        <v>35</v>
      </c>
      <c r="W50" s="395" t="s">
        <v>36</v>
      </c>
      <c r="X50" s="795"/>
      <c r="Y50" s="797"/>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row>
    <row r="51" spans="1:297" s="120" customFormat="1" ht="30" customHeight="1" x14ac:dyDescent="0.35">
      <c r="A51" s="139">
        <v>1</v>
      </c>
      <c r="B51" s="140">
        <v>45898</v>
      </c>
      <c r="C51" s="141" t="s">
        <v>666</v>
      </c>
      <c r="D51" s="139" t="s">
        <v>247</v>
      </c>
      <c r="E51" s="292" t="s">
        <v>284</v>
      </c>
      <c r="F51" s="139">
        <v>1</v>
      </c>
      <c r="G51" s="147" t="s">
        <v>45</v>
      </c>
      <c r="H51" s="536">
        <v>150450.45000000001</v>
      </c>
      <c r="I51" s="145">
        <f>SUM(F51*H51)</f>
        <v>150450.45000000001</v>
      </c>
      <c r="J51" s="147">
        <v>0</v>
      </c>
      <c r="K51" s="146">
        <f>SUM(I51*J51)</f>
        <v>0</v>
      </c>
      <c r="L51" s="146">
        <f t="shared" ref="L51" si="33">SUM(I51-K51)</f>
        <v>150450.45000000001</v>
      </c>
      <c r="M51" s="121">
        <f>SUM(L51:L51)</f>
        <v>150450.45000000001</v>
      </c>
      <c r="N51" s="121">
        <f t="shared" ref="N51" si="34">SUM(M51*11%)</f>
        <v>16549.549500000001</v>
      </c>
      <c r="O51" s="121">
        <f>SUM(M51*1.5%)</f>
        <v>2256.75675</v>
      </c>
      <c r="P51" s="122">
        <f>SUM(M51+N51)</f>
        <v>166999.99950000001</v>
      </c>
      <c r="Q51" s="582" t="s">
        <v>426</v>
      </c>
      <c r="R51" s="554">
        <v>154000</v>
      </c>
      <c r="S51" s="148">
        <f>SUM(F51*R51)</f>
        <v>154000</v>
      </c>
      <c r="T51" s="149">
        <v>0.22500000000000001</v>
      </c>
      <c r="U51" s="121">
        <f>SUM(S51*T51)</f>
        <v>34650</v>
      </c>
      <c r="V51" s="121">
        <f>SUM(S51-U51)</f>
        <v>119350</v>
      </c>
      <c r="W51" s="146">
        <f>SUM(V51)</f>
        <v>119350</v>
      </c>
      <c r="X51" s="149">
        <v>0.11</v>
      </c>
      <c r="Y51" s="146">
        <f>SUM(W51+(W51*X51))</f>
        <v>132478.5</v>
      </c>
    </row>
    <row r="54" spans="1:297" ht="19" thickBot="1" x14ac:dyDescent="0.4">
      <c r="A54" s="843" t="s">
        <v>712</v>
      </c>
      <c r="B54" s="842"/>
      <c r="C54" s="842"/>
      <c r="D54" s="2"/>
      <c r="E54" s="4"/>
      <c r="F54" s="5"/>
      <c r="G54" s="4"/>
      <c r="H54" s="6"/>
      <c r="I54" s="7"/>
      <c r="J54" s="8"/>
      <c r="K54" s="9"/>
      <c r="L54" s="9"/>
      <c r="M54" s="10"/>
      <c r="N54" s="10"/>
      <c r="O54" s="10"/>
      <c r="P54" s="10"/>
      <c r="Q54" s="11"/>
      <c r="R54" s="11"/>
      <c r="S54" s="12"/>
      <c r="T54" s="10"/>
      <c r="U54" s="10"/>
      <c r="V54" s="10"/>
      <c r="W54" s="12"/>
      <c r="X54" s="10"/>
      <c r="Y54" s="10"/>
    </row>
    <row r="55" spans="1:297" ht="15.5" x14ac:dyDescent="0.35">
      <c r="A55" s="798" t="s">
        <v>0</v>
      </c>
      <c r="B55" s="798" t="s">
        <v>1</v>
      </c>
      <c r="C55" s="798"/>
      <c r="D55" s="798" t="s">
        <v>3</v>
      </c>
      <c r="E55" s="798" t="s">
        <v>5</v>
      </c>
      <c r="F55" s="798" t="s">
        <v>6</v>
      </c>
      <c r="G55" s="798"/>
      <c r="H55" s="370" t="s">
        <v>7</v>
      </c>
      <c r="I55" s="371" t="s">
        <v>8</v>
      </c>
      <c r="J55" s="372" t="s">
        <v>9</v>
      </c>
      <c r="K55" s="371" t="s">
        <v>10</v>
      </c>
      <c r="L55" s="371" t="s">
        <v>10</v>
      </c>
      <c r="M55" s="583" t="s">
        <v>11</v>
      </c>
      <c r="N55" s="830" t="s">
        <v>93</v>
      </c>
      <c r="O55" s="909" t="s">
        <v>206</v>
      </c>
      <c r="P55" s="583" t="s">
        <v>12</v>
      </c>
      <c r="Q55" s="804" t="s">
        <v>13</v>
      </c>
      <c r="R55" s="371" t="s">
        <v>14</v>
      </c>
      <c r="S55" s="371" t="s">
        <v>14</v>
      </c>
      <c r="T55" s="374" t="s">
        <v>15</v>
      </c>
      <c r="U55" s="40" t="s">
        <v>16</v>
      </c>
      <c r="V55" s="40" t="s">
        <v>17</v>
      </c>
      <c r="W55" s="40" t="s">
        <v>18</v>
      </c>
      <c r="X55" s="794" t="s">
        <v>19</v>
      </c>
      <c r="Y55" s="796" t="s">
        <v>17</v>
      </c>
    </row>
    <row r="56" spans="1:297" s="41" customFormat="1" ht="16" thickBot="1" x14ac:dyDescent="0.4">
      <c r="A56" s="799"/>
      <c r="B56" s="399" t="s">
        <v>20</v>
      </c>
      <c r="C56" s="395" t="s">
        <v>21</v>
      </c>
      <c r="D56" s="799"/>
      <c r="E56" s="799"/>
      <c r="F56" s="401" t="s">
        <v>23</v>
      </c>
      <c r="G56" s="395" t="s">
        <v>24</v>
      </c>
      <c r="H56" s="402" t="s">
        <v>25</v>
      </c>
      <c r="I56" s="403" t="s">
        <v>25</v>
      </c>
      <c r="J56" s="404" t="s">
        <v>26</v>
      </c>
      <c r="K56" s="403" t="s">
        <v>27</v>
      </c>
      <c r="L56" s="403" t="s">
        <v>28</v>
      </c>
      <c r="M56" s="556" t="s">
        <v>29</v>
      </c>
      <c r="N56" s="895"/>
      <c r="O56" s="910"/>
      <c r="P56" s="556" t="s">
        <v>30</v>
      </c>
      <c r="Q56" s="805"/>
      <c r="R56" s="403" t="s">
        <v>31</v>
      </c>
      <c r="S56" s="403" t="s">
        <v>32</v>
      </c>
      <c r="T56" s="406" t="s">
        <v>33</v>
      </c>
      <c r="U56" s="395" t="s">
        <v>34</v>
      </c>
      <c r="V56" s="395" t="s">
        <v>35</v>
      </c>
      <c r="W56" s="395" t="s">
        <v>36</v>
      </c>
      <c r="X56" s="795"/>
      <c r="Y56" s="797"/>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row>
    <row r="57" spans="1:297" s="20" customFormat="1" ht="15.5" x14ac:dyDescent="0.35">
      <c r="A57" s="786">
        <v>1</v>
      </c>
      <c r="B57" s="783">
        <v>45966</v>
      </c>
      <c r="C57" s="838" t="s">
        <v>715</v>
      </c>
      <c r="D57" s="786" t="s">
        <v>247</v>
      </c>
      <c r="E57" s="408" t="s">
        <v>448</v>
      </c>
      <c r="F57" s="253">
        <v>12</v>
      </c>
      <c r="G57" s="135" t="s">
        <v>52</v>
      </c>
      <c r="H57" s="759">
        <v>186486</v>
      </c>
      <c r="I57" s="123">
        <f>SUM(F57*H57)</f>
        <v>2237832</v>
      </c>
      <c r="J57" s="138">
        <v>0</v>
      </c>
      <c r="K57" s="134">
        <f t="shared" ref="K57" si="35">SUM(I57*J57)</f>
        <v>0</v>
      </c>
      <c r="L57" s="123">
        <f t="shared" ref="L57" si="36">SUM(I57-K57)</f>
        <v>2237832</v>
      </c>
      <c r="M57" s="791">
        <f>SUM(L57:L58)</f>
        <v>3837828</v>
      </c>
      <c r="N57" s="791">
        <f>SUM(M57*11%)</f>
        <v>422161.08</v>
      </c>
      <c r="O57" s="791">
        <f>SUM(M57*1.5%)</f>
        <v>57567.42</v>
      </c>
      <c r="P57" s="791">
        <f>SUM(M57+N57)</f>
        <v>4259989.08</v>
      </c>
      <c r="Q57" s="259" t="s">
        <v>273</v>
      </c>
      <c r="R57" s="507">
        <v>130541</v>
      </c>
      <c r="S57" s="137">
        <f>SUM(F57*R57)</f>
        <v>1566492</v>
      </c>
      <c r="T57" s="135">
        <v>0</v>
      </c>
      <c r="U57" s="129">
        <f t="shared" ref="U57" si="37">SUM(S57*T57)</f>
        <v>0</v>
      </c>
      <c r="V57" s="129">
        <f t="shared" ref="V57" si="38">SUM(S57-U57)</f>
        <v>1566492</v>
      </c>
      <c r="W57" s="134">
        <f t="shared" ref="W57:W58" si="39">SUM(V57)</f>
        <v>1566492</v>
      </c>
      <c r="X57" s="135">
        <v>0.11</v>
      </c>
      <c r="Y57" s="134">
        <f>SUM(W57+(W57*X57))</f>
        <v>1738806.12</v>
      </c>
    </row>
    <row r="58" spans="1:297" s="120" customFormat="1" ht="15.5" x14ac:dyDescent="0.35">
      <c r="A58" s="788"/>
      <c r="B58" s="785"/>
      <c r="C58" s="839"/>
      <c r="D58" s="788"/>
      <c r="E58" s="397" t="s">
        <v>447</v>
      </c>
      <c r="F58" s="165">
        <v>12</v>
      </c>
      <c r="G58" s="45" t="s">
        <v>52</v>
      </c>
      <c r="H58" s="760">
        <v>133333</v>
      </c>
      <c r="I58" s="44">
        <f>SUM(F58*H58)</f>
        <v>1599996</v>
      </c>
      <c r="J58" s="83">
        <v>0</v>
      </c>
      <c r="K58" s="46">
        <f t="shared" ref="K58" si="40">SUM(I58*J58)</f>
        <v>0</v>
      </c>
      <c r="L58" s="44">
        <f t="shared" ref="L58" si="41">SUM(I58-K58)</f>
        <v>1599996</v>
      </c>
      <c r="M58" s="793"/>
      <c r="N58" s="793"/>
      <c r="O58" s="793"/>
      <c r="P58" s="793"/>
      <c r="Q58" s="213" t="s">
        <v>273</v>
      </c>
      <c r="R58" s="614">
        <v>93333</v>
      </c>
      <c r="S58" s="97">
        <f>SUM(F58*R58)</f>
        <v>1119996</v>
      </c>
      <c r="T58" s="45">
        <v>0</v>
      </c>
      <c r="U58" s="81">
        <f t="shared" ref="U58" si="42">SUM(S58*T58)</f>
        <v>0</v>
      </c>
      <c r="V58" s="81">
        <f t="shared" ref="V58" si="43">SUM(S58-U58)</f>
        <v>1119996</v>
      </c>
      <c r="W58" s="46">
        <f t="shared" si="39"/>
        <v>1119996</v>
      </c>
      <c r="X58" s="45">
        <v>0.11</v>
      </c>
      <c r="Y58" s="46">
        <f>SUM(W58+(W58*X58))</f>
        <v>1243195.56</v>
      </c>
    </row>
  </sheetData>
  <mergeCells count="100">
    <mergeCell ref="Q55:Q56"/>
    <mergeCell ref="X55:X56"/>
    <mergeCell ref="Y55:Y56"/>
    <mergeCell ref="A57:A58"/>
    <mergeCell ref="B57:B58"/>
    <mergeCell ref="C57:C58"/>
    <mergeCell ref="D57:D58"/>
    <mergeCell ref="M57:M58"/>
    <mergeCell ref="N57:N58"/>
    <mergeCell ref="O57:O58"/>
    <mergeCell ref="P57:P58"/>
    <mergeCell ref="A54:C54"/>
    <mergeCell ref="A55:A56"/>
    <mergeCell ref="B55:C55"/>
    <mergeCell ref="D55:D56"/>
    <mergeCell ref="E55:E56"/>
    <mergeCell ref="F55:G55"/>
    <mergeCell ref="N55:N56"/>
    <mergeCell ref="O55:O56"/>
    <mergeCell ref="Q49:Q50"/>
    <mergeCell ref="X49:X50"/>
    <mergeCell ref="Y49:Y50"/>
    <mergeCell ref="A48:C48"/>
    <mergeCell ref="A49:A50"/>
    <mergeCell ref="B49:C49"/>
    <mergeCell ref="D49:D50"/>
    <mergeCell ref="E49:E50"/>
    <mergeCell ref="F49:G49"/>
    <mergeCell ref="N49:N50"/>
    <mergeCell ref="O49:O50"/>
    <mergeCell ref="P42:P43"/>
    <mergeCell ref="A42:A43"/>
    <mergeCell ref="B42:B43"/>
    <mergeCell ref="C42:C43"/>
    <mergeCell ref="D42:D43"/>
    <mergeCell ref="M42:M43"/>
    <mergeCell ref="N42:N43"/>
    <mergeCell ref="O42:O43"/>
    <mergeCell ref="Q31:Q32"/>
    <mergeCell ref="X31:X32"/>
    <mergeCell ref="Y31:Y32"/>
    <mergeCell ref="A30:C30"/>
    <mergeCell ref="A31:A32"/>
    <mergeCell ref="B31:C31"/>
    <mergeCell ref="D31:D32"/>
    <mergeCell ref="E31:E32"/>
    <mergeCell ref="F31:G31"/>
    <mergeCell ref="N31:N32"/>
    <mergeCell ref="O31:O32"/>
    <mergeCell ref="O11:O12"/>
    <mergeCell ref="Q11:Q12"/>
    <mergeCell ref="X11:X12"/>
    <mergeCell ref="Y11:Y12"/>
    <mergeCell ref="A6:E6"/>
    <mergeCell ref="A10:C10"/>
    <mergeCell ref="A11:A12"/>
    <mergeCell ref="B11:C11"/>
    <mergeCell ref="D11:D12"/>
    <mergeCell ref="E11:E12"/>
    <mergeCell ref="F11:G11"/>
    <mergeCell ref="N11:N12"/>
    <mergeCell ref="A1:G1"/>
    <mergeCell ref="P14:P15"/>
    <mergeCell ref="A14:A15"/>
    <mergeCell ref="B14:B15"/>
    <mergeCell ref="C14:C15"/>
    <mergeCell ref="D14:D15"/>
    <mergeCell ref="M14:M15"/>
    <mergeCell ref="N14:N15"/>
    <mergeCell ref="O14:O15"/>
    <mergeCell ref="Q21:Q22"/>
    <mergeCell ref="X21:X22"/>
    <mergeCell ref="Y21:Y22"/>
    <mergeCell ref="A20:C20"/>
    <mergeCell ref="A21:A22"/>
    <mergeCell ref="B21:C21"/>
    <mergeCell ref="D21:D22"/>
    <mergeCell ref="E21:E22"/>
    <mergeCell ref="F21:G21"/>
    <mergeCell ref="N21:N22"/>
    <mergeCell ref="O21:O22"/>
    <mergeCell ref="P24:P25"/>
    <mergeCell ref="A24:A25"/>
    <mergeCell ref="B24:B25"/>
    <mergeCell ref="C24:C25"/>
    <mergeCell ref="D24:D25"/>
    <mergeCell ref="M24:M25"/>
    <mergeCell ref="N24:N25"/>
    <mergeCell ref="O24:O25"/>
    <mergeCell ref="Q39:Q40"/>
    <mergeCell ref="X39:X40"/>
    <mergeCell ref="Y39:Y40"/>
    <mergeCell ref="A38:C38"/>
    <mergeCell ref="A39:A40"/>
    <mergeCell ref="B39:C39"/>
    <mergeCell ref="D39:D40"/>
    <mergeCell ref="E39:E40"/>
    <mergeCell ref="F39:G39"/>
    <mergeCell ref="N39:N40"/>
    <mergeCell ref="O39:O40"/>
  </mergeCells>
  <pageMargins left="0.25" right="0.25" top="0.75" bottom="0" header="0.3" footer="0.3"/>
  <pageSetup paperSize="9" scale="76" fitToHeight="0" orientation="portrait" horizontalDpi="4294967292" verticalDpi="0" copies="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C9A96-81B8-4E29-B0DD-EF9DD805A709}">
  <sheetPr codeName="Sheet39">
    <pageSetUpPr fitToPage="1"/>
  </sheetPr>
  <dimension ref="A1:KK15"/>
  <sheetViews>
    <sheetView zoomScaleNormal="100" workbookViewId="0">
      <selection activeCell="D41" sqref="D41"/>
    </sheetView>
  </sheetViews>
  <sheetFormatPr defaultRowHeight="14.5" x14ac:dyDescent="0.35"/>
  <cols>
    <col min="1" max="1" width="5.7265625" customWidth="1"/>
    <col min="2" max="2" width="15.7265625" style="28" customWidth="1"/>
    <col min="3" max="3" width="15.7265625" customWidth="1"/>
    <col min="4" max="4" width="27" customWidth="1"/>
    <col min="5" max="5" width="54" customWidth="1"/>
    <col min="6" max="7" width="8.7265625" customWidth="1"/>
    <col min="8" max="8" width="18.54296875" hidden="1" customWidth="1"/>
    <col min="9" max="12" width="15.7265625" hidden="1" customWidth="1"/>
    <col min="13" max="13" width="15.7265625" customWidth="1"/>
    <col min="14" max="15" width="15.7265625" hidden="1" customWidth="1"/>
    <col min="16" max="16" width="15.7265625" customWidth="1"/>
    <col min="17" max="17" width="32.54296875" customWidth="1"/>
    <col min="18" max="18" width="15" customWidth="1"/>
    <col min="19" max="20" width="24.81640625" customWidth="1"/>
    <col min="21" max="21" width="15.7265625" customWidth="1"/>
    <col min="22" max="22" width="18.453125" customWidth="1"/>
    <col min="23" max="23" width="18.453125" style="19"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7" spans="1:297" ht="26.25" customHeight="1" x14ac:dyDescent="0.35">
      <c r="A7" s="903" t="s">
        <v>560</v>
      </c>
      <c r="B7" s="903"/>
      <c r="C7" s="903"/>
      <c r="D7" s="903"/>
      <c r="E7" s="903"/>
      <c r="F7" s="683"/>
      <c r="G7" s="683"/>
      <c r="H7" s="683"/>
      <c r="I7" s="683"/>
      <c r="J7" s="683"/>
      <c r="K7" s="683"/>
      <c r="L7" s="683"/>
      <c r="M7" s="683"/>
      <c r="N7" s="683"/>
      <c r="O7" s="683"/>
      <c r="P7" s="683"/>
      <c r="Q7" s="23"/>
      <c r="R7" s="23"/>
      <c r="S7" s="25"/>
      <c r="T7" s="23"/>
      <c r="U7" s="23"/>
      <c r="V7" s="23"/>
      <c r="W7" s="25"/>
      <c r="X7" s="23"/>
      <c r="Y7" s="23"/>
    </row>
    <row r="8" spans="1:297" ht="26.25" customHeight="1" x14ac:dyDescent="0.35">
      <c r="A8" s="903"/>
      <c r="B8" s="903"/>
      <c r="C8" s="903"/>
      <c r="D8" s="903"/>
      <c r="E8" s="903"/>
      <c r="F8" s="683"/>
      <c r="G8" s="683"/>
      <c r="H8" s="683"/>
      <c r="I8" s="683"/>
      <c r="J8" s="683"/>
      <c r="K8" s="683"/>
      <c r="L8" s="683"/>
      <c r="M8" s="683"/>
      <c r="N8" s="683"/>
      <c r="O8" s="683"/>
      <c r="P8" s="683"/>
      <c r="Q8" s="23"/>
      <c r="R8" s="23"/>
      <c r="S8" s="25"/>
      <c r="T8" s="23"/>
      <c r="U8" s="23"/>
      <c r="V8" s="23"/>
      <c r="W8" s="25"/>
      <c r="X8" s="23"/>
      <c r="Y8" s="23"/>
    </row>
    <row r="12" spans="1:297" ht="19" thickBot="1" x14ac:dyDescent="0.4">
      <c r="A12" s="843" t="s">
        <v>531</v>
      </c>
      <c r="B12" s="842"/>
      <c r="C12" s="842"/>
      <c r="D12" s="2"/>
      <c r="E12" s="4"/>
      <c r="F12" s="5"/>
      <c r="G12" s="4"/>
      <c r="H12" s="6"/>
      <c r="I12" s="7"/>
      <c r="J12" s="8"/>
      <c r="K12" s="9"/>
      <c r="L12" s="9"/>
      <c r="M12" s="10"/>
      <c r="N12" s="10"/>
      <c r="O12" s="10"/>
      <c r="P12" s="10"/>
      <c r="Q12" s="11"/>
      <c r="R12" s="11"/>
      <c r="S12" s="12"/>
      <c r="T12" s="10"/>
      <c r="U12" s="10"/>
      <c r="V12" s="10"/>
      <c r="W12" s="12"/>
      <c r="X12" s="10"/>
      <c r="Y12" s="10"/>
    </row>
    <row r="13" spans="1:297" ht="15.5" x14ac:dyDescent="0.35">
      <c r="A13" s="798" t="s">
        <v>0</v>
      </c>
      <c r="B13" s="798" t="s">
        <v>1</v>
      </c>
      <c r="C13" s="798"/>
      <c r="D13" s="798" t="s">
        <v>3</v>
      </c>
      <c r="E13" s="798" t="s">
        <v>5</v>
      </c>
      <c r="F13" s="798" t="s">
        <v>6</v>
      </c>
      <c r="G13" s="798"/>
      <c r="H13" s="370" t="s">
        <v>7</v>
      </c>
      <c r="I13" s="371" t="s">
        <v>8</v>
      </c>
      <c r="J13" s="372" t="s">
        <v>9</v>
      </c>
      <c r="K13" s="371" t="s">
        <v>10</v>
      </c>
      <c r="L13" s="371" t="s">
        <v>10</v>
      </c>
      <c r="M13" s="583" t="s">
        <v>11</v>
      </c>
      <c r="N13" s="830" t="s">
        <v>93</v>
      </c>
      <c r="O13" s="909" t="s">
        <v>206</v>
      </c>
      <c r="P13" s="583" t="s">
        <v>12</v>
      </c>
      <c r="Q13" s="804" t="s">
        <v>13</v>
      </c>
      <c r="R13" s="371" t="s">
        <v>14</v>
      </c>
      <c r="S13" s="371" t="s">
        <v>14</v>
      </c>
      <c r="T13" s="374" t="s">
        <v>15</v>
      </c>
      <c r="U13" s="40" t="s">
        <v>16</v>
      </c>
      <c r="V13" s="40" t="s">
        <v>17</v>
      </c>
      <c r="W13" s="40" t="s">
        <v>18</v>
      </c>
      <c r="X13" s="794" t="s">
        <v>19</v>
      </c>
      <c r="Y13" s="796" t="s">
        <v>17</v>
      </c>
    </row>
    <row r="14" spans="1:297" s="41" customFormat="1" ht="16" thickBot="1" x14ac:dyDescent="0.4">
      <c r="A14" s="799"/>
      <c r="B14" s="399" t="s">
        <v>20</v>
      </c>
      <c r="C14" s="395" t="s">
        <v>21</v>
      </c>
      <c r="D14" s="799"/>
      <c r="E14" s="799"/>
      <c r="F14" s="401" t="s">
        <v>23</v>
      </c>
      <c r="G14" s="395" t="s">
        <v>24</v>
      </c>
      <c r="H14" s="402" t="s">
        <v>25</v>
      </c>
      <c r="I14" s="403" t="s">
        <v>25</v>
      </c>
      <c r="J14" s="404" t="s">
        <v>26</v>
      </c>
      <c r="K14" s="403" t="s">
        <v>27</v>
      </c>
      <c r="L14" s="403" t="s">
        <v>28</v>
      </c>
      <c r="M14" s="556" t="s">
        <v>29</v>
      </c>
      <c r="N14" s="895"/>
      <c r="O14" s="910"/>
      <c r="P14" s="556" t="s">
        <v>30</v>
      </c>
      <c r="Q14" s="805"/>
      <c r="R14" s="403" t="s">
        <v>31</v>
      </c>
      <c r="S14" s="403" t="s">
        <v>32</v>
      </c>
      <c r="T14" s="406" t="s">
        <v>33</v>
      </c>
      <c r="U14" s="395" t="s">
        <v>34</v>
      </c>
      <c r="V14" s="395" t="s">
        <v>35</v>
      </c>
      <c r="W14" s="395" t="s">
        <v>36</v>
      </c>
      <c r="X14" s="795"/>
      <c r="Y14" s="797"/>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row>
    <row r="15" spans="1:297" s="120" customFormat="1" ht="30" customHeight="1" x14ac:dyDescent="0.35">
      <c r="A15" s="139">
        <v>1</v>
      </c>
      <c r="B15" s="140">
        <v>45800</v>
      </c>
      <c r="C15" s="141" t="s">
        <v>559</v>
      </c>
      <c r="D15" s="139" t="s">
        <v>253</v>
      </c>
      <c r="E15" s="292" t="s">
        <v>284</v>
      </c>
      <c r="F15" s="139">
        <v>300</v>
      </c>
      <c r="G15" s="147" t="s">
        <v>45</v>
      </c>
      <c r="H15" s="536">
        <v>150450.45000000001</v>
      </c>
      <c r="I15" s="145">
        <f>SUM(F15*H15)</f>
        <v>45135135</v>
      </c>
      <c r="J15" s="147">
        <v>0</v>
      </c>
      <c r="K15" s="146">
        <f>SUM(I15*J15)</f>
        <v>0</v>
      </c>
      <c r="L15" s="146">
        <f>SUM(I15-K15)</f>
        <v>45135135</v>
      </c>
      <c r="M15" s="121">
        <f>SUM(L15:L15)</f>
        <v>45135135</v>
      </c>
      <c r="N15" s="121">
        <f>SUM(M15*11%)</f>
        <v>4964864.8499999996</v>
      </c>
      <c r="O15" s="121">
        <f>SUM(M15*1.5%)</f>
        <v>677027.02500000002</v>
      </c>
      <c r="P15" s="122">
        <f>SUM(M15+N15)</f>
        <v>50099999.850000001</v>
      </c>
      <c r="Q15" s="582" t="s">
        <v>426</v>
      </c>
      <c r="R15" s="554">
        <v>154000</v>
      </c>
      <c r="S15" s="148">
        <f>SUM(F15*R15)</f>
        <v>46200000</v>
      </c>
      <c r="T15" s="149">
        <v>0.22500000000000001</v>
      </c>
      <c r="U15" s="121">
        <f>SUM(S15*T15)</f>
        <v>10395000</v>
      </c>
      <c r="V15" s="121">
        <f>SUM(S15-U15)</f>
        <v>35805000</v>
      </c>
      <c r="W15" s="146">
        <f>SUM(V15)</f>
        <v>35805000</v>
      </c>
      <c r="X15" s="149">
        <v>0.11</v>
      </c>
      <c r="Y15" s="146">
        <f>SUM(W15+(W15*X15))</f>
        <v>39743550</v>
      </c>
    </row>
  </sheetData>
  <mergeCells count="13">
    <mergeCell ref="A1:G1"/>
    <mergeCell ref="X13:X14"/>
    <mergeCell ref="Y13:Y14"/>
    <mergeCell ref="A7:E8"/>
    <mergeCell ref="E13:E14"/>
    <mergeCell ref="F13:G13"/>
    <mergeCell ref="N13:N14"/>
    <mergeCell ref="O13:O14"/>
    <mergeCell ref="Q13:Q14"/>
    <mergeCell ref="A12:C12"/>
    <mergeCell ref="A13:A14"/>
    <mergeCell ref="B13:C13"/>
    <mergeCell ref="D13:D14"/>
  </mergeCells>
  <printOptions horizontalCentered="1"/>
  <pageMargins left="0.25" right="0.25" top="0.75" bottom="0" header="0.3" footer="0.3"/>
  <pageSetup paperSize="9" scale="85" fitToHeight="0" orientation="landscape" horizontalDpi="4294967292" verticalDpi="72" r:id="rId1"/>
  <rowBreaks count="1" manualBreakCount="1">
    <brk id="6" max="17"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8076-ADBD-4486-977E-EF2C171DF14E}">
  <sheetPr codeName="Sheet40">
    <pageSetUpPr fitToPage="1"/>
  </sheetPr>
  <dimension ref="A1:KK63"/>
  <sheetViews>
    <sheetView zoomScale="85" zoomScaleNormal="85" zoomScaleSheetLayoutView="40" workbookViewId="0">
      <selection activeCell="B45" sqref="B45:C45"/>
    </sheetView>
  </sheetViews>
  <sheetFormatPr defaultRowHeight="14.5" x14ac:dyDescent="0.35"/>
  <cols>
    <col min="1" max="1" width="5.7265625" customWidth="1"/>
    <col min="2" max="2" width="15.7265625" style="28" customWidth="1"/>
    <col min="3" max="3" width="15.7265625" customWidth="1"/>
    <col min="4" max="4" width="20.453125" customWidth="1"/>
    <col min="5" max="5" width="47.1796875" customWidth="1"/>
    <col min="6" max="7" width="8.7265625" customWidth="1"/>
    <col min="8" max="8" width="18.54296875" customWidth="1"/>
    <col min="9" max="9" width="15.7265625" customWidth="1"/>
    <col min="10" max="11" width="15.7265625" hidden="1" customWidth="1"/>
    <col min="12" max="12" width="15.7265625" customWidth="1"/>
    <col min="13" max="13" width="17.54296875" bestFit="1" customWidth="1"/>
    <col min="14" max="15" width="15.7265625" hidden="1" customWidth="1"/>
    <col min="16" max="16" width="17.54296875" bestFit="1" customWidth="1"/>
    <col min="17" max="17" width="32.54296875" bestFit="1"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6" spans="1:297" ht="26" x14ac:dyDescent="0.35">
      <c r="A6" s="903" t="s">
        <v>631</v>
      </c>
      <c r="B6" s="903"/>
      <c r="C6" s="903"/>
      <c r="D6" s="903"/>
      <c r="E6" s="903"/>
      <c r="F6" s="27"/>
      <c r="G6" s="27"/>
      <c r="H6" s="21"/>
      <c r="I6" s="21"/>
      <c r="J6" s="22"/>
      <c r="K6" s="21"/>
      <c r="L6" s="21"/>
      <c r="N6" s="448" t="e">
        <f>SUM(#REF!+#REF!)</f>
        <v>#REF!</v>
      </c>
      <c r="O6" s="23"/>
      <c r="P6" s="23"/>
      <c r="Q6" s="23"/>
      <c r="R6" s="23"/>
      <c r="S6" s="25"/>
      <c r="T6" s="23"/>
      <c r="U6" s="23"/>
      <c r="V6" s="23"/>
      <c r="W6" s="25"/>
      <c r="X6" s="23"/>
      <c r="Y6" s="23"/>
    </row>
    <row r="7" spans="1:297" ht="26" x14ac:dyDescent="0.35">
      <c r="A7" s="903"/>
      <c r="B7" s="903"/>
      <c r="C7" s="903"/>
      <c r="D7" s="903"/>
      <c r="E7" s="903"/>
      <c r="F7" s="27"/>
      <c r="G7" s="27"/>
      <c r="H7" s="21"/>
      <c r="I7" s="21"/>
      <c r="J7" s="22"/>
      <c r="K7" s="21"/>
      <c r="L7" s="21"/>
      <c r="M7" s="23"/>
      <c r="N7" s="23"/>
      <c r="O7" s="23"/>
      <c r="P7" s="23"/>
      <c r="Q7" s="23"/>
      <c r="R7" s="23"/>
      <c r="S7" s="25"/>
      <c r="T7" s="23"/>
      <c r="U7" s="23"/>
      <c r="V7" s="23"/>
      <c r="W7" s="25"/>
      <c r="X7" s="23"/>
      <c r="Y7" s="23"/>
    </row>
    <row r="11" spans="1:297" ht="19" thickBot="1" x14ac:dyDescent="0.4">
      <c r="A11" s="843" t="s">
        <v>427</v>
      </c>
      <c r="B11" s="842"/>
      <c r="C11" s="842"/>
      <c r="D11" s="34"/>
      <c r="E11" s="4"/>
      <c r="F11" s="5"/>
      <c r="G11" s="4"/>
      <c r="H11" s="6"/>
      <c r="I11" s="7"/>
      <c r="J11" s="8"/>
      <c r="K11" s="9"/>
      <c r="L11" s="9"/>
      <c r="M11" s="10"/>
      <c r="N11" s="10"/>
      <c r="O11" s="10"/>
      <c r="P11" s="10"/>
      <c r="Q11" s="11"/>
      <c r="R11" s="11"/>
      <c r="S11" s="12"/>
      <c r="T11" s="13"/>
      <c r="U11" s="13"/>
      <c r="V11" s="13"/>
      <c r="W11" s="12"/>
      <c r="X11" s="13"/>
      <c r="Y11" s="13"/>
    </row>
    <row r="12" spans="1:297" ht="15.5" x14ac:dyDescent="0.35">
      <c r="A12" s="798" t="s">
        <v>0</v>
      </c>
      <c r="B12" s="798" t="s">
        <v>1</v>
      </c>
      <c r="C12" s="798"/>
      <c r="D12" s="913" t="s">
        <v>3</v>
      </c>
      <c r="E12" s="798" t="s">
        <v>5</v>
      </c>
      <c r="F12" s="798" t="s">
        <v>6</v>
      </c>
      <c r="G12" s="798"/>
      <c r="H12" s="370" t="s">
        <v>7</v>
      </c>
      <c r="I12" s="371" t="s">
        <v>8</v>
      </c>
      <c r="J12" s="372" t="s">
        <v>9</v>
      </c>
      <c r="K12" s="371" t="s">
        <v>10</v>
      </c>
      <c r="L12" s="371" t="s">
        <v>10</v>
      </c>
      <c r="M12" s="371" t="s">
        <v>11</v>
      </c>
      <c r="N12" s="802" t="s">
        <v>93</v>
      </c>
      <c r="O12" s="802" t="s">
        <v>206</v>
      </c>
      <c r="P12" s="371" t="s">
        <v>12</v>
      </c>
      <c r="Q12" s="911" t="s">
        <v>13</v>
      </c>
      <c r="R12" s="371" t="s">
        <v>14</v>
      </c>
      <c r="S12" s="371" t="s">
        <v>14</v>
      </c>
      <c r="T12" s="374" t="s">
        <v>15</v>
      </c>
      <c r="U12" s="40" t="s">
        <v>16</v>
      </c>
      <c r="V12" s="40" t="s">
        <v>17</v>
      </c>
      <c r="W12" s="40" t="s">
        <v>18</v>
      </c>
      <c r="X12" s="794" t="s">
        <v>19</v>
      </c>
      <c r="Y12" s="796" t="s">
        <v>17</v>
      </c>
    </row>
    <row r="13" spans="1:297" s="41" customFormat="1" ht="16" thickBot="1" x14ac:dyDescent="0.4">
      <c r="A13" s="799"/>
      <c r="B13" s="399" t="s">
        <v>20</v>
      </c>
      <c r="C13" s="395" t="s">
        <v>21</v>
      </c>
      <c r="D13" s="914"/>
      <c r="E13" s="799"/>
      <c r="F13" s="401" t="s">
        <v>23</v>
      </c>
      <c r="G13" s="395" t="s">
        <v>24</v>
      </c>
      <c r="H13" s="402" t="s">
        <v>25</v>
      </c>
      <c r="I13" s="403" t="s">
        <v>25</v>
      </c>
      <c r="J13" s="404" t="s">
        <v>26</v>
      </c>
      <c r="K13" s="403" t="s">
        <v>27</v>
      </c>
      <c r="L13" s="403" t="s">
        <v>28</v>
      </c>
      <c r="M13" s="403" t="s">
        <v>29</v>
      </c>
      <c r="N13" s="803"/>
      <c r="O13" s="803"/>
      <c r="P13" s="403" t="s">
        <v>30</v>
      </c>
      <c r="Q13" s="912"/>
      <c r="R13" s="403" t="s">
        <v>31</v>
      </c>
      <c r="S13" s="403" t="s">
        <v>32</v>
      </c>
      <c r="T13" s="406" t="s">
        <v>33</v>
      </c>
      <c r="U13" s="395" t="s">
        <v>34</v>
      </c>
      <c r="V13" s="395" t="s">
        <v>35</v>
      </c>
      <c r="W13" s="395" t="s">
        <v>36</v>
      </c>
      <c r="X13" s="795"/>
      <c r="Y13" s="797"/>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row>
    <row r="14" spans="1:297" s="20" customFormat="1" ht="15.5" x14ac:dyDescent="0.35">
      <c r="A14" s="786">
        <v>1</v>
      </c>
      <c r="B14" s="783">
        <v>45709</v>
      </c>
      <c r="C14" s="838" t="s">
        <v>449</v>
      </c>
      <c r="D14" s="786" t="s">
        <v>267</v>
      </c>
      <c r="E14" s="408" t="s">
        <v>448</v>
      </c>
      <c r="F14" s="253">
        <v>239</v>
      </c>
      <c r="G14" s="135" t="s">
        <v>52</v>
      </c>
      <c r="H14" s="506">
        <v>133333.33300000001</v>
      </c>
      <c r="I14" s="123">
        <f>SUM(F14*H14)</f>
        <v>31866666.587000005</v>
      </c>
      <c r="J14" s="138">
        <v>0</v>
      </c>
      <c r="K14" s="134">
        <f t="shared" ref="K14" si="0">SUM(I14*J14)</f>
        <v>0</v>
      </c>
      <c r="L14" s="123">
        <f t="shared" ref="L14" si="1">SUM(I14-K14)</f>
        <v>31866666.587000005</v>
      </c>
      <c r="M14" s="791">
        <f>SUM(L14:L15)</f>
        <v>45066666.554000005</v>
      </c>
      <c r="N14" s="791">
        <f>SUM(M14*11%)</f>
        <v>4957333.3209400009</v>
      </c>
      <c r="O14" s="791">
        <f>SUM(M14*1.5%)</f>
        <v>675999.99831000005</v>
      </c>
      <c r="P14" s="791">
        <f>SUM(M14+N14)</f>
        <v>50023999.874940008</v>
      </c>
      <c r="Q14" s="259" t="s">
        <v>273</v>
      </c>
      <c r="R14" s="507">
        <v>93333</v>
      </c>
      <c r="S14" s="137">
        <f>SUM(F14*R14)</f>
        <v>22306587</v>
      </c>
      <c r="T14" s="135">
        <v>0</v>
      </c>
      <c r="U14" s="129">
        <f t="shared" ref="U14" si="2">SUM(S14*T14)</f>
        <v>0</v>
      </c>
      <c r="V14" s="129">
        <f t="shared" ref="V14" si="3">SUM(S14-U14)</f>
        <v>22306587</v>
      </c>
      <c r="W14" s="134">
        <f t="shared" ref="W14:W15" si="4">SUM(V14)</f>
        <v>22306587</v>
      </c>
      <c r="X14" s="135">
        <v>0.11</v>
      </c>
      <c r="Y14" s="134">
        <f>SUM(W14+(W14*X14))</f>
        <v>24760311.57</v>
      </c>
    </row>
    <row r="15" spans="1:297" s="120" customFormat="1" ht="15.5" x14ac:dyDescent="0.35">
      <c r="A15" s="788"/>
      <c r="B15" s="785"/>
      <c r="C15" s="839"/>
      <c r="D15" s="788"/>
      <c r="E15" s="664" t="s">
        <v>450</v>
      </c>
      <c r="F15" s="165">
        <v>99</v>
      </c>
      <c r="G15" s="45" t="s">
        <v>52</v>
      </c>
      <c r="H15" s="564">
        <v>133333.33300000001</v>
      </c>
      <c r="I15" s="44">
        <f>SUM(F15*H15)</f>
        <v>13199999.967000002</v>
      </c>
      <c r="J15" s="83">
        <v>0</v>
      </c>
      <c r="K15" s="46">
        <f t="shared" ref="K15" si="5">SUM(I15*J15)</f>
        <v>0</v>
      </c>
      <c r="L15" s="44">
        <f t="shared" ref="L15" si="6">SUM(I15-K15)</f>
        <v>13199999.967000002</v>
      </c>
      <c r="M15" s="793"/>
      <c r="N15" s="793"/>
      <c r="O15" s="793"/>
      <c r="P15" s="793"/>
      <c r="Q15" s="213" t="s">
        <v>273</v>
      </c>
      <c r="R15" s="614">
        <v>93333</v>
      </c>
      <c r="S15" s="97">
        <f>SUM(F15*R15)</f>
        <v>9239967</v>
      </c>
      <c r="T15" s="45">
        <v>0</v>
      </c>
      <c r="U15" s="81">
        <f t="shared" ref="U15" si="7">SUM(S15*T15)</f>
        <v>0</v>
      </c>
      <c r="V15" s="81">
        <f t="shared" ref="V15" si="8">SUM(S15-U15)</f>
        <v>9239967</v>
      </c>
      <c r="W15" s="46">
        <f t="shared" si="4"/>
        <v>9239967</v>
      </c>
      <c r="X15" s="45">
        <v>0.11</v>
      </c>
      <c r="Y15" s="46">
        <f>SUM(W15+(W15*X15))</f>
        <v>10256363.369999999</v>
      </c>
    </row>
    <row r="16" spans="1:297" s="20" customFormat="1" ht="15.5" x14ac:dyDescent="0.35">
      <c r="A16" s="786">
        <v>2</v>
      </c>
      <c r="B16" s="783">
        <v>45713</v>
      </c>
      <c r="C16" s="838" t="s">
        <v>457</v>
      </c>
      <c r="D16" s="786" t="s">
        <v>267</v>
      </c>
      <c r="E16" s="408" t="s">
        <v>242</v>
      </c>
      <c r="F16" s="517">
        <v>2</v>
      </c>
      <c r="G16" s="336" t="s">
        <v>42</v>
      </c>
      <c r="H16" s="204">
        <v>4000000</v>
      </c>
      <c r="I16" s="123">
        <f t="shared" ref="I16:I20" si="9">SUM(F16*H16)</f>
        <v>8000000</v>
      </c>
      <c r="J16" s="133">
        <v>0</v>
      </c>
      <c r="K16" s="134">
        <f t="shared" ref="K16:K20" si="10">SUM(I16*J16)</f>
        <v>0</v>
      </c>
      <c r="L16" s="134">
        <f t="shared" ref="L16:L20" si="11">SUM(I16-K16)</f>
        <v>8000000</v>
      </c>
      <c r="M16" s="791">
        <f>SUM(L16:L21)</f>
        <v>178261000</v>
      </c>
      <c r="N16" s="791">
        <f>SUM(M16*11%)</f>
        <v>19608710</v>
      </c>
      <c r="O16" s="791">
        <f>SUM(M16*1.5%)</f>
        <v>2673915</v>
      </c>
      <c r="P16" s="791">
        <f>SUM(M16+N16)</f>
        <v>197869710</v>
      </c>
      <c r="Q16" s="168" t="s">
        <v>260</v>
      </c>
      <c r="R16" s="123">
        <v>1800000</v>
      </c>
      <c r="S16" s="137">
        <f>SUM(F16*R16)</f>
        <v>3600000</v>
      </c>
      <c r="T16" s="138">
        <v>0</v>
      </c>
      <c r="U16" s="129">
        <f t="shared" ref="U16:U20" si="12">SUM(S16*T16)</f>
        <v>0</v>
      </c>
      <c r="V16" s="129">
        <f t="shared" ref="V16:V20" si="13">SUM(S16-U16)</f>
        <v>3600000</v>
      </c>
      <c r="W16" s="134">
        <f t="shared" ref="W16:W20" si="14">SUM(V16)</f>
        <v>3600000</v>
      </c>
      <c r="X16" s="138">
        <v>0.11</v>
      </c>
      <c r="Y16" s="134">
        <f t="shared" ref="Y16:Y20" si="15">SUM(W16+(W16*X16))</f>
        <v>3996000</v>
      </c>
    </row>
    <row r="17" spans="1:297" s="20" customFormat="1" ht="15.5" x14ac:dyDescent="0.35">
      <c r="A17" s="787"/>
      <c r="B17" s="784"/>
      <c r="C17" s="884"/>
      <c r="D17" s="787"/>
      <c r="E17" s="125" t="s">
        <v>240</v>
      </c>
      <c r="F17" s="281">
        <v>11</v>
      </c>
      <c r="G17" s="334" t="s">
        <v>42</v>
      </c>
      <c r="H17" s="519">
        <v>3384000</v>
      </c>
      <c r="I17" s="54">
        <f t="shared" ref="I17" si="16">SUM(F17*H17)</f>
        <v>37224000</v>
      </c>
      <c r="J17" s="158">
        <v>0</v>
      </c>
      <c r="K17" s="56">
        <f t="shared" ref="K17" si="17">SUM(I17*J17)</f>
        <v>0</v>
      </c>
      <c r="L17" s="56">
        <f t="shared" ref="L17" si="18">SUM(I17-K17)</f>
        <v>37224000</v>
      </c>
      <c r="M17" s="792"/>
      <c r="N17" s="792"/>
      <c r="O17" s="792"/>
      <c r="P17" s="792"/>
      <c r="Q17" s="174" t="s">
        <v>260</v>
      </c>
      <c r="R17" s="54">
        <v>1015000</v>
      </c>
      <c r="S17" s="78">
        <f>SUM(F17*R17)</f>
        <v>11165000</v>
      </c>
      <c r="T17" s="79">
        <v>0</v>
      </c>
      <c r="U17" s="73">
        <f t="shared" ref="U17" si="19">SUM(S17*T17)</f>
        <v>0</v>
      </c>
      <c r="V17" s="73">
        <f t="shared" ref="V17" si="20">SUM(S17-U17)</f>
        <v>11165000</v>
      </c>
      <c r="W17" s="56">
        <f t="shared" ref="W17" si="21">SUM(V17)</f>
        <v>11165000</v>
      </c>
      <c r="X17" s="79">
        <v>0.11</v>
      </c>
      <c r="Y17" s="56">
        <f t="shared" ref="Y17" si="22">SUM(W17+(W17*X17))</f>
        <v>12393150</v>
      </c>
    </row>
    <row r="18" spans="1:297" s="20" customFormat="1" ht="15.5" x14ac:dyDescent="0.35">
      <c r="A18" s="787"/>
      <c r="B18" s="784"/>
      <c r="C18" s="884"/>
      <c r="D18" s="787"/>
      <c r="E18" s="175" t="s">
        <v>237</v>
      </c>
      <c r="F18" s="281">
        <v>17</v>
      </c>
      <c r="G18" s="334" t="s">
        <v>45</v>
      </c>
      <c r="H18" s="519">
        <v>3234000</v>
      </c>
      <c r="I18" s="54">
        <f t="shared" si="9"/>
        <v>54978000</v>
      </c>
      <c r="J18" s="158">
        <v>0</v>
      </c>
      <c r="K18" s="56">
        <f t="shared" si="10"/>
        <v>0</v>
      </c>
      <c r="L18" s="56">
        <f t="shared" si="11"/>
        <v>54978000</v>
      </c>
      <c r="M18" s="792"/>
      <c r="N18" s="792"/>
      <c r="O18" s="792"/>
      <c r="P18" s="792"/>
      <c r="Q18" s="174" t="s">
        <v>260</v>
      </c>
      <c r="R18" s="54">
        <v>582000</v>
      </c>
      <c r="S18" s="78">
        <f>SUM(F18*R18)</f>
        <v>9894000</v>
      </c>
      <c r="T18" s="79">
        <v>0</v>
      </c>
      <c r="U18" s="73">
        <f t="shared" si="12"/>
        <v>0</v>
      </c>
      <c r="V18" s="73">
        <f t="shared" si="13"/>
        <v>9894000</v>
      </c>
      <c r="W18" s="56">
        <f t="shared" si="14"/>
        <v>9894000</v>
      </c>
      <c r="X18" s="79">
        <v>0.11</v>
      </c>
      <c r="Y18" s="56">
        <f t="shared" si="15"/>
        <v>10982340</v>
      </c>
    </row>
    <row r="19" spans="1:297" s="20" customFormat="1" ht="15.5" x14ac:dyDescent="0.35">
      <c r="A19" s="787"/>
      <c r="B19" s="784"/>
      <c r="C19" s="884"/>
      <c r="D19" s="787"/>
      <c r="E19" s="521" t="s">
        <v>238</v>
      </c>
      <c r="F19" s="281">
        <v>11</v>
      </c>
      <c r="G19" s="334" t="s">
        <v>42</v>
      </c>
      <c r="H19" s="519">
        <v>2750000</v>
      </c>
      <c r="I19" s="54">
        <f t="shared" si="9"/>
        <v>30250000</v>
      </c>
      <c r="J19" s="158">
        <v>0</v>
      </c>
      <c r="K19" s="56">
        <f t="shared" si="10"/>
        <v>0</v>
      </c>
      <c r="L19" s="56">
        <f t="shared" si="11"/>
        <v>30250000</v>
      </c>
      <c r="M19" s="792"/>
      <c r="N19" s="792"/>
      <c r="O19" s="792"/>
      <c r="P19" s="792"/>
      <c r="Q19" s="174" t="s">
        <v>260</v>
      </c>
      <c r="R19" s="54">
        <v>990000</v>
      </c>
      <c r="S19" s="78">
        <f>SUM(F19*R19)</f>
        <v>10890000</v>
      </c>
      <c r="T19" s="79">
        <v>0</v>
      </c>
      <c r="U19" s="73">
        <f t="shared" si="12"/>
        <v>0</v>
      </c>
      <c r="V19" s="73">
        <f t="shared" si="13"/>
        <v>10890000</v>
      </c>
      <c r="W19" s="56">
        <f t="shared" si="14"/>
        <v>10890000</v>
      </c>
      <c r="X19" s="79">
        <v>0.11</v>
      </c>
      <c r="Y19" s="56">
        <f t="shared" si="15"/>
        <v>12087900</v>
      </c>
    </row>
    <row r="20" spans="1:297" s="20" customFormat="1" ht="15.5" x14ac:dyDescent="0.35">
      <c r="A20" s="787"/>
      <c r="B20" s="784"/>
      <c r="C20" s="884"/>
      <c r="D20" s="787"/>
      <c r="E20" s="70" t="s">
        <v>239</v>
      </c>
      <c r="F20" s="281">
        <v>18</v>
      </c>
      <c r="G20" s="334" t="s">
        <v>50</v>
      </c>
      <c r="H20" s="519">
        <v>2250000</v>
      </c>
      <c r="I20" s="54">
        <f t="shared" si="9"/>
        <v>40500000</v>
      </c>
      <c r="J20" s="158">
        <v>0</v>
      </c>
      <c r="K20" s="56">
        <f t="shared" si="10"/>
        <v>0</v>
      </c>
      <c r="L20" s="56">
        <f t="shared" si="11"/>
        <v>40500000</v>
      </c>
      <c r="M20" s="792"/>
      <c r="N20" s="792"/>
      <c r="O20" s="792"/>
      <c r="P20" s="792"/>
      <c r="Q20" s="174" t="s">
        <v>260</v>
      </c>
      <c r="R20" s="54">
        <v>810000</v>
      </c>
      <c r="S20" s="78">
        <f>SUM(F20*R20)</f>
        <v>14580000</v>
      </c>
      <c r="T20" s="79">
        <v>0</v>
      </c>
      <c r="U20" s="73">
        <f t="shared" si="12"/>
        <v>0</v>
      </c>
      <c r="V20" s="73">
        <f t="shared" si="13"/>
        <v>14580000</v>
      </c>
      <c r="W20" s="56">
        <f t="shared" si="14"/>
        <v>14580000</v>
      </c>
      <c r="X20" s="79">
        <v>0.11</v>
      </c>
      <c r="Y20" s="56">
        <f t="shared" si="15"/>
        <v>16183800</v>
      </c>
    </row>
    <row r="21" spans="1:297" s="20" customFormat="1" ht="15.5" x14ac:dyDescent="0.35">
      <c r="A21" s="788"/>
      <c r="B21" s="785"/>
      <c r="C21" s="839"/>
      <c r="D21" s="788"/>
      <c r="E21" s="90" t="s">
        <v>241</v>
      </c>
      <c r="F21" s="286">
        <v>1</v>
      </c>
      <c r="G21" s="335" t="s">
        <v>70</v>
      </c>
      <c r="H21" s="545">
        <v>7309000</v>
      </c>
      <c r="I21" s="44">
        <f t="shared" ref="I21" si="23">SUM(F21*H21)</f>
        <v>7309000</v>
      </c>
      <c r="J21" s="136">
        <v>0</v>
      </c>
      <c r="K21" s="46">
        <f t="shared" ref="K21" si="24">SUM(I21*J21)</f>
        <v>0</v>
      </c>
      <c r="L21" s="46">
        <f t="shared" ref="L21" si="25">SUM(I21-K21)</f>
        <v>7309000</v>
      </c>
      <c r="M21" s="793"/>
      <c r="N21" s="793"/>
      <c r="O21" s="793"/>
      <c r="P21" s="793"/>
      <c r="Q21" s="266" t="s">
        <v>260</v>
      </c>
      <c r="R21" s="44">
        <v>2631000</v>
      </c>
      <c r="S21" s="97">
        <f>SUM(F21*R21)</f>
        <v>2631000</v>
      </c>
      <c r="T21" s="83">
        <v>0</v>
      </c>
      <c r="U21" s="81">
        <f t="shared" ref="U21" si="26">SUM(S21*T21)</f>
        <v>0</v>
      </c>
      <c r="V21" s="81">
        <f t="shared" ref="V21" si="27">SUM(S21-U21)</f>
        <v>2631000</v>
      </c>
      <c r="W21" s="46">
        <f t="shared" ref="W21" si="28">SUM(V21)</f>
        <v>2631000</v>
      </c>
      <c r="X21" s="83">
        <v>0.11</v>
      </c>
      <c r="Y21" s="46">
        <f t="shared" ref="Y21" si="29">SUM(W21+(W21*X21))</f>
        <v>2920410</v>
      </c>
    </row>
    <row r="25" spans="1:297" ht="19" thickBot="1" x14ac:dyDescent="0.4">
      <c r="A25" s="843" t="s">
        <v>531</v>
      </c>
      <c r="B25" s="842"/>
      <c r="C25" s="842"/>
      <c r="D25" s="34"/>
      <c r="E25" s="4"/>
      <c r="F25" s="5"/>
      <c r="G25" s="4"/>
      <c r="H25" s="6"/>
      <c r="I25" s="7"/>
      <c r="J25" s="8"/>
      <c r="K25" s="9"/>
      <c r="L25" s="9"/>
      <c r="M25" s="10"/>
      <c r="N25" s="10"/>
      <c r="O25" s="10"/>
      <c r="P25" s="10"/>
      <c r="Q25" s="11"/>
      <c r="R25" s="11"/>
      <c r="S25" s="12"/>
      <c r="T25" s="13"/>
      <c r="U25" s="13"/>
      <c r="V25" s="13"/>
      <c r="W25" s="12"/>
      <c r="X25" s="13"/>
      <c r="Y25" s="13"/>
    </row>
    <row r="26" spans="1:297" ht="15.5" x14ac:dyDescent="0.35">
      <c r="A26" s="798" t="s">
        <v>0</v>
      </c>
      <c r="B26" s="798" t="s">
        <v>1</v>
      </c>
      <c r="C26" s="798"/>
      <c r="D26" s="913" t="s">
        <v>3</v>
      </c>
      <c r="E26" s="798" t="s">
        <v>5</v>
      </c>
      <c r="F26" s="798" t="s">
        <v>6</v>
      </c>
      <c r="G26" s="798"/>
      <c r="H26" s="370" t="s">
        <v>7</v>
      </c>
      <c r="I26" s="371" t="s">
        <v>8</v>
      </c>
      <c r="J26" s="372" t="s">
        <v>9</v>
      </c>
      <c r="K26" s="371" t="s">
        <v>10</v>
      </c>
      <c r="L26" s="371" t="s">
        <v>10</v>
      </c>
      <c r="M26" s="371" t="s">
        <v>11</v>
      </c>
      <c r="N26" s="802" t="s">
        <v>93</v>
      </c>
      <c r="O26" s="802" t="s">
        <v>206</v>
      </c>
      <c r="P26" s="371" t="s">
        <v>12</v>
      </c>
      <c r="Q26" s="911" t="s">
        <v>13</v>
      </c>
      <c r="R26" s="371" t="s">
        <v>14</v>
      </c>
      <c r="S26" s="371" t="s">
        <v>14</v>
      </c>
      <c r="T26" s="374" t="s">
        <v>15</v>
      </c>
      <c r="U26" s="40" t="s">
        <v>16</v>
      </c>
      <c r="V26" s="40" t="s">
        <v>17</v>
      </c>
      <c r="W26" s="40" t="s">
        <v>18</v>
      </c>
      <c r="X26" s="794" t="s">
        <v>19</v>
      </c>
      <c r="Y26" s="796" t="s">
        <v>17</v>
      </c>
    </row>
    <row r="27" spans="1:297" s="41" customFormat="1" ht="16" thickBot="1" x14ac:dyDescent="0.4">
      <c r="A27" s="799"/>
      <c r="B27" s="399" t="s">
        <v>20</v>
      </c>
      <c r="C27" s="395" t="s">
        <v>21</v>
      </c>
      <c r="D27" s="914"/>
      <c r="E27" s="799"/>
      <c r="F27" s="401" t="s">
        <v>23</v>
      </c>
      <c r="G27" s="395" t="s">
        <v>24</v>
      </c>
      <c r="H27" s="402" t="s">
        <v>25</v>
      </c>
      <c r="I27" s="403" t="s">
        <v>25</v>
      </c>
      <c r="J27" s="404" t="s">
        <v>26</v>
      </c>
      <c r="K27" s="403" t="s">
        <v>27</v>
      </c>
      <c r="L27" s="403" t="s">
        <v>28</v>
      </c>
      <c r="M27" s="403" t="s">
        <v>29</v>
      </c>
      <c r="N27" s="803"/>
      <c r="O27" s="803"/>
      <c r="P27" s="403" t="s">
        <v>30</v>
      </c>
      <c r="Q27" s="912"/>
      <c r="R27" s="403" t="s">
        <v>31</v>
      </c>
      <c r="S27" s="403" t="s">
        <v>32</v>
      </c>
      <c r="T27" s="406" t="s">
        <v>33</v>
      </c>
      <c r="U27" s="395" t="s">
        <v>34</v>
      </c>
      <c r="V27" s="395" t="s">
        <v>35</v>
      </c>
      <c r="W27" s="395" t="s">
        <v>36</v>
      </c>
      <c r="X27" s="795"/>
      <c r="Y27" s="79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row>
    <row r="28" spans="1:297" s="20" customFormat="1" ht="15.5" x14ac:dyDescent="0.35">
      <c r="A28" s="786">
        <v>1</v>
      </c>
      <c r="B28" s="783">
        <v>45783</v>
      </c>
      <c r="C28" s="838" t="s">
        <v>529</v>
      </c>
      <c r="D28" s="786" t="s">
        <v>267</v>
      </c>
      <c r="E28" s="172" t="s">
        <v>240</v>
      </c>
      <c r="F28" s="517">
        <v>12</v>
      </c>
      <c r="G28" s="336" t="s">
        <v>42</v>
      </c>
      <c r="H28" s="518">
        <v>3384000</v>
      </c>
      <c r="I28" s="123">
        <f t="shared" ref="I28" si="30">SUM(F28*H28)</f>
        <v>40608000</v>
      </c>
      <c r="J28" s="133">
        <v>0</v>
      </c>
      <c r="K28" s="134">
        <f t="shared" ref="K28" si="31">SUM(I28*J28)</f>
        <v>0</v>
      </c>
      <c r="L28" s="134">
        <f t="shared" ref="L28" si="32">SUM(I28-K28)</f>
        <v>40608000</v>
      </c>
      <c r="M28" s="791">
        <f>SUM(L28:L32)</f>
        <v>129417000</v>
      </c>
      <c r="N28" s="791">
        <f>SUM(M28*11%)</f>
        <v>14235870</v>
      </c>
      <c r="O28" s="791">
        <f>SUM(M28*1.5%)</f>
        <v>1941255</v>
      </c>
      <c r="P28" s="791">
        <f>SUM(M28+N28)</f>
        <v>143652870</v>
      </c>
      <c r="Q28" s="168" t="s">
        <v>260</v>
      </c>
      <c r="R28" s="123">
        <v>1015000</v>
      </c>
      <c r="S28" s="137">
        <f>SUM(F28*R28)</f>
        <v>12180000</v>
      </c>
      <c r="T28" s="138">
        <v>0</v>
      </c>
      <c r="U28" s="129">
        <f t="shared" ref="U28" si="33">SUM(S28*T28)</f>
        <v>0</v>
      </c>
      <c r="V28" s="129">
        <f t="shared" ref="V28" si="34">SUM(S28-U28)</f>
        <v>12180000</v>
      </c>
      <c r="W28" s="134">
        <f t="shared" ref="W28:W30" si="35">SUM(V28)</f>
        <v>12180000</v>
      </c>
      <c r="X28" s="138">
        <v>0.11</v>
      </c>
      <c r="Y28" s="134">
        <f t="shared" ref="Y28" si="36">SUM(W28+(W28*X28))</f>
        <v>13519800</v>
      </c>
    </row>
    <row r="29" spans="1:297" s="20" customFormat="1" ht="15.5" x14ac:dyDescent="0.35">
      <c r="A29" s="787"/>
      <c r="B29" s="784"/>
      <c r="C29" s="884"/>
      <c r="D29" s="787"/>
      <c r="E29" s="70" t="s">
        <v>239</v>
      </c>
      <c r="F29" s="281">
        <v>18</v>
      </c>
      <c r="G29" s="334" t="s">
        <v>50</v>
      </c>
      <c r="H29" s="519">
        <v>2250000</v>
      </c>
      <c r="I29" s="54">
        <f t="shared" ref="I29:I30" si="37">SUM(F29*H29)</f>
        <v>40500000</v>
      </c>
      <c r="J29" s="158">
        <v>0</v>
      </c>
      <c r="K29" s="56">
        <f t="shared" ref="K29:K30" si="38">SUM(I29*J29)</f>
        <v>0</v>
      </c>
      <c r="L29" s="56">
        <f t="shared" ref="L29:L30" si="39">SUM(I29-K29)</f>
        <v>40500000</v>
      </c>
      <c r="M29" s="792"/>
      <c r="N29" s="792"/>
      <c r="O29" s="792"/>
      <c r="P29" s="792"/>
      <c r="Q29" s="174" t="s">
        <v>260</v>
      </c>
      <c r="R29" s="54">
        <v>810000</v>
      </c>
      <c r="S29" s="78">
        <f>SUM(F29*R29)</f>
        <v>14580000</v>
      </c>
      <c r="T29" s="79">
        <v>0</v>
      </c>
      <c r="U29" s="73">
        <f t="shared" ref="U29:U30" si="40">SUM(S29*T29)</f>
        <v>0</v>
      </c>
      <c r="V29" s="73">
        <f t="shared" ref="V29:V30" si="41">SUM(S29-U29)</f>
        <v>14580000</v>
      </c>
      <c r="W29" s="56">
        <f t="shared" si="35"/>
        <v>14580000</v>
      </c>
      <c r="X29" s="79">
        <v>0.11</v>
      </c>
      <c r="Y29" s="56">
        <f t="shared" ref="Y29:Y30" si="42">SUM(W29+(W29*X29))</f>
        <v>16183800</v>
      </c>
    </row>
    <row r="30" spans="1:297" s="20" customFormat="1" ht="15.5" x14ac:dyDescent="0.35">
      <c r="A30" s="787"/>
      <c r="B30" s="784"/>
      <c r="C30" s="884"/>
      <c r="D30" s="787"/>
      <c r="E30" s="409" t="s">
        <v>242</v>
      </c>
      <c r="F30" s="281">
        <v>2</v>
      </c>
      <c r="G30" s="334" t="s">
        <v>42</v>
      </c>
      <c r="H30" s="157">
        <v>4000000</v>
      </c>
      <c r="I30" s="54">
        <f t="shared" si="37"/>
        <v>8000000</v>
      </c>
      <c r="J30" s="158">
        <v>0</v>
      </c>
      <c r="K30" s="56">
        <f t="shared" si="38"/>
        <v>0</v>
      </c>
      <c r="L30" s="56">
        <f t="shared" si="39"/>
        <v>8000000</v>
      </c>
      <c r="M30" s="792"/>
      <c r="N30" s="792"/>
      <c r="O30" s="792"/>
      <c r="P30" s="792"/>
      <c r="Q30" s="174" t="s">
        <v>260</v>
      </c>
      <c r="R30" s="54">
        <v>1800000</v>
      </c>
      <c r="S30" s="78">
        <f>SUM(F30*R30)</f>
        <v>3600000</v>
      </c>
      <c r="T30" s="79">
        <v>0</v>
      </c>
      <c r="U30" s="73">
        <f t="shared" si="40"/>
        <v>0</v>
      </c>
      <c r="V30" s="73">
        <f t="shared" si="41"/>
        <v>3600000</v>
      </c>
      <c r="W30" s="56">
        <f t="shared" si="35"/>
        <v>3600000</v>
      </c>
      <c r="X30" s="79">
        <v>0.11</v>
      </c>
      <c r="Y30" s="56">
        <f t="shared" si="42"/>
        <v>3996000</v>
      </c>
    </row>
    <row r="31" spans="1:297" s="20" customFormat="1" ht="15.5" x14ac:dyDescent="0.35">
      <c r="A31" s="787"/>
      <c r="B31" s="784"/>
      <c r="C31" s="884"/>
      <c r="D31" s="787"/>
      <c r="E31" s="521" t="s">
        <v>238</v>
      </c>
      <c r="F31" s="281">
        <v>12</v>
      </c>
      <c r="G31" s="334" t="s">
        <v>42</v>
      </c>
      <c r="H31" s="519">
        <v>2750000</v>
      </c>
      <c r="I31" s="54">
        <f t="shared" ref="I31" si="43">SUM(F31*H31)</f>
        <v>33000000</v>
      </c>
      <c r="J31" s="158">
        <v>0</v>
      </c>
      <c r="K31" s="56">
        <f t="shared" ref="K31" si="44">SUM(I31*J31)</f>
        <v>0</v>
      </c>
      <c r="L31" s="56">
        <f t="shared" ref="L31" si="45">SUM(I31-K31)</f>
        <v>33000000</v>
      </c>
      <c r="M31" s="792"/>
      <c r="N31" s="792"/>
      <c r="O31" s="792"/>
      <c r="P31" s="792"/>
      <c r="Q31" s="174" t="s">
        <v>260</v>
      </c>
      <c r="R31" s="54">
        <v>990000</v>
      </c>
      <c r="S31" s="78">
        <f>SUM(F31*R31)</f>
        <v>11880000</v>
      </c>
      <c r="T31" s="79">
        <v>0</v>
      </c>
      <c r="U31" s="73">
        <f t="shared" ref="U31" si="46">SUM(S31*T31)</f>
        <v>0</v>
      </c>
      <c r="V31" s="73">
        <f t="shared" ref="V31" si="47">SUM(S31-U31)</f>
        <v>11880000</v>
      </c>
      <c r="W31" s="56">
        <f t="shared" ref="W31:W32" si="48">SUM(V31)</f>
        <v>11880000</v>
      </c>
      <c r="X31" s="79">
        <v>0.11</v>
      </c>
      <c r="Y31" s="56">
        <f t="shared" ref="Y31:Y32" si="49">SUM(W31+(W31*X31))</f>
        <v>13186800</v>
      </c>
    </row>
    <row r="32" spans="1:297" s="20" customFormat="1" ht="15.5" x14ac:dyDescent="0.35">
      <c r="A32" s="788"/>
      <c r="B32" s="785"/>
      <c r="C32" s="839"/>
      <c r="D32" s="788"/>
      <c r="E32" s="90" t="s">
        <v>241</v>
      </c>
      <c r="F32" s="286">
        <v>1</v>
      </c>
      <c r="G32" s="335" t="s">
        <v>70</v>
      </c>
      <c r="H32" s="545">
        <v>7309000</v>
      </c>
      <c r="I32" s="44">
        <f t="shared" ref="I32" si="50">SUM(F32*H32)</f>
        <v>7309000</v>
      </c>
      <c r="J32" s="136">
        <v>0</v>
      </c>
      <c r="K32" s="46">
        <f t="shared" ref="K32" si="51">SUM(I32*J32)</f>
        <v>0</v>
      </c>
      <c r="L32" s="46">
        <f t="shared" ref="L32" si="52">SUM(I32-K32)</f>
        <v>7309000</v>
      </c>
      <c r="M32" s="793"/>
      <c r="N32" s="793"/>
      <c r="O32" s="793"/>
      <c r="P32" s="793"/>
      <c r="Q32" s="266" t="s">
        <v>260</v>
      </c>
      <c r="R32" s="44">
        <v>2631000</v>
      </c>
      <c r="S32" s="97">
        <f>SUM(F32*R32)</f>
        <v>2631000</v>
      </c>
      <c r="T32" s="83">
        <v>0</v>
      </c>
      <c r="U32" s="81">
        <f t="shared" ref="U32" si="53">SUM(S32*T32)</f>
        <v>0</v>
      </c>
      <c r="V32" s="81">
        <f t="shared" ref="V32" si="54">SUM(S32-U32)</f>
        <v>2631000</v>
      </c>
      <c r="W32" s="46">
        <f t="shared" si="48"/>
        <v>2631000</v>
      </c>
      <c r="X32" s="83">
        <v>0.11</v>
      </c>
      <c r="Y32" s="46">
        <f t="shared" si="49"/>
        <v>2920410</v>
      </c>
    </row>
    <row r="36" spans="1:297" ht="19" thickBot="1" x14ac:dyDescent="0.4">
      <c r="A36" s="843" t="s">
        <v>632</v>
      </c>
      <c r="B36" s="842"/>
      <c r="C36" s="842"/>
      <c r="D36" s="34"/>
      <c r="E36" s="4"/>
      <c r="F36" s="5"/>
      <c r="G36" s="4"/>
      <c r="H36" s="6"/>
      <c r="I36" s="7"/>
      <c r="J36" s="8"/>
      <c r="K36" s="9"/>
      <c r="L36" s="9"/>
      <c r="M36" s="10"/>
      <c r="N36" s="10"/>
      <c r="O36" s="10"/>
      <c r="P36" s="10"/>
      <c r="Q36" s="11"/>
      <c r="R36" s="11"/>
      <c r="S36" s="12"/>
      <c r="T36" s="13"/>
      <c r="U36" s="13"/>
      <c r="V36" s="13"/>
      <c r="W36" s="12"/>
      <c r="X36" s="13"/>
      <c r="Y36" s="13"/>
    </row>
    <row r="37" spans="1:297" ht="15.5" x14ac:dyDescent="0.35">
      <c r="A37" s="798" t="s">
        <v>0</v>
      </c>
      <c r="B37" s="798" t="s">
        <v>1</v>
      </c>
      <c r="C37" s="798"/>
      <c r="D37" s="913" t="s">
        <v>3</v>
      </c>
      <c r="E37" s="798" t="s">
        <v>5</v>
      </c>
      <c r="F37" s="798" t="s">
        <v>6</v>
      </c>
      <c r="G37" s="798"/>
      <c r="H37" s="370" t="s">
        <v>7</v>
      </c>
      <c r="I37" s="371" t="s">
        <v>8</v>
      </c>
      <c r="J37" s="372" t="s">
        <v>9</v>
      </c>
      <c r="K37" s="371" t="s">
        <v>10</v>
      </c>
      <c r="L37" s="371" t="s">
        <v>10</v>
      </c>
      <c r="M37" s="371" t="s">
        <v>11</v>
      </c>
      <c r="N37" s="802" t="s">
        <v>93</v>
      </c>
      <c r="O37" s="802" t="s">
        <v>206</v>
      </c>
      <c r="P37" s="371" t="s">
        <v>12</v>
      </c>
      <c r="Q37" s="911" t="s">
        <v>13</v>
      </c>
      <c r="R37" s="371" t="s">
        <v>14</v>
      </c>
      <c r="S37" s="371" t="s">
        <v>14</v>
      </c>
      <c r="T37" s="374" t="s">
        <v>15</v>
      </c>
      <c r="U37" s="40" t="s">
        <v>16</v>
      </c>
      <c r="V37" s="40" t="s">
        <v>17</v>
      </c>
      <c r="W37" s="40" t="s">
        <v>18</v>
      </c>
      <c r="X37" s="794" t="s">
        <v>19</v>
      </c>
      <c r="Y37" s="796" t="s">
        <v>17</v>
      </c>
    </row>
    <row r="38" spans="1:297" s="41" customFormat="1" ht="16" thickBot="1" x14ac:dyDescent="0.4">
      <c r="A38" s="799"/>
      <c r="B38" s="399" t="s">
        <v>20</v>
      </c>
      <c r="C38" s="395" t="s">
        <v>21</v>
      </c>
      <c r="D38" s="914"/>
      <c r="E38" s="799"/>
      <c r="F38" s="401" t="s">
        <v>23</v>
      </c>
      <c r="G38" s="395" t="s">
        <v>24</v>
      </c>
      <c r="H38" s="402" t="s">
        <v>25</v>
      </c>
      <c r="I38" s="403" t="s">
        <v>25</v>
      </c>
      <c r="J38" s="404" t="s">
        <v>26</v>
      </c>
      <c r="K38" s="403" t="s">
        <v>27</v>
      </c>
      <c r="L38" s="403" t="s">
        <v>28</v>
      </c>
      <c r="M38" s="403" t="s">
        <v>29</v>
      </c>
      <c r="N38" s="803"/>
      <c r="O38" s="803"/>
      <c r="P38" s="403" t="s">
        <v>30</v>
      </c>
      <c r="Q38" s="912"/>
      <c r="R38" s="403" t="s">
        <v>31</v>
      </c>
      <c r="S38" s="403" t="s">
        <v>32</v>
      </c>
      <c r="T38" s="406" t="s">
        <v>33</v>
      </c>
      <c r="U38" s="395" t="s">
        <v>34</v>
      </c>
      <c r="V38" s="395" t="s">
        <v>35</v>
      </c>
      <c r="W38" s="395" t="s">
        <v>36</v>
      </c>
      <c r="X38" s="795"/>
      <c r="Y38" s="797"/>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row>
    <row r="39" spans="1:297" s="20" customFormat="1" ht="15.5" x14ac:dyDescent="0.35">
      <c r="A39" s="139">
        <v>1</v>
      </c>
      <c r="B39" s="140">
        <v>45862</v>
      </c>
      <c r="C39" s="141" t="s">
        <v>628</v>
      </c>
      <c r="D39" s="139" t="s">
        <v>267</v>
      </c>
      <c r="E39" s="98" t="s">
        <v>239</v>
      </c>
      <c r="F39" s="530">
        <v>20</v>
      </c>
      <c r="G39" s="531" t="s">
        <v>50</v>
      </c>
      <c r="H39" s="532">
        <v>2250000</v>
      </c>
      <c r="I39" s="145">
        <f t="shared" ref="I39" si="55">SUM(F39*H39)</f>
        <v>45000000</v>
      </c>
      <c r="J39" s="152">
        <v>0</v>
      </c>
      <c r="K39" s="146">
        <f t="shared" ref="K39" si="56">SUM(I39*J39)</f>
        <v>0</v>
      </c>
      <c r="L39" s="146">
        <f t="shared" ref="L39" si="57">SUM(I39-K39)</f>
        <v>45000000</v>
      </c>
      <c r="M39" s="121">
        <f>SUM(L39:L39)</f>
        <v>45000000</v>
      </c>
      <c r="N39" s="121">
        <f t="shared" ref="N39" si="58">SUM(M39*11%)</f>
        <v>4950000</v>
      </c>
      <c r="O39" s="121">
        <f t="shared" ref="O39" si="59">SUM(M39*1.5%)</f>
        <v>675000</v>
      </c>
      <c r="P39" s="121">
        <f>SUM(M39+N39)</f>
        <v>49950000</v>
      </c>
      <c r="Q39" s="250" t="s">
        <v>260</v>
      </c>
      <c r="R39" s="145">
        <v>810000</v>
      </c>
      <c r="S39" s="148">
        <f>SUM(F39*R39)</f>
        <v>16200000</v>
      </c>
      <c r="T39" s="149">
        <v>0</v>
      </c>
      <c r="U39" s="121">
        <f t="shared" ref="U39" si="60">SUM(S39*T39)</f>
        <v>0</v>
      </c>
      <c r="V39" s="121">
        <f t="shared" ref="V39" si="61">SUM(S39-U39)</f>
        <v>16200000</v>
      </c>
      <c r="W39" s="146">
        <f t="shared" ref="W39" si="62">SUM(V39)</f>
        <v>16200000</v>
      </c>
      <c r="X39" s="149">
        <v>0.11</v>
      </c>
      <c r="Y39" s="146">
        <f t="shared" ref="Y39" si="63">SUM(W39+(W39*X39))</f>
        <v>17982000</v>
      </c>
    </row>
    <row r="44" spans="1:297" ht="19" thickBot="1" x14ac:dyDescent="0.4">
      <c r="A44" s="843" t="s">
        <v>645</v>
      </c>
      <c r="B44" s="842"/>
      <c r="C44" s="842"/>
      <c r="D44" s="34"/>
      <c r="E44" s="4"/>
      <c r="F44" s="5"/>
      <c r="G44" s="4"/>
      <c r="H44" s="6"/>
      <c r="I44" s="7"/>
      <c r="J44" s="8"/>
      <c r="K44" s="9"/>
      <c r="L44" s="9"/>
      <c r="M44" s="10"/>
      <c r="N44" s="10"/>
      <c r="O44" s="10"/>
      <c r="P44" s="10"/>
      <c r="Q44" s="11"/>
      <c r="R44" s="11"/>
      <c r="S44" s="12"/>
      <c r="T44" s="13"/>
      <c r="U44" s="13"/>
      <c r="V44" s="13"/>
      <c r="W44" s="12"/>
      <c r="X44" s="13"/>
      <c r="Y44" s="13"/>
    </row>
    <row r="45" spans="1:297" ht="15.5" x14ac:dyDescent="0.35">
      <c r="A45" s="798" t="s">
        <v>0</v>
      </c>
      <c r="B45" s="798" t="s">
        <v>1</v>
      </c>
      <c r="C45" s="798"/>
      <c r="D45" s="913" t="s">
        <v>3</v>
      </c>
      <c r="E45" s="798" t="s">
        <v>5</v>
      </c>
      <c r="F45" s="798" t="s">
        <v>6</v>
      </c>
      <c r="G45" s="798"/>
      <c r="H45" s="370" t="s">
        <v>7</v>
      </c>
      <c r="I45" s="371" t="s">
        <v>8</v>
      </c>
      <c r="J45" s="372" t="s">
        <v>9</v>
      </c>
      <c r="K45" s="371" t="s">
        <v>10</v>
      </c>
      <c r="L45" s="371" t="s">
        <v>10</v>
      </c>
      <c r="M45" s="371" t="s">
        <v>11</v>
      </c>
      <c r="N45" s="802" t="s">
        <v>93</v>
      </c>
      <c r="O45" s="802" t="s">
        <v>206</v>
      </c>
      <c r="P45" s="371" t="s">
        <v>12</v>
      </c>
      <c r="Q45" s="911" t="s">
        <v>13</v>
      </c>
      <c r="R45" s="371" t="s">
        <v>14</v>
      </c>
      <c r="S45" s="371" t="s">
        <v>14</v>
      </c>
      <c r="T45" s="374" t="s">
        <v>15</v>
      </c>
      <c r="U45" s="40" t="s">
        <v>16</v>
      </c>
      <c r="V45" s="40" t="s">
        <v>17</v>
      </c>
      <c r="W45" s="40" t="s">
        <v>18</v>
      </c>
      <c r="X45" s="794" t="s">
        <v>19</v>
      </c>
      <c r="Y45" s="796" t="s">
        <v>17</v>
      </c>
    </row>
    <row r="46" spans="1:297" s="41" customFormat="1" ht="16" thickBot="1" x14ac:dyDescent="0.4">
      <c r="A46" s="799"/>
      <c r="B46" s="399" t="s">
        <v>20</v>
      </c>
      <c r="C46" s="395" t="s">
        <v>21</v>
      </c>
      <c r="D46" s="914"/>
      <c r="E46" s="799"/>
      <c r="F46" s="401" t="s">
        <v>23</v>
      </c>
      <c r="G46" s="395" t="s">
        <v>24</v>
      </c>
      <c r="H46" s="402" t="s">
        <v>25</v>
      </c>
      <c r="I46" s="403" t="s">
        <v>25</v>
      </c>
      <c r="J46" s="404" t="s">
        <v>26</v>
      </c>
      <c r="K46" s="403" t="s">
        <v>27</v>
      </c>
      <c r="L46" s="403" t="s">
        <v>28</v>
      </c>
      <c r="M46" s="403" t="s">
        <v>29</v>
      </c>
      <c r="N46" s="803"/>
      <c r="O46" s="803"/>
      <c r="P46" s="403" t="s">
        <v>30</v>
      </c>
      <c r="Q46" s="912"/>
      <c r="R46" s="403" t="s">
        <v>31</v>
      </c>
      <c r="S46" s="403" t="s">
        <v>32</v>
      </c>
      <c r="T46" s="406" t="s">
        <v>33</v>
      </c>
      <c r="U46" s="395" t="s">
        <v>34</v>
      </c>
      <c r="V46" s="395" t="s">
        <v>35</v>
      </c>
      <c r="W46" s="395" t="s">
        <v>36</v>
      </c>
      <c r="X46" s="795"/>
      <c r="Y46" s="797"/>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row>
    <row r="47" spans="1:297" s="20" customFormat="1" ht="15.5" x14ac:dyDescent="0.35">
      <c r="A47" s="786">
        <v>1</v>
      </c>
      <c r="B47" s="783">
        <v>45884</v>
      </c>
      <c r="C47" s="838" t="s">
        <v>647</v>
      </c>
      <c r="D47" s="786" t="s">
        <v>267</v>
      </c>
      <c r="E47" s="172" t="s">
        <v>240</v>
      </c>
      <c r="F47" s="517">
        <v>7</v>
      </c>
      <c r="G47" s="336" t="s">
        <v>42</v>
      </c>
      <c r="H47" s="518">
        <v>3384000</v>
      </c>
      <c r="I47" s="123">
        <f t="shared" ref="I47:I49" si="64">SUM(F47*H47)</f>
        <v>23688000</v>
      </c>
      <c r="J47" s="133">
        <v>0</v>
      </c>
      <c r="K47" s="134">
        <f t="shared" ref="K47:K49" si="65">SUM(I47*J47)</f>
        <v>0</v>
      </c>
      <c r="L47" s="134">
        <f t="shared" ref="L47:L49" si="66">SUM(I47-K47)</f>
        <v>23688000</v>
      </c>
      <c r="M47" s="791">
        <f>SUM(L47:L51)</f>
        <v>105087000</v>
      </c>
      <c r="N47" s="791">
        <f>SUM(M47*11%)</f>
        <v>11559570</v>
      </c>
      <c r="O47" s="791">
        <f>SUM(M47*1.5%)</f>
        <v>1576305</v>
      </c>
      <c r="P47" s="791">
        <f>SUM(M47+N47)</f>
        <v>116646570</v>
      </c>
      <c r="Q47" s="168" t="s">
        <v>260</v>
      </c>
      <c r="R47" s="123">
        <v>1015000</v>
      </c>
      <c r="S47" s="137">
        <f>SUM(F47*R47)</f>
        <v>7105000</v>
      </c>
      <c r="T47" s="138">
        <v>0</v>
      </c>
      <c r="U47" s="129">
        <f t="shared" ref="U47:U48" si="67">SUM(S47*T47)</f>
        <v>0</v>
      </c>
      <c r="V47" s="129">
        <f t="shared" ref="V47:V48" si="68">SUM(S47-U47)</f>
        <v>7105000</v>
      </c>
      <c r="W47" s="134">
        <f t="shared" ref="W47:W51" si="69">SUM(V47)</f>
        <v>7105000</v>
      </c>
      <c r="X47" s="138">
        <v>0.11</v>
      </c>
      <c r="Y47" s="134">
        <f t="shared" ref="Y47:Y49" si="70">SUM(W47+(W47*X47))</f>
        <v>7886550</v>
      </c>
    </row>
    <row r="48" spans="1:297" s="20" customFormat="1" ht="15.5" x14ac:dyDescent="0.35">
      <c r="A48" s="787"/>
      <c r="B48" s="784"/>
      <c r="C48" s="884"/>
      <c r="D48" s="787"/>
      <c r="E48" s="175" t="s">
        <v>237</v>
      </c>
      <c r="F48" s="281">
        <v>10</v>
      </c>
      <c r="G48" s="334" t="s">
        <v>45</v>
      </c>
      <c r="H48" s="519">
        <v>3234000</v>
      </c>
      <c r="I48" s="54">
        <f t="shared" ref="I48" si="71">SUM(F48*H48)</f>
        <v>32340000</v>
      </c>
      <c r="J48" s="158">
        <v>0</v>
      </c>
      <c r="K48" s="56">
        <f t="shared" ref="K48" si="72">SUM(I48*J48)</f>
        <v>0</v>
      </c>
      <c r="L48" s="56">
        <f t="shared" ref="L48" si="73">SUM(I48-K48)</f>
        <v>32340000</v>
      </c>
      <c r="M48" s="792"/>
      <c r="N48" s="792"/>
      <c r="O48" s="792"/>
      <c r="P48" s="792"/>
      <c r="Q48" s="174" t="s">
        <v>260</v>
      </c>
      <c r="R48" s="54">
        <v>582000</v>
      </c>
      <c r="S48" s="78">
        <f>SUM(F48*R48)</f>
        <v>5820000</v>
      </c>
      <c r="T48" s="79">
        <v>0</v>
      </c>
      <c r="U48" s="73">
        <f t="shared" si="67"/>
        <v>0</v>
      </c>
      <c r="V48" s="73">
        <f t="shared" si="68"/>
        <v>5820000</v>
      </c>
      <c r="W48" s="56">
        <f t="shared" si="69"/>
        <v>5820000</v>
      </c>
      <c r="X48" s="79">
        <v>0.11</v>
      </c>
      <c r="Y48" s="56">
        <f t="shared" si="70"/>
        <v>6460200</v>
      </c>
    </row>
    <row r="49" spans="1:297" s="20" customFormat="1" ht="15.5" x14ac:dyDescent="0.35">
      <c r="A49" s="787"/>
      <c r="B49" s="784"/>
      <c r="C49" s="884"/>
      <c r="D49" s="787"/>
      <c r="E49" s="521" t="s">
        <v>238</v>
      </c>
      <c r="F49" s="281">
        <v>7</v>
      </c>
      <c r="G49" s="334" t="s">
        <v>42</v>
      </c>
      <c r="H49" s="519">
        <v>2750000</v>
      </c>
      <c r="I49" s="54">
        <f t="shared" si="64"/>
        <v>19250000</v>
      </c>
      <c r="J49" s="158">
        <v>0</v>
      </c>
      <c r="K49" s="56">
        <f t="shared" si="65"/>
        <v>0</v>
      </c>
      <c r="L49" s="56">
        <f t="shared" si="66"/>
        <v>19250000</v>
      </c>
      <c r="M49" s="792"/>
      <c r="N49" s="792"/>
      <c r="O49" s="792"/>
      <c r="P49" s="792"/>
      <c r="Q49" s="174" t="s">
        <v>260</v>
      </c>
      <c r="R49" s="54">
        <v>990000</v>
      </c>
      <c r="S49" s="78">
        <f>SUM(F49*R49)</f>
        <v>6930000</v>
      </c>
      <c r="T49" s="79">
        <v>0</v>
      </c>
      <c r="U49" s="73">
        <f t="shared" ref="U49" si="74">SUM(S49*T49)</f>
        <v>0</v>
      </c>
      <c r="V49" s="73">
        <f t="shared" ref="V49" si="75">SUM(S49-U49)</f>
        <v>6930000</v>
      </c>
      <c r="W49" s="56">
        <f t="shared" si="69"/>
        <v>6930000</v>
      </c>
      <c r="X49" s="79">
        <v>0.11</v>
      </c>
      <c r="Y49" s="56">
        <f t="shared" si="70"/>
        <v>7692300</v>
      </c>
    </row>
    <row r="50" spans="1:297" s="20" customFormat="1" ht="15.5" x14ac:dyDescent="0.35">
      <c r="A50" s="787"/>
      <c r="B50" s="784"/>
      <c r="C50" s="884"/>
      <c r="D50" s="787"/>
      <c r="E50" s="70" t="s">
        <v>239</v>
      </c>
      <c r="F50" s="281">
        <v>10</v>
      </c>
      <c r="G50" s="334" t="s">
        <v>50</v>
      </c>
      <c r="H50" s="519">
        <v>2250000</v>
      </c>
      <c r="I50" s="54">
        <f t="shared" ref="I50" si="76">SUM(F50*H50)</f>
        <v>22500000</v>
      </c>
      <c r="J50" s="158">
        <v>0</v>
      </c>
      <c r="K50" s="56">
        <f t="shared" ref="K50" si="77">SUM(I50*J50)</f>
        <v>0</v>
      </c>
      <c r="L50" s="56">
        <f t="shared" ref="L50" si="78">SUM(I50-K50)</f>
        <v>22500000</v>
      </c>
      <c r="M50" s="792"/>
      <c r="N50" s="792"/>
      <c r="O50" s="792"/>
      <c r="P50" s="792"/>
      <c r="Q50" s="174" t="s">
        <v>260</v>
      </c>
      <c r="R50" s="54">
        <v>810000</v>
      </c>
      <c r="S50" s="78">
        <f>SUM(F50*R50)</f>
        <v>8100000</v>
      </c>
      <c r="T50" s="79">
        <v>0</v>
      </c>
      <c r="U50" s="73">
        <f t="shared" ref="U50" si="79">SUM(S50*T50)</f>
        <v>0</v>
      </c>
      <c r="V50" s="73">
        <f t="shared" ref="V50" si="80">SUM(S50-U50)</f>
        <v>8100000</v>
      </c>
      <c r="W50" s="56">
        <f t="shared" si="69"/>
        <v>8100000</v>
      </c>
      <c r="X50" s="79">
        <v>0.11</v>
      </c>
      <c r="Y50" s="56">
        <f t="shared" ref="Y50" si="81">SUM(W50+(W50*X50))</f>
        <v>8991000</v>
      </c>
    </row>
    <row r="51" spans="1:297" s="20" customFormat="1" ht="15.5" x14ac:dyDescent="0.35">
      <c r="A51" s="788"/>
      <c r="B51" s="785"/>
      <c r="C51" s="839"/>
      <c r="D51" s="788"/>
      <c r="E51" s="90" t="s">
        <v>241</v>
      </c>
      <c r="F51" s="286">
        <v>1</v>
      </c>
      <c r="G51" s="335" t="s">
        <v>70</v>
      </c>
      <c r="H51" s="545">
        <v>7309000</v>
      </c>
      <c r="I51" s="44">
        <f t="shared" ref="I51" si="82">SUM(F51*H51)</f>
        <v>7309000</v>
      </c>
      <c r="J51" s="136">
        <v>0</v>
      </c>
      <c r="K51" s="46">
        <f t="shared" ref="K51" si="83">SUM(I51*J51)</f>
        <v>0</v>
      </c>
      <c r="L51" s="46">
        <f t="shared" ref="L51" si="84">SUM(I51-K51)</f>
        <v>7309000</v>
      </c>
      <c r="M51" s="793"/>
      <c r="N51" s="793"/>
      <c r="O51" s="793"/>
      <c r="P51" s="793"/>
      <c r="Q51" s="266" t="s">
        <v>260</v>
      </c>
      <c r="R51" s="44">
        <v>2631000</v>
      </c>
      <c r="S51" s="97">
        <f>SUM(F51*R51)</f>
        <v>2631000</v>
      </c>
      <c r="T51" s="83">
        <v>0</v>
      </c>
      <c r="U51" s="81">
        <f t="shared" ref="U51" si="85">SUM(S51*T51)</f>
        <v>0</v>
      </c>
      <c r="V51" s="81">
        <f t="shared" ref="V51" si="86">SUM(S51-U51)</f>
        <v>2631000</v>
      </c>
      <c r="W51" s="46">
        <f t="shared" si="69"/>
        <v>2631000</v>
      </c>
      <c r="X51" s="83">
        <v>0.11</v>
      </c>
      <c r="Y51" s="46">
        <f t="shared" ref="Y51" si="87">SUM(W51+(W51*X51))</f>
        <v>2920410</v>
      </c>
    </row>
    <row r="54" spans="1:297" ht="19" thickBot="1" x14ac:dyDescent="0.4">
      <c r="A54" s="843" t="s">
        <v>669</v>
      </c>
      <c r="B54" s="842"/>
      <c r="C54" s="842"/>
      <c r="D54" s="34"/>
      <c r="E54" s="4"/>
      <c r="F54" s="5"/>
      <c r="G54" s="4"/>
      <c r="H54" s="6"/>
      <c r="I54" s="7"/>
      <c r="J54" s="8"/>
      <c r="K54" s="9"/>
      <c r="L54" s="9"/>
      <c r="M54" s="10"/>
      <c r="N54" s="10"/>
      <c r="O54" s="10"/>
      <c r="P54" s="10"/>
      <c r="Q54" s="11"/>
      <c r="R54" s="11"/>
      <c r="S54" s="12"/>
      <c r="T54" s="13"/>
      <c r="U54" s="13"/>
      <c r="V54" s="13"/>
      <c r="W54" s="12"/>
      <c r="X54" s="13"/>
      <c r="Y54" s="13"/>
    </row>
    <row r="55" spans="1:297" ht="15.5" x14ac:dyDescent="0.35">
      <c r="A55" s="798" t="s">
        <v>0</v>
      </c>
      <c r="B55" s="798" t="s">
        <v>1</v>
      </c>
      <c r="C55" s="798"/>
      <c r="D55" s="913" t="s">
        <v>3</v>
      </c>
      <c r="E55" s="798" t="s">
        <v>5</v>
      </c>
      <c r="F55" s="798" t="s">
        <v>6</v>
      </c>
      <c r="G55" s="798"/>
      <c r="H55" s="370" t="s">
        <v>7</v>
      </c>
      <c r="I55" s="371" t="s">
        <v>8</v>
      </c>
      <c r="J55" s="372" t="s">
        <v>9</v>
      </c>
      <c r="K55" s="371" t="s">
        <v>10</v>
      </c>
      <c r="L55" s="371" t="s">
        <v>10</v>
      </c>
      <c r="M55" s="371" t="s">
        <v>11</v>
      </c>
      <c r="N55" s="802" t="s">
        <v>93</v>
      </c>
      <c r="O55" s="802" t="s">
        <v>206</v>
      </c>
      <c r="P55" s="371" t="s">
        <v>12</v>
      </c>
      <c r="Q55" s="911" t="s">
        <v>13</v>
      </c>
      <c r="R55" s="371" t="s">
        <v>14</v>
      </c>
      <c r="S55" s="371" t="s">
        <v>14</v>
      </c>
      <c r="T55" s="374" t="s">
        <v>15</v>
      </c>
      <c r="U55" s="40" t="s">
        <v>16</v>
      </c>
      <c r="V55" s="40" t="s">
        <v>17</v>
      </c>
      <c r="W55" s="40" t="s">
        <v>18</v>
      </c>
      <c r="X55" s="794" t="s">
        <v>19</v>
      </c>
      <c r="Y55" s="796" t="s">
        <v>17</v>
      </c>
    </row>
    <row r="56" spans="1:297" s="41" customFormat="1" ht="16" thickBot="1" x14ac:dyDescent="0.4">
      <c r="A56" s="799"/>
      <c r="B56" s="399" t="s">
        <v>20</v>
      </c>
      <c r="C56" s="395" t="s">
        <v>21</v>
      </c>
      <c r="D56" s="914"/>
      <c r="E56" s="799"/>
      <c r="F56" s="401" t="s">
        <v>23</v>
      </c>
      <c r="G56" s="395" t="s">
        <v>24</v>
      </c>
      <c r="H56" s="402" t="s">
        <v>25</v>
      </c>
      <c r="I56" s="403" t="s">
        <v>25</v>
      </c>
      <c r="J56" s="404" t="s">
        <v>26</v>
      </c>
      <c r="K56" s="403" t="s">
        <v>27</v>
      </c>
      <c r="L56" s="403" t="s">
        <v>28</v>
      </c>
      <c r="M56" s="403" t="s">
        <v>29</v>
      </c>
      <c r="N56" s="803"/>
      <c r="O56" s="803"/>
      <c r="P56" s="403" t="s">
        <v>30</v>
      </c>
      <c r="Q56" s="912"/>
      <c r="R56" s="403" t="s">
        <v>31</v>
      </c>
      <c r="S56" s="403" t="s">
        <v>32</v>
      </c>
      <c r="T56" s="406" t="s">
        <v>33</v>
      </c>
      <c r="U56" s="395" t="s">
        <v>34</v>
      </c>
      <c r="V56" s="395" t="s">
        <v>35</v>
      </c>
      <c r="W56" s="395" t="s">
        <v>36</v>
      </c>
      <c r="X56" s="795"/>
      <c r="Y56" s="797"/>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row>
    <row r="57" spans="1:297" s="20" customFormat="1" ht="15.5" x14ac:dyDescent="0.35">
      <c r="A57" s="786">
        <v>1</v>
      </c>
      <c r="B57" s="783">
        <v>45916</v>
      </c>
      <c r="C57" s="838" t="s">
        <v>672</v>
      </c>
      <c r="D57" s="786" t="s">
        <v>267</v>
      </c>
      <c r="E57" s="565" t="s">
        <v>237</v>
      </c>
      <c r="F57" s="517">
        <v>5</v>
      </c>
      <c r="G57" s="336" t="s">
        <v>45</v>
      </c>
      <c r="H57" s="518">
        <v>3234000</v>
      </c>
      <c r="I57" s="123">
        <f t="shared" ref="I57:I58" si="88">SUM(F57*H57)</f>
        <v>16170000</v>
      </c>
      <c r="J57" s="133">
        <v>0</v>
      </c>
      <c r="K57" s="134">
        <f t="shared" ref="K57:K58" si="89">SUM(I57*J57)</f>
        <v>0</v>
      </c>
      <c r="L57" s="134">
        <f t="shared" ref="L57:L58" si="90">SUM(I57-K57)</f>
        <v>16170000</v>
      </c>
      <c r="M57" s="791">
        <f>SUM(L57:L58)</f>
        <v>29920000</v>
      </c>
      <c r="N57" s="791">
        <f>SUM(M57*11%)</f>
        <v>3291200</v>
      </c>
      <c r="O57" s="791">
        <f>SUM(M57*1.5%)</f>
        <v>448800</v>
      </c>
      <c r="P57" s="791">
        <f>SUM(M57+N57)</f>
        <v>33211200</v>
      </c>
      <c r="Q57" s="168" t="s">
        <v>260</v>
      </c>
      <c r="R57" s="123">
        <v>582000</v>
      </c>
      <c r="S57" s="137">
        <f>SUM(F57*R57)</f>
        <v>2910000</v>
      </c>
      <c r="T57" s="138">
        <v>0</v>
      </c>
      <c r="U57" s="129">
        <f t="shared" ref="U57" si="91">SUM(S57*T57)</f>
        <v>0</v>
      </c>
      <c r="V57" s="129">
        <f t="shared" ref="V57" si="92">SUM(S57-U57)</f>
        <v>2910000</v>
      </c>
      <c r="W57" s="134">
        <f t="shared" ref="W57:W58" si="93">SUM(V57)</f>
        <v>2910000</v>
      </c>
      <c r="X57" s="138">
        <v>0.11</v>
      </c>
      <c r="Y57" s="134">
        <f t="shared" ref="Y57:Y58" si="94">SUM(W57+(W57*X57))</f>
        <v>3230100</v>
      </c>
    </row>
    <row r="58" spans="1:297" s="20" customFormat="1" ht="15.5" x14ac:dyDescent="0.35">
      <c r="A58" s="788"/>
      <c r="B58" s="785"/>
      <c r="C58" s="839"/>
      <c r="D58" s="788"/>
      <c r="E58" s="721" t="s">
        <v>238</v>
      </c>
      <c r="F58" s="286">
        <v>5</v>
      </c>
      <c r="G58" s="335" t="s">
        <v>42</v>
      </c>
      <c r="H58" s="545">
        <v>2750000</v>
      </c>
      <c r="I58" s="44">
        <f t="shared" si="88"/>
        <v>13750000</v>
      </c>
      <c r="J58" s="136">
        <v>0</v>
      </c>
      <c r="K58" s="46">
        <f t="shared" si="89"/>
        <v>0</v>
      </c>
      <c r="L58" s="46">
        <f t="shared" si="90"/>
        <v>13750000</v>
      </c>
      <c r="M58" s="793"/>
      <c r="N58" s="793"/>
      <c r="O58" s="793"/>
      <c r="P58" s="793"/>
      <c r="Q58" s="266" t="s">
        <v>260</v>
      </c>
      <c r="R58" s="44">
        <v>990000</v>
      </c>
      <c r="S58" s="97">
        <f>SUM(F58*R58)</f>
        <v>4950000</v>
      </c>
      <c r="T58" s="83">
        <v>0</v>
      </c>
      <c r="U58" s="81">
        <f t="shared" ref="U58" si="95">SUM(S58*T58)</f>
        <v>0</v>
      </c>
      <c r="V58" s="81">
        <f t="shared" ref="V58" si="96">SUM(S58-U58)</f>
        <v>4950000</v>
      </c>
      <c r="W58" s="46">
        <f t="shared" si="93"/>
        <v>4950000</v>
      </c>
      <c r="X58" s="83">
        <v>0.11</v>
      </c>
      <c r="Y58" s="46">
        <f t="shared" si="94"/>
        <v>5494500</v>
      </c>
    </row>
    <row r="60" spans="1:297" ht="19" thickBot="1" x14ac:dyDescent="0.4">
      <c r="A60" s="843" t="s">
        <v>683</v>
      </c>
      <c r="B60" s="842"/>
      <c r="C60" s="842"/>
      <c r="D60" s="34"/>
      <c r="E60" s="4"/>
      <c r="F60" s="5"/>
      <c r="G60" s="4"/>
      <c r="H60" s="6"/>
      <c r="I60" s="7"/>
      <c r="J60" s="8"/>
      <c r="K60" s="9"/>
      <c r="L60" s="9"/>
      <c r="M60" s="10"/>
      <c r="N60" s="10"/>
      <c r="O60" s="10"/>
      <c r="P60" s="10"/>
      <c r="Q60" s="11"/>
      <c r="R60" s="11"/>
      <c r="S60" s="12"/>
      <c r="T60" s="13"/>
      <c r="U60" s="13"/>
      <c r="V60" s="13"/>
      <c r="W60" s="12"/>
      <c r="X60" s="13"/>
      <c r="Y60" s="13"/>
    </row>
    <row r="61" spans="1:297" ht="15.5" x14ac:dyDescent="0.35">
      <c r="A61" s="798" t="s">
        <v>0</v>
      </c>
      <c r="B61" s="798" t="s">
        <v>1</v>
      </c>
      <c r="C61" s="798"/>
      <c r="D61" s="913" t="s">
        <v>3</v>
      </c>
      <c r="E61" s="798" t="s">
        <v>5</v>
      </c>
      <c r="F61" s="798" t="s">
        <v>6</v>
      </c>
      <c r="G61" s="798"/>
      <c r="H61" s="370" t="s">
        <v>7</v>
      </c>
      <c r="I61" s="371" t="s">
        <v>8</v>
      </c>
      <c r="J61" s="372" t="s">
        <v>9</v>
      </c>
      <c r="K61" s="371" t="s">
        <v>10</v>
      </c>
      <c r="L61" s="371" t="s">
        <v>10</v>
      </c>
      <c r="M61" s="371" t="s">
        <v>11</v>
      </c>
      <c r="N61" s="802" t="s">
        <v>93</v>
      </c>
      <c r="O61" s="802" t="s">
        <v>206</v>
      </c>
      <c r="P61" s="371" t="s">
        <v>12</v>
      </c>
      <c r="Q61" s="911" t="s">
        <v>13</v>
      </c>
      <c r="R61" s="371" t="s">
        <v>14</v>
      </c>
      <c r="S61" s="371" t="s">
        <v>14</v>
      </c>
      <c r="T61" s="374" t="s">
        <v>15</v>
      </c>
      <c r="U61" s="40" t="s">
        <v>16</v>
      </c>
      <c r="V61" s="40" t="s">
        <v>17</v>
      </c>
      <c r="W61" s="40" t="s">
        <v>18</v>
      </c>
      <c r="X61" s="794" t="s">
        <v>19</v>
      </c>
      <c r="Y61" s="796" t="s">
        <v>17</v>
      </c>
    </row>
    <row r="62" spans="1:297" s="41" customFormat="1" ht="16" thickBot="1" x14ac:dyDescent="0.4">
      <c r="A62" s="799"/>
      <c r="B62" s="399" t="s">
        <v>20</v>
      </c>
      <c r="C62" s="395" t="s">
        <v>21</v>
      </c>
      <c r="D62" s="914"/>
      <c r="E62" s="799"/>
      <c r="F62" s="401" t="s">
        <v>23</v>
      </c>
      <c r="G62" s="395" t="s">
        <v>24</v>
      </c>
      <c r="H62" s="402" t="s">
        <v>25</v>
      </c>
      <c r="I62" s="403" t="s">
        <v>25</v>
      </c>
      <c r="J62" s="404" t="s">
        <v>26</v>
      </c>
      <c r="K62" s="403" t="s">
        <v>27</v>
      </c>
      <c r="L62" s="403" t="s">
        <v>28</v>
      </c>
      <c r="M62" s="403" t="s">
        <v>29</v>
      </c>
      <c r="N62" s="803"/>
      <c r="O62" s="803"/>
      <c r="P62" s="403" t="s">
        <v>30</v>
      </c>
      <c r="Q62" s="912"/>
      <c r="R62" s="403" t="s">
        <v>31</v>
      </c>
      <c r="S62" s="403" t="s">
        <v>32</v>
      </c>
      <c r="T62" s="406" t="s">
        <v>33</v>
      </c>
      <c r="U62" s="395" t="s">
        <v>34</v>
      </c>
      <c r="V62" s="395" t="s">
        <v>35</v>
      </c>
      <c r="W62" s="395" t="s">
        <v>36</v>
      </c>
      <c r="X62" s="795"/>
      <c r="Y62" s="797"/>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row>
    <row r="63" spans="1:297" s="20" customFormat="1" ht="15.5" x14ac:dyDescent="0.35">
      <c r="A63" s="139">
        <v>1</v>
      </c>
      <c r="B63" s="140">
        <v>45933</v>
      </c>
      <c r="C63" s="141" t="s">
        <v>684</v>
      </c>
      <c r="D63" s="139" t="s">
        <v>267</v>
      </c>
      <c r="E63" s="537" t="s">
        <v>238</v>
      </c>
      <c r="F63" s="530">
        <v>2</v>
      </c>
      <c r="G63" s="531" t="s">
        <v>42</v>
      </c>
      <c r="H63" s="532">
        <v>2750000</v>
      </c>
      <c r="I63" s="145">
        <f t="shared" ref="I63" si="97">SUM(F63*H63)</f>
        <v>5500000</v>
      </c>
      <c r="J63" s="152">
        <v>0</v>
      </c>
      <c r="K63" s="146">
        <f t="shared" ref="K63" si="98">SUM(I63*J63)</f>
        <v>0</v>
      </c>
      <c r="L63" s="146">
        <f t="shared" ref="L63" si="99">SUM(I63-K63)</f>
        <v>5500000</v>
      </c>
      <c r="M63" s="121">
        <f>SUM(L63:L63)</f>
        <v>5500000</v>
      </c>
      <c r="N63" s="121">
        <f t="shared" ref="N63" si="100">SUM(M63*11%)</f>
        <v>605000</v>
      </c>
      <c r="O63" s="121">
        <f t="shared" ref="O63" si="101">SUM(M63*1.5%)</f>
        <v>82500</v>
      </c>
      <c r="P63" s="121">
        <f>SUM(M63+N63)</f>
        <v>6105000</v>
      </c>
      <c r="Q63" s="250" t="s">
        <v>260</v>
      </c>
      <c r="R63" s="145">
        <v>990000</v>
      </c>
      <c r="S63" s="148">
        <f>SUM(F63*R63)</f>
        <v>1980000</v>
      </c>
      <c r="T63" s="149">
        <v>0</v>
      </c>
      <c r="U63" s="121">
        <f t="shared" ref="U63" si="102">SUM(S63*T63)</f>
        <v>0</v>
      </c>
      <c r="V63" s="121">
        <f t="shared" ref="V63" si="103">SUM(S63-U63)</f>
        <v>1980000</v>
      </c>
      <c r="W63" s="146">
        <f t="shared" ref="W63" si="104">SUM(V63)</f>
        <v>1980000</v>
      </c>
      <c r="X63" s="149">
        <v>0.11</v>
      </c>
      <c r="Y63" s="146">
        <f t="shared" ref="Y63" si="105">SUM(W63+(W63*X63))</f>
        <v>2197800</v>
      </c>
    </row>
  </sheetData>
  <mergeCells count="108">
    <mergeCell ref="Q61:Q62"/>
    <mergeCell ref="X61:X62"/>
    <mergeCell ref="Y61:Y62"/>
    <mergeCell ref="A60:C60"/>
    <mergeCell ref="A61:A62"/>
    <mergeCell ref="B61:C61"/>
    <mergeCell ref="D61:D62"/>
    <mergeCell ref="E61:E62"/>
    <mergeCell ref="F61:G61"/>
    <mergeCell ref="N61:N62"/>
    <mergeCell ref="O61:O62"/>
    <mergeCell ref="Q37:Q38"/>
    <mergeCell ref="X37:X38"/>
    <mergeCell ref="Y37:Y38"/>
    <mergeCell ref="A36:C36"/>
    <mergeCell ref="A37:A38"/>
    <mergeCell ref="B37:C37"/>
    <mergeCell ref="D37:D38"/>
    <mergeCell ref="E37:E38"/>
    <mergeCell ref="F37:G37"/>
    <mergeCell ref="N37:N38"/>
    <mergeCell ref="O37:O38"/>
    <mergeCell ref="A16:A21"/>
    <mergeCell ref="B16:B21"/>
    <mergeCell ref="C16:C21"/>
    <mergeCell ref="D16:D21"/>
    <mergeCell ref="M16:M21"/>
    <mergeCell ref="N16:N21"/>
    <mergeCell ref="O16:O21"/>
    <mergeCell ref="P16:P21"/>
    <mergeCell ref="A1:G1"/>
    <mergeCell ref="E12:E13"/>
    <mergeCell ref="F12:G12"/>
    <mergeCell ref="N12:N13"/>
    <mergeCell ref="O12:O13"/>
    <mergeCell ref="Q12:Q13"/>
    <mergeCell ref="A11:C11"/>
    <mergeCell ref="A12:A13"/>
    <mergeCell ref="B12:C12"/>
    <mergeCell ref="D12:D13"/>
    <mergeCell ref="A28:A32"/>
    <mergeCell ref="B28:B32"/>
    <mergeCell ref="C28:C32"/>
    <mergeCell ref="D28:D32"/>
    <mergeCell ref="M28:M32"/>
    <mergeCell ref="A6:E7"/>
    <mergeCell ref="X12:X13"/>
    <mergeCell ref="Y12:Y13"/>
    <mergeCell ref="A14:A15"/>
    <mergeCell ref="B14:B15"/>
    <mergeCell ref="C14:C15"/>
    <mergeCell ref="D14:D15"/>
    <mergeCell ref="M14:M15"/>
    <mergeCell ref="N14:N15"/>
    <mergeCell ref="O14:O15"/>
    <mergeCell ref="P14:P15"/>
    <mergeCell ref="N28:N32"/>
    <mergeCell ref="O28:O32"/>
    <mergeCell ref="P28:P32"/>
    <mergeCell ref="X26:X27"/>
    <mergeCell ref="Y26:Y27"/>
    <mergeCell ref="E26:E27"/>
    <mergeCell ref="F26:G26"/>
    <mergeCell ref="N26:N27"/>
    <mergeCell ref="O26:O27"/>
    <mergeCell ref="Q26:Q27"/>
    <mergeCell ref="A25:C25"/>
    <mergeCell ref="A26:A27"/>
    <mergeCell ref="B26:C26"/>
    <mergeCell ref="D26:D27"/>
    <mergeCell ref="A44:C44"/>
    <mergeCell ref="A45:A46"/>
    <mergeCell ref="B45:C45"/>
    <mergeCell ref="D45:D46"/>
    <mergeCell ref="E45:E46"/>
    <mergeCell ref="F45:G45"/>
    <mergeCell ref="N45:N46"/>
    <mergeCell ref="O45:O46"/>
    <mergeCell ref="E55:E56"/>
    <mergeCell ref="F55:G55"/>
    <mergeCell ref="N55:N56"/>
    <mergeCell ref="O55:O56"/>
    <mergeCell ref="Q45:Q46"/>
    <mergeCell ref="X45:X46"/>
    <mergeCell ref="Y45:Y46"/>
    <mergeCell ref="A54:C54"/>
    <mergeCell ref="A47:A51"/>
    <mergeCell ref="B47:B51"/>
    <mergeCell ref="C47:C51"/>
    <mergeCell ref="D47:D51"/>
    <mergeCell ref="M47:M51"/>
    <mergeCell ref="N47:N51"/>
    <mergeCell ref="O47:O51"/>
    <mergeCell ref="P47:P51"/>
    <mergeCell ref="Q55:Q56"/>
    <mergeCell ref="X55:X56"/>
    <mergeCell ref="Y55:Y56"/>
    <mergeCell ref="A57:A58"/>
    <mergeCell ref="B57:B58"/>
    <mergeCell ref="C57:C58"/>
    <mergeCell ref="D57:D58"/>
    <mergeCell ref="M57:M58"/>
    <mergeCell ref="N57:N58"/>
    <mergeCell ref="O57:O58"/>
    <mergeCell ref="P57:P58"/>
    <mergeCell ref="A55:A56"/>
    <mergeCell ref="B55:C55"/>
    <mergeCell ref="D55:D56"/>
  </mergeCells>
  <pageMargins left="0.25" right="0.25" top="0.75" bottom="0" header="0.3" footer="0.3"/>
  <pageSetup paperSize="9" scale="68" fitToHeight="0" orientation="landscape" horizontalDpi="4294967292" verticalDpi="72" r:id="rId1"/>
  <rowBreaks count="1" manualBreakCount="1">
    <brk id="5" max="17" man="1"/>
  </rowBreak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23EEE-B3D5-4439-891E-38D84F6CB5A7}">
  <sheetPr codeName="Sheet41"/>
  <dimension ref="A1:KK58"/>
  <sheetViews>
    <sheetView workbookViewId="0">
      <selection activeCell="D39" sqref="D39"/>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8" width="18.54296875" customWidth="1"/>
    <col min="9" max="16" width="15.7265625" customWidth="1"/>
    <col min="17" max="17" width="32.54296875" bestFit="1" customWidth="1"/>
    <col min="18" max="18" width="16.179687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5"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5"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8" spans="1:25" ht="26" x14ac:dyDescent="0.35">
      <c r="A8" s="899" t="s">
        <v>422</v>
      </c>
      <c r="B8" s="899"/>
      <c r="C8" s="899"/>
      <c r="D8" s="899"/>
      <c r="E8" s="899"/>
      <c r="F8" s="27"/>
      <c r="G8" s="27"/>
      <c r="H8" s="21"/>
      <c r="I8" s="21"/>
      <c r="J8" s="22"/>
      <c r="K8" s="21"/>
      <c r="L8" s="21"/>
      <c r="M8" s="23"/>
      <c r="N8" s="23"/>
      <c r="O8" s="23"/>
      <c r="P8" s="23"/>
      <c r="Q8" s="23"/>
      <c r="R8" s="23"/>
      <c r="S8" s="25"/>
      <c r="T8" s="23"/>
      <c r="U8" s="23"/>
      <c r="V8" s="23"/>
      <c r="W8" s="25"/>
      <c r="X8" s="23"/>
      <c r="Y8" s="23"/>
    </row>
    <row r="9" spans="1:25" ht="26" x14ac:dyDescent="0.35">
      <c r="A9" s="899"/>
      <c r="B9" s="899"/>
      <c r="C9" s="899"/>
      <c r="D9" s="899"/>
      <c r="E9" s="899"/>
      <c r="F9" s="27"/>
      <c r="G9" s="27"/>
      <c r="H9" s="21"/>
      <c r="I9" s="21"/>
      <c r="J9" s="22"/>
      <c r="K9" s="21"/>
      <c r="L9" s="21"/>
      <c r="M9" s="23"/>
      <c r="N9" s="23"/>
      <c r="O9" s="23"/>
      <c r="P9" s="23"/>
      <c r="Q9" s="23"/>
      <c r="R9" s="23"/>
      <c r="S9" s="25"/>
      <c r="T9" s="23"/>
      <c r="U9" s="23"/>
      <c r="V9" s="23"/>
      <c r="W9" s="25"/>
      <c r="X9" s="23"/>
      <c r="Y9" s="23"/>
    </row>
    <row r="12" spans="1:25" s="503" customFormat="1" x14ac:dyDescent="0.35">
      <c r="B12" s="504"/>
      <c r="W12" s="505"/>
    </row>
    <row r="15" spans="1:25" ht="19" thickBot="1" x14ac:dyDescent="0.4">
      <c r="A15" s="843" t="s">
        <v>531</v>
      </c>
      <c r="B15" s="842"/>
      <c r="C15" s="842"/>
      <c r="D15" s="2"/>
      <c r="E15" s="4"/>
      <c r="F15" s="5"/>
      <c r="G15" s="4"/>
      <c r="H15" s="6"/>
      <c r="I15" s="7"/>
      <c r="J15" s="8"/>
      <c r="K15" s="9"/>
      <c r="L15" s="9"/>
      <c r="M15" s="10"/>
      <c r="N15" s="10"/>
      <c r="O15" s="10"/>
      <c r="P15" s="10"/>
      <c r="Q15" s="11"/>
      <c r="R15" s="11"/>
      <c r="S15" s="12"/>
      <c r="T15" s="10"/>
      <c r="U15" s="10"/>
      <c r="V15" s="10"/>
      <c r="W15" s="12"/>
      <c r="X15" s="10"/>
      <c r="Y15" s="10"/>
    </row>
    <row r="16" spans="1:25" ht="15.5" x14ac:dyDescent="0.35">
      <c r="A16" s="798" t="s">
        <v>0</v>
      </c>
      <c r="B16" s="798" t="s">
        <v>1</v>
      </c>
      <c r="C16" s="798"/>
      <c r="D16" s="800" t="s">
        <v>3</v>
      </c>
      <c r="E16" s="798" t="s">
        <v>5</v>
      </c>
      <c r="F16" s="798" t="s">
        <v>6</v>
      </c>
      <c r="G16" s="798"/>
      <c r="H16" s="370" t="s">
        <v>7</v>
      </c>
      <c r="I16" s="371" t="s">
        <v>8</v>
      </c>
      <c r="J16" s="372" t="s">
        <v>9</v>
      </c>
      <c r="K16" s="371" t="s">
        <v>10</v>
      </c>
      <c r="L16" s="371" t="s">
        <v>10</v>
      </c>
      <c r="M16" s="371" t="s">
        <v>11</v>
      </c>
      <c r="N16" s="802" t="s">
        <v>93</v>
      </c>
      <c r="O16" s="802" t="s">
        <v>206</v>
      </c>
      <c r="P16" s="371" t="s">
        <v>12</v>
      </c>
      <c r="Q16" s="804" t="s">
        <v>13</v>
      </c>
      <c r="R16" s="371" t="s">
        <v>14</v>
      </c>
      <c r="S16" s="371" t="s">
        <v>14</v>
      </c>
      <c r="T16" s="374" t="s">
        <v>15</v>
      </c>
      <c r="U16" s="40" t="s">
        <v>16</v>
      </c>
      <c r="V16" s="40" t="s">
        <v>17</v>
      </c>
      <c r="W16" s="40" t="s">
        <v>18</v>
      </c>
      <c r="X16" s="794" t="s">
        <v>19</v>
      </c>
      <c r="Y16" s="796" t="s">
        <v>17</v>
      </c>
    </row>
    <row r="17" spans="1:297" s="41" customFormat="1" ht="16" thickBot="1" x14ac:dyDescent="0.4">
      <c r="A17" s="799"/>
      <c r="B17" s="399" t="s">
        <v>20</v>
      </c>
      <c r="C17" s="395" t="s">
        <v>21</v>
      </c>
      <c r="D17" s="801"/>
      <c r="E17" s="799"/>
      <c r="F17" s="401" t="s">
        <v>23</v>
      </c>
      <c r="G17" s="395" t="s">
        <v>24</v>
      </c>
      <c r="H17" s="402" t="s">
        <v>25</v>
      </c>
      <c r="I17" s="403" t="s">
        <v>25</v>
      </c>
      <c r="J17" s="404" t="s">
        <v>26</v>
      </c>
      <c r="K17" s="403" t="s">
        <v>27</v>
      </c>
      <c r="L17" s="403" t="s">
        <v>28</v>
      </c>
      <c r="M17" s="403" t="s">
        <v>29</v>
      </c>
      <c r="N17" s="803"/>
      <c r="O17" s="803"/>
      <c r="P17" s="403" t="s">
        <v>30</v>
      </c>
      <c r="Q17" s="805"/>
      <c r="R17" s="403" t="s">
        <v>31</v>
      </c>
      <c r="S17" s="403" t="s">
        <v>32</v>
      </c>
      <c r="T17" s="406" t="s">
        <v>33</v>
      </c>
      <c r="U17" s="395" t="s">
        <v>34</v>
      </c>
      <c r="V17" s="395" t="s">
        <v>35</v>
      </c>
      <c r="W17" s="395" t="s">
        <v>36</v>
      </c>
      <c r="X17" s="795"/>
      <c r="Y17" s="79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row>
    <row r="18" spans="1:297" s="120" customFormat="1" ht="15.5" x14ac:dyDescent="0.35">
      <c r="A18" s="780">
        <v>1</v>
      </c>
      <c r="B18" s="783">
        <v>45791</v>
      </c>
      <c r="C18" s="786">
        <v>118340525</v>
      </c>
      <c r="D18" s="786" t="s">
        <v>269</v>
      </c>
      <c r="E18" s="172" t="s">
        <v>94</v>
      </c>
      <c r="F18" s="203">
        <v>1</v>
      </c>
      <c r="G18" s="133" t="s">
        <v>45</v>
      </c>
      <c r="H18" s="204">
        <v>1534000</v>
      </c>
      <c r="I18" s="123">
        <f>SUM(F18*H18)</f>
        <v>1534000</v>
      </c>
      <c r="J18" s="133">
        <v>0.2</v>
      </c>
      <c r="K18" s="134">
        <f>SUM(I18*J18)</f>
        <v>306800</v>
      </c>
      <c r="L18" s="134">
        <f>SUM(I18-K18)</f>
        <v>1227200</v>
      </c>
      <c r="M18" s="451">
        <f>SUM(L18:L21)</f>
        <v>3432800</v>
      </c>
      <c r="N18" s="451">
        <f>SUM(M18*11%)</f>
        <v>377608</v>
      </c>
      <c r="O18" s="452"/>
      <c r="P18" s="129">
        <f>SUM(M18+N18)</f>
        <v>3810408</v>
      </c>
      <c r="Q18" s="485" t="s">
        <v>258</v>
      </c>
      <c r="R18" s="337">
        <v>557000</v>
      </c>
      <c r="S18" s="137">
        <f>SUM(F18*R18)</f>
        <v>557000</v>
      </c>
      <c r="T18" s="138">
        <v>0</v>
      </c>
      <c r="U18" s="129">
        <f>SUM(S18*T18)</f>
        <v>0</v>
      </c>
      <c r="V18" s="129">
        <f>SUM(S18-U18)</f>
        <v>557000</v>
      </c>
      <c r="W18" s="134">
        <f>SUM(V18)</f>
        <v>557000</v>
      </c>
      <c r="X18" s="138">
        <v>0.11</v>
      </c>
      <c r="Y18" s="134">
        <f>SUM(W18+(W18*X18))</f>
        <v>618270</v>
      </c>
    </row>
    <row r="19" spans="1:297" s="120" customFormat="1" ht="15.5" x14ac:dyDescent="0.35">
      <c r="A19" s="781"/>
      <c r="B19" s="784"/>
      <c r="C19" s="787"/>
      <c r="D19" s="787"/>
      <c r="E19" s="290" t="s">
        <v>270</v>
      </c>
      <c r="F19" s="75">
        <v>1</v>
      </c>
      <c r="G19" s="158" t="s">
        <v>42</v>
      </c>
      <c r="H19" s="157">
        <v>1856000</v>
      </c>
      <c r="I19" s="54">
        <f>SUM(F19*H19)</f>
        <v>1856000</v>
      </c>
      <c r="J19" s="158">
        <v>0.2</v>
      </c>
      <c r="K19" s="56">
        <f>SUM(I19*J19)</f>
        <v>371200</v>
      </c>
      <c r="L19" s="56">
        <f>SUM(I19-K19)</f>
        <v>1484800</v>
      </c>
      <c r="M19" s="483"/>
      <c r="N19" s="483"/>
      <c r="O19" s="481"/>
      <c r="P19" s="270"/>
      <c r="Q19" s="484" t="s">
        <v>258</v>
      </c>
      <c r="R19" s="483">
        <v>607000</v>
      </c>
      <c r="S19" s="78">
        <f>SUM(F19*R19)</f>
        <v>607000</v>
      </c>
      <c r="T19" s="79">
        <v>0</v>
      </c>
      <c r="U19" s="73">
        <f>SUM(S19*T19)</f>
        <v>0</v>
      </c>
      <c r="V19" s="73">
        <f>SUM(S19-U19)</f>
        <v>607000</v>
      </c>
      <c r="W19" s="56">
        <f>SUM(V19)</f>
        <v>607000</v>
      </c>
      <c r="X19" s="79">
        <v>0.11</v>
      </c>
      <c r="Y19" s="56">
        <f>SUM(W19+(W19*X19))</f>
        <v>673770</v>
      </c>
    </row>
    <row r="20" spans="1:297" s="120" customFormat="1" ht="15.5" x14ac:dyDescent="0.35">
      <c r="A20" s="781"/>
      <c r="B20" s="784"/>
      <c r="C20" s="787"/>
      <c r="D20" s="787"/>
      <c r="E20" s="125" t="s">
        <v>192</v>
      </c>
      <c r="F20" s="75">
        <v>1</v>
      </c>
      <c r="G20" s="158" t="s">
        <v>42</v>
      </c>
      <c r="H20" s="157">
        <v>339000</v>
      </c>
      <c r="I20" s="54">
        <f>SUM(F20*H20)</f>
        <v>339000</v>
      </c>
      <c r="J20" s="158">
        <v>0.2</v>
      </c>
      <c r="K20" s="56">
        <f>SUM(I20*J20)</f>
        <v>67800</v>
      </c>
      <c r="L20" s="56">
        <f>SUM(I20-K20)</f>
        <v>271200</v>
      </c>
      <c r="M20" s="483"/>
      <c r="N20" s="483"/>
      <c r="O20" s="481"/>
      <c r="P20" s="270"/>
      <c r="Q20" s="484" t="s">
        <v>258</v>
      </c>
      <c r="R20" s="206">
        <v>150000</v>
      </c>
      <c r="S20" s="78">
        <f>SUM(F20*R20)</f>
        <v>150000</v>
      </c>
      <c r="T20" s="79">
        <v>0</v>
      </c>
      <c r="U20" s="73">
        <f>SUM(S20*T20)</f>
        <v>0</v>
      </c>
      <c r="V20" s="73">
        <f>SUM(S20-U20)</f>
        <v>150000</v>
      </c>
      <c r="W20" s="56">
        <f>SUM(V20)</f>
        <v>150000</v>
      </c>
      <c r="X20" s="79">
        <v>0.11</v>
      </c>
      <c r="Y20" s="56">
        <f>SUM(W20+(W20*X20))</f>
        <v>166500</v>
      </c>
    </row>
    <row r="21" spans="1:297" s="120" customFormat="1" ht="15.5" x14ac:dyDescent="0.35">
      <c r="A21" s="782"/>
      <c r="B21" s="785"/>
      <c r="C21" s="788"/>
      <c r="D21" s="788"/>
      <c r="E21" s="184" t="s">
        <v>149</v>
      </c>
      <c r="F21" s="202">
        <v>1</v>
      </c>
      <c r="G21" s="136" t="s">
        <v>46</v>
      </c>
      <c r="H21" s="177">
        <v>562000</v>
      </c>
      <c r="I21" s="44">
        <f>SUM(F21*H21)</f>
        <v>562000</v>
      </c>
      <c r="J21" s="136">
        <v>0.2</v>
      </c>
      <c r="K21" s="46">
        <f>SUM(I21*J21)</f>
        <v>112400</v>
      </c>
      <c r="L21" s="46">
        <f>SUM(I21-K21)</f>
        <v>449600</v>
      </c>
      <c r="M21" s="487"/>
      <c r="N21" s="487"/>
      <c r="O21" s="488"/>
      <c r="P21" s="81"/>
      <c r="Q21" s="240" t="s">
        <v>258</v>
      </c>
      <c r="R21" s="487">
        <v>304000</v>
      </c>
      <c r="S21" s="97">
        <f>SUM(F21*R21)</f>
        <v>304000</v>
      </c>
      <c r="T21" s="83">
        <v>0</v>
      </c>
      <c r="U21" s="81">
        <f>SUM(S21*T21)</f>
        <v>0</v>
      </c>
      <c r="V21" s="81">
        <f>SUM(S21-U21)</f>
        <v>304000</v>
      </c>
      <c r="W21" s="46">
        <f>SUM(V21)</f>
        <v>304000</v>
      </c>
      <c r="X21" s="83">
        <v>0.11</v>
      </c>
      <c r="Y21" s="46">
        <f>SUM(W21+(W21*X21))</f>
        <v>337440</v>
      </c>
    </row>
    <row r="24" spans="1:297" ht="19" thickBot="1" x14ac:dyDescent="0.4">
      <c r="A24" s="843" t="s">
        <v>571</v>
      </c>
      <c r="B24" s="842"/>
      <c r="C24" s="842"/>
      <c r="D24" s="2"/>
      <c r="E24" s="4"/>
      <c r="F24" s="5"/>
      <c r="G24" s="4"/>
      <c r="H24" s="6"/>
      <c r="I24" s="7"/>
      <c r="J24" s="8"/>
      <c r="K24" s="9"/>
      <c r="L24" s="9"/>
      <c r="M24" s="10"/>
      <c r="N24" s="10"/>
      <c r="O24" s="10"/>
      <c r="P24" s="10"/>
      <c r="Q24" s="11"/>
      <c r="R24" s="11"/>
      <c r="S24" s="12"/>
      <c r="T24" s="10"/>
      <c r="U24" s="10"/>
      <c r="V24" s="10"/>
      <c r="W24" s="12"/>
      <c r="X24" s="10"/>
      <c r="Y24" s="10"/>
    </row>
    <row r="25" spans="1:297" ht="15.5" x14ac:dyDescent="0.35">
      <c r="A25" s="798" t="s">
        <v>0</v>
      </c>
      <c r="B25" s="798" t="s">
        <v>1</v>
      </c>
      <c r="C25" s="798"/>
      <c r="D25" s="800" t="s">
        <v>3</v>
      </c>
      <c r="E25" s="798" t="s">
        <v>5</v>
      </c>
      <c r="F25" s="798" t="s">
        <v>6</v>
      </c>
      <c r="G25" s="798"/>
      <c r="H25" s="370" t="s">
        <v>7</v>
      </c>
      <c r="I25" s="371" t="s">
        <v>8</v>
      </c>
      <c r="J25" s="372" t="s">
        <v>9</v>
      </c>
      <c r="K25" s="371" t="s">
        <v>10</v>
      </c>
      <c r="L25" s="371" t="s">
        <v>10</v>
      </c>
      <c r="M25" s="371" t="s">
        <v>11</v>
      </c>
      <c r="N25" s="802" t="s">
        <v>93</v>
      </c>
      <c r="O25" s="802" t="s">
        <v>206</v>
      </c>
      <c r="P25" s="371" t="s">
        <v>12</v>
      </c>
      <c r="Q25" s="804" t="s">
        <v>13</v>
      </c>
      <c r="R25" s="371" t="s">
        <v>14</v>
      </c>
      <c r="S25" s="371" t="s">
        <v>14</v>
      </c>
      <c r="T25" s="374" t="s">
        <v>15</v>
      </c>
      <c r="U25" s="40" t="s">
        <v>16</v>
      </c>
      <c r="V25" s="40" t="s">
        <v>17</v>
      </c>
      <c r="W25" s="40" t="s">
        <v>18</v>
      </c>
      <c r="X25" s="794" t="s">
        <v>19</v>
      </c>
      <c r="Y25" s="796" t="s">
        <v>17</v>
      </c>
    </row>
    <row r="26" spans="1:297" s="41" customFormat="1" ht="16" thickBot="1" x14ac:dyDescent="0.4">
      <c r="A26" s="799"/>
      <c r="B26" s="399" t="s">
        <v>20</v>
      </c>
      <c r="C26" s="395" t="s">
        <v>21</v>
      </c>
      <c r="D26" s="801"/>
      <c r="E26" s="799"/>
      <c r="F26" s="401" t="s">
        <v>23</v>
      </c>
      <c r="G26" s="395" t="s">
        <v>24</v>
      </c>
      <c r="H26" s="402" t="s">
        <v>25</v>
      </c>
      <c r="I26" s="403" t="s">
        <v>25</v>
      </c>
      <c r="J26" s="404" t="s">
        <v>26</v>
      </c>
      <c r="K26" s="403" t="s">
        <v>27</v>
      </c>
      <c r="L26" s="403" t="s">
        <v>28</v>
      </c>
      <c r="M26" s="403" t="s">
        <v>29</v>
      </c>
      <c r="N26" s="803"/>
      <c r="O26" s="803"/>
      <c r="P26" s="403" t="s">
        <v>30</v>
      </c>
      <c r="Q26" s="805"/>
      <c r="R26" s="403" t="s">
        <v>31</v>
      </c>
      <c r="S26" s="403" t="s">
        <v>32</v>
      </c>
      <c r="T26" s="406" t="s">
        <v>33</v>
      </c>
      <c r="U26" s="395" t="s">
        <v>34</v>
      </c>
      <c r="V26" s="395" t="s">
        <v>35</v>
      </c>
      <c r="W26" s="395" t="s">
        <v>36</v>
      </c>
      <c r="X26" s="795"/>
      <c r="Y26" s="797"/>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row>
    <row r="27" spans="1:297" s="120" customFormat="1" ht="15.5" x14ac:dyDescent="0.35">
      <c r="A27" s="780">
        <v>1</v>
      </c>
      <c r="B27" s="783">
        <v>45818</v>
      </c>
      <c r="C27" s="786">
        <v>118570625</v>
      </c>
      <c r="D27" s="786" t="s">
        <v>269</v>
      </c>
      <c r="E27" s="172" t="s">
        <v>94</v>
      </c>
      <c r="F27" s="203">
        <v>1</v>
      </c>
      <c r="G27" s="133" t="s">
        <v>45</v>
      </c>
      <c r="H27" s="204">
        <v>1534000</v>
      </c>
      <c r="I27" s="123">
        <f>SUM(F27*H27)</f>
        <v>1534000</v>
      </c>
      <c r="J27" s="133">
        <v>0.2</v>
      </c>
      <c r="K27" s="134">
        <f>SUM(I27*J27)</f>
        <v>306800</v>
      </c>
      <c r="L27" s="134">
        <f>SUM(I27-K27)</f>
        <v>1227200</v>
      </c>
      <c r="M27" s="451">
        <f>SUM(L27:L29)</f>
        <v>2983200</v>
      </c>
      <c r="N27" s="451">
        <f>SUM(M27*11%)</f>
        <v>328152</v>
      </c>
      <c r="O27" s="452"/>
      <c r="P27" s="129">
        <f>SUM(M27+N27)</f>
        <v>3311352</v>
      </c>
      <c r="Q27" s="485" t="s">
        <v>258</v>
      </c>
      <c r="R27" s="337">
        <v>613000</v>
      </c>
      <c r="S27" s="137">
        <f>SUM(F27*R27)</f>
        <v>613000</v>
      </c>
      <c r="T27" s="138">
        <v>0</v>
      </c>
      <c r="U27" s="129">
        <f>SUM(S27*T27)</f>
        <v>0</v>
      </c>
      <c r="V27" s="129">
        <f>SUM(S27-U27)</f>
        <v>613000</v>
      </c>
      <c r="W27" s="134">
        <f>SUM(V27)</f>
        <v>613000</v>
      </c>
      <c r="X27" s="138">
        <v>0.11</v>
      </c>
      <c r="Y27" s="134">
        <f>SUM(W27+(W27*X27))</f>
        <v>680430</v>
      </c>
    </row>
    <row r="28" spans="1:297" s="120" customFormat="1" ht="15.5" x14ac:dyDescent="0.35">
      <c r="A28" s="781"/>
      <c r="B28" s="784"/>
      <c r="C28" s="787"/>
      <c r="D28" s="787"/>
      <c r="E28" s="290" t="s">
        <v>270</v>
      </c>
      <c r="F28" s="75">
        <v>1</v>
      </c>
      <c r="G28" s="158" t="s">
        <v>42</v>
      </c>
      <c r="H28" s="157">
        <v>1856000</v>
      </c>
      <c r="I28" s="54">
        <f>SUM(F28*H28)</f>
        <v>1856000</v>
      </c>
      <c r="J28" s="158">
        <v>0.2</v>
      </c>
      <c r="K28" s="56">
        <f>SUM(I28*J28)</f>
        <v>371200</v>
      </c>
      <c r="L28" s="56">
        <f>SUM(I28-K28)</f>
        <v>1484800</v>
      </c>
      <c r="M28" s="483"/>
      <c r="N28" s="483"/>
      <c r="O28" s="481"/>
      <c r="P28" s="270"/>
      <c r="Q28" s="484" t="s">
        <v>258</v>
      </c>
      <c r="R28" s="483">
        <v>668000</v>
      </c>
      <c r="S28" s="78">
        <f>SUM(F28*R28)</f>
        <v>668000</v>
      </c>
      <c r="T28" s="79">
        <v>0</v>
      </c>
      <c r="U28" s="73">
        <f>SUM(S28*T28)</f>
        <v>0</v>
      </c>
      <c r="V28" s="73">
        <f>SUM(S28-U28)</f>
        <v>668000</v>
      </c>
      <c r="W28" s="56">
        <f>SUM(V28)</f>
        <v>668000</v>
      </c>
      <c r="X28" s="79">
        <v>0.11</v>
      </c>
      <c r="Y28" s="56">
        <f>SUM(W28+(W28*X28))</f>
        <v>741480</v>
      </c>
    </row>
    <row r="29" spans="1:297" s="120" customFormat="1" ht="15.5" x14ac:dyDescent="0.35">
      <c r="A29" s="782"/>
      <c r="B29" s="785"/>
      <c r="C29" s="788"/>
      <c r="D29" s="788"/>
      <c r="E29" s="184" t="s">
        <v>192</v>
      </c>
      <c r="F29" s="202">
        <v>1</v>
      </c>
      <c r="G29" s="136" t="s">
        <v>42</v>
      </c>
      <c r="H29" s="177">
        <v>339000</v>
      </c>
      <c r="I29" s="44">
        <f>SUM(F29*H29)</f>
        <v>339000</v>
      </c>
      <c r="J29" s="136">
        <v>0.2</v>
      </c>
      <c r="K29" s="46">
        <f>SUM(I29*J29)</f>
        <v>67800</v>
      </c>
      <c r="L29" s="46">
        <f>SUM(I29-K29)</f>
        <v>271200</v>
      </c>
      <c r="M29" s="487"/>
      <c r="N29" s="487"/>
      <c r="O29" s="488"/>
      <c r="P29" s="240"/>
      <c r="Q29" s="489" t="s">
        <v>258</v>
      </c>
      <c r="R29" s="338">
        <v>165000</v>
      </c>
      <c r="S29" s="97">
        <f>SUM(F29*R29)</f>
        <v>165000</v>
      </c>
      <c r="T29" s="83">
        <v>0</v>
      </c>
      <c r="U29" s="81">
        <f>SUM(S29*T29)</f>
        <v>0</v>
      </c>
      <c r="V29" s="81">
        <f>SUM(S29-U29)</f>
        <v>165000</v>
      </c>
      <c r="W29" s="46">
        <f>SUM(V29)</f>
        <v>165000</v>
      </c>
      <c r="X29" s="83">
        <v>0.11</v>
      </c>
      <c r="Y29" s="46">
        <f>SUM(W29+(W29*X29))</f>
        <v>183150</v>
      </c>
    </row>
    <row r="34" spans="1:297" ht="19" thickBot="1" x14ac:dyDescent="0.4">
      <c r="A34" s="843" t="s">
        <v>645</v>
      </c>
      <c r="B34" s="842"/>
      <c r="C34" s="842"/>
      <c r="D34" s="2"/>
      <c r="E34" s="4"/>
      <c r="F34" s="5"/>
      <c r="G34" s="4"/>
      <c r="H34" s="6"/>
      <c r="I34" s="7"/>
      <c r="J34" s="8"/>
      <c r="K34" s="9"/>
      <c r="L34" s="9"/>
      <c r="M34" s="10"/>
      <c r="N34" s="10"/>
      <c r="O34" s="10"/>
      <c r="P34" s="10"/>
      <c r="Q34" s="11"/>
      <c r="R34" s="11"/>
      <c r="S34" s="12"/>
      <c r="T34" s="10"/>
      <c r="U34" s="10"/>
      <c r="V34" s="10"/>
      <c r="W34" s="12"/>
      <c r="X34" s="10"/>
      <c r="Y34" s="10"/>
    </row>
    <row r="35" spans="1:297" ht="15.5" x14ac:dyDescent="0.35">
      <c r="A35" s="798" t="s">
        <v>0</v>
      </c>
      <c r="B35" s="798" t="s">
        <v>1</v>
      </c>
      <c r="C35" s="798"/>
      <c r="D35" s="800" t="s">
        <v>3</v>
      </c>
      <c r="E35" s="798" t="s">
        <v>5</v>
      </c>
      <c r="F35" s="798" t="s">
        <v>6</v>
      </c>
      <c r="G35" s="798"/>
      <c r="H35" s="370" t="s">
        <v>7</v>
      </c>
      <c r="I35" s="371" t="s">
        <v>8</v>
      </c>
      <c r="J35" s="372" t="s">
        <v>9</v>
      </c>
      <c r="K35" s="371" t="s">
        <v>10</v>
      </c>
      <c r="L35" s="371" t="s">
        <v>10</v>
      </c>
      <c r="M35" s="371" t="s">
        <v>11</v>
      </c>
      <c r="N35" s="802" t="s">
        <v>93</v>
      </c>
      <c r="O35" s="802" t="s">
        <v>206</v>
      </c>
      <c r="P35" s="371" t="s">
        <v>12</v>
      </c>
      <c r="Q35" s="804" t="s">
        <v>13</v>
      </c>
      <c r="R35" s="371" t="s">
        <v>14</v>
      </c>
      <c r="S35" s="371" t="s">
        <v>14</v>
      </c>
      <c r="T35" s="374" t="s">
        <v>15</v>
      </c>
      <c r="U35" s="40" t="s">
        <v>16</v>
      </c>
      <c r="V35" s="40" t="s">
        <v>17</v>
      </c>
      <c r="W35" s="40" t="s">
        <v>18</v>
      </c>
      <c r="X35" s="794" t="s">
        <v>19</v>
      </c>
      <c r="Y35" s="796" t="s">
        <v>17</v>
      </c>
    </row>
    <row r="36" spans="1:297" s="41" customFormat="1" ht="16" thickBot="1" x14ac:dyDescent="0.4">
      <c r="A36" s="799"/>
      <c r="B36" s="399" t="s">
        <v>20</v>
      </c>
      <c r="C36" s="395" t="s">
        <v>21</v>
      </c>
      <c r="D36" s="801"/>
      <c r="E36" s="799"/>
      <c r="F36" s="401" t="s">
        <v>23</v>
      </c>
      <c r="G36" s="395" t="s">
        <v>24</v>
      </c>
      <c r="H36" s="402" t="s">
        <v>25</v>
      </c>
      <c r="I36" s="403" t="s">
        <v>25</v>
      </c>
      <c r="J36" s="404" t="s">
        <v>26</v>
      </c>
      <c r="K36" s="403" t="s">
        <v>27</v>
      </c>
      <c r="L36" s="403" t="s">
        <v>28</v>
      </c>
      <c r="M36" s="403" t="s">
        <v>29</v>
      </c>
      <c r="N36" s="803"/>
      <c r="O36" s="803"/>
      <c r="P36" s="403" t="s">
        <v>30</v>
      </c>
      <c r="Q36" s="805"/>
      <c r="R36" s="403" t="s">
        <v>31</v>
      </c>
      <c r="S36" s="403" t="s">
        <v>32</v>
      </c>
      <c r="T36" s="406" t="s">
        <v>33</v>
      </c>
      <c r="U36" s="395" t="s">
        <v>34</v>
      </c>
      <c r="V36" s="395" t="s">
        <v>35</v>
      </c>
      <c r="W36" s="395" t="s">
        <v>36</v>
      </c>
      <c r="X36" s="795"/>
      <c r="Y36" s="797"/>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row>
    <row r="37" spans="1:297" s="120" customFormat="1" ht="15.5" x14ac:dyDescent="0.35">
      <c r="A37" s="139">
        <v>1</v>
      </c>
      <c r="B37" s="140">
        <v>45522</v>
      </c>
      <c r="C37" s="141" t="s">
        <v>660</v>
      </c>
      <c r="D37" s="139" t="s">
        <v>269</v>
      </c>
      <c r="E37" s="190" t="s">
        <v>94</v>
      </c>
      <c r="F37" s="231">
        <v>1</v>
      </c>
      <c r="G37" s="152" t="s">
        <v>45</v>
      </c>
      <c r="H37" s="191">
        <v>1534000</v>
      </c>
      <c r="I37" s="145">
        <f>SUM(F37*H37)</f>
        <v>1534000</v>
      </c>
      <c r="J37" s="152">
        <v>0.2</v>
      </c>
      <c r="K37" s="146">
        <f>SUM(I37*J37)</f>
        <v>306800</v>
      </c>
      <c r="L37" s="146">
        <f>SUM(I37-K37)</f>
        <v>1227200</v>
      </c>
      <c r="M37" s="456">
        <f>SUM(L37:L39)</f>
        <v>1227200</v>
      </c>
      <c r="N37" s="456">
        <f>SUM(M37*11%)</f>
        <v>134992</v>
      </c>
      <c r="O37" s="457"/>
      <c r="P37" s="121">
        <f>SUM(M37+N37)</f>
        <v>1362192</v>
      </c>
      <c r="Q37" s="498" t="s">
        <v>258</v>
      </c>
      <c r="R37" s="199">
        <v>613000</v>
      </c>
      <c r="S37" s="148">
        <f>SUM(F37*R37)</f>
        <v>613000</v>
      </c>
      <c r="T37" s="149">
        <v>0</v>
      </c>
      <c r="U37" s="121">
        <f>SUM(S37*T37)</f>
        <v>0</v>
      </c>
      <c r="V37" s="121">
        <f>SUM(S37-U37)</f>
        <v>613000</v>
      </c>
      <c r="W37" s="146">
        <f>SUM(V37)</f>
        <v>613000</v>
      </c>
      <c r="X37" s="149">
        <v>0.11</v>
      </c>
      <c r="Y37" s="146">
        <f>SUM(W37+(W37*X37))</f>
        <v>680430</v>
      </c>
    </row>
    <row r="42" spans="1:297" ht="19" thickBot="1" x14ac:dyDescent="0.4">
      <c r="A42" s="843" t="s">
        <v>669</v>
      </c>
      <c r="B42" s="842"/>
      <c r="C42" s="842"/>
      <c r="D42" s="2"/>
      <c r="E42" s="4"/>
      <c r="F42" s="5"/>
      <c r="G42" s="4"/>
      <c r="H42" s="6"/>
      <c r="I42" s="7"/>
      <c r="J42" s="8"/>
      <c r="K42" s="9"/>
      <c r="L42" s="9"/>
      <c r="M42" s="10"/>
      <c r="N42" s="10"/>
      <c r="O42" s="10"/>
      <c r="P42" s="10"/>
      <c r="Q42" s="11"/>
      <c r="R42" s="11"/>
      <c r="S42" s="12"/>
      <c r="T42" s="10"/>
      <c r="U42" s="10"/>
      <c r="V42" s="10"/>
      <c r="W42" s="12"/>
      <c r="X42" s="10"/>
      <c r="Y42" s="10"/>
    </row>
    <row r="43" spans="1:297" ht="15.5" x14ac:dyDescent="0.35">
      <c r="A43" s="798" t="s">
        <v>0</v>
      </c>
      <c r="B43" s="798" t="s">
        <v>1</v>
      </c>
      <c r="C43" s="798"/>
      <c r="D43" s="800" t="s">
        <v>3</v>
      </c>
      <c r="E43" s="798" t="s">
        <v>5</v>
      </c>
      <c r="F43" s="798" t="s">
        <v>6</v>
      </c>
      <c r="G43" s="798"/>
      <c r="H43" s="370" t="s">
        <v>7</v>
      </c>
      <c r="I43" s="371" t="s">
        <v>8</v>
      </c>
      <c r="J43" s="372" t="s">
        <v>9</v>
      </c>
      <c r="K43" s="371" t="s">
        <v>10</v>
      </c>
      <c r="L43" s="371" t="s">
        <v>10</v>
      </c>
      <c r="M43" s="371" t="s">
        <v>11</v>
      </c>
      <c r="N43" s="802" t="s">
        <v>93</v>
      </c>
      <c r="O43" s="802" t="s">
        <v>206</v>
      </c>
      <c r="P43" s="371" t="s">
        <v>12</v>
      </c>
      <c r="Q43" s="804" t="s">
        <v>13</v>
      </c>
      <c r="R43" s="371" t="s">
        <v>14</v>
      </c>
      <c r="S43" s="371" t="s">
        <v>14</v>
      </c>
      <c r="T43" s="374" t="s">
        <v>15</v>
      </c>
      <c r="U43" s="40" t="s">
        <v>16</v>
      </c>
      <c r="V43" s="40" t="s">
        <v>17</v>
      </c>
      <c r="W43" s="40" t="s">
        <v>18</v>
      </c>
      <c r="X43" s="794" t="s">
        <v>19</v>
      </c>
      <c r="Y43" s="796" t="s">
        <v>17</v>
      </c>
    </row>
    <row r="44" spans="1:297" s="41" customFormat="1" ht="16" thickBot="1" x14ac:dyDescent="0.4">
      <c r="A44" s="799"/>
      <c r="B44" s="399" t="s">
        <v>20</v>
      </c>
      <c r="C44" s="395" t="s">
        <v>21</v>
      </c>
      <c r="D44" s="801"/>
      <c r="E44" s="799"/>
      <c r="F44" s="401" t="s">
        <v>23</v>
      </c>
      <c r="G44" s="395" t="s">
        <v>24</v>
      </c>
      <c r="H44" s="402" t="s">
        <v>25</v>
      </c>
      <c r="I44" s="403" t="s">
        <v>25</v>
      </c>
      <c r="J44" s="404" t="s">
        <v>26</v>
      </c>
      <c r="K44" s="403" t="s">
        <v>27</v>
      </c>
      <c r="L44" s="403" t="s">
        <v>28</v>
      </c>
      <c r="M44" s="403" t="s">
        <v>29</v>
      </c>
      <c r="N44" s="803"/>
      <c r="O44" s="803"/>
      <c r="P44" s="403" t="s">
        <v>30</v>
      </c>
      <c r="Q44" s="805"/>
      <c r="R44" s="403" t="s">
        <v>31</v>
      </c>
      <c r="S44" s="403" t="s">
        <v>32</v>
      </c>
      <c r="T44" s="406" t="s">
        <v>33</v>
      </c>
      <c r="U44" s="395" t="s">
        <v>34</v>
      </c>
      <c r="V44" s="395" t="s">
        <v>35</v>
      </c>
      <c r="W44" s="395" t="s">
        <v>36</v>
      </c>
      <c r="X44" s="795"/>
      <c r="Y44" s="797"/>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row>
    <row r="45" spans="1:297" s="120" customFormat="1" ht="15.5" x14ac:dyDescent="0.35">
      <c r="A45" s="780">
        <v>1</v>
      </c>
      <c r="B45" s="783">
        <v>45912</v>
      </c>
      <c r="C45" s="786">
        <v>119090925</v>
      </c>
      <c r="D45" s="786" t="s">
        <v>269</v>
      </c>
      <c r="E45" s="172" t="s">
        <v>94</v>
      </c>
      <c r="F45" s="203">
        <v>1</v>
      </c>
      <c r="G45" s="133" t="s">
        <v>45</v>
      </c>
      <c r="H45" s="204">
        <v>1534000</v>
      </c>
      <c r="I45" s="123">
        <f>SUM(F45*H45)</f>
        <v>1534000</v>
      </c>
      <c r="J45" s="133">
        <v>0.2</v>
      </c>
      <c r="K45" s="134">
        <f>SUM(I45*J45)</f>
        <v>306800</v>
      </c>
      <c r="L45" s="134">
        <f>SUM(I45-K45)</f>
        <v>1227200</v>
      </c>
      <c r="M45" s="451">
        <f>SUM(L45:L47)</f>
        <v>3254400</v>
      </c>
      <c r="N45" s="451">
        <f>SUM(M45*11%)</f>
        <v>357984</v>
      </c>
      <c r="O45" s="452"/>
      <c r="P45" s="129">
        <f>SUM(M45+N45)</f>
        <v>3612384</v>
      </c>
      <c r="Q45" s="485" t="s">
        <v>258</v>
      </c>
      <c r="R45" s="337">
        <v>613000</v>
      </c>
      <c r="S45" s="137">
        <f>SUM(F45*R45)</f>
        <v>613000</v>
      </c>
      <c r="T45" s="138">
        <v>0</v>
      </c>
      <c r="U45" s="129">
        <f>SUM(S45*T45)</f>
        <v>0</v>
      </c>
      <c r="V45" s="129">
        <f>SUM(S45-U45)</f>
        <v>613000</v>
      </c>
      <c r="W45" s="134">
        <f>SUM(V45)</f>
        <v>613000</v>
      </c>
      <c r="X45" s="138">
        <v>0.11</v>
      </c>
      <c r="Y45" s="134">
        <f>SUM(W45+(W45*X45))</f>
        <v>680430</v>
      </c>
    </row>
    <row r="46" spans="1:297" s="120" customFormat="1" ht="15.5" x14ac:dyDescent="0.35">
      <c r="A46" s="781"/>
      <c r="B46" s="784"/>
      <c r="C46" s="787"/>
      <c r="D46" s="787"/>
      <c r="E46" s="290" t="s">
        <v>270</v>
      </c>
      <c r="F46" s="75">
        <v>1</v>
      </c>
      <c r="G46" s="158" t="s">
        <v>42</v>
      </c>
      <c r="H46" s="157">
        <v>1856000</v>
      </c>
      <c r="I46" s="54">
        <f>SUM(F46*H46)</f>
        <v>1856000</v>
      </c>
      <c r="J46" s="158">
        <v>0.2</v>
      </c>
      <c r="K46" s="56">
        <f>SUM(I46*J46)</f>
        <v>371200</v>
      </c>
      <c r="L46" s="56">
        <f>SUM(I46-K46)</f>
        <v>1484800</v>
      </c>
      <c r="M46" s="483"/>
      <c r="N46" s="483"/>
      <c r="O46" s="481"/>
      <c r="P46" s="270"/>
      <c r="Q46" s="484" t="s">
        <v>258</v>
      </c>
      <c r="R46" s="483">
        <v>668000</v>
      </c>
      <c r="S46" s="78">
        <f>SUM(F46*R46)</f>
        <v>668000</v>
      </c>
      <c r="T46" s="79">
        <v>0</v>
      </c>
      <c r="U46" s="73">
        <f>SUM(S46*T46)</f>
        <v>0</v>
      </c>
      <c r="V46" s="73">
        <f>SUM(S46-U46)</f>
        <v>668000</v>
      </c>
      <c r="W46" s="56">
        <f>SUM(V46)</f>
        <v>668000</v>
      </c>
      <c r="X46" s="79">
        <v>0.11</v>
      </c>
      <c r="Y46" s="56">
        <f>SUM(W46+(W46*X46))</f>
        <v>741480</v>
      </c>
    </row>
    <row r="47" spans="1:297" s="120" customFormat="1" ht="15.5" x14ac:dyDescent="0.35">
      <c r="A47" s="782"/>
      <c r="B47" s="785"/>
      <c r="C47" s="788"/>
      <c r="D47" s="788"/>
      <c r="E47" s="184" t="s">
        <v>192</v>
      </c>
      <c r="F47" s="202">
        <v>2</v>
      </c>
      <c r="G47" s="136" t="s">
        <v>42</v>
      </c>
      <c r="H47" s="177">
        <v>339000</v>
      </c>
      <c r="I47" s="44">
        <f>SUM(F47*H47)</f>
        <v>678000</v>
      </c>
      <c r="J47" s="136">
        <v>0.2</v>
      </c>
      <c r="K47" s="46">
        <f>SUM(I47*J47)</f>
        <v>135600</v>
      </c>
      <c r="L47" s="46">
        <f>SUM(I47-K47)</f>
        <v>542400</v>
      </c>
      <c r="M47" s="487"/>
      <c r="N47" s="487"/>
      <c r="O47" s="488"/>
      <c r="P47" s="240"/>
      <c r="Q47" s="489" t="s">
        <v>258</v>
      </c>
      <c r="R47" s="338">
        <v>165000</v>
      </c>
      <c r="S47" s="97">
        <f>SUM(F47*R47)</f>
        <v>330000</v>
      </c>
      <c r="T47" s="83">
        <v>0</v>
      </c>
      <c r="U47" s="81">
        <f>SUM(S47*T47)</f>
        <v>0</v>
      </c>
      <c r="V47" s="81">
        <f>SUM(S47-U47)</f>
        <v>330000</v>
      </c>
      <c r="W47" s="46">
        <f>SUM(V47)</f>
        <v>330000</v>
      </c>
      <c r="X47" s="83">
        <v>0.11</v>
      </c>
      <c r="Y47" s="46">
        <f>SUM(W47+(W47*X47))</f>
        <v>366300</v>
      </c>
    </row>
    <row r="52" spans="1:297" ht="19" thickBot="1" x14ac:dyDescent="0.4">
      <c r="A52" s="843" t="s">
        <v>683</v>
      </c>
      <c r="B52" s="842"/>
      <c r="C52" s="842"/>
      <c r="D52" s="2"/>
      <c r="E52" s="4"/>
      <c r="F52" s="5"/>
      <c r="G52" s="4"/>
      <c r="H52" s="6"/>
      <c r="I52" s="7"/>
      <c r="J52" s="8"/>
      <c r="K52" s="9"/>
      <c r="L52" s="9"/>
      <c r="M52" s="10"/>
      <c r="N52" s="10"/>
      <c r="O52" s="10"/>
      <c r="P52" s="10"/>
      <c r="Q52" s="11"/>
      <c r="R52" s="11"/>
      <c r="S52" s="12"/>
      <c r="T52" s="10"/>
      <c r="U52" s="10"/>
      <c r="V52" s="10"/>
      <c r="W52" s="12"/>
      <c r="X52" s="10"/>
      <c r="Y52" s="10"/>
    </row>
    <row r="53" spans="1:297" ht="15.5" x14ac:dyDescent="0.35">
      <c r="A53" s="798" t="s">
        <v>0</v>
      </c>
      <c r="B53" s="798" t="s">
        <v>1</v>
      </c>
      <c r="C53" s="798"/>
      <c r="D53" s="800" t="s">
        <v>3</v>
      </c>
      <c r="E53" s="798" t="s">
        <v>5</v>
      </c>
      <c r="F53" s="798" t="s">
        <v>6</v>
      </c>
      <c r="G53" s="798"/>
      <c r="H53" s="370" t="s">
        <v>7</v>
      </c>
      <c r="I53" s="371" t="s">
        <v>8</v>
      </c>
      <c r="J53" s="372" t="s">
        <v>9</v>
      </c>
      <c r="K53" s="371" t="s">
        <v>10</v>
      </c>
      <c r="L53" s="371" t="s">
        <v>10</v>
      </c>
      <c r="M53" s="371" t="s">
        <v>11</v>
      </c>
      <c r="N53" s="802" t="s">
        <v>93</v>
      </c>
      <c r="O53" s="802" t="s">
        <v>206</v>
      </c>
      <c r="P53" s="371" t="s">
        <v>12</v>
      </c>
      <c r="Q53" s="804" t="s">
        <v>13</v>
      </c>
      <c r="R53" s="371" t="s">
        <v>14</v>
      </c>
      <c r="S53" s="371" t="s">
        <v>14</v>
      </c>
      <c r="T53" s="374" t="s">
        <v>15</v>
      </c>
      <c r="U53" s="40" t="s">
        <v>16</v>
      </c>
      <c r="V53" s="40" t="s">
        <v>17</v>
      </c>
      <c r="W53" s="40" t="s">
        <v>18</v>
      </c>
      <c r="X53" s="794" t="s">
        <v>19</v>
      </c>
      <c r="Y53" s="796" t="s">
        <v>17</v>
      </c>
    </row>
    <row r="54" spans="1:297" s="41" customFormat="1" ht="16" thickBot="1" x14ac:dyDescent="0.4">
      <c r="A54" s="799"/>
      <c r="B54" s="399" t="s">
        <v>20</v>
      </c>
      <c r="C54" s="395" t="s">
        <v>21</v>
      </c>
      <c r="D54" s="801"/>
      <c r="E54" s="799"/>
      <c r="F54" s="401" t="s">
        <v>23</v>
      </c>
      <c r="G54" s="395" t="s">
        <v>24</v>
      </c>
      <c r="H54" s="402" t="s">
        <v>25</v>
      </c>
      <c r="I54" s="403" t="s">
        <v>25</v>
      </c>
      <c r="J54" s="404" t="s">
        <v>26</v>
      </c>
      <c r="K54" s="403" t="s">
        <v>27</v>
      </c>
      <c r="L54" s="403" t="s">
        <v>28</v>
      </c>
      <c r="M54" s="403" t="s">
        <v>29</v>
      </c>
      <c r="N54" s="803"/>
      <c r="O54" s="803"/>
      <c r="P54" s="403" t="s">
        <v>30</v>
      </c>
      <c r="Q54" s="805"/>
      <c r="R54" s="403" t="s">
        <v>31</v>
      </c>
      <c r="S54" s="403" t="s">
        <v>32</v>
      </c>
      <c r="T54" s="406" t="s">
        <v>33</v>
      </c>
      <c r="U54" s="395" t="s">
        <v>34</v>
      </c>
      <c r="V54" s="395" t="s">
        <v>35</v>
      </c>
      <c r="W54" s="395" t="s">
        <v>36</v>
      </c>
      <c r="X54" s="795"/>
      <c r="Y54" s="797"/>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row>
    <row r="55" spans="1:297" s="120" customFormat="1" ht="15.5" x14ac:dyDescent="0.35">
      <c r="A55" s="780">
        <v>1</v>
      </c>
      <c r="B55" s="783">
        <v>45596</v>
      </c>
      <c r="C55" s="780">
        <v>119371025</v>
      </c>
      <c r="D55" s="780" t="s">
        <v>269</v>
      </c>
      <c r="E55" s="172" t="s">
        <v>94</v>
      </c>
      <c r="F55" s="203">
        <v>1</v>
      </c>
      <c r="G55" s="133" t="s">
        <v>45</v>
      </c>
      <c r="H55" s="204">
        <v>1534000</v>
      </c>
      <c r="I55" s="123">
        <f>SUM(F55*H55)</f>
        <v>1534000</v>
      </c>
      <c r="J55" s="133">
        <v>0.2</v>
      </c>
      <c r="K55" s="134">
        <f>SUM(I55*J55)</f>
        <v>306800</v>
      </c>
      <c r="L55" s="134">
        <f>SUM(I55-K55)</f>
        <v>1227200</v>
      </c>
      <c r="M55" s="451">
        <f>SUM(L55:L58)</f>
        <v>3432800</v>
      </c>
      <c r="N55" s="451">
        <f>SUM(M55*11%)</f>
        <v>377608</v>
      </c>
      <c r="O55" s="452"/>
      <c r="P55" s="129">
        <f>SUM(M55+N55)</f>
        <v>3810408</v>
      </c>
      <c r="Q55" s="485" t="s">
        <v>258</v>
      </c>
      <c r="R55" s="337">
        <v>557000</v>
      </c>
      <c r="S55" s="137">
        <f>SUM(F55*R55)</f>
        <v>557000</v>
      </c>
      <c r="T55" s="138">
        <v>0</v>
      </c>
      <c r="U55" s="129">
        <f>SUM(S55*T55)</f>
        <v>0</v>
      </c>
      <c r="V55" s="129">
        <f>SUM(S55-U55)</f>
        <v>557000</v>
      </c>
      <c r="W55" s="134">
        <f>SUM(V55)</f>
        <v>557000</v>
      </c>
      <c r="X55" s="138">
        <v>0.11</v>
      </c>
      <c r="Y55" s="134">
        <f>SUM(W55+(W55*X55))</f>
        <v>618270</v>
      </c>
    </row>
    <row r="56" spans="1:297" s="120" customFormat="1" ht="15.5" x14ac:dyDescent="0.35">
      <c r="A56" s="781"/>
      <c r="B56" s="784"/>
      <c r="C56" s="781"/>
      <c r="D56" s="781"/>
      <c r="E56" s="290" t="s">
        <v>270</v>
      </c>
      <c r="F56" s="75">
        <v>1</v>
      </c>
      <c r="G56" s="158" t="s">
        <v>42</v>
      </c>
      <c r="H56" s="157">
        <v>1856000</v>
      </c>
      <c r="I56" s="54">
        <f>SUM(F56*H56)</f>
        <v>1856000</v>
      </c>
      <c r="J56" s="158">
        <v>0.2</v>
      </c>
      <c r="K56" s="56">
        <f>SUM(I56*J56)</f>
        <v>371200</v>
      </c>
      <c r="L56" s="56">
        <f>SUM(I56-K56)</f>
        <v>1484800</v>
      </c>
      <c r="M56" s="483"/>
      <c r="N56" s="483"/>
      <c r="O56" s="481"/>
      <c r="P56" s="270"/>
      <c r="Q56" s="484" t="s">
        <v>258</v>
      </c>
      <c r="R56" s="483">
        <v>607000</v>
      </c>
      <c r="S56" s="78">
        <f>SUM(F56*R56)</f>
        <v>607000</v>
      </c>
      <c r="T56" s="79">
        <v>0</v>
      </c>
      <c r="U56" s="73">
        <f>SUM(S56*T56)</f>
        <v>0</v>
      </c>
      <c r="V56" s="73">
        <f>SUM(S56-U56)</f>
        <v>607000</v>
      </c>
      <c r="W56" s="56">
        <f>SUM(V56)</f>
        <v>607000</v>
      </c>
      <c r="X56" s="79">
        <v>0.11</v>
      </c>
      <c r="Y56" s="56">
        <f>SUM(W56+(W56*X56))</f>
        <v>673770</v>
      </c>
    </row>
    <row r="57" spans="1:297" s="120" customFormat="1" ht="15.5" x14ac:dyDescent="0.35">
      <c r="A57" s="781"/>
      <c r="B57" s="784"/>
      <c r="C57" s="781"/>
      <c r="D57" s="781"/>
      <c r="E57" s="125" t="s">
        <v>192</v>
      </c>
      <c r="F57" s="75">
        <v>1</v>
      </c>
      <c r="G57" s="158" t="s">
        <v>42</v>
      </c>
      <c r="H57" s="157">
        <v>339000</v>
      </c>
      <c r="I57" s="54">
        <f>SUM(F57*H57)</f>
        <v>339000</v>
      </c>
      <c r="J57" s="158">
        <v>0.2</v>
      </c>
      <c r="K57" s="56">
        <f>SUM(I57*J57)</f>
        <v>67800</v>
      </c>
      <c r="L57" s="56">
        <f>SUM(I57-K57)</f>
        <v>271200</v>
      </c>
      <c r="M57" s="483"/>
      <c r="N57" s="483"/>
      <c r="O57" s="481"/>
      <c r="P57" s="270"/>
      <c r="Q57" s="484" t="s">
        <v>258</v>
      </c>
      <c r="R57" s="206">
        <v>150000</v>
      </c>
      <c r="S57" s="78">
        <f>SUM(F57*R57)</f>
        <v>150000</v>
      </c>
      <c r="T57" s="79">
        <v>0</v>
      </c>
      <c r="U57" s="73">
        <f>SUM(S57*T57)</f>
        <v>0</v>
      </c>
      <c r="V57" s="73">
        <f>SUM(S57-U57)</f>
        <v>150000</v>
      </c>
      <c r="W57" s="56">
        <f>SUM(V57)</f>
        <v>150000</v>
      </c>
      <c r="X57" s="79">
        <v>0.11</v>
      </c>
      <c r="Y57" s="56">
        <f>SUM(W57+(W57*X57))</f>
        <v>166500</v>
      </c>
    </row>
    <row r="58" spans="1:297" s="120" customFormat="1" ht="15.5" x14ac:dyDescent="0.35">
      <c r="A58" s="782"/>
      <c r="B58" s="785"/>
      <c r="C58" s="782"/>
      <c r="D58" s="782"/>
      <c r="E58" s="184" t="s">
        <v>149</v>
      </c>
      <c r="F58" s="202">
        <v>1</v>
      </c>
      <c r="G58" s="136" t="s">
        <v>46</v>
      </c>
      <c r="H58" s="177">
        <v>562000</v>
      </c>
      <c r="I58" s="44">
        <f>SUM(F58*H58)</f>
        <v>562000</v>
      </c>
      <c r="J58" s="136">
        <v>0.2</v>
      </c>
      <c r="K58" s="46">
        <f>SUM(I58*J58)</f>
        <v>112400</v>
      </c>
      <c r="L58" s="46">
        <f>SUM(I58-K58)</f>
        <v>449600</v>
      </c>
      <c r="M58" s="487"/>
      <c r="N58" s="487"/>
      <c r="O58" s="488"/>
      <c r="P58" s="81"/>
      <c r="Q58" s="240" t="s">
        <v>40</v>
      </c>
      <c r="R58" s="487">
        <v>304000</v>
      </c>
      <c r="S58" s="97">
        <f>SUM(F58*R58)</f>
        <v>304000</v>
      </c>
      <c r="T58" s="83">
        <v>0</v>
      </c>
      <c r="U58" s="81">
        <f>SUM(S58*T58)</f>
        <v>0</v>
      </c>
      <c r="V58" s="81">
        <f>SUM(S58-U58)</f>
        <v>304000</v>
      </c>
      <c r="W58" s="46">
        <f>SUM(V58)</f>
        <v>304000</v>
      </c>
      <c r="X58" s="83">
        <v>0.11</v>
      </c>
      <c r="Y58" s="46">
        <f>SUM(W58+(W58*X58))</f>
        <v>337440</v>
      </c>
    </row>
  </sheetData>
  <mergeCells count="73">
    <mergeCell ref="Y16:Y17"/>
    <mergeCell ref="A18:A21"/>
    <mergeCell ref="B18:B21"/>
    <mergeCell ref="C18:C21"/>
    <mergeCell ref="D18:D21"/>
    <mergeCell ref="F16:G16"/>
    <mergeCell ref="N16:N17"/>
    <mergeCell ref="O16:O17"/>
    <mergeCell ref="Q16:Q17"/>
    <mergeCell ref="X16:X17"/>
    <mergeCell ref="A24:C24"/>
    <mergeCell ref="A25:A26"/>
    <mergeCell ref="B25:C25"/>
    <mergeCell ref="D25:D26"/>
    <mergeCell ref="A1:G1"/>
    <mergeCell ref="A8:E9"/>
    <mergeCell ref="A15:C15"/>
    <mergeCell ref="A16:A17"/>
    <mergeCell ref="B16:C16"/>
    <mergeCell ref="D16:D17"/>
    <mergeCell ref="E16:E17"/>
    <mergeCell ref="X25:X26"/>
    <mergeCell ref="Y25:Y26"/>
    <mergeCell ref="A27:A29"/>
    <mergeCell ref="B27:B29"/>
    <mergeCell ref="C27:C29"/>
    <mergeCell ref="D27:D29"/>
    <mergeCell ref="E25:E26"/>
    <mergeCell ref="F25:G25"/>
    <mergeCell ref="N25:N26"/>
    <mergeCell ref="O25:O26"/>
    <mergeCell ref="Q25:Q26"/>
    <mergeCell ref="X35:X36"/>
    <mergeCell ref="Y35:Y36"/>
    <mergeCell ref="E35:E36"/>
    <mergeCell ref="F35:G35"/>
    <mergeCell ref="N35:N36"/>
    <mergeCell ref="O35:O36"/>
    <mergeCell ref="Q35:Q36"/>
    <mergeCell ref="A34:C34"/>
    <mergeCell ref="A35:A36"/>
    <mergeCell ref="B35:C35"/>
    <mergeCell ref="D35:D36"/>
    <mergeCell ref="X53:X54"/>
    <mergeCell ref="Y53:Y54"/>
    <mergeCell ref="E53:E54"/>
    <mergeCell ref="F53:G53"/>
    <mergeCell ref="N53:N54"/>
    <mergeCell ref="O53:O54"/>
    <mergeCell ref="A42:C42"/>
    <mergeCell ref="A43:A44"/>
    <mergeCell ref="B43:C43"/>
    <mergeCell ref="D43:D44"/>
    <mergeCell ref="X43:X44"/>
    <mergeCell ref="Y43:Y44"/>
    <mergeCell ref="A45:A47"/>
    <mergeCell ref="B45:B47"/>
    <mergeCell ref="C45:C47"/>
    <mergeCell ref="D45:D47"/>
    <mergeCell ref="E43:E44"/>
    <mergeCell ref="F43:G43"/>
    <mergeCell ref="N43:N44"/>
    <mergeCell ref="O43:O44"/>
    <mergeCell ref="Q43:Q44"/>
    <mergeCell ref="Q53:Q54"/>
    <mergeCell ref="A55:A58"/>
    <mergeCell ref="B55:B58"/>
    <mergeCell ref="C55:C58"/>
    <mergeCell ref="D55:D58"/>
    <mergeCell ref="A52:C52"/>
    <mergeCell ref="A53:A54"/>
    <mergeCell ref="B53:C53"/>
    <mergeCell ref="D53:D54"/>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F0FF5-CED5-4902-85FE-6EDD264F1AB1}">
  <sheetPr codeName="Sheet42">
    <pageSetUpPr fitToPage="1"/>
  </sheetPr>
  <dimension ref="A1:KK27"/>
  <sheetViews>
    <sheetView zoomScaleNormal="100" workbookViewId="0">
      <selection activeCell="D20" sqref="D20"/>
    </sheetView>
  </sheetViews>
  <sheetFormatPr defaultRowHeight="14.5" x14ac:dyDescent="0.35"/>
  <cols>
    <col min="2" max="2" width="15.7265625" customWidth="1"/>
    <col min="3" max="3" width="14" customWidth="1"/>
    <col min="4" max="4" width="23.7265625" customWidth="1"/>
    <col min="5" max="5" width="68" customWidth="1"/>
    <col min="8" max="8" width="18.26953125" customWidth="1"/>
    <col min="9" max="9" width="15.453125" customWidth="1"/>
    <col min="12" max="12" width="16.26953125" customWidth="1"/>
    <col min="13" max="13" width="13.26953125" customWidth="1"/>
    <col min="14" max="14" width="11.54296875" bestFit="1" customWidth="1"/>
    <col min="15" max="15" width="12.1796875" bestFit="1" customWidth="1"/>
    <col min="16" max="16" width="12.81640625" customWidth="1"/>
    <col min="17" max="17" width="32.54296875" bestFit="1" customWidth="1"/>
    <col min="18" max="18" width="18.453125" customWidth="1"/>
    <col min="19" max="19" width="17.81640625" customWidth="1"/>
    <col min="20" max="20" width="17.7265625" customWidth="1"/>
    <col min="21" max="21" width="18.453125" customWidth="1"/>
    <col min="22" max="22" width="18.26953125" customWidth="1"/>
    <col min="23" max="23" width="16" customWidth="1"/>
    <col min="25" max="25" width="15.54296875" customWidth="1"/>
    <col min="26" max="26" width="9.7265625" customWidth="1"/>
  </cols>
  <sheetData>
    <row r="1" spans="1:25" ht="26" x14ac:dyDescent="0.35">
      <c r="A1" s="844" t="s">
        <v>145</v>
      </c>
      <c r="B1" s="844"/>
      <c r="C1" s="844"/>
      <c r="D1" s="844"/>
      <c r="E1" s="844"/>
      <c r="F1" s="844"/>
      <c r="G1" s="844"/>
      <c r="H1" s="21"/>
      <c r="I1" s="21"/>
      <c r="J1" s="22"/>
      <c r="K1" s="21"/>
      <c r="L1" s="21"/>
      <c r="M1" s="23"/>
      <c r="N1" s="23"/>
      <c r="O1" s="23"/>
      <c r="P1" s="23"/>
      <c r="Q1" s="23"/>
      <c r="R1" s="23"/>
      <c r="S1" s="25"/>
      <c r="T1" s="23"/>
      <c r="U1" s="23"/>
      <c r="V1" s="23"/>
      <c r="W1" s="25"/>
      <c r="X1" s="23"/>
      <c r="Y1" s="23"/>
    </row>
    <row r="2" spans="1:25"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8" spans="1:25" ht="26.25" customHeight="1" x14ac:dyDescent="0.35">
      <c r="A8" s="899" t="s">
        <v>422</v>
      </c>
      <c r="B8" s="899"/>
      <c r="C8" s="899"/>
      <c r="D8" s="899"/>
      <c r="E8" s="899"/>
      <c r="F8" s="27"/>
      <c r="G8" s="27"/>
      <c r="H8" s="21"/>
      <c r="I8" s="21"/>
      <c r="J8" s="22"/>
      <c r="K8" s="21"/>
      <c r="L8" s="21"/>
      <c r="M8" s="23"/>
      <c r="N8" s="23"/>
      <c r="O8" s="23"/>
      <c r="P8" s="23"/>
      <c r="Q8" s="23"/>
      <c r="R8" s="23"/>
      <c r="S8" s="25"/>
      <c r="T8" s="23"/>
      <c r="U8" s="23"/>
      <c r="V8" s="23"/>
      <c r="W8" s="25"/>
      <c r="X8" s="23"/>
      <c r="Y8" s="23"/>
    </row>
    <row r="9" spans="1:25" ht="26.25" customHeight="1" x14ac:dyDescent="0.35">
      <c r="A9" s="899"/>
      <c r="B9" s="899"/>
      <c r="C9" s="899"/>
      <c r="D9" s="899"/>
      <c r="E9" s="899"/>
      <c r="F9" s="27"/>
      <c r="G9" s="27"/>
      <c r="H9" s="21"/>
      <c r="I9" s="21"/>
      <c r="J9" s="22"/>
      <c r="K9" s="21"/>
      <c r="L9" s="21"/>
      <c r="M9" s="23"/>
      <c r="N9" s="23"/>
      <c r="O9" s="23"/>
      <c r="P9" s="23"/>
      <c r="Q9" s="23"/>
      <c r="R9" s="23"/>
      <c r="S9" s="25"/>
      <c r="T9" s="23"/>
      <c r="U9" s="23"/>
      <c r="V9" s="23"/>
      <c r="W9" s="25"/>
      <c r="X9" s="23"/>
      <c r="Y9" s="23"/>
    </row>
    <row r="15" spans="1:25" ht="19" thickBot="1" x14ac:dyDescent="0.4">
      <c r="A15" s="843" t="s">
        <v>427</v>
      </c>
      <c r="B15" s="842"/>
      <c r="C15" s="842"/>
      <c r="D15" s="34"/>
      <c r="E15" s="4"/>
      <c r="F15" s="5"/>
      <c r="G15" s="4"/>
      <c r="H15" s="6"/>
      <c r="I15" s="7"/>
      <c r="J15" s="8"/>
      <c r="K15" s="9"/>
      <c r="L15" s="9"/>
      <c r="M15" s="10"/>
      <c r="N15" s="10"/>
      <c r="O15" s="10"/>
      <c r="P15" s="10"/>
      <c r="Q15" s="11"/>
      <c r="R15" s="11"/>
      <c r="S15" s="12"/>
      <c r="T15" s="13"/>
      <c r="U15" s="13"/>
      <c r="V15" s="13"/>
      <c r="W15" s="12"/>
      <c r="X15" s="13"/>
      <c r="Y15" s="13"/>
    </row>
    <row r="16" spans="1:25" ht="15.5" x14ac:dyDescent="0.35">
      <c r="A16" s="798" t="s">
        <v>0</v>
      </c>
      <c r="B16" s="862" t="s">
        <v>1</v>
      </c>
      <c r="C16" s="863"/>
      <c r="D16" s="800" t="s">
        <v>3</v>
      </c>
      <c r="E16" s="798" t="s">
        <v>5</v>
      </c>
      <c r="F16" s="862" t="s">
        <v>6</v>
      </c>
      <c r="G16" s="863"/>
      <c r="H16" s="370" t="s">
        <v>7</v>
      </c>
      <c r="I16" s="371" t="s">
        <v>8</v>
      </c>
      <c r="J16" s="372" t="s">
        <v>9</v>
      </c>
      <c r="K16" s="371" t="s">
        <v>10</v>
      </c>
      <c r="L16" s="371" t="s">
        <v>10</v>
      </c>
      <c r="M16" s="371" t="s">
        <v>11</v>
      </c>
      <c r="N16" s="802" t="s">
        <v>93</v>
      </c>
      <c r="O16" s="802" t="s">
        <v>206</v>
      </c>
      <c r="P16" s="371" t="s">
        <v>12</v>
      </c>
      <c r="Q16" s="911" t="s">
        <v>13</v>
      </c>
      <c r="R16" s="371" t="s">
        <v>14</v>
      </c>
      <c r="S16" s="371" t="s">
        <v>14</v>
      </c>
      <c r="T16" s="374" t="s">
        <v>15</v>
      </c>
      <c r="U16" s="40" t="s">
        <v>16</v>
      </c>
      <c r="V16" s="40" t="s">
        <v>17</v>
      </c>
      <c r="W16" s="40" t="s">
        <v>18</v>
      </c>
      <c r="X16" s="794" t="s">
        <v>19</v>
      </c>
      <c r="Y16" s="796" t="s">
        <v>17</v>
      </c>
    </row>
    <row r="17" spans="1:297" s="41" customFormat="1" ht="16" thickBot="1" x14ac:dyDescent="0.4">
      <c r="A17" s="808"/>
      <c r="B17" s="375" t="s">
        <v>20</v>
      </c>
      <c r="C17" s="367" t="s">
        <v>21</v>
      </c>
      <c r="D17" s="809"/>
      <c r="E17" s="808"/>
      <c r="F17" s="377" t="s">
        <v>23</v>
      </c>
      <c r="G17" s="367" t="s">
        <v>24</v>
      </c>
      <c r="H17" s="378" t="s">
        <v>25</v>
      </c>
      <c r="I17" s="379" t="s">
        <v>25</v>
      </c>
      <c r="J17" s="380" t="s">
        <v>26</v>
      </c>
      <c r="K17" s="379" t="s">
        <v>27</v>
      </c>
      <c r="L17" s="379" t="s">
        <v>28</v>
      </c>
      <c r="M17" s="379" t="s">
        <v>29</v>
      </c>
      <c r="N17" s="810"/>
      <c r="O17" s="810"/>
      <c r="P17" s="379" t="s">
        <v>30</v>
      </c>
      <c r="Q17" s="915"/>
      <c r="R17" s="379" t="s">
        <v>31</v>
      </c>
      <c r="S17" s="379" t="s">
        <v>32</v>
      </c>
      <c r="T17" s="381" t="s">
        <v>33</v>
      </c>
      <c r="U17" s="367" t="s">
        <v>34</v>
      </c>
      <c r="V17" s="367" t="s">
        <v>35</v>
      </c>
      <c r="W17" s="367" t="s">
        <v>36</v>
      </c>
      <c r="X17" s="806"/>
      <c r="Y17" s="80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row>
    <row r="18" spans="1:297" s="20" customFormat="1" ht="15.5" x14ac:dyDescent="0.35">
      <c r="A18" s="139">
        <v>1</v>
      </c>
      <c r="B18" s="140">
        <v>45709</v>
      </c>
      <c r="C18" s="141" t="s">
        <v>451</v>
      </c>
      <c r="D18" s="139" t="s">
        <v>272</v>
      </c>
      <c r="E18" s="627" t="s">
        <v>452</v>
      </c>
      <c r="F18" s="139">
        <v>1</v>
      </c>
      <c r="G18" s="531" t="s">
        <v>45</v>
      </c>
      <c r="H18" s="557">
        <v>1105356.7560000001</v>
      </c>
      <c r="I18" s="145">
        <f t="shared" ref="I18" si="0">SUM(F18*H18)</f>
        <v>1105356.7560000001</v>
      </c>
      <c r="J18" s="147">
        <v>0</v>
      </c>
      <c r="K18" s="146">
        <f t="shared" ref="K18" si="1">SUM(I18*J18)</f>
        <v>0</v>
      </c>
      <c r="L18" s="146">
        <f t="shared" ref="L18" si="2">SUM(I18-K18)</f>
        <v>1105356.7560000001</v>
      </c>
      <c r="M18" s="146">
        <f>SUM(L18)</f>
        <v>1105356.7560000001</v>
      </c>
      <c r="N18" s="146">
        <f>SUM(M18*11%)</f>
        <v>121589.24316000001</v>
      </c>
      <c r="O18" s="146">
        <f>SUM(M18*1.5%)</f>
        <v>16580.351340000001</v>
      </c>
      <c r="P18" s="146">
        <f>SUM(M18+N18)</f>
        <v>1226945.9991600001</v>
      </c>
      <c r="Q18" s="250" t="s">
        <v>150</v>
      </c>
      <c r="R18" s="145">
        <v>1579082</v>
      </c>
      <c r="S18" s="148">
        <f>SUM(F18*R18)</f>
        <v>1579082</v>
      </c>
      <c r="T18" s="149">
        <v>0.5</v>
      </c>
      <c r="U18" s="121">
        <f>SUM(S18*T18)</f>
        <v>789541</v>
      </c>
      <c r="V18" s="121">
        <f t="shared" ref="V18" si="3">SUM(S18-U18)</f>
        <v>789541</v>
      </c>
      <c r="W18" s="146">
        <f>SUM(V18)</f>
        <v>789541</v>
      </c>
      <c r="X18" s="149">
        <v>0.11</v>
      </c>
      <c r="Y18" s="146">
        <f>SUM(W18+(W18*X18))</f>
        <v>876390.51</v>
      </c>
    </row>
    <row r="19" spans="1:297" s="20" customFormat="1" ht="15.5" x14ac:dyDescent="0.35">
      <c r="A19" s="139">
        <v>2</v>
      </c>
      <c r="B19" s="140">
        <v>45709</v>
      </c>
      <c r="C19" s="141" t="s">
        <v>453</v>
      </c>
      <c r="D19" s="139" t="s">
        <v>272</v>
      </c>
      <c r="E19" s="627" t="s">
        <v>454</v>
      </c>
      <c r="F19" s="139">
        <v>2</v>
      </c>
      <c r="G19" s="531" t="s">
        <v>45</v>
      </c>
      <c r="H19" s="557">
        <v>326126.12599999999</v>
      </c>
      <c r="I19" s="145">
        <f t="shared" ref="I19" si="4">SUM(F19*H19)</f>
        <v>652252.25199999998</v>
      </c>
      <c r="J19" s="147">
        <v>0</v>
      </c>
      <c r="K19" s="146">
        <f t="shared" ref="K19" si="5">SUM(I19*J19)</f>
        <v>0</v>
      </c>
      <c r="L19" s="146">
        <f t="shared" ref="L19" si="6">SUM(I19-K19)</f>
        <v>652252.25199999998</v>
      </c>
      <c r="M19" s="146">
        <f>SUM(L19)</f>
        <v>652252.25199999998</v>
      </c>
      <c r="N19" s="146">
        <f>SUM(M19*11%)</f>
        <v>71747.747719999999</v>
      </c>
      <c r="O19" s="146">
        <f>SUM(M19*1.5%)</f>
        <v>9783.7837799999998</v>
      </c>
      <c r="P19" s="146">
        <f>SUM(M19+N19)</f>
        <v>723999.99971999996</v>
      </c>
      <c r="Q19" s="250" t="s">
        <v>455</v>
      </c>
      <c r="R19" s="145">
        <v>326126</v>
      </c>
      <c r="S19" s="148">
        <f>SUM(F19*R19)</f>
        <v>652252</v>
      </c>
      <c r="T19" s="149">
        <v>0.3</v>
      </c>
      <c r="U19" s="121">
        <f>SUM(S19*T19)</f>
        <v>195675.6</v>
      </c>
      <c r="V19" s="121">
        <f t="shared" ref="V19" si="7">SUM(S19-U19)</f>
        <v>456576.4</v>
      </c>
      <c r="W19" s="146">
        <f>SUM(V19)</f>
        <v>456576.4</v>
      </c>
      <c r="X19" s="149">
        <v>0.11</v>
      </c>
      <c r="Y19" s="146">
        <f>SUM(W19+(W19*X19))</f>
        <v>506799.804</v>
      </c>
    </row>
    <row r="26" spans="1:297" ht="15" customHeight="1" x14ac:dyDescent="0.35"/>
    <row r="27" spans="1:297" ht="15" customHeight="1" x14ac:dyDescent="0.35"/>
  </sheetData>
  <mergeCells count="13">
    <mergeCell ref="A1:G1"/>
    <mergeCell ref="X16:X17"/>
    <mergeCell ref="Y16:Y17"/>
    <mergeCell ref="A8:E9"/>
    <mergeCell ref="E16:E17"/>
    <mergeCell ref="F16:G16"/>
    <mergeCell ref="N16:N17"/>
    <mergeCell ref="O16:O17"/>
    <mergeCell ref="Q16:Q17"/>
    <mergeCell ref="A15:C15"/>
    <mergeCell ref="A16:A17"/>
    <mergeCell ref="B16:C16"/>
    <mergeCell ref="D16:D17"/>
  </mergeCells>
  <pageMargins left="0.25" right="0.25" top="0.75" bottom="0" header="0.3" footer="0.3"/>
  <pageSetup paperSize="9" scale="76" fitToHeight="0" orientation="portrait" horizontalDpi="4294967292" verticalDpi="0" copies="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D203-1451-4314-BFBE-39148A0CAD7C}">
  <sheetPr codeName="Sheet51">
    <pageSetUpPr fitToPage="1"/>
  </sheetPr>
  <dimension ref="A1:KK19"/>
  <sheetViews>
    <sheetView zoomScaleNormal="100" workbookViewId="0">
      <selection activeCell="E7" sqref="E7"/>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16" width="15.7265625" customWidth="1"/>
    <col min="17" max="17" width="33.453125" bestFit="1"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5" spans="1:297" ht="26" x14ac:dyDescent="0.35">
      <c r="A5" s="899" t="s">
        <v>514</v>
      </c>
      <c r="B5" s="899"/>
      <c r="C5" s="899"/>
      <c r="D5" s="899"/>
      <c r="E5" s="899"/>
      <c r="F5" s="27"/>
      <c r="G5" s="27"/>
      <c r="H5" s="21"/>
      <c r="I5" s="21"/>
      <c r="J5" s="22"/>
      <c r="K5" s="21"/>
      <c r="L5" s="21"/>
      <c r="M5" s="23"/>
      <c r="N5" s="23"/>
      <c r="O5" s="23"/>
      <c r="P5" s="23"/>
      <c r="Q5" s="23"/>
      <c r="R5" s="23"/>
      <c r="S5" s="25"/>
      <c r="T5" s="23"/>
      <c r="U5" s="23"/>
      <c r="V5" s="23"/>
      <c r="W5" s="25"/>
      <c r="X5" s="23"/>
      <c r="Y5" s="23"/>
    </row>
    <row r="6" spans="1:297" ht="26" x14ac:dyDescent="0.35">
      <c r="A6" s="899"/>
      <c r="B6" s="899"/>
      <c r="C6" s="899"/>
      <c r="D6" s="899"/>
      <c r="E6" s="899"/>
      <c r="F6" s="27"/>
      <c r="G6" s="27"/>
      <c r="H6" s="21"/>
      <c r="I6" s="21"/>
      <c r="J6" s="22"/>
      <c r="K6" s="21"/>
      <c r="L6" s="21"/>
      <c r="M6" s="23"/>
      <c r="N6" s="23"/>
      <c r="O6" s="23"/>
      <c r="P6" s="23"/>
      <c r="Q6" s="23"/>
      <c r="R6" s="23"/>
      <c r="S6" s="25"/>
      <c r="T6" s="23"/>
      <c r="U6" s="23"/>
      <c r="V6" s="23"/>
      <c r="W6" s="25"/>
      <c r="X6" s="23"/>
      <c r="Y6" s="23"/>
    </row>
    <row r="9" spans="1:297" ht="19" thickBot="1" x14ac:dyDescent="0.4">
      <c r="A9" s="900" t="s">
        <v>511</v>
      </c>
      <c r="B9" s="842"/>
      <c r="C9" s="842"/>
      <c r="D9" s="2"/>
      <c r="E9" s="4"/>
      <c r="F9" s="5"/>
      <c r="G9" s="4"/>
      <c r="H9" s="6"/>
      <c r="I9" s="7"/>
      <c r="J9" s="8"/>
      <c r="K9" s="9"/>
      <c r="L9" s="9"/>
      <c r="M9" s="10"/>
      <c r="N9" s="10"/>
      <c r="O9" s="10"/>
      <c r="P9" s="10"/>
      <c r="Q9" s="11"/>
      <c r="R9" s="11"/>
      <c r="S9" s="12"/>
      <c r="T9" s="10"/>
      <c r="U9" s="10"/>
      <c r="V9" s="10"/>
      <c r="W9" s="12"/>
      <c r="X9" s="10"/>
      <c r="Y9" s="10"/>
    </row>
    <row r="10" spans="1:297" ht="15.5" x14ac:dyDescent="0.35">
      <c r="A10" s="798" t="s">
        <v>0</v>
      </c>
      <c r="B10" s="798" t="s">
        <v>1</v>
      </c>
      <c r="C10" s="798"/>
      <c r="D10" s="800" t="s">
        <v>3</v>
      </c>
      <c r="E10" s="798" t="s">
        <v>5</v>
      </c>
      <c r="F10" s="798" t="s">
        <v>6</v>
      </c>
      <c r="G10" s="798"/>
      <c r="H10" s="370" t="s">
        <v>7</v>
      </c>
      <c r="I10" s="371" t="s">
        <v>8</v>
      </c>
      <c r="J10" s="372" t="s">
        <v>9</v>
      </c>
      <c r="K10" s="371" t="s">
        <v>10</v>
      </c>
      <c r="L10" s="371" t="s">
        <v>10</v>
      </c>
      <c r="M10" s="371" t="s">
        <v>11</v>
      </c>
      <c r="N10" s="802" t="s">
        <v>93</v>
      </c>
      <c r="O10" s="802" t="s">
        <v>206</v>
      </c>
      <c r="P10" s="371" t="s">
        <v>12</v>
      </c>
      <c r="Q10" s="804" t="s">
        <v>13</v>
      </c>
      <c r="R10" s="371" t="s">
        <v>14</v>
      </c>
      <c r="S10" s="371" t="s">
        <v>14</v>
      </c>
      <c r="T10" s="374" t="s">
        <v>15</v>
      </c>
      <c r="U10" s="40" t="s">
        <v>16</v>
      </c>
      <c r="V10" s="40" t="s">
        <v>17</v>
      </c>
      <c r="W10" s="40" t="s">
        <v>18</v>
      </c>
      <c r="X10" s="794" t="s">
        <v>19</v>
      </c>
      <c r="Y10" s="796" t="s">
        <v>17</v>
      </c>
    </row>
    <row r="11" spans="1:297" s="41" customFormat="1" ht="16" thickBot="1" x14ac:dyDescent="0.4">
      <c r="A11" s="799"/>
      <c r="B11" s="399" t="s">
        <v>20</v>
      </c>
      <c r="C11" s="395" t="s">
        <v>21</v>
      </c>
      <c r="D11" s="801"/>
      <c r="E11" s="799"/>
      <c r="F11" s="401" t="s">
        <v>23</v>
      </c>
      <c r="G11" s="395" t="s">
        <v>24</v>
      </c>
      <c r="H11" s="402" t="s">
        <v>25</v>
      </c>
      <c r="I11" s="403" t="s">
        <v>25</v>
      </c>
      <c r="J11" s="404" t="s">
        <v>26</v>
      </c>
      <c r="K11" s="403" t="s">
        <v>27</v>
      </c>
      <c r="L11" s="403" t="s">
        <v>28</v>
      </c>
      <c r="M11" s="403" t="s">
        <v>29</v>
      </c>
      <c r="N11" s="803"/>
      <c r="O11" s="803"/>
      <c r="P11" s="403" t="s">
        <v>30</v>
      </c>
      <c r="Q11" s="805"/>
      <c r="R11" s="403" t="s">
        <v>31</v>
      </c>
      <c r="S11" s="403" t="s">
        <v>32</v>
      </c>
      <c r="T11" s="406" t="s">
        <v>33</v>
      </c>
      <c r="U11" s="395" t="s">
        <v>34</v>
      </c>
      <c r="V11" s="395" t="s">
        <v>35</v>
      </c>
      <c r="W11" s="395" t="s">
        <v>36</v>
      </c>
      <c r="X11" s="795"/>
      <c r="Y11" s="797"/>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row>
    <row r="12" spans="1:297" s="366" customFormat="1" ht="15.5" x14ac:dyDescent="0.35">
      <c r="A12" s="139">
        <v>1</v>
      </c>
      <c r="B12" s="140">
        <v>45776</v>
      </c>
      <c r="C12" s="141" t="s">
        <v>515</v>
      </c>
      <c r="D12" s="139" t="s">
        <v>328</v>
      </c>
      <c r="E12" s="190" t="s">
        <v>322</v>
      </c>
      <c r="F12" s="139">
        <v>7</v>
      </c>
      <c r="G12" s="147" t="s">
        <v>45</v>
      </c>
      <c r="H12" s="274">
        <v>360360.36</v>
      </c>
      <c r="I12" s="145">
        <f>SUM(F12*H12)</f>
        <v>2522522.52</v>
      </c>
      <c r="J12" s="149">
        <v>0</v>
      </c>
      <c r="K12" s="146">
        <f t="shared" ref="K12" si="0">SUM(I12*J12)</f>
        <v>0</v>
      </c>
      <c r="L12" s="145">
        <f t="shared" ref="L12" si="1">SUM(I12-K12)</f>
        <v>2522522.52</v>
      </c>
      <c r="M12" s="121">
        <f>SUM(L12:L12)</f>
        <v>2522522.52</v>
      </c>
      <c r="N12" s="121">
        <f>SUM(M12*11%)</f>
        <v>277477.47720000002</v>
      </c>
      <c r="O12" s="121">
        <f>SUM(M12*1.5%)</f>
        <v>37837.837800000001</v>
      </c>
      <c r="P12" s="121">
        <f>SUM(M12+N12)</f>
        <v>2799999.9972000001</v>
      </c>
      <c r="Q12" s="258" t="s">
        <v>232</v>
      </c>
      <c r="R12" s="514">
        <v>360360.36</v>
      </c>
      <c r="S12" s="148">
        <f>SUM(F12*R12)</f>
        <v>2522522.52</v>
      </c>
      <c r="T12" s="147">
        <v>0.3</v>
      </c>
      <c r="U12" s="121">
        <f t="shared" ref="U12" si="2">SUM(S12*T12)</f>
        <v>756756.75599999994</v>
      </c>
      <c r="V12" s="121">
        <f t="shared" ref="V12" si="3">SUM(S12-U12)</f>
        <v>1765765.764</v>
      </c>
      <c r="W12" s="146">
        <f t="shared" ref="W12" si="4">SUM(V12)</f>
        <v>1765765.764</v>
      </c>
      <c r="X12" s="147">
        <v>0.11</v>
      </c>
      <c r="Y12" s="146">
        <f t="shared" ref="Y12" si="5">SUM(W12+(W12*X12))</f>
        <v>1959999.99804</v>
      </c>
    </row>
    <row r="16" spans="1:297" ht="19" thickBot="1" x14ac:dyDescent="0.4">
      <c r="A16" s="900" t="s">
        <v>571</v>
      </c>
      <c r="B16" s="842"/>
      <c r="C16" s="842"/>
      <c r="D16" s="2"/>
      <c r="E16" s="4"/>
      <c r="F16" s="5"/>
      <c r="G16" s="4"/>
      <c r="H16" s="6"/>
      <c r="I16" s="7"/>
      <c r="J16" s="8"/>
      <c r="K16" s="9"/>
      <c r="L16" s="9"/>
      <c r="M16" s="10"/>
      <c r="N16" s="10"/>
      <c r="O16" s="10"/>
      <c r="P16" s="10"/>
      <c r="Q16" s="11"/>
      <c r="R16" s="11"/>
      <c r="S16" s="12"/>
      <c r="T16" s="10"/>
      <c r="U16" s="10"/>
      <c r="V16" s="10"/>
      <c r="W16" s="12"/>
      <c r="X16" s="10"/>
      <c r="Y16" s="10"/>
    </row>
    <row r="17" spans="1:297" ht="15.5" x14ac:dyDescent="0.35">
      <c r="A17" s="798" t="s">
        <v>0</v>
      </c>
      <c r="B17" s="798" t="s">
        <v>1</v>
      </c>
      <c r="C17" s="798"/>
      <c r="D17" s="800" t="s">
        <v>3</v>
      </c>
      <c r="E17" s="798" t="s">
        <v>5</v>
      </c>
      <c r="F17" s="798" t="s">
        <v>6</v>
      </c>
      <c r="G17" s="798"/>
      <c r="H17" s="370" t="s">
        <v>7</v>
      </c>
      <c r="I17" s="371" t="s">
        <v>8</v>
      </c>
      <c r="J17" s="372" t="s">
        <v>9</v>
      </c>
      <c r="K17" s="371" t="s">
        <v>10</v>
      </c>
      <c r="L17" s="371" t="s">
        <v>10</v>
      </c>
      <c r="M17" s="371" t="s">
        <v>11</v>
      </c>
      <c r="N17" s="802" t="s">
        <v>93</v>
      </c>
      <c r="O17" s="802" t="s">
        <v>206</v>
      </c>
      <c r="P17" s="371" t="s">
        <v>12</v>
      </c>
      <c r="Q17" s="804" t="s">
        <v>13</v>
      </c>
      <c r="R17" s="371" t="s">
        <v>14</v>
      </c>
      <c r="S17" s="371" t="s">
        <v>14</v>
      </c>
      <c r="T17" s="374" t="s">
        <v>15</v>
      </c>
      <c r="U17" s="40" t="s">
        <v>16</v>
      </c>
      <c r="V17" s="40" t="s">
        <v>17</v>
      </c>
      <c r="W17" s="40" t="s">
        <v>18</v>
      </c>
      <c r="X17" s="794" t="s">
        <v>19</v>
      </c>
      <c r="Y17" s="796" t="s">
        <v>17</v>
      </c>
    </row>
    <row r="18" spans="1:297" s="41" customFormat="1" ht="16" thickBot="1" x14ac:dyDescent="0.4">
      <c r="A18" s="799"/>
      <c r="B18" s="399" t="s">
        <v>20</v>
      </c>
      <c r="C18" s="395" t="s">
        <v>21</v>
      </c>
      <c r="D18" s="801"/>
      <c r="E18" s="799"/>
      <c r="F18" s="401" t="s">
        <v>23</v>
      </c>
      <c r="G18" s="395" t="s">
        <v>24</v>
      </c>
      <c r="H18" s="402" t="s">
        <v>25</v>
      </c>
      <c r="I18" s="403" t="s">
        <v>25</v>
      </c>
      <c r="J18" s="404" t="s">
        <v>26</v>
      </c>
      <c r="K18" s="403" t="s">
        <v>27</v>
      </c>
      <c r="L18" s="403" t="s">
        <v>28</v>
      </c>
      <c r="M18" s="403" t="s">
        <v>29</v>
      </c>
      <c r="N18" s="803"/>
      <c r="O18" s="803"/>
      <c r="P18" s="403" t="s">
        <v>30</v>
      </c>
      <c r="Q18" s="805"/>
      <c r="R18" s="403" t="s">
        <v>31</v>
      </c>
      <c r="S18" s="403" t="s">
        <v>32</v>
      </c>
      <c r="T18" s="406" t="s">
        <v>33</v>
      </c>
      <c r="U18" s="395" t="s">
        <v>34</v>
      </c>
      <c r="V18" s="395" t="s">
        <v>35</v>
      </c>
      <c r="W18" s="395" t="s">
        <v>36</v>
      </c>
      <c r="X18" s="795"/>
      <c r="Y18" s="797"/>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row>
    <row r="19" spans="1:297" s="366" customFormat="1" ht="15.5" x14ac:dyDescent="0.35">
      <c r="A19" s="139">
        <v>1</v>
      </c>
      <c r="B19" s="140">
        <v>45826</v>
      </c>
      <c r="C19" s="141" t="s">
        <v>615</v>
      </c>
      <c r="D19" s="139" t="s">
        <v>328</v>
      </c>
      <c r="E19" s="190" t="s">
        <v>322</v>
      </c>
      <c r="F19" s="139">
        <v>13</v>
      </c>
      <c r="G19" s="147" t="s">
        <v>45</v>
      </c>
      <c r="H19" s="274">
        <v>360360.36</v>
      </c>
      <c r="I19" s="145">
        <f>SUM(F19*H19)</f>
        <v>4684684.68</v>
      </c>
      <c r="J19" s="149">
        <v>0</v>
      </c>
      <c r="K19" s="146">
        <f t="shared" ref="K19" si="6">SUM(I19*J19)</f>
        <v>0</v>
      </c>
      <c r="L19" s="145">
        <f t="shared" ref="L19" si="7">SUM(I19-K19)</f>
        <v>4684684.68</v>
      </c>
      <c r="M19" s="121">
        <f>SUM(L19:L19)</f>
        <v>4684684.68</v>
      </c>
      <c r="N19" s="121">
        <f>SUM(M19*11%)</f>
        <v>515315.31479999999</v>
      </c>
      <c r="O19" s="121">
        <f>SUM(M19*1.5%)</f>
        <v>70270.270199999999</v>
      </c>
      <c r="P19" s="121">
        <f>SUM(M19+N19)</f>
        <v>5199999.9947999995</v>
      </c>
      <c r="Q19" s="258" t="s">
        <v>232</v>
      </c>
      <c r="R19" s="514">
        <v>360360.36</v>
      </c>
      <c r="S19" s="148">
        <f>SUM(F19*R19)</f>
        <v>4684684.68</v>
      </c>
      <c r="T19" s="147">
        <v>0.3</v>
      </c>
      <c r="U19" s="121">
        <f t="shared" ref="U19" si="8">SUM(S19*T19)</f>
        <v>1405405.4039999999</v>
      </c>
      <c r="V19" s="121">
        <f t="shared" ref="V19" si="9">SUM(S19-U19)</f>
        <v>3279279.2759999996</v>
      </c>
      <c r="W19" s="146">
        <f t="shared" ref="W19" si="10">SUM(V19)</f>
        <v>3279279.2759999996</v>
      </c>
      <c r="X19" s="147">
        <v>0.11</v>
      </c>
      <c r="Y19" s="146">
        <f t="shared" ref="Y19" si="11">SUM(W19+(W19*X19))</f>
        <v>3639999.9963599998</v>
      </c>
    </row>
  </sheetData>
  <mergeCells count="24">
    <mergeCell ref="A1:G1"/>
    <mergeCell ref="X10:X11"/>
    <mergeCell ref="Y10:Y11"/>
    <mergeCell ref="A5:E6"/>
    <mergeCell ref="E10:E11"/>
    <mergeCell ref="F10:G10"/>
    <mergeCell ref="N10:N11"/>
    <mergeCell ref="O10:O11"/>
    <mergeCell ref="Q10:Q11"/>
    <mergeCell ref="A9:C9"/>
    <mergeCell ref="A10:A11"/>
    <mergeCell ref="B10:C10"/>
    <mergeCell ref="D10:D11"/>
    <mergeCell ref="A16:C16"/>
    <mergeCell ref="A17:A18"/>
    <mergeCell ref="B17:C17"/>
    <mergeCell ref="D17:D18"/>
    <mergeCell ref="X17:X18"/>
    <mergeCell ref="Y17:Y18"/>
    <mergeCell ref="E17:E18"/>
    <mergeCell ref="F17:G17"/>
    <mergeCell ref="N17:N18"/>
    <mergeCell ref="O17:O18"/>
    <mergeCell ref="Q17:Q18"/>
  </mergeCells>
  <pageMargins left="0.25" right="0.25" top="0.75" bottom="0" header="0.3" footer="0.3"/>
  <pageSetup paperSize="9" scale="76" fitToHeight="0" orientation="portrait" horizontalDpi="120" verticalDpi="72" copies="3"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C470-8D02-4623-B431-29651449A11B}">
  <sheetPr codeName="Sheet52">
    <pageSetUpPr fitToPage="1"/>
  </sheetPr>
  <dimension ref="A1:KK15"/>
  <sheetViews>
    <sheetView zoomScaleNormal="100" workbookViewId="0">
      <selection activeCell="N11" sqref="N11"/>
    </sheetView>
  </sheetViews>
  <sheetFormatPr defaultRowHeight="14.5" x14ac:dyDescent="0.35"/>
  <cols>
    <col min="1" max="1" width="5.7265625" customWidth="1"/>
    <col min="2" max="2" width="15.7265625" style="28" customWidth="1"/>
    <col min="3" max="3" width="15.7265625" customWidth="1"/>
    <col min="4" max="4" width="22.453125" style="223" customWidth="1"/>
    <col min="5" max="5" width="66.1796875" customWidth="1"/>
    <col min="6" max="7" width="8.7265625" customWidth="1"/>
    <col min="8" max="8" width="19" customWidth="1"/>
    <col min="9" max="16" width="15.7265625" customWidth="1"/>
    <col min="17" max="17" width="32.54296875" customWidth="1"/>
    <col min="18" max="18" width="15.7265625" customWidth="1"/>
    <col min="19" max="19" width="24.81640625" customWidth="1"/>
    <col min="20" max="21" width="15.7265625" customWidth="1"/>
    <col min="22" max="22" width="18.453125" customWidth="1"/>
    <col min="23" max="23" width="15.7265625" style="19"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x14ac:dyDescent="0.35">
      <c r="M2" s="31" t="e">
        <f>SUM(#REF!-#REF!)</f>
        <v>#REF!</v>
      </c>
    </row>
    <row r="7" spans="1:297" ht="31" x14ac:dyDescent="0.35">
      <c r="A7" s="903" t="s">
        <v>422</v>
      </c>
      <c r="B7" s="903"/>
      <c r="C7" s="903"/>
      <c r="D7" s="903"/>
      <c r="E7" s="903"/>
      <c r="F7" s="27"/>
      <c r="G7" s="27"/>
      <c r="H7" s="21"/>
      <c r="I7" s="21"/>
      <c r="J7" s="22"/>
      <c r="K7" s="21"/>
      <c r="L7" s="21"/>
      <c r="M7" s="31"/>
      <c r="N7" s="23"/>
      <c r="O7" s="448"/>
      <c r="P7" s="448"/>
      <c r="Q7" s="23"/>
      <c r="R7" s="23"/>
      <c r="S7" s="25"/>
      <c r="T7" s="23"/>
      <c r="U7" s="23"/>
      <c r="V7" s="23"/>
      <c r="W7" s="25"/>
      <c r="X7" s="23"/>
      <c r="Y7" s="23"/>
    </row>
    <row r="8" spans="1:297" x14ac:dyDescent="0.35">
      <c r="M8" s="31"/>
    </row>
    <row r="9" spans="1:297" x14ac:dyDescent="0.35">
      <c r="M9" s="31"/>
    </row>
    <row r="10" spans="1:297" x14ac:dyDescent="0.35">
      <c r="M10" s="322"/>
    </row>
    <row r="12" spans="1:297" ht="19" thickBot="1" x14ac:dyDescent="0.4">
      <c r="A12" s="843" t="s">
        <v>474</v>
      </c>
      <c r="B12" s="842"/>
      <c r="C12" s="842"/>
      <c r="D12" s="34"/>
      <c r="E12" s="4"/>
      <c r="F12" s="5"/>
      <c r="G12" s="4"/>
      <c r="H12" s="6"/>
      <c r="I12" s="7"/>
      <c r="J12" s="8"/>
      <c r="K12" s="9"/>
      <c r="L12" s="9"/>
      <c r="M12" s="10"/>
      <c r="N12" s="10"/>
      <c r="O12" s="10"/>
      <c r="P12" s="10"/>
      <c r="Q12" s="11"/>
      <c r="R12" s="11"/>
      <c r="S12" s="12"/>
      <c r="T12" s="13"/>
      <c r="U12" s="13"/>
      <c r="V12" s="13"/>
      <c r="W12" s="12"/>
      <c r="X12" s="13"/>
      <c r="Y12" s="13"/>
    </row>
    <row r="13" spans="1:297" ht="15.5" x14ac:dyDescent="0.35">
      <c r="A13" s="798" t="s">
        <v>0</v>
      </c>
      <c r="B13" s="798" t="s">
        <v>1</v>
      </c>
      <c r="C13" s="798"/>
      <c r="D13" s="798" t="s">
        <v>3</v>
      </c>
      <c r="E13" s="798" t="s">
        <v>5</v>
      </c>
      <c r="F13" s="798" t="s">
        <v>6</v>
      </c>
      <c r="G13" s="798"/>
      <c r="H13" s="370" t="s">
        <v>7</v>
      </c>
      <c r="I13" s="371" t="s">
        <v>8</v>
      </c>
      <c r="J13" s="372" t="s">
        <v>9</v>
      </c>
      <c r="K13" s="371" t="s">
        <v>10</v>
      </c>
      <c r="L13" s="371" t="s">
        <v>10</v>
      </c>
      <c r="M13" s="371" t="s">
        <v>11</v>
      </c>
      <c r="N13" s="802" t="s">
        <v>93</v>
      </c>
      <c r="O13" s="802" t="s">
        <v>206</v>
      </c>
      <c r="P13" s="371" t="s">
        <v>12</v>
      </c>
      <c r="Q13" s="911" t="s">
        <v>13</v>
      </c>
      <c r="R13" s="371" t="s">
        <v>14</v>
      </c>
      <c r="S13" s="371" t="s">
        <v>14</v>
      </c>
      <c r="T13" s="374" t="s">
        <v>15</v>
      </c>
      <c r="U13" s="40" t="s">
        <v>16</v>
      </c>
      <c r="V13" s="40" t="s">
        <v>17</v>
      </c>
      <c r="W13" s="40" t="s">
        <v>18</v>
      </c>
      <c r="X13" s="794" t="s">
        <v>19</v>
      </c>
      <c r="Y13" s="796" t="s">
        <v>17</v>
      </c>
    </row>
    <row r="14" spans="1:297" s="41" customFormat="1" ht="16" thickBot="1" x14ac:dyDescent="0.4">
      <c r="A14" s="799"/>
      <c r="B14" s="399" t="s">
        <v>20</v>
      </c>
      <c r="C14" s="395" t="s">
        <v>21</v>
      </c>
      <c r="D14" s="799"/>
      <c r="E14" s="799"/>
      <c r="F14" s="401" t="s">
        <v>23</v>
      </c>
      <c r="G14" s="395" t="s">
        <v>24</v>
      </c>
      <c r="H14" s="402" t="s">
        <v>25</v>
      </c>
      <c r="I14" s="403" t="s">
        <v>25</v>
      </c>
      <c r="J14" s="404" t="s">
        <v>26</v>
      </c>
      <c r="K14" s="403" t="s">
        <v>27</v>
      </c>
      <c r="L14" s="403" t="s">
        <v>28</v>
      </c>
      <c r="M14" s="403" t="s">
        <v>29</v>
      </c>
      <c r="N14" s="803"/>
      <c r="O14" s="803"/>
      <c r="P14" s="403" t="s">
        <v>30</v>
      </c>
      <c r="Q14" s="912"/>
      <c r="R14" s="403" t="s">
        <v>31</v>
      </c>
      <c r="S14" s="403" t="s">
        <v>32</v>
      </c>
      <c r="T14" s="406" t="s">
        <v>33</v>
      </c>
      <c r="U14" s="395" t="s">
        <v>34</v>
      </c>
      <c r="V14" s="395" t="s">
        <v>35</v>
      </c>
      <c r="W14" s="395" t="s">
        <v>36</v>
      </c>
      <c r="X14" s="795"/>
      <c r="Y14" s="797"/>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row>
    <row r="15" spans="1:297" s="20" customFormat="1" ht="15.5" x14ac:dyDescent="0.35">
      <c r="A15" s="139">
        <v>1</v>
      </c>
      <c r="B15" s="140">
        <v>45723</v>
      </c>
      <c r="C15" s="141" t="s">
        <v>475</v>
      </c>
      <c r="D15" s="139" t="s">
        <v>341</v>
      </c>
      <c r="E15" s="190" t="s">
        <v>337</v>
      </c>
      <c r="F15" s="231">
        <v>25</v>
      </c>
      <c r="G15" s="531" t="s">
        <v>45</v>
      </c>
      <c r="H15" s="274">
        <v>872072.07</v>
      </c>
      <c r="I15" s="145">
        <f t="shared" ref="I15" si="0">SUM(F15*H15)</f>
        <v>21801801.75</v>
      </c>
      <c r="J15" s="152">
        <v>0</v>
      </c>
      <c r="K15" s="146">
        <f t="shared" ref="K15" si="1">SUM(I15*J15)</f>
        <v>0</v>
      </c>
      <c r="L15" s="146">
        <f t="shared" ref="L15" si="2">SUM(I15-K15)</f>
        <v>21801801.75</v>
      </c>
      <c r="M15" s="146">
        <f>SUM(L15:L15)</f>
        <v>21801801.75</v>
      </c>
      <c r="N15" s="146">
        <f>SUM(M15*11%)</f>
        <v>2398198.1924999999</v>
      </c>
      <c r="O15" s="146">
        <f>SUM(M15*1.5%)</f>
        <v>327027.02625</v>
      </c>
      <c r="P15" s="146">
        <f>SUM(M15+N15)</f>
        <v>24199999.942499999</v>
      </c>
      <c r="Q15" s="250" t="s">
        <v>214</v>
      </c>
      <c r="R15" s="515">
        <v>872072.07</v>
      </c>
      <c r="S15" s="148">
        <f>SUM(F15*R15)</f>
        <v>21801801.75</v>
      </c>
      <c r="T15" s="149">
        <v>0.3</v>
      </c>
      <c r="U15" s="121">
        <f t="shared" ref="U15" si="3">SUM(S15*T15)</f>
        <v>6540540.5249999994</v>
      </c>
      <c r="V15" s="121">
        <f>SUM(S15-U15)</f>
        <v>15261261.225000001</v>
      </c>
      <c r="W15" s="146">
        <f>SUM(V15)</f>
        <v>15261261.225000001</v>
      </c>
      <c r="X15" s="149">
        <v>0.11</v>
      </c>
      <c r="Y15" s="146">
        <f t="shared" ref="Y15" si="4">SUM(W15+(W15*X15))</f>
        <v>16939999.95975</v>
      </c>
    </row>
  </sheetData>
  <mergeCells count="13">
    <mergeCell ref="A1:G1"/>
    <mergeCell ref="A7:E7"/>
    <mergeCell ref="A12:C12"/>
    <mergeCell ref="A13:A14"/>
    <mergeCell ref="B13:C13"/>
    <mergeCell ref="D13:D14"/>
    <mergeCell ref="E13:E14"/>
    <mergeCell ref="Y13:Y14"/>
    <mergeCell ref="F13:G13"/>
    <mergeCell ref="N13:N14"/>
    <mergeCell ref="O13:O14"/>
    <mergeCell ref="Q13:Q14"/>
    <mergeCell ref="X13:X14"/>
  </mergeCells>
  <pageMargins left="0.25" right="0.25" top="0.75" bottom="0" header="0.3" footer="0.3"/>
  <pageSetup paperSize="9" scale="79" fitToHeight="0" orientation="portrait" horizontalDpi="120" verticalDpi="72"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9D626-4D48-4CCD-965B-5745AADD8F96}">
  <sheetPr codeName="Sheet56">
    <pageSetUpPr fitToPage="1"/>
  </sheetPr>
  <dimension ref="A1:KK46"/>
  <sheetViews>
    <sheetView zoomScaleNormal="100" workbookViewId="0">
      <selection activeCell="AA1" sqref="Z1:AA1048576"/>
    </sheetView>
  </sheetViews>
  <sheetFormatPr defaultRowHeight="14.5" x14ac:dyDescent="0.35"/>
  <cols>
    <col min="1" max="1" width="5.7265625" customWidth="1"/>
    <col min="2" max="2" width="15.7265625" style="28" customWidth="1"/>
    <col min="3" max="3" width="15.7265625" customWidth="1"/>
    <col min="4" max="4" width="22.453125" style="223" customWidth="1"/>
    <col min="5" max="5" width="66.1796875" customWidth="1"/>
    <col min="6" max="7" width="8.7265625" customWidth="1"/>
    <col min="8" max="8" width="19" customWidth="1"/>
    <col min="9" max="16" width="15.7265625" customWidth="1"/>
    <col min="17" max="17" width="32.54296875" customWidth="1"/>
    <col min="18" max="18" width="15.7265625" customWidth="1"/>
    <col min="19" max="19" width="24.81640625" customWidth="1"/>
    <col min="20" max="21" width="15.7265625" customWidth="1"/>
    <col min="22" max="22" width="18.453125" customWidth="1"/>
    <col min="23" max="23" width="15.7265625" style="19"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x14ac:dyDescent="0.35">
      <c r="M2" s="31"/>
    </row>
    <row r="6" spans="1:297" ht="31" x14ac:dyDescent="0.35">
      <c r="A6" s="903" t="s">
        <v>422</v>
      </c>
      <c r="B6" s="903"/>
      <c r="C6" s="903"/>
      <c r="D6" s="903"/>
      <c r="E6" s="903"/>
      <c r="F6" s="27"/>
      <c r="G6" s="27"/>
      <c r="H6" s="21"/>
      <c r="I6" s="21"/>
      <c r="J6" s="22"/>
      <c r="K6" s="21"/>
      <c r="L6" s="21"/>
      <c r="M6" s="31"/>
      <c r="N6" s="23"/>
      <c r="O6" s="448"/>
      <c r="P6" s="448"/>
      <c r="Q6" s="23"/>
      <c r="R6" s="23"/>
      <c r="S6" s="25"/>
      <c r="T6" s="23"/>
      <c r="U6" s="23"/>
      <c r="V6" s="23"/>
      <c r="W6" s="25"/>
      <c r="X6" s="23"/>
      <c r="Y6" s="23"/>
    </row>
    <row r="10" spans="1:297" ht="19" thickBot="1" x14ac:dyDescent="0.4">
      <c r="A10" s="843" t="s">
        <v>427</v>
      </c>
      <c r="B10" s="842"/>
      <c r="C10" s="842"/>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798" t="s">
        <v>1</v>
      </c>
      <c r="C11" s="798"/>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911" t="s">
        <v>13</v>
      </c>
      <c r="R11" s="371" t="s">
        <v>14</v>
      </c>
      <c r="S11" s="371" t="s">
        <v>14</v>
      </c>
      <c r="T11" s="374" t="s">
        <v>15</v>
      </c>
      <c r="U11" s="40" t="s">
        <v>16</v>
      </c>
      <c r="V11" s="40" t="s">
        <v>17</v>
      </c>
      <c r="W11" s="40" t="s">
        <v>18</v>
      </c>
      <c r="X11" s="794" t="s">
        <v>19</v>
      </c>
      <c r="Y11" s="796" t="s">
        <v>17</v>
      </c>
    </row>
    <row r="12" spans="1:297" s="41" customFormat="1" ht="16" thickBot="1" x14ac:dyDescent="0.4">
      <c r="A12" s="799"/>
      <c r="B12" s="399" t="s">
        <v>20</v>
      </c>
      <c r="C12" s="395" t="s">
        <v>21</v>
      </c>
      <c r="D12" s="799"/>
      <c r="E12" s="799"/>
      <c r="F12" s="401" t="s">
        <v>23</v>
      </c>
      <c r="G12" s="395" t="s">
        <v>24</v>
      </c>
      <c r="H12" s="402" t="s">
        <v>25</v>
      </c>
      <c r="I12" s="403" t="s">
        <v>25</v>
      </c>
      <c r="J12" s="404" t="s">
        <v>26</v>
      </c>
      <c r="K12" s="403" t="s">
        <v>27</v>
      </c>
      <c r="L12" s="403" t="s">
        <v>28</v>
      </c>
      <c r="M12" s="403" t="s">
        <v>29</v>
      </c>
      <c r="N12" s="803"/>
      <c r="O12" s="803"/>
      <c r="P12" s="403" t="s">
        <v>30</v>
      </c>
      <c r="Q12" s="912"/>
      <c r="R12" s="403" t="s">
        <v>31</v>
      </c>
      <c r="S12" s="403" t="s">
        <v>32</v>
      </c>
      <c r="T12" s="406" t="s">
        <v>33</v>
      </c>
      <c r="U12" s="395" t="s">
        <v>34</v>
      </c>
      <c r="V12" s="395" t="s">
        <v>35</v>
      </c>
      <c r="W12" s="395" t="s">
        <v>36</v>
      </c>
      <c r="X12" s="795"/>
      <c r="Y12" s="79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120" customFormat="1" ht="30" customHeight="1" x14ac:dyDescent="0.35">
      <c r="A13" s="139">
        <v>1</v>
      </c>
      <c r="B13" s="140">
        <v>45691</v>
      </c>
      <c r="C13" s="141" t="s">
        <v>425</v>
      </c>
      <c r="D13" s="139" t="s">
        <v>346</v>
      </c>
      <c r="E13" s="292" t="s">
        <v>284</v>
      </c>
      <c r="F13" s="139">
        <v>400</v>
      </c>
      <c r="G13" s="147" t="s">
        <v>45</v>
      </c>
      <c r="H13" s="554">
        <v>154000</v>
      </c>
      <c r="I13" s="145">
        <f>SUM(F13*H13)</f>
        <v>61600000</v>
      </c>
      <c r="J13" s="147">
        <v>0</v>
      </c>
      <c r="K13" s="146">
        <f>SUM(I13*J13)</f>
        <v>0</v>
      </c>
      <c r="L13" s="146">
        <f t="shared" ref="L13" si="0">SUM(I13-K13)</f>
        <v>61600000</v>
      </c>
      <c r="M13" s="121">
        <f>SUM(L13:L13)</f>
        <v>61600000</v>
      </c>
      <c r="N13" s="121">
        <f t="shared" ref="N13" si="1">SUM(M13*11%)</f>
        <v>6776000</v>
      </c>
      <c r="O13" s="121">
        <f>SUM(M13*1.5%)</f>
        <v>924000</v>
      </c>
      <c r="P13" s="122">
        <f>SUM(M13+N13)</f>
        <v>68376000</v>
      </c>
      <c r="Q13" s="582" t="s">
        <v>426</v>
      </c>
      <c r="R13" s="554">
        <v>154000</v>
      </c>
      <c r="S13" s="148">
        <f>SUM(F13*R13)</f>
        <v>61600000</v>
      </c>
      <c r="T13" s="149">
        <v>0.25</v>
      </c>
      <c r="U13" s="121">
        <f>SUM(S13*T13)</f>
        <v>15400000</v>
      </c>
      <c r="V13" s="121">
        <f>SUM(S13-U13)</f>
        <v>46200000</v>
      </c>
      <c r="W13" s="146">
        <f>SUM(V13)</f>
        <v>46200000</v>
      </c>
      <c r="X13" s="149">
        <v>0.11</v>
      </c>
      <c r="Y13" s="146">
        <f>SUM(W13+(W13*X13))</f>
        <v>51282000</v>
      </c>
    </row>
    <row r="18" spans="1:297" ht="19" thickBot="1" x14ac:dyDescent="0.4">
      <c r="A18" s="843" t="s">
        <v>531</v>
      </c>
      <c r="B18" s="842"/>
      <c r="C18" s="842"/>
      <c r="D18" s="34"/>
      <c r="E18" s="4"/>
      <c r="F18" s="5"/>
      <c r="G18" s="4"/>
      <c r="H18" s="6"/>
      <c r="I18" s="7"/>
      <c r="J18" s="8"/>
      <c r="K18" s="9"/>
      <c r="L18" s="9"/>
      <c r="M18" s="10"/>
      <c r="N18" s="10"/>
      <c r="O18" s="10"/>
      <c r="P18" s="10"/>
      <c r="Q18" s="11"/>
      <c r="R18" s="11"/>
      <c r="S18" s="12"/>
      <c r="T18" s="13"/>
      <c r="U18" s="13"/>
      <c r="V18" s="13"/>
      <c r="W18" s="12"/>
      <c r="X18" s="13"/>
      <c r="Y18" s="13"/>
    </row>
    <row r="19" spans="1:297" ht="15.5" x14ac:dyDescent="0.35">
      <c r="A19" s="798" t="s">
        <v>0</v>
      </c>
      <c r="B19" s="798" t="s">
        <v>1</v>
      </c>
      <c r="C19" s="798"/>
      <c r="D19" s="798" t="s">
        <v>3</v>
      </c>
      <c r="E19" s="798" t="s">
        <v>5</v>
      </c>
      <c r="F19" s="798" t="s">
        <v>6</v>
      </c>
      <c r="G19" s="798"/>
      <c r="H19" s="370" t="s">
        <v>7</v>
      </c>
      <c r="I19" s="371" t="s">
        <v>8</v>
      </c>
      <c r="J19" s="372" t="s">
        <v>9</v>
      </c>
      <c r="K19" s="371" t="s">
        <v>10</v>
      </c>
      <c r="L19" s="371" t="s">
        <v>10</v>
      </c>
      <c r="M19" s="371" t="s">
        <v>11</v>
      </c>
      <c r="N19" s="802" t="s">
        <v>93</v>
      </c>
      <c r="O19" s="802" t="s">
        <v>206</v>
      </c>
      <c r="P19" s="371" t="s">
        <v>12</v>
      </c>
      <c r="Q19" s="911" t="s">
        <v>13</v>
      </c>
      <c r="R19" s="371" t="s">
        <v>14</v>
      </c>
      <c r="S19" s="371" t="s">
        <v>14</v>
      </c>
      <c r="T19" s="374" t="s">
        <v>15</v>
      </c>
      <c r="U19" s="40" t="s">
        <v>16</v>
      </c>
      <c r="V19" s="40" t="s">
        <v>17</v>
      </c>
      <c r="W19" s="40" t="s">
        <v>18</v>
      </c>
      <c r="X19" s="794" t="s">
        <v>19</v>
      </c>
      <c r="Y19" s="796" t="s">
        <v>17</v>
      </c>
    </row>
    <row r="20" spans="1:297" s="41" customFormat="1" ht="16" thickBot="1" x14ac:dyDescent="0.4">
      <c r="A20" s="799"/>
      <c r="B20" s="399" t="s">
        <v>20</v>
      </c>
      <c r="C20" s="395" t="s">
        <v>21</v>
      </c>
      <c r="D20" s="799"/>
      <c r="E20" s="799"/>
      <c r="F20" s="401" t="s">
        <v>23</v>
      </c>
      <c r="G20" s="395" t="s">
        <v>24</v>
      </c>
      <c r="H20" s="402" t="s">
        <v>25</v>
      </c>
      <c r="I20" s="403" t="s">
        <v>25</v>
      </c>
      <c r="J20" s="404" t="s">
        <v>26</v>
      </c>
      <c r="K20" s="403" t="s">
        <v>27</v>
      </c>
      <c r="L20" s="403" t="s">
        <v>28</v>
      </c>
      <c r="M20" s="403" t="s">
        <v>29</v>
      </c>
      <c r="N20" s="803"/>
      <c r="O20" s="803"/>
      <c r="P20" s="403" t="s">
        <v>30</v>
      </c>
      <c r="Q20" s="912"/>
      <c r="R20" s="403" t="s">
        <v>31</v>
      </c>
      <c r="S20" s="403" t="s">
        <v>32</v>
      </c>
      <c r="T20" s="406" t="s">
        <v>33</v>
      </c>
      <c r="U20" s="395" t="s">
        <v>34</v>
      </c>
      <c r="V20" s="395" t="s">
        <v>35</v>
      </c>
      <c r="W20" s="395" t="s">
        <v>36</v>
      </c>
      <c r="X20" s="795"/>
      <c r="Y20" s="797"/>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row>
    <row r="21" spans="1:297" s="120" customFormat="1" ht="30" customHeight="1" x14ac:dyDescent="0.35">
      <c r="A21" s="139">
        <v>1</v>
      </c>
      <c r="B21" s="140">
        <v>45805</v>
      </c>
      <c r="C21" s="141" t="s">
        <v>564</v>
      </c>
      <c r="D21" s="139" t="s">
        <v>346</v>
      </c>
      <c r="E21" s="292" t="s">
        <v>284</v>
      </c>
      <c r="F21" s="139">
        <v>250</v>
      </c>
      <c r="G21" s="147" t="s">
        <v>45</v>
      </c>
      <c r="H21" s="554">
        <v>154000</v>
      </c>
      <c r="I21" s="145">
        <f>SUM(F21*H21)</f>
        <v>38500000</v>
      </c>
      <c r="J21" s="147">
        <v>0</v>
      </c>
      <c r="K21" s="146">
        <f>SUM(I21*J21)</f>
        <v>0</v>
      </c>
      <c r="L21" s="146">
        <f t="shared" ref="L21" si="2">SUM(I21-K21)</f>
        <v>38500000</v>
      </c>
      <c r="M21" s="121">
        <f>SUM(L21:L21)</f>
        <v>38500000</v>
      </c>
      <c r="N21" s="121">
        <f t="shared" ref="N21" si="3">SUM(M21*11%)</f>
        <v>4235000</v>
      </c>
      <c r="O21" s="121">
        <f>SUM(M21*1.5%)</f>
        <v>577500</v>
      </c>
      <c r="P21" s="122">
        <f>SUM(M21+N21)</f>
        <v>42735000</v>
      </c>
      <c r="Q21" s="582" t="s">
        <v>426</v>
      </c>
      <c r="R21" s="554">
        <v>154000</v>
      </c>
      <c r="S21" s="148">
        <f>SUM(F21*R21)</f>
        <v>38500000</v>
      </c>
      <c r="T21" s="149">
        <v>0.22500000000000001</v>
      </c>
      <c r="U21" s="121">
        <f>SUM(S21*T21)</f>
        <v>8662500</v>
      </c>
      <c r="V21" s="121">
        <f>SUM(S21-U21)</f>
        <v>29837500</v>
      </c>
      <c r="W21" s="146">
        <f>SUM(V21)</f>
        <v>29837500</v>
      </c>
      <c r="X21" s="149">
        <v>0.11</v>
      </c>
      <c r="Y21" s="146">
        <f>SUM(W21+(W21*X21))</f>
        <v>33119625</v>
      </c>
    </row>
    <row r="24" spans="1:297" ht="19" thickBot="1" x14ac:dyDescent="0.4">
      <c r="A24" s="843" t="s">
        <v>645</v>
      </c>
      <c r="B24" s="842"/>
      <c r="C24" s="842"/>
      <c r="D24" s="34"/>
      <c r="E24" s="4"/>
      <c r="F24" s="5"/>
      <c r="G24" s="4"/>
      <c r="H24" s="6"/>
      <c r="I24" s="7"/>
      <c r="J24" s="8"/>
      <c r="K24" s="9"/>
      <c r="L24" s="9"/>
      <c r="M24" s="10"/>
      <c r="N24" s="10"/>
      <c r="O24" s="10"/>
      <c r="P24" s="10"/>
      <c r="Q24" s="11"/>
      <c r="R24" s="11"/>
      <c r="S24" s="12"/>
      <c r="T24" s="13"/>
      <c r="U24" s="13"/>
      <c r="V24" s="13"/>
      <c r="W24" s="12"/>
      <c r="X24" s="13"/>
      <c r="Y24" s="13"/>
    </row>
    <row r="25" spans="1:297" ht="15.5" x14ac:dyDescent="0.35">
      <c r="A25" s="798" t="s">
        <v>0</v>
      </c>
      <c r="B25" s="798" t="s">
        <v>1</v>
      </c>
      <c r="C25" s="798"/>
      <c r="D25" s="798" t="s">
        <v>3</v>
      </c>
      <c r="E25" s="798" t="s">
        <v>5</v>
      </c>
      <c r="F25" s="798" t="s">
        <v>6</v>
      </c>
      <c r="G25" s="798"/>
      <c r="H25" s="370" t="s">
        <v>7</v>
      </c>
      <c r="I25" s="371" t="s">
        <v>8</v>
      </c>
      <c r="J25" s="372" t="s">
        <v>9</v>
      </c>
      <c r="K25" s="371" t="s">
        <v>10</v>
      </c>
      <c r="L25" s="371" t="s">
        <v>10</v>
      </c>
      <c r="M25" s="371" t="s">
        <v>11</v>
      </c>
      <c r="N25" s="802" t="s">
        <v>93</v>
      </c>
      <c r="O25" s="802" t="s">
        <v>206</v>
      </c>
      <c r="P25" s="371" t="s">
        <v>12</v>
      </c>
      <c r="Q25" s="911" t="s">
        <v>13</v>
      </c>
      <c r="R25" s="371" t="s">
        <v>14</v>
      </c>
      <c r="S25" s="371" t="s">
        <v>14</v>
      </c>
      <c r="T25" s="374" t="s">
        <v>15</v>
      </c>
      <c r="U25" s="40" t="s">
        <v>16</v>
      </c>
      <c r="V25" s="40" t="s">
        <v>17</v>
      </c>
      <c r="W25" s="40" t="s">
        <v>18</v>
      </c>
      <c r="X25" s="794" t="s">
        <v>19</v>
      </c>
      <c r="Y25" s="796" t="s">
        <v>17</v>
      </c>
    </row>
    <row r="26" spans="1:297" s="41" customFormat="1" ht="16" thickBot="1" x14ac:dyDescent="0.4">
      <c r="A26" s="799"/>
      <c r="B26" s="399" t="s">
        <v>20</v>
      </c>
      <c r="C26" s="395" t="s">
        <v>21</v>
      </c>
      <c r="D26" s="799"/>
      <c r="E26" s="799"/>
      <c r="F26" s="401" t="s">
        <v>23</v>
      </c>
      <c r="G26" s="395" t="s">
        <v>24</v>
      </c>
      <c r="H26" s="402" t="s">
        <v>25</v>
      </c>
      <c r="I26" s="403" t="s">
        <v>25</v>
      </c>
      <c r="J26" s="404" t="s">
        <v>26</v>
      </c>
      <c r="K26" s="403" t="s">
        <v>27</v>
      </c>
      <c r="L26" s="403" t="s">
        <v>28</v>
      </c>
      <c r="M26" s="403" t="s">
        <v>29</v>
      </c>
      <c r="N26" s="803"/>
      <c r="O26" s="803"/>
      <c r="P26" s="403" t="s">
        <v>30</v>
      </c>
      <c r="Q26" s="912"/>
      <c r="R26" s="403" t="s">
        <v>31</v>
      </c>
      <c r="S26" s="403" t="s">
        <v>32</v>
      </c>
      <c r="T26" s="406" t="s">
        <v>33</v>
      </c>
      <c r="U26" s="395" t="s">
        <v>34</v>
      </c>
      <c r="V26" s="395" t="s">
        <v>35</v>
      </c>
      <c r="W26" s="395" t="s">
        <v>36</v>
      </c>
      <c r="X26" s="795"/>
      <c r="Y26" s="797"/>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row>
    <row r="27" spans="1:297" s="120" customFormat="1" ht="30" customHeight="1" x14ac:dyDescent="0.35">
      <c r="A27" s="139">
        <v>1</v>
      </c>
      <c r="B27" s="140">
        <v>45876</v>
      </c>
      <c r="C27" s="141" t="s">
        <v>651</v>
      </c>
      <c r="D27" s="139" t="s">
        <v>346</v>
      </c>
      <c r="E27" s="292" t="s">
        <v>284</v>
      </c>
      <c r="F27" s="139">
        <v>250</v>
      </c>
      <c r="G27" s="147" t="s">
        <v>45</v>
      </c>
      <c r="H27" s="554">
        <v>154000</v>
      </c>
      <c r="I27" s="145">
        <f>SUM(F27*H27)</f>
        <v>38500000</v>
      </c>
      <c r="J27" s="147">
        <v>0</v>
      </c>
      <c r="K27" s="146">
        <f>SUM(I27*J27)</f>
        <v>0</v>
      </c>
      <c r="L27" s="146">
        <f t="shared" ref="L27" si="4">SUM(I27-K27)</f>
        <v>38500000</v>
      </c>
      <c r="M27" s="121">
        <f>SUM(L27:L27)</f>
        <v>38500000</v>
      </c>
      <c r="N27" s="121">
        <f t="shared" ref="N27" si="5">SUM(M27*11%)</f>
        <v>4235000</v>
      </c>
      <c r="O27" s="121">
        <f>SUM(M27*1.5%)</f>
        <v>577500</v>
      </c>
      <c r="P27" s="122">
        <f>SUM(M27+N27)</f>
        <v>42735000</v>
      </c>
      <c r="Q27" s="582" t="s">
        <v>426</v>
      </c>
      <c r="R27" s="554">
        <v>154000</v>
      </c>
      <c r="S27" s="148">
        <f>SUM(F27*R27)</f>
        <v>38500000</v>
      </c>
      <c r="T27" s="149">
        <v>0.22500000000000001</v>
      </c>
      <c r="U27" s="121">
        <f>SUM(S27*T27)</f>
        <v>8662500</v>
      </c>
      <c r="V27" s="121">
        <f>SUM(S27-U27)</f>
        <v>29837500</v>
      </c>
      <c r="W27" s="146">
        <f>SUM(V27)</f>
        <v>29837500</v>
      </c>
      <c r="X27" s="149">
        <v>0.11</v>
      </c>
      <c r="Y27" s="146">
        <f>SUM(W27+(W27*X27))</f>
        <v>33119625</v>
      </c>
    </row>
    <row r="31" spans="1:297" ht="19" thickBot="1" x14ac:dyDescent="0.4">
      <c r="A31" s="843" t="s">
        <v>669</v>
      </c>
      <c r="B31" s="842"/>
      <c r="C31" s="842"/>
      <c r="D31" s="34"/>
      <c r="E31" s="4"/>
      <c r="F31" s="5"/>
      <c r="G31" s="4"/>
      <c r="H31" s="6"/>
      <c r="I31" s="7"/>
      <c r="J31" s="8"/>
      <c r="K31" s="9"/>
      <c r="L31" s="9"/>
      <c r="M31" s="10"/>
      <c r="N31" s="10"/>
      <c r="O31" s="10"/>
      <c r="P31" s="10"/>
      <c r="Q31" s="11"/>
      <c r="R31" s="11"/>
      <c r="S31" s="12"/>
      <c r="T31" s="13"/>
      <c r="U31" s="13"/>
      <c r="V31" s="13"/>
      <c r="W31" s="12"/>
      <c r="X31" s="13"/>
      <c r="Y31" s="13"/>
    </row>
    <row r="32" spans="1:297" ht="15.5" x14ac:dyDescent="0.35">
      <c r="A32" s="798" t="s">
        <v>0</v>
      </c>
      <c r="B32" s="798" t="s">
        <v>1</v>
      </c>
      <c r="C32" s="798"/>
      <c r="D32" s="798" t="s">
        <v>3</v>
      </c>
      <c r="E32" s="798" t="s">
        <v>5</v>
      </c>
      <c r="F32" s="798" t="s">
        <v>6</v>
      </c>
      <c r="G32" s="798"/>
      <c r="H32" s="370" t="s">
        <v>7</v>
      </c>
      <c r="I32" s="371" t="s">
        <v>8</v>
      </c>
      <c r="J32" s="372" t="s">
        <v>9</v>
      </c>
      <c r="K32" s="371" t="s">
        <v>10</v>
      </c>
      <c r="L32" s="371" t="s">
        <v>10</v>
      </c>
      <c r="M32" s="371" t="s">
        <v>11</v>
      </c>
      <c r="N32" s="802" t="s">
        <v>93</v>
      </c>
      <c r="O32" s="802" t="s">
        <v>206</v>
      </c>
      <c r="P32" s="371" t="s">
        <v>12</v>
      </c>
      <c r="Q32" s="911" t="s">
        <v>13</v>
      </c>
      <c r="R32" s="371" t="s">
        <v>14</v>
      </c>
      <c r="S32" s="371" t="s">
        <v>14</v>
      </c>
      <c r="T32" s="374" t="s">
        <v>15</v>
      </c>
      <c r="U32" s="40" t="s">
        <v>16</v>
      </c>
      <c r="V32" s="40" t="s">
        <v>17</v>
      </c>
      <c r="W32" s="40" t="s">
        <v>18</v>
      </c>
      <c r="X32" s="794" t="s">
        <v>19</v>
      </c>
      <c r="Y32" s="796" t="s">
        <v>17</v>
      </c>
    </row>
    <row r="33" spans="1:297" s="41" customFormat="1" ht="16" thickBot="1" x14ac:dyDescent="0.4">
      <c r="A33" s="799"/>
      <c r="B33" s="399" t="s">
        <v>20</v>
      </c>
      <c r="C33" s="395" t="s">
        <v>21</v>
      </c>
      <c r="D33" s="799"/>
      <c r="E33" s="799"/>
      <c r="F33" s="401" t="s">
        <v>23</v>
      </c>
      <c r="G33" s="395" t="s">
        <v>24</v>
      </c>
      <c r="H33" s="402" t="s">
        <v>25</v>
      </c>
      <c r="I33" s="403" t="s">
        <v>25</v>
      </c>
      <c r="J33" s="404" t="s">
        <v>26</v>
      </c>
      <c r="K33" s="403" t="s">
        <v>27</v>
      </c>
      <c r="L33" s="403" t="s">
        <v>28</v>
      </c>
      <c r="M33" s="403" t="s">
        <v>29</v>
      </c>
      <c r="N33" s="803"/>
      <c r="O33" s="803"/>
      <c r="P33" s="403" t="s">
        <v>30</v>
      </c>
      <c r="Q33" s="912"/>
      <c r="R33" s="403" t="s">
        <v>31</v>
      </c>
      <c r="S33" s="403" t="s">
        <v>32</v>
      </c>
      <c r="T33" s="406" t="s">
        <v>33</v>
      </c>
      <c r="U33" s="395" t="s">
        <v>34</v>
      </c>
      <c r="V33" s="395" t="s">
        <v>35</v>
      </c>
      <c r="W33" s="395" t="s">
        <v>36</v>
      </c>
      <c r="X33" s="795"/>
      <c r="Y33" s="797"/>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row>
    <row r="34" spans="1:297" s="120" customFormat="1" ht="30" customHeight="1" x14ac:dyDescent="0.35">
      <c r="A34" s="139">
        <v>1</v>
      </c>
      <c r="B34" s="140">
        <v>45915</v>
      </c>
      <c r="C34" s="141" t="s">
        <v>671</v>
      </c>
      <c r="D34" s="139" t="s">
        <v>346</v>
      </c>
      <c r="E34" s="292" t="s">
        <v>284</v>
      </c>
      <c r="F34" s="139">
        <v>250</v>
      </c>
      <c r="G34" s="147" t="s">
        <v>45</v>
      </c>
      <c r="H34" s="554">
        <v>154000</v>
      </c>
      <c r="I34" s="145">
        <f>SUM(F34*H34)</f>
        <v>38500000</v>
      </c>
      <c r="J34" s="147">
        <v>0</v>
      </c>
      <c r="K34" s="146">
        <f>SUM(I34*J34)</f>
        <v>0</v>
      </c>
      <c r="L34" s="146">
        <f t="shared" ref="L34" si="6">SUM(I34-K34)</f>
        <v>38500000</v>
      </c>
      <c r="M34" s="121">
        <f>SUM(L34:L34)</f>
        <v>38500000</v>
      </c>
      <c r="N34" s="121">
        <f t="shared" ref="N34" si="7">SUM(M34*11%)</f>
        <v>4235000</v>
      </c>
      <c r="O34" s="121">
        <f>SUM(M34*1.5%)</f>
        <v>577500</v>
      </c>
      <c r="P34" s="122">
        <f>SUM(M34+N34)</f>
        <v>42735000</v>
      </c>
      <c r="Q34" s="582" t="s">
        <v>426</v>
      </c>
      <c r="R34" s="554">
        <v>154000</v>
      </c>
      <c r="S34" s="148">
        <f>SUM(F34*R34)</f>
        <v>38500000</v>
      </c>
      <c r="T34" s="149">
        <v>0.22500000000000001</v>
      </c>
      <c r="U34" s="121">
        <f>SUM(S34*T34)</f>
        <v>8662500</v>
      </c>
      <c r="V34" s="121">
        <f>SUM(S34-U34)</f>
        <v>29837500</v>
      </c>
      <c r="W34" s="146">
        <f>SUM(V34)</f>
        <v>29837500</v>
      </c>
      <c r="X34" s="149">
        <v>0.11</v>
      </c>
      <c r="Y34" s="146">
        <f>SUM(W34+(W34*X34))</f>
        <v>33119625</v>
      </c>
    </row>
    <row r="37" spans="1:297" ht="19" thickBot="1" x14ac:dyDescent="0.4">
      <c r="A37" s="843" t="s">
        <v>669</v>
      </c>
      <c r="B37" s="842"/>
      <c r="C37" s="842"/>
      <c r="D37" s="34"/>
      <c r="E37" s="4"/>
      <c r="F37" s="5"/>
      <c r="G37" s="4"/>
      <c r="H37" s="6"/>
      <c r="I37" s="7"/>
      <c r="J37" s="8"/>
      <c r="K37" s="9"/>
      <c r="L37" s="9"/>
      <c r="M37" s="10"/>
      <c r="N37" s="10"/>
      <c r="O37" s="10"/>
      <c r="P37" s="10"/>
      <c r="Q37" s="11"/>
      <c r="R37" s="11"/>
      <c r="S37" s="12"/>
      <c r="T37" s="13"/>
      <c r="U37" s="13"/>
      <c r="V37" s="13"/>
      <c r="W37" s="12"/>
      <c r="X37" s="13"/>
      <c r="Y37" s="13"/>
    </row>
    <row r="38" spans="1:297" ht="15.5" x14ac:dyDescent="0.35">
      <c r="A38" s="798" t="s">
        <v>0</v>
      </c>
      <c r="B38" s="798" t="s">
        <v>1</v>
      </c>
      <c r="C38" s="798"/>
      <c r="D38" s="798" t="s">
        <v>3</v>
      </c>
      <c r="E38" s="798" t="s">
        <v>5</v>
      </c>
      <c r="F38" s="798" t="s">
        <v>6</v>
      </c>
      <c r="G38" s="798"/>
      <c r="H38" s="370" t="s">
        <v>7</v>
      </c>
      <c r="I38" s="371" t="s">
        <v>8</v>
      </c>
      <c r="J38" s="372" t="s">
        <v>9</v>
      </c>
      <c r="K38" s="371" t="s">
        <v>10</v>
      </c>
      <c r="L38" s="371" t="s">
        <v>10</v>
      </c>
      <c r="M38" s="371" t="s">
        <v>11</v>
      </c>
      <c r="N38" s="802" t="s">
        <v>93</v>
      </c>
      <c r="O38" s="802" t="s">
        <v>206</v>
      </c>
      <c r="P38" s="371" t="s">
        <v>12</v>
      </c>
      <c r="Q38" s="911" t="s">
        <v>13</v>
      </c>
      <c r="R38" s="371" t="s">
        <v>14</v>
      </c>
      <c r="S38" s="371" t="s">
        <v>14</v>
      </c>
      <c r="T38" s="374" t="s">
        <v>15</v>
      </c>
      <c r="U38" s="40" t="s">
        <v>16</v>
      </c>
      <c r="V38" s="40" t="s">
        <v>17</v>
      </c>
      <c r="W38" s="40" t="s">
        <v>18</v>
      </c>
      <c r="X38" s="794" t="s">
        <v>19</v>
      </c>
      <c r="Y38" s="796" t="s">
        <v>17</v>
      </c>
    </row>
    <row r="39" spans="1:297" s="41" customFormat="1" ht="16" thickBot="1" x14ac:dyDescent="0.4">
      <c r="A39" s="799"/>
      <c r="B39" s="399" t="s">
        <v>20</v>
      </c>
      <c r="C39" s="395" t="s">
        <v>21</v>
      </c>
      <c r="D39" s="799"/>
      <c r="E39" s="799"/>
      <c r="F39" s="401" t="s">
        <v>23</v>
      </c>
      <c r="G39" s="395" t="s">
        <v>24</v>
      </c>
      <c r="H39" s="402" t="s">
        <v>25</v>
      </c>
      <c r="I39" s="403" t="s">
        <v>25</v>
      </c>
      <c r="J39" s="404" t="s">
        <v>26</v>
      </c>
      <c r="K39" s="403" t="s">
        <v>27</v>
      </c>
      <c r="L39" s="403" t="s">
        <v>28</v>
      </c>
      <c r="M39" s="403" t="s">
        <v>29</v>
      </c>
      <c r="N39" s="803"/>
      <c r="O39" s="803"/>
      <c r="P39" s="403" t="s">
        <v>30</v>
      </c>
      <c r="Q39" s="912"/>
      <c r="R39" s="403" t="s">
        <v>31</v>
      </c>
      <c r="S39" s="403" t="s">
        <v>32</v>
      </c>
      <c r="T39" s="406" t="s">
        <v>33</v>
      </c>
      <c r="U39" s="395" t="s">
        <v>34</v>
      </c>
      <c r="V39" s="395" t="s">
        <v>35</v>
      </c>
      <c r="W39" s="395" t="s">
        <v>36</v>
      </c>
      <c r="X39" s="795"/>
      <c r="Y39" s="797"/>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row>
    <row r="40" spans="1:297" s="120" customFormat="1" ht="30" customHeight="1" x14ac:dyDescent="0.35">
      <c r="A40" s="139">
        <v>1</v>
      </c>
      <c r="B40" s="140">
        <v>45915</v>
      </c>
      <c r="C40" s="141" t="s">
        <v>671</v>
      </c>
      <c r="D40" s="139" t="s">
        <v>346</v>
      </c>
      <c r="E40" s="292" t="s">
        <v>284</v>
      </c>
      <c r="F40" s="139">
        <v>250</v>
      </c>
      <c r="G40" s="147" t="s">
        <v>45</v>
      </c>
      <c r="H40" s="554">
        <v>154000</v>
      </c>
      <c r="I40" s="145">
        <f>SUM(F40*H40)</f>
        <v>38500000</v>
      </c>
      <c r="J40" s="147">
        <v>0</v>
      </c>
      <c r="K40" s="146">
        <f>SUM(I40*J40)</f>
        <v>0</v>
      </c>
      <c r="L40" s="146">
        <f t="shared" ref="L40" si="8">SUM(I40-K40)</f>
        <v>38500000</v>
      </c>
      <c r="M40" s="121">
        <f>SUM(L40:L40)</f>
        <v>38500000</v>
      </c>
      <c r="N40" s="121">
        <f t="shared" ref="N40" si="9">SUM(M40*11%)</f>
        <v>4235000</v>
      </c>
      <c r="O40" s="121">
        <f>SUM(M40*1.5%)</f>
        <v>577500</v>
      </c>
      <c r="P40" s="122">
        <f>SUM(M40+N40)</f>
        <v>42735000</v>
      </c>
      <c r="Q40" s="582" t="s">
        <v>426</v>
      </c>
      <c r="R40" s="554">
        <v>154000</v>
      </c>
      <c r="S40" s="148">
        <f>SUM(F40*R40)</f>
        <v>38500000</v>
      </c>
      <c r="T40" s="149">
        <v>0.22500000000000001</v>
      </c>
      <c r="U40" s="121">
        <f>SUM(S40*T40)</f>
        <v>8662500</v>
      </c>
      <c r="V40" s="121">
        <f>SUM(S40-U40)</f>
        <v>29837500</v>
      </c>
      <c r="W40" s="146">
        <f>SUM(V40)</f>
        <v>29837500</v>
      </c>
      <c r="X40" s="149">
        <v>0.11</v>
      </c>
      <c r="Y40" s="146">
        <f>SUM(W40+(W40*X40))</f>
        <v>33119625</v>
      </c>
    </row>
    <row r="43" spans="1:297" ht="19" thickBot="1" x14ac:dyDescent="0.4">
      <c r="A43" s="843" t="s">
        <v>712</v>
      </c>
      <c r="B43" s="842"/>
      <c r="C43" s="842"/>
      <c r="D43" s="34"/>
      <c r="E43" s="4"/>
      <c r="F43" s="5"/>
      <c r="G43" s="4"/>
      <c r="H43" s="6"/>
      <c r="I43" s="7"/>
      <c r="J43" s="8"/>
      <c r="K43" s="9"/>
      <c r="L43" s="9"/>
      <c r="M43" s="10"/>
      <c r="N43" s="10"/>
      <c r="O43" s="10"/>
      <c r="P43" s="10"/>
      <c r="Q43" s="11"/>
      <c r="R43" s="11"/>
      <c r="S43" s="12"/>
      <c r="T43" s="13"/>
      <c r="U43" s="13"/>
      <c r="V43" s="13"/>
      <c r="W43" s="12"/>
      <c r="X43" s="13"/>
      <c r="Y43" s="13"/>
    </row>
    <row r="44" spans="1:297" ht="15.5" x14ac:dyDescent="0.35">
      <c r="A44" s="798" t="s">
        <v>0</v>
      </c>
      <c r="B44" s="798" t="s">
        <v>1</v>
      </c>
      <c r="C44" s="798"/>
      <c r="D44" s="798" t="s">
        <v>3</v>
      </c>
      <c r="E44" s="798" t="s">
        <v>5</v>
      </c>
      <c r="F44" s="798" t="s">
        <v>6</v>
      </c>
      <c r="G44" s="798"/>
      <c r="H44" s="370" t="s">
        <v>7</v>
      </c>
      <c r="I44" s="371" t="s">
        <v>8</v>
      </c>
      <c r="J44" s="372" t="s">
        <v>9</v>
      </c>
      <c r="K44" s="371" t="s">
        <v>10</v>
      </c>
      <c r="L44" s="371" t="s">
        <v>10</v>
      </c>
      <c r="M44" s="371" t="s">
        <v>11</v>
      </c>
      <c r="N44" s="802" t="s">
        <v>93</v>
      </c>
      <c r="O44" s="802" t="s">
        <v>206</v>
      </c>
      <c r="P44" s="371" t="s">
        <v>12</v>
      </c>
      <c r="Q44" s="911" t="s">
        <v>13</v>
      </c>
      <c r="R44" s="371" t="s">
        <v>14</v>
      </c>
      <c r="S44" s="371" t="s">
        <v>14</v>
      </c>
      <c r="T44" s="374" t="s">
        <v>15</v>
      </c>
      <c r="U44" s="40" t="s">
        <v>16</v>
      </c>
      <c r="V44" s="40" t="s">
        <v>17</v>
      </c>
      <c r="W44" s="40" t="s">
        <v>18</v>
      </c>
      <c r="X44" s="794" t="s">
        <v>19</v>
      </c>
      <c r="Y44" s="796" t="s">
        <v>17</v>
      </c>
    </row>
    <row r="45" spans="1:297" s="41" customFormat="1" ht="16" thickBot="1" x14ac:dyDescent="0.4">
      <c r="A45" s="799"/>
      <c r="B45" s="399" t="s">
        <v>20</v>
      </c>
      <c r="C45" s="395" t="s">
        <v>21</v>
      </c>
      <c r="D45" s="799"/>
      <c r="E45" s="799"/>
      <c r="F45" s="401" t="s">
        <v>23</v>
      </c>
      <c r="G45" s="395" t="s">
        <v>24</v>
      </c>
      <c r="H45" s="402" t="s">
        <v>25</v>
      </c>
      <c r="I45" s="403" t="s">
        <v>25</v>
      </c>
      <c r="J45" s="404" t="s">
        <v>26</v>
      </c>
      <c r="K45" s="403" t="s">
        <v>27</v>
      </c>
      <c r="L45" s="403" t="s">
        <v>28</v>
      </c>
      <c r="M45" s="403" t="s">
        <v>29</v>
      </c>
      <c r="N45" s="803"/>
      <c r="O45" s="803"/>
      <c r="P45" s="403" t="s">
        <v>30</v>
      </c>
      <c r="Q45" s="912"/>
      <c r="R45" s="403" t="s">
        <v>31</v>
      </c>
      <c r="S45" s="403" t="s">
        <v>32</v>
      </c>
      <c r="T45" s="406" t="s">
        <v>33</v>
      </c>
      <c r="U45" s="395" t="s">
        <v>34</v>
      </c>
      <c r="V45" s="395" t="s">
        <v>35</v>
      </c>
      <c r="W45" s="395" t="s">
        <v>36</v>
      </c>
      <c r="X45" s="795"/>
      <c r="Y45" s="797"/>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row>
    <row r="46" spans="1:297" s="120" customFormat="1" ht="30" customHeight="1" x14ac:dyDescent="0.35">
      <c r="A46" s="139">
        <v>1</v>
      </c>
      <c r="B46" s="140">
        <v>45974</v>
      </c>
      <c r="C46" s="141" t="s">
        <v>723</v>
      </c>
      <c r="D46" s="139" t="s">
        <v>346</v>
      </c>
      <c r="E46" s="292" t="s">
        <v>284</v>
      </c>
      <c r="F46" s="139">
        <v>325</v>
      </c>
      <c r="G46" s="147" t="s">
        <v>45</v>
      </c>
      <c r="H46" s="554">
        <v>154000</v>
      </c>
      <c r="I46" s="145">
        <f>SUM(F46*H46)</f>
        <v>50050000</v>
      </c>
      <c r="J46" s="147">
        <v>0</v>
      </c>
      <c r="K46" s="146">
        <f>SUM(I46*J46)</f>
        <v>0</v>
      </c>
      <c r="L46" s="146">
        <f t="shared" ref="L46" si="10">SUM(I46-K46)</f>
        <v>50050000</v>
      </c>
      <c r="M46" s="121">
        <f>SUM(L46:L46)</f>
        <v>50050000</v>
      </c>
      <c r="N46" s="121">
        <f t="shared" ref="N46" si="11">SUM(M46*11%)</f>
        <v>5505500</v>
      </c>
      <c r="O46" s="121">
        <f>SUM(M46*1.5%)</f>
        <v>750750</v>
      </c>
      <c r="P46" s="122">
        <f>SUM(M46+N46)</f>
        <v>55555500</v>
      </c>
      <c r="Q46" s="582" t="s">
        <v>426</v>
      </c>
      <c r="R46" s="554">
        <v>154000</v>
      </c>
      <c r="S46" s="148">
        <f>SUM(F46*R46)</f>
        <v>50050000</v>
      </c>
      <c r="T46" s="149">
        <v>0.22500000000000001</v>
      </c>
      <c r="U46" s="121">
        <f>SUM(S46*T46)</f>
        <v>11261250</v>
      </c>
      <c r="V46" s="121">
        <f>SUM(S46-U46)</f>
        <v>38788750</v>
      </c>
      <c r="W46" s="146">
        <f>SUM(V46)</f>
        <v>38788750</v>
      </c>
      <c r="X46" s="149">
        <v>0.11</v>
      </c>
      <c r="Y46" s="146">
        <f>SUM(W46+(W46*X46))</f>
        <v>43055512.5</v>
      </c>
    </row>
  </sheetData>
  <mergeCells count="68">
    <mergeCell ref="X11:X12"/>
    <mergeCell ref="Y11:Y12"/>
    <mergeCell ref="A6:E6"/>
    <mergeCell ref="E11:E12"/>
    <mergeCell ref="F11:G11"/>
    <mergeCell ref="N11:N12"/>
    <mergeCell ref="O11:O12"/>
    <mergeCell ref="Q11:Q12"/>
    <mergeCell ref="A10:C10"/>
    <mergeCell ref="A11:A12"/>
    <mergeCell ref="B11:C11"/>
    <mergeCell ref="D11:D12"/>
    <mergeCell ref="A1:G1"/>
    <mergeCell ref="A18:C18"/>
    <mergeCell ref="A19:A20"/>
    <mergeCell ref="B19:C19"/>
    <mergeCell ref="D19:D20"/>
    <mergeCell ref="X19:X20"/>
    <mergeCell ref="Y19:Y20"/>
    <mergeCell ref="E19:E20"/>
    <mergeCell ref="F19:G19"/>
    <mergeCell ref="N19:N20"/>
    <mergeCell ref="O19:O20"/>
    <mergeCell ref="Q19:Q20"/>
    <mergeCell ref="A24:C24"/>
    <mergeCell ref="A25:A26"/>
    <mergeCell ref="B25:C25"/>
    <mergeCell ref="D25:D26"/>
    <mergeCell ref="X25:X26"/>
    <mergeCell ref="Y25:Y26"/>
    <mergeCell ref="E25:E26"/>
    <mergeCell ref="F25:G25"/>
    <mergeCell ref="N25:N26"/>
    <mergeCell ref="O25:O26"/>
    <mergeCell ref="Q25:Q26"/>
    <mergeCell ref="A31:C31"/>
    <mergeCell ref="A32:A33"/>
    <mergeCell ref="B32:C32"/>
    <mergeCell ref="D32:D33"/>
    <mergeCell ref="X32:X33"/>
    <mergeCell ref="Y32:Y33"/>
    <mergeCell ref="E32:E33"/>
    <mergeCell ref="F32:G32"/>
    <mergeCell ref="N32:N33"/>
    <mergeCell ref="O32:O33"/>
    <mergeCell ref="Q32:Q33"/>
    <mergeCell ref="A37:C37"/>
    <mergeCell ref="A38:A39"/>
    <mergeCell ref="B38:C38"/>
    <mergeCell ref="D38:D39"/>
    <mergeCell ref="X38:X39"/>
    <mergeCell ref="Y38:Y39"/>
    <mergeCell ref="E38:E39"/>
    <mergeCell ref="F38:G38"/>
    <mergeCell ref="N38:N39"/>
    <mergeCell ref="O38:O39"/>
    <mergeCell ref="Q38:Q39"/>
    <mergeCell ref="A43:C43"/>
    <mergeCell ref="A44:A45"/>
    <mergeCell ref="B44:C44"/>
    <mergeCell ref="D44:D45"/>
    <mergeCell ref="X44:X45"/>
    <mergeCell ref="Y44:Y45"/>
    <mergeCell ref="E44:E45"/>
    <mergeCell ref="F44:G44"/>
    <mergeCell ref="N44:N45"/>
    <mergeCell ref="O44:O45"/>
    <mergeCell ref="Q44:Q45"/>
  </mergeCells>
  <pageMargins left="0.7" right="0.7" top="0.75" bottom="0.75" header="0.3" footer="0.3"/>
  <pageSetup paperSize="5" scale="53" fitToHeight="0" orientation="landscape" horizontalDpi="120" verticalDpi="72"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EE80-B02C-4CB3-B175-897BB91FF1F5}">
  <sheetPr codeName="Sheet57">
    <pageSetUpPr fitToPage="1"/>
  </sheetPr>
  <dimension ref="A1:KK33"/>
  <sheetViews>
    <sheetView topLeftCell="A7" zoomScaleNormal="100" workbookViewId="0">
      <selection activeCell="A12" sqref="A12:A23"/>
    </sheetView>
  </sheetViews>
  <sheetFormatPr defaultRowHeight="14.5" x14ac:dyDescent="0.35"/>
  <cols>
    <col min="1" max="1" width="5.7265625" customWidth="1"/>
    <col min="2" max="2" width="15.7265625" style="28" customWidth="1"/>
    <col min="3" max="3" width="15.7265625" customWidth="1"/>
    <col min="4" max="4" width="22.453125" style="223" customWidth="1"/>
    <col min="5" max="5" width="66.1796875" customWidth="1"/>
    <col min="6" max="7" width="8.7265625" customWidth="1"/>
    <col min="8" max="8" width="19" customWidth="1"/>
    <col min="9" max="16" width="15.7265625" customWidth="1"/>
    <col min="17" max="17" width="32.54296875" customWidth="1"/>
    <col min="18" max="18" width="18.1796875" bestFit="1" customWidth="1"/>
    <col min="19" max="19" width="24.81640625" customWidth="1"/>
    <col min="20" max="21" width="15.7265625" customWidth="1"/>
    <col min="22" max="22" width="18.453125" customWidth="1"/>
    <col min="23" max="23" width="15.7265625" style="19"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x14ac:dyDescent="0.35">
      <c r="M2" s="31"/>
    </row>
    <row r="4" spans="1:297" ht="31" x14ac:dyDescent="0.35">
      <c r="A4" s="903" t="s">
        <v>422</v>
      </c>
      <c r="B4" s="903"/>
      <c r="C4" s="903"/>
      <c r="D4" s="903"/>
      <c r="E4" s="903"/>
      <c r="F4" s="27"/>
      <c r="G4" s="27"/>
      <c r="H4" s="21"/>
      <c r="I4" s="21"/>
      <c r="J4" s="22"/>
      <c r="K4" s="21"/>
      <c r="L4" s="21"/>
      <c r="M4" s="31"/>
      <c r="N4" s="23"/>
      <c r="O4" s="448"/>
      <c r="P4" s="448"/>
      <c r="Q4" s="23"/>
      <c r="R4" s="23"/>
      <c r="S4" s="25"/>
      <c r="T4" s="23"/>
      <c r="U4" s="23"/>
      <c r="V4" s="23"/>
      <c r="W4" s="25"/>
      <c r="X4" s="23"/>
      <c r="Y4" s="23"/>
    </row>
    <row r="5" spans="1:297" x14ac:dyDescent="0.35">
      <c r="M5" s="31"/>
    </row>
    <row r="6" spans="1:297" x14ac:dyDescent="0.35">
      <c r="M6" s="31"/>
    </row>
    <row r="7" spans="1:297" x14ac:dyDescent="0.35">
      <c r="M7" s="322"/>
    </row>
    <row r="9" spans="1:297" ht="19" thickBot="1" x14ac:dyDescent="0.4">
      <c r="A9" s="843" t="s">
        <v>740</v>
      </c>
      <c r="B9" s="842"/>
      <c r="C9" s="842"/>
      <c r="D9" s="34"/>
      <c r="E9" s="4"/>
      <c r="F9" s="5"/>
      <c r="G9" s="4"/>
      <c r="H9" s="6"/>
      <c r="I9" s="7"/>
      <c r="J9" s="8"/>
      <c r="K9" s="9"/>
      <c r="L9" s="9"/>
      <c r="M9" s="10"/>
      <c r="N9" s="10"/>
      <c r="O9" s="10"/>
      <c r="P9" s="10"/>
      <c r="Q9" s="11"/>
      <c r="R9" s="11"/>
      <c r="S9" s="12"/>
      <c r="T9" s="13"/>
      <c r="U9" s="13"/>
      <c r="V9" s="13"/>
      <c r="W9" s="12"/>
      <c r="X9" s="13"/>
      <c r="Y9" s="13"/>
    </row>
    <row r="10" spans="1:297" ht="15.5" x14ac:dyDescent="0.35">
      <c r="A10" s="798" t="s">
        <v>0</v>
      </c>
      <c r="B10" s="798" t="s">
        <v>1</v>
      </c>
      <c r="C10" s="798"/>
      <c r="D10" s="798" t="s">
        <v>3</v>
      </c>
      <c r="E10" s="798" t="s">
        <v>5</v>
      </c>
      <c r="F10" s="798" t="s">
        <v>6</v>
      </c>
      <c r="G10" s="798"/>
      <c r="H10" s="370" t="s">
        <v>7</v>
      </c>
      <c r="I10" s="371" t="s">
        <v>8</v>
      </c>
      <c r="J10" s="372" t="s">
        <v>9</v>
      </c>
      <c r="K10" s="371" t="s">
        <v>10</v>
      </c>
      <c r="L10" s="371" t="s">
        <v>10</v>
      </c>
      <c r="M10" s="371" t="s">
        <v>11</v>
      </c>
      <c r="N10" s="802" t="s">
        <v>93</v>
      </c>
      <c r="O10" s="802" t="s">
        <v>206</v>
      </c>
      <c r="P10" s="371" t="s">
        <v>12</v>
      </c>
      <c r="Q10" s="911" t="s">
        <v>13</v>
      </c>
      <c r="R10" s="371" t="s">
        <v>14</v>
      </c>
      <c r="S10" s="371" t="s">
        <v>14</v>
      </c>
      <c r="T10" s="374" t="s">
        <v>15</v>
      </c>
      <c r="U10" s="40" t="s">
        <v>16</v>
      </c>
      <c r="V10" s="40" t="s">
        <v>17</v>
      </c>
      <c r="W10" s="40" t="s">
        <v>18</v>
      </c>
      <c r="X10" s="794" t="s">
        <v>19</v>
      </c>
      <c r="Y10" s="796" t="s">
        <v>17</v>
      </c>
    </row>
    <row r="11" spans="1:297" s="41" customFormat="1" ht="16" thickBot="1" x14ac:dyDescent="0.4">
      <c r="A11" s="799"/>
      <c r="B11" s="399" t="s">
        <v>20</v>
      </c>
      <c r="C11" s="395" t="s">
        <v>21</v>
      </c>
      <c r="D11" s="799"/>
      <c r="E11" s="799"/>
      <c r="F11" s="401" t="s">
        <v>23</v>
      </c>
      <c r="G11" s="395" t="s">
        <v>24</v>
      </c>
      <c r="H11" s="402" t="s">
        <v>25</v>
      </c>
      <c r="I11" s="403" t="s">
        <v>25</v>
      </c>
      <c r="J11" s="404" t="s">
        <v>26</v>
      </c>
      <c r="K11" s="403" t="s">
        <v>27</v>
      </c>
      <c r="L11" s="403" t="s">
        <v>28</v>
      </c>
      <c r="M11" s="403" t="s">
        <v>29</v>
      </c>
      <c r="N11" s="803"/>
      <c r="O11" s="803"/>
      <c r="P11" s="403" t="s">
        <v>30</v>
      </c>
      <c r="Q11" s="912"/>
      <c r="R11" s="403" t="s">
        <v>31</v>
      </c>
      <c r="S11" s="403" t="s">
        <v>32</v>
      </c>
      <c r="T11" s="406" t="s">
        <v>33</v>
      </c>
      <c r="U11" s="395" t="s">
        <v>34</v>
      </c>
      <c r="V11" s="395" t="s">
        <v>35</v>
      </c>
      <c r="W11" s="395" t="s">
        <v>36</v>
      </c>
      <c r="X11" s="795"/>
      <c r="Y11" s="797"/>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row>
    <row r="12" spans="1:297" s="120" customFormat="1" ht="15.5" x14ac:dyDescent="0.35">
      <c r="A12" s="786">
        <v>1</v>
      </c>
      <c r="B12" s="904">
        <v>45989</v>
      </c>
      <c r="C12" s="838">
        <v>119711125</v>
      </c>
      <c r="D12" s="786" t="s">
        <v>345</v>
      </c>
      <c r="E12" s="742" t="s">
        <v>728</v>
      </c>
      <c r="F12" s="517">
        <v>1</v>
      </c>
      <c r="G12" s="336" t="s">
        <v>42</v>
      </c>
      <c r="H12" s="518">
        <v>3500000</v>
      </c>
      <c r="I12" s="412">
        <f t="shared" ref="I12:I23" si="0">SUM(F12*H12)</f>
        <v>3500000</v>
      </c>
      <c r="J12" s="319">
        <v>0</v>
      </c>
      <c r="K12" s="382">
        <f t="shared" ref="K12:K23" si="1">SUM(I12*J12)</f>
        <v>0</v>
      </c>
      <c r="L12" s="382">
        <f t="shared" ref="L12:L23" si="2">SUM(I12-K12)</f>
        <v>3500000</v>
      </c>
      <c r="M12" s="791">
        <f>SUM(L12:L23)</f>
        <v>92270000</v>
      </c>
      <c r="N12" s="791">
        <f>SUM(M12*11%)</f>
        <v>10149700</v>
      </c>
      <c r="O12" s="791">
        <f>SUM(M12*1.5%)</f>
        <v>1384050</v>
      </c>
      <c r="P12" s="791">
        <f>SUM(M12+N12)</f>
        <v>102419700</v>
      </c>
      <c r="Q12" s="727" t="s">
        <v>743</v>
      </c>
      <c r="R12" s="518">
        <v>3500000</v>
      </c>
      <c r="S12" s="137">
        <f>SUM(F12*R12)</f>
        <v>3500000</v>
      </c>
      <c r="T12" s="138">
        <v>0.15</v>
      </c>
      <c r="U12" s="129">
        <f t="shared" ref="U12:U23" si="3">SUM(S12*T12)</f>
        <v>525000</v>
      </c>
      <c r="V12" s="129">
        <f t="shared" ref="V12:V23" si="4">SUM(S12-U12)</f>
        <v>2975000</v>
      </c>
      <c r="W12" s="134">
        <f t="shared" ref="W12:W23" si="5">SUM(V12)</f>
        <v>2975000</v>
      </c>
      <c r="X12" s="138">
        <v>0.11</v>
      </c>
      <c r="Y12" s="134">
        <f>SUM(W12+(W12*X12))</f>
        <v>3302250</v>
      </c>
    </row>
    <row r="13" spans="1:297" s="120" customFormat="1" ht="15.5" x14ac:dyDescent="0.35">
      <c r="A13" s="787"/>
      <c r="B13" s="784"/>
      <c r="C13" s="884"/>
      <c r="D13" s="787"/>
      <c r="E13" s="761" t="s">
        <v>729</v>
      </c>
      <c r="F13" s="281">
        <v>1</v>
      </c>
      <c r="G13" s="334" t="s">
        <v>46</v>
      </c>
      <c r="H13" s="519">
        <v>6000000</v>
      </c>
      <c r="I13" s="413">
        <f t="shared" si="0"/>
        <v>6000000</v>
      </c>
      <c r="J13" s="311">
        <v>0</v>
      </c>
      <c r="K13" s="415">
        <f t="shared" si="1"/>
        <v>0</v>
      </c>
      <c r="L13" s="415">
        <f t="shared" si="2"/>
        <v>6000000</v>
      </c>
      <c r="M13" s="792"/>
      <c r="N13" s="792"/>
      <c r="O13" s="792"/>
      <c r="P13" s="792"/>
      <c r="Q13" s="686" t="s">
        <v>743</v>
      </c>
      <c r="R13" s="519">
        <v>6000000</v>
      </c>
      <c r="S13" s="78">
        <f>SUM(F13*R13)</f>
        <v>6000000</v>
      </c>
      <c r="T13" s="79">
        <v>0.15</v>
      </c>
      <c r="U13" s="73">
        <f t="shared" si="3"/>
        <v>900000</v>
      </c>
      <c r="V13" s="73">
        <f t="shared" si="4"/>
        <v>5100000</v>
      </c>
      <c r="W13" s="56">
        <f t="shared" si="5"/>
        <v>5100000</v>
      </c>
      <c r="X13" s="79">
        <v>0.11</v>
      </c>
      <c r="Y13" s="56">
        <f t="shared" ref="Y13:Y23" si="6">SUM(W13+(W13*X13))</f>
        <v>5661000</v>
      </c>
    </row>
    <row r="14" spans="1:297" s="20" customFormat="1" ht="15.5" x14ac:dyDescent="0.35">
      <c r="A14" s="787"/>
      <c r="B14" s="784"/>
      <c r="C14" s="884"/>
      <c r="D14" s="787"/>
      <c r="E14" s="761" t="s">
        <v>730</v>
      </c>
      <c r="F14" s="281">
        <v>1</v>
      </c>
      <c r="G14" s="334" t="s">
        <v>42</v>
      </c>
      <c r="H14" s="519">
        <v>6020000</v>
      </c>
      <c r="I14" s="54">
        <f t="shared" si="0"/>
        <v>6020000</v>
      </c>
      <c r="J14" s="158">
        <v>0</v>
      </c>
      <c r="K14" s="56">
        <f t="shared" si="1"/>
        <v>0</v>
      </c>
      <c r="L14" s="56">
        <f t="shared" si="2"/>
        <v>6020000</v>
      </c>
      <c r="M14" s="792"/>
      <c r="N14" s="792"/>
      <c r="O14" s="792"/>
      <c r="P14" s="792"/>
      <c r="Q14" s="686" t="s">
        <v>743</v>
      </c>
      <c r="R14" s="519">
        <v>6020000</v>
      </c>
      <c r="S14" s="78">
        <f>SUM(F14*R14)</f>
        <v>6020000</v>
      </c>
      <c r="T14" s="79">
        <v>0.15</v>
      </c>
      <c r="U14" s="73">
        <f t="shared" si="3"/>
        <v>903000</v>
      </c>
      <c r="V14" s="73">
        <f t="shared" si="4"/>
        <v>5117000</v>
      </c>
      <c r="W14" s="56">
        <f t="shared" si="5"/>
        <v>5117000</v>
      </c>
      <c r="X14" s="79">
        <v>0.11</v>
      </c>
      <c r="Y14" s="56">
        <f t="shared" si="6"/>
        <v>5679870</v>
      </c>
    </row>
    <row r="15" spans="1:297" s="20" customFormat="1" ht="15.5" x14ac:dyDescent="0.35">
      <c r="A15" s="787"/>
      <c r="B15" s="784"/>
      <c r="C15" s="884"/>
      <c r="D15" s="787"/>
      <c r="E15" s="761" t="s">
        <v>731</v>
      </c>
      <c r="F15" s="281">
        <v>1</v>
      </c>
      <c r="G15" s="334" t="s">
        <v>46</v>
      </c>
      <c r="H15" s="519">
        <v>6800000</v>
      </c>
      <c r="I15" s="54">
        <f t="shared" si="0"/>
        <v>6800000</v>
      </c>
      <c r="J15" s="158">
        <v>0</v>
      </c>
      <c r="K15" s="56">
        <f t="shared" si="1"/>
        <v>0</v>
      </c>
      <c r="L15" s="56">
        <f t="shared" si="2"/>
        <v>6800000</v>
      </c>
      <c r="M15" s="792"/>
      <c r="N15" s="792"/>
      <c r="O15" s="792"/>
      <c r="P15" s="792"/>
      <c r="Q15" s="686" t="s">
        <v>743</v>
      </c>
      <c r="R15" s="519">
        <v>6800000</v>
      </c>
      <c r="S15" s="78">
        <f>SUM(F15*R15)</f>
        <v>6800000</v>
      </c>
      <c r="T15" s="79">
        <v>0.15</v>
      </c>
      <c r="U15" s="73">
        <f t="shared" si="3"/>
        <v>1020000</v>
      </c>
      <c r="V15" s="73">
        <f t="shared" si="4"/>
        <v>5780000</v>
      </c>
      <c r="W15" s="56">
        <f t="shared" si="5"/>
        <v>5780000</v>
      </c>
      <c r="X15" s="79">
        <v>0.11</v>
      </c>
      <c r="Y15" s="56">
        <f t="shared" si="6"/>
        <v>6415800</v>
      </c>
    </row>
    <row r="16" spans="1:297" s="120" customFormat="1" ht="15.5" x14ac:dyDescent="0.35">
      <c r="A16" s="787"/>
      <c r="B16" s="784"/>
      <c r="C16" s="884"/>
      <c r="D16" s="787"/>
      <c r="E16" s="761" t="s">
        <v>732</v>
      </c>
      <c r="F16" s="281">
        <v>1</v>
      </c>
      <c r="G16" s="334" t="s">
        <v>45</v>
      </c>
      <c r="H16" s="519">
        <v>30000000</v>
      </c>
      <c r="I16" s="413">
        <f t="shared" si="0"/>
        <v>30000000</v>
      </c>
      <c r="J16" s="158">
        <v>0</v>
      </c>
      <c r="K16" s="415">
        <f t="shared" si="1"/>
        <v>0</v>
      </c>
      <c r="L16" s="415">
        <f t="shared" si="2"/>
        <v>30000000</v>
      </c>
      <c r="M16" s="792"/>
      <c r="N16" s="792"/>
      <c r="O16" s="792"/>
      <c r="P16" s="792"/>
      <c r="Q16" s="686" t="s">
        <v>743</v>
      </c>
      <c r="R16" s="519">
        <v>30000000</v>
      </c>
      <c r="S16" s="78">
        <f>SUM(F16*R16)</f>
        <v>30000000</v>
      </c>
      <c r="T16" s="79">
        <v>0.15</v>
      </c>
      <c r="U16" s="73">
        <f t="shared" si="3"/>
        <v>4500000</v>
      </c>
      <c r="V16" s="73">
        <f t="shared" si="4"/>
        <v>25500000</v>
      </c>
      <c r="W16" s="56">
        <f t="shared" si="5"/>
        <v>25500000</v>
      </c>
      <c r="X16" s="79">
        <v>0.11</v>
      </c>
      <c r="Y16" s="56">
        <f t="shared" si="6"/>
        <v>28305000</v>
      </c>
    </row>
    <row r="17" spans="1:297" s="20" customFormat="1" ht="15.5" x14ac:dyDescent="0.35">
      <c r="A17" s="787"/>
      <c r="B17" s="784"/>
      <c r="C17" s="884"/>
      <c r="D17" s="787"/>
      <c r="E17" s="761" t="s">
        <v>733</v>
      </c>
      <c r="F17" s="281">
        <v>1</v>
      </c>
      <c r="G17" s="334" t="s">
        <v>45</v>
      </c>
      <c r="H17" s="519">
        <v>3500000</v>
      </c>
      <c r="I17" s="54">
        <f t="shared" si="0"/>
        <v>3500000</v>
      </c>
      <c r="J17" s="158">
        <v>0</v>
      </c>
      <c r="K17" s="56">
        <f t="shared" si="1"/>
        <v>0</v>
      </c>
      <c r="L17" s="56">
        <f t="shared" si="2"/>
        <v>3500000</v>
      </c>
      <c r="M17" s="792"/>
      <c r="N17" s="792"/>
      <c r="O17" s="792"/>
      <c r="P17" s="792"/>
      <c r="Q17" s="686" t="s">
        <v>743</v>
      </c>
      <c r="R17" s="519">
        <v>3500000</v>
      </c>
      <c r="S17" s="78">
        <f>SUM(F17*R17)</f>
        <v>3500000</v>
      </c>
      <c r="T17" s="79">
        <v>0.15</v>
      </c>
      <c r="U17" s="73">
        <f t="shared" si="3"/>
        <v>525000</v>
      </c>
      <c r="V17" s="73">
        <f t="shared" si="4"/>
        <v>2975000</v>
      </c>
      <c r="W17" s="56">
        <f t="shared" si="5"/>
        <v>2975000</v>
      </c>
      <c r="X17" s="79">
        <v>0.11</v>
      </c>
      <c r="Y17" s="56">
        <f t="shared" si="6"/>
        <v>3302250</v>
      </c>
    </row>
    <row r="18" spans="1:297" s="20" customFormat="1" ht="15.5" x14ac:dyDescent="0.35">
      <c r="A18" s="787"/>
      <c r="B18" s="784"/>
      <c r="C18" s="884"/>
      <c r="D18" s="787"/>
      <c r="E18" s="761" t="s">
        <v>734</v>
      </c>
      <c r="F18" s="281">
        <v>1</v>
      </c>
      <c r="G18" s="334" t="s">
        <v>39</v>
      </c>
      <c r="H18" s="519">
        <v>5300000</v>
      </c>
      <c r="I18" s="54">
        <f t="shared" si="0"/>
        <v>5300000</v>
      </c>
      <c r="J18" s="158">
        <v>0</v>
      </c>
      <c r="K18" s="56">
        <f t="shared" si="1"/>
        <v>0</v>
      </c>
      <c r="L18" s="56">
        <f t="shared" si="2"/>
        <v>5300000</v>
      </c>
      <c r="M18" s="792"/>
      <c r="N18" s="792"/>
      <c r="O18" s="792"/>
      <c r="P18" s="792"/>
      <c r="Q18" s="686" t="s">
        <v>743</v>
      </c>
      <c r="R18" s="519">
        <v>5300000</v>
      </c>
      <c r="S18" s="78">
        <f>SUM(F18*R18)</f>
        <v>5300000</v>
      </c>
      <c r="T18" s="79">
        <v>0.15</v>
      </c>
      <c r="U18" s="73">
        <f t="shared" si="3"/>
        <v>795000</v>
      </c>
      <c r="V18" s="73">
        <f t="shared" si="4"/>
        <v>4505000</v>
      </c>
      <c r="W18" s="56">
        <f t="shared" si="5"/>
        <v>4505000</v>
      </c>
      <c r="X18" s="79">
        <v>0.11</v>
      </c>
      <c r="Y18" s="56">
        <f t="shared" si="6"/>
        <v>5000550</v>
      </c>
    </row>
    <row r="19" spans="1:297" s="119" customFormat="1" ht="15.5" x14ac:dyDescent="0.35">
      <c r="A19" s="787"/>
      <c r="B19" s="784"/>
      <c r="C19" s="884"/>
      <c r="D19" s="787"/>
      <c r="E19" s="761" t="s">
        <v>735</v>
      </c>
      <c r="F19" s="281">
        <v>1</v>
      </c>
      <c r="G19" s="334" t="s">
        <v>42</v>
      </c>
      <c r="H19" s="519">
        <v>3500000</v>
      </c>
      <c r="I19" s="413">
        <f t="shared" si="0"/>
        <v>3500000</v>
      </c>
      <c r="J19" s="158">
        <v>0</v>
      </c>
      <c r="K19" s="415">
        <f t="shared" si="1"/>
        <v>0</v>
      </c>
      <c r="L19" s="415">
        <f t="shared" si="2"/>
        <v>3500000</v>
      </c>
      <c r="M19" s="792"/>
      <c r="N19" s="792"/>
      <c r="O19" s="792"/>
      <c r="P19" s="792"/>
      <c r="Q19" s="686" t="s">
        <v>743</v>
      </c>
      <c r="R19" s="519">
        <v>3500000</v>
      </c>
      <c r="S19" s="78">
        <f>SUM(F19*R19)</f>
        <v>3500000</v>
      </c>
      <c r="T19" s="79">
        <v>0.15</v>
      </c>
      <c r="U19" s="73">
        <f t="shared" si="3"/>
        <v>525000</v>
      </c>
      <c r="V19" s="73">
        <f t="shared" si="4"/>
        <v>2975000</v>
      </c>
      <c r="W19" s="56">
        <f t="shared" si="5"/>
        <v>2975000</v>
      </c>
      <c r="X19" s="79">
        <v>0.11</v>
      </c>
      <c r="Y19" s="56">
        <f t="shared" si="6"/>
        <v>3302250</v>
      </c>
    </row>
    <row r="20" spans="1:297" s="20" customFormat="1" ht="15.5" x14ac:dyDescent="0.35">
      <c r="A20" s="787"/>
      <c r="B20" s="784"/>
      <c r="C20" s="884"/>
      <c r="D20" s="787"/>
      <c r="E20" s="761" t="s">
        <v>736</v>
      </c>
      <c r="F20" s="281">
        <v>1</v>
      </c>
      <c r="G20" s="334" t="s">
        <v>46</v>
      </c>
      <c r="H20" s="519">
        <v>6500000</v>
      </c>
      <c r="I20" s="54">
        <f t="shared" si="0"/>
        <v>6500000</v>
      </c>
      <c r="J20" s="158">
        <v>0</v>
      </c>
      <c r="K20" s="56">
        <f t="shared" si="1"/>
        <v>0</v>
      </c>
      <c r="L20" s="56">
        <f t="shared" si="2"/>
        <v>6500000</v>
      </c>
      <c r="M20" s="792"/>
      <c r="N20" s="792"/>
      <c r="O20" s="792"/>
      <c r="P20" s="792"/>
      <c r="Q20" s="686" t="s">
        <v>743</v>
      </c>
      <c r="R20" s="519">
        <v>6500000</v>
      </c>
      <c r="S20" s="78">
        <f>SUM(F20*R20)</f>
        <v>6500000</v>
      </c>
      <c r="T20" s="79">
        <v>0.15</v>
      </c>
      <c r="U20" s="73">
        <f t="shared" si="3"/>
        <v>975000</v>
      </c>
      <c r="V20" s="73">
        <f t="shared" si="4"/>
        <v>5525000</v>
      </c>
      <c r="W20" s="56">
        <f t="shared" si="5"/>
        <v>5525000</v>
      </c>
      <c r="X20" s="79">
        <v>0.11</v>
      </c>
      <c r="Y20" s="56">
        <f t="shared" si="6"/>
        <v>6132750</v>
      </c>
    </row>
    <row r="21" spans="1:297" s="120" customFormat="1" ht="15.5" x14ac:dyDescent="0.35">
      <c r="A21" s="787"/>
      <c r="B21" s="784"/>
      <c r="C21" s="884"/>
      <c r="D21" s="787"/>
      <c r="E21" s="761" t="s">
        <v>737</v>
      </c>
      <c r="F21" s="281">
        <v>1</v>
      </c>
      <c r="G21" s="334" t="s">
        <v>46</v>
      </c>
      <c r="H21" s="519">
        <v>5550000</v>
      </c>
      <c r="I21" s="413">
        <f t="shared" si="0"/>
        <v>5550000</v>
      </c>
      <c r="J21" s="311">
        <v>0</v>
      </c>
      <c r="K21" s="415">
        <f t="shared" si="1"/>
        <v>0</v>
      </c>
      <c r="L21" s="415">
        <f t="shared" si="2"/>
        <v>5550000</v>
      </c>
      <c r="M21" s="792"/>
      <c r="N21" s="792"/>
      <c r="O21" s="792"/>
      <c r="P21" s="792"/>
      <c r="Q21" s="686" t="s">
        <v>743</v>
      </c>
      <c r="R21" s="519">
        <v>5550000</v>
      </c>
      <c r="S21" s="78">
        <f>SUM(F21*R21)</f>
        <v>5550000</v>
      </c>
      <c r="T21" s="79">
        <v>0.15</v>
      </c>
      <c r="U21" s="73">
        <f t="shared" si="3"/>
        <v>832500</v>
      </c>
      <c r="V21" s="73">
        <f t="shared" si="4"/>
        <v>4717500</v>
      </c>
      <c r="W21" s="56">
        <f t="shared" si="5"/>
        <v>4717500</v>
      </c>
      <c r="X21" s="79">
        <v>0.11</v>
      </c>
      <c r="Y21" s="56">
        <f t="shared" si="6"/>
        <v>5236425</v>
      </c>
    </row>
    <row r="22" spans="1:297" s="120" customFormat="1" ht="15.5" x14ac:dyDescent="0.35">
      <c r="A22" s="787"/>
      <c r="B22" s="784"/>
      <c r="C22" s="884"/>
      <c r="D22" s="787"/>
      <c r="E22" s="761" t="s">
        <v>738</v>
      </c>
      <c r="F22" s="281">
        <v>1</v>
      </c>
      <c r="G22" s="334" t="s">
        <v>46</v>
      </c>
      <c r="H22" s="519">
        <v>7600000</v>
      </c>
      <c r="I22" s="413">
        <f t="shared" si="0"/>
        <v>7600000</v>
      </c>
      <c r="J22" s="311">
        <v>0</v>
      </c>
      <c r="K22" s="415">
        <f t="shared" si="1"/>
        <v>0</v>
      </c>
      <c r="L22" s="415">
        <f t="shared" si="2"/>
        <v>7600000</v>
      </c>
      <c r="M22" s="792"/>
      <c r="N22" s="792"/>
      <c r="O22" s="792"/>
      <c r="P22" s="792"/>
      <c r="Q22" s="686" t="s">
        <v>743</v>
      </c>
      <c r="R22" s="519">
        <v>7600000</v>
      </c>
      <c r="S22" s="78">
        <f>SUM(F22*R22)</f>
        <v>7600000</v>
      </c>
      <c r="T22" s="79">
        <v>0.15</v>
      </c>
      <c r="U22" s="73">
        <f t="shared" si="3"/>
        <v>1140000</v>
      </c>
      <c r="V22" s="73">
        <f t="shared" si="4"/>
        <v>6460000</v>
      </c>
      <c r="W22" s="56">
        <f t="shared" si="5"/>
        <v>6460000</v>
      </c>
      <c r="X22" s="79">
        <v>0.11</v>
      </c>
      <c r="Y22" s="56">
        <f t="shared" si="6"/>
        <v>7170600</v>
      </c>
    </row>
    <row r="23" spans="1:297" s="120" customFormat="1" ht="15.5" x14ac:dyDescent="0.35">
      <c r="A23" s="788"/>
      <c r="B23" s="785"/>
      <c r="C23" s="839"/>
      <c r="D23" s="788"/>
      <c r="E23" s="762" t="s">
        <v>739</v>
      </c>
      <c r="F23" s="286">
        <v>1</v>
      </c>
      <c r="G23" s="335" t="s">
        <v>46</v>
      </c>
      <c r="H23" s="545">
        <v>8000000</v>
      </c>
      <c r="I23" s="44">
        <f t="shared" si="0"/>
        <v>8000000</v>
      </c>
      <c r="J23" s="315">
        <v>0</v>
      </c>
      <c r="K23" s="383">
        <f t="shared" si="1"/>
        <v>0</v>
      </c>
      <c r="L23" s="383">
        <f t="shared" si="2"/>
        <v>8000000</v>
      </c>
      <c r="M23" s="793"/>
      <c r="N23" s="793"/>
      <c r="O23" s="793"/>
      <c r="P23" s="793"/>
      <c r="Q23" s="689" t="s">
        <v>743</v>
      </c>
      <c r="R23" s="545">
        <v>8000000</v>
      </c>
      <c r="S23" s="97">
        <f>SUM(F23*R23)</f>
        <v>8000000</v>
      </c>
      <c r="T23" s="83">
        <v>0.15</v>
      </c>
      <c r="U23" s="81">
        <f t="shared" si="3"/>
        <v>1200000</v>
      </c>
      <c r="V23" s="81">
        <f t="shared" si="4"/>
        <v>6800000</v>
      </c>
      <c r="W23" s="46">
        <f t="shared" si="5"/>
        <v>6800000</v>
      </c>
      <c r="X23" s="83">
        <v>0.11</v>
      </c>
      <c r="Y23" s="46">
        <f t="shared" si="6"/>
        <v>7548000</v>
      </c>
    </row>
    <row r="25" spans="1:297" x14ac:dyDescent="0.35">
      <c r="P25" s="31"/>
    </row>
    <row r="27" spans="1:297" x14ac:dyDescent="0.35">
      <c r="W27" s="269"/>
    </row>
    <row r="28" spans="1:297" ht="19" thickBot="1" x14ac:dyDescent="0.4">
      <c r="A28" s="843" t="s">
        <v>763</v>
      </c>
      <c r="B28" s="842"/>
      <c r="C28" s="842"/>
      <c r="D28" s="34"/>
      <c r="E28" s="4"/>
      <c r="F28" s="5"/>
      <c r="G28" s="4"/>
      <c r="H28" s="6"/>
      <c r="I28" s="7"/>
      <c r="J28" s="8"/>
      <c r="K28" s="9"/>
      <c r="L28" s="9"/>
      <c r="M28" s="10"/>
      <c r="N28" s="10"/>
      <c r="O28" s="10"/>
      <c r="P28" s="10"/>
      <c r="Q28" s="11"/>
      <c r="R28" s="11"/>
      <c r="S28" s="12"/>
      <c r="T28" s="13"/>
      <c r="U28" s="13"/>
      <c r="V28" s="13"/>
      <c r="W28" s="12"/>
      <c r="X28" s="13"/>
      <c r="Y28" s="13"/>
    </row>
    <row r="29" spans="1:297" ht="15.5" x14ac:dyDescent="0.35">
      <c r="A29" s="798" t="s">
        <v>0</v>
      </c>
      <c r="B29" s="798" t="s">
        <v>1</v>
      </c>
      <c r="C29" s="798"/>
      <c r="D29" s="798" t="s">
        <v>3</v>
      </c>
      <c r="E29" s="798" t="s">
        <v>5</v>
      </c>
      <c r="F29" s="798" t="s">
        <v>6</v>
      </c>
      <c r="G29" s="798"/>
      <c r="H29" s="370" t="s">
        <v>7</v>
      </c>
      <c r="I29" s="371" t="s">
        <v>8</v>
      </c>
      <c r="J29" s="372" t="s">
        <v>9</v>
      </c>
      <c r="K29" s="371" t="s">
        <v>10</v>
      </c>
      <c r="L29" s="371" t="s">
        <v>10</v>
      </c>
      <c r="M29" s="371" t="s">
        <v>11</v>
      </c>
      <c r="N29" s="802" t="s">
        <v>93</v>
      </c>
      <c r="O29" s="802" t="s">
        <v>206</v>
      </c>
      <c r="P29" s="371" t="s">
        <v>12</v>
      </c>
      <c r="Q29" s="911" t="s">
        <v>13</v>
      </c>
      <c r="R29" s="371" t="s">
        <v>14</v>
      </c>
      <c r="S29" s="371" t="s">
        <v>14</v>
      </c>
      <c r="T29" s="374" t="s">
        <v>15</v>
      </c>
      <c r="U29" s="40" t="s">
        <v>16</v>
      </c>
      <c r="V29" s="40" t="s">
        <v>17</v>
      </c>
      <c r="W29" s="40" t="s">
        <v>18</v>
      </c>
      <c r="X29" s="794" t="s">
        <v>19</v>
      </c>
      <c r="Y29" s="796" t="s">
        <v>17</v>
      </c>
    </row>
    <row r="30" spans="1:297" s="41" customFormat="1" ht="16" thickBot="1" x14ac:dyDescent="0.4">
      <c r="A30" s="799"/>
      <c r="B30" s="399" t="s">
        <v>20</v>
      </c>
      <c r="C30" s="395" t="s">
        <v>21</v>
      </c>
      <c r="D30" s="799"/>
      <c r="E30" s="799"/>
      <c r="F30" s="401" t="s">
        <v>23</v>
      </c>
      <c r="G30" s="395" t="s">
        <v>24</v>
      </c>
      <c r="H30" s="402" t="s">
        <v>25</v>
      </c>
      <c r="I30" s="403" t="s">
        <v>25</v>
      </c>
      <c r="J30" s="404" t="s">
        <v>26</v>
      </c>
      <c r="K30" s="403" t="s">
        <v>27</v>
      </c>
      <c r="L30" s="403" t="s">
        <v>28</v>
      </c>
      <c r="M30" s="403" t="s">
        <v>29</v>
      </c>
      <c r="N30" s="803"/>
      <c r="O30" s="803"/>
      <c r="P30" s="403" t="s">
        <v>30</v>
      </c>
      <c r="Q30" s="912"/>
      <c r="R30" s="403" t="s">
        <v>31</v>
      </c>
      <c r="S30" s="403" t="s">
        <v>32</v>
      </c>
      <c r="T30" s="406" t="s">
        <v>33</v>
      </c>
      <c r="U30" s="395" t="s">
        <v>34</v>
      </c>
      <c r="V30" s="395" t="s">
        <v>35</v>
      </c>
      <c r="W30" s="395" t="s">
        <v>36</v>
      </c>
      <c r="X30" s="795"/>
      <c r="Y30" s="797"/>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row>
    <row r="31" spans="1:297" s="20" customFormat="1" ht="15.5" x14ac:dyDescent="0.35">
      <c r="A31" s="139">
        <v>1</v>
      </c>
      <c r="B31" s="140">
        <v>46006</v>
      </c>
      <c r="C31" s="141" t="s">
        <v>760</v>
      </c>
      <c r="D31" s="139" t="s">
        <v>345</v>
      </c>
      <c r="E31" s="190" t="s">
        <v>761</v>
      </c>
      <c r="F31" s="231">
        <v>3</v>
      </c>
      <c r="G31" s="531" t="s">
        <v>52</v>
      </c>
      <c r="H31" s="146">
        <v>690000</v>
      </c>
      <c r="I31" s="145">
        <f t="shared" ref="I31" si="7">SUM(F31*H31)</f>
        <v>2070000</v>
      </c>
      <c r="J31" s="152">
        <v>0</v>
      </c>
      <c r="K31" s="146">
        <f t="shared" ref="K31" si="8">SUM(I31*J31)</f>
        <v>0</v>
      </c>
      <c r="L31" s="146">
        <f t="shared" ref="L31" si="9">SUM(I31-K31)</f>
        <v>2070000</v>
      </c>
      <c r="M31" s="146">
        <f>SUM(L31:L31)</f>
        <v>2070000</v>
      </c>
      <c r="N31" s="146">
        <f>SUM(M31*11%)</f>
        <v>227700</v>
      </c>
      <c r="O31" s="146">
        <f>SUM(M31*1.5%)</f>
        <v>31050</v>
      </c>
      <c r="P31" s="146">
        <f>SUM(M31+N31)</f>
        <v>2297700</v>
      </c>
      <c r="Q31" s="250" t="s">
        <v>762</v>
      </c>
      <c r="R31" s="772">
        <v>690000</v>
      </c>
      <c r="S31" s="148">
        <f>SUM(F31*R31)</f>
        <v>2070000</v>
      </c>
      <c r="T31" s="149">
        <v>0.15</v>
      </c>
      <c r="U31" s="121">
        <f t="shared" ref="U31" si="10">SUM(S31*T31)</f>
        <v>310500</v>
      </c>
      <c r="V31" s="121">
        <f>SUM(S31-U31)</f>
        <v>1759500</v>
      </c>
      <c r="W31" s="146">
        <f>SUM(V31)</f>
        <v>1759500</v>
      </c>
      <c r="X31" s="149">
        <v>0.11</v>
      </c>
      <c r="Y31" s="146">
        <f t="shared" ref="Y31" si="11">SUM(W31+(W31*X31))</f>
        <v>1953045</v>
      </c>
    </row>
    <row r="33" spans="15:15" x14ac:dyDescent="0.35">
      <c r="O33" s="31"/>
    </row>
  </sheetData>
  <mergeCells count="32">
    <mergeCell ref="X29:X30"/>
    <mergeCell ref="Y29:Y30"/>
    <mergeCell ref="E29:E30"/>
    <mergeCell ref="F29:G29"/>
    <mergeCell ref="N29:N30"/>
    <mergeCell ref="O29:O30"/>
    <mergeCell ref="Q29:Q30"/>
    <mergeCell ref="A28:C28"/>
    <mergeCell ref="A29:A30"/>
    <mergeCell ref="B29:C29"/>
    <mergeCell ref="D29:D30"/>
    <mergeCell ref="A1:G1"/>
    <mergeCell ref="A4:E4"/>
    <mergeCell ref="A9:C9"/>
    <mergeCell ref="A10:A11"/>
    <mergeCell ref="B10:C10"/>
    <mergeCell ref="D10:D11"/>
    <mergeCell ref="E10:E11"/>
    <mergeCell ref="Y10:Y11"/>
    <mergeCell ref="F10:G10"/>
    <mergeCell ref="N10:N11"/>
    <mergeCell ref="O10:O11"/>
    <mergeCell ref="Q10:Q11"/>
    <mergeCell ref="X10:X11"/>
    <mergeCell ref="A12:A23"/>
    <mergeCell ref="B12:B23"/>
    <mergeCell ref="C12:C23"/>
    <mergeCell ref="D12:D23"/>
    <mergeCell ref="M12:M23"/>
    <mergeCell ref="N12:N23"/>
    <mergeCell ref="O12:O23"/>
    <mergeCell ref="P12:P23"/>
  </mergeCells>
  <pageMargins left="0.7" right="0.7" top="0.75" bottom="0.75" header="0.3" footer="0.3"/>
  <pageSetup paperSize="5" scale="53" fitToHeight="0" orientation="landscape" horizontalDpi="120" verticalDpi="72"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D61B-BF88-4FC2-9B7D-FC68B6A8DF2B}">
  <sheetPr codeName="Sheet58"/>
  <dimension ref="A1:KH26"/>
  <sheetViews>
    <sheetView workbookViewId="0">
      <selection activeCell="D8" sqref="D8"/>
    </sheetView>
  </sheetViews>
  <sheetFormatPr defaultRowHeight="14.5" x14ac:dyDescent="0.35"/>
  <cols>
    <col min="1" max="1" width="5.7265625" customWidth="1"/>
    <col min="2" max="2" width="15.7265625" style="28" customWidth="1"/>
    <col min="3" max="3" width="15.7265625" customWidth="1"/>
    <col min="4" max="4" width="22.453125" style="223" customWidth="1"/>
    <col min="5" max="5" width="66.1796875" customWidth="1"/>
    <col min="6" max="7" width="8.7265625" customWidth="1"/>
    <col min="8" max="8" width="19" customWidth="1"/>
    <col min="9" max="16" width="15.7265625" customWidth="1"/>
    <col min="17" max="17" width="32.54296875" customWidth="1"/>
    <col min="18" max="18" width="18.1796875" bestFit="1" customWidth="1"/>
    <col min="19" max="19" width="24.81640625" customWidth="1"/>
    <col min="20" max="21" width="15.7265625" customWidth="1"/>
    <col min="22" max="22" width="18.453125" customWidth="1"/>
    <col min="23" max="23" width="15.7265625" style="19" customWidth="1"/>
    <col min="24" max="25" width="15.7265625" customWidth="1"/>
    <col min="27" max="27" width="12.54296875" bestFit="1" customWidth="1"/>
  </cols>
  <sheetData>
    <row r="1" spans="1:294"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4" x14ac:dyDescent="0.35">
      <c r="M2" s="31"/>
    </row>
    <row r="3" spans="1:294" ht="31" x14ac:dyDescent="0.35">
      <c r="A3" s="903" t="s">
        <v>422</v>
      </c>
      <c r="B3" s="903"/>
      <c r="C3" s="903"/>
      <c r="D3" s="903"/>
      <c r="E3" s="903"/>
      <c r="F3" s="27"/>
      <c r="G3" s="27"/>
      <c r="H3" s="21"/>
      <c r="I3" s="21"/>
      <c r="J3" s="22"/>
      <c r="K3" s="21"/>
      <c r="L3" s="21"/>
      <c r="M3" s="31"/>
      <c r="N3" s="23"/>
      <c r="O3" s="448"/>
      <c r="P3" s="448"/>
      <c r="Q3" s="23"/>
      <c r="R3" s="23"/>
      <c r="S3" s="25"/>
      <c r="T3" s="23"/>
      <c r="U3" s="23"/>
      <c r="V3" s="23"/>
      <c r="W3" s="25"/>
      <c r="X3" s="23"/>
      <c r="Y3" s="23"/>
    </row>
    <row r="4" spans="1:294" x14ac:dyDescent="0.35">
      <c r="M4" s="31"/>
    </row>
    <row r="5" spans="1:294" x14ac:dyDescent="0.35">
      <c r="M5" s="31"/>
    </row>
    <row r="6" spans="1:294" x14ac:dyDescent="0.35">
      <c r="M6" s="322"/>
    </row>
    <row r="10" spans="1:294" s="41" customFormat="1" ht="19" thickBot="1" x14ac:dyDescent="0.4">
      <c r="A10" s="789" t="s">
        <v>427</v>
      </c>
      <c r="B10" s="790"/>
      <c r="C10" s="790"/>
      <c r="D10" s="110"/>
      <c r="E10" s="112"/>
      <c r="F10" s="113"/>
      <c r="G10" s="112"/>
      <c r="H10" s="114"/>
      <c r="I10" s="115"/>
      <c r="J10" s="116"/>
      <c r="K10" s="117"/>
      <c r="L10" s="117"/>
      <c r="M10" s="13"/>
      <c r="N10" s="13"/>
      <c r="O10" s="13"/>
      <c r="P10" s="116"/>
      <c r="Q10" s="118"/>
      <c r="R10" s="13"/>
      <c r="S10" s="13"/>
      <c r="T10" s="13"/>
      <c r="U10" s="118"/>
      <c r="V10" s="13"/>
      <c r="W10" s="13"/>
      <c r="X10" s="14"/>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row>
    <row r="11" spans="1:294" ht="15.5" x14ac:dyDescent="0.35">
      <c r="A11" s="798" t="s">
        <v>0</v>
      </c>
      <c r="B11" s="798" t="s">
        <v>1</v>
      </c>
      <c r="C11" s="798"/>
      <c r="D11" s="800" t="s">
        <v>3</v>
      </c>
      <c r="E11" s="798" t="s">
        <v>5</v>
      </c>
      <c r="F11" s="798" t="s">
        <v>6</v>
      </c>
      <c r="G11" s="798"/>
      <c r="H11" s="370" t="s">
        <v>7</v>
      </c>
      <c r="I11" s="371" t="s">
        <v>8</v>
      </c>
      <c r="J11" s="372" t="s">
        <v>9</v>
      </c>
      <c r="K11" s="371" t="s">
        <v>10</v>
      </c>
      <c r="L11" s="371" t="s">
        <v>10</v>
      </c>
      <c r="M11" s="371" t="s">
        <v>11</v>
      </c>
      <c r="N11" s="802" t="s">
        <v>93</v>
      </c>
      <c r="O11" s="802" t="s">
        <v>206</v>
      </c>
      <c r="P11" s="371" t="s">
        <v>12</v>
      </c>
      <c r="Q11" s="804" t="s">
        <v>13</v>
      </c>
      <c r="R11" s="371" t="s">
        <v>14</v>
      </c>
      <c r="S11" s="371" t="s">
        <v>14</v>
      </c>
      <c r="T11" s="374" t="s">
        <v>15</v>
      </c>
      <c r="U11" s="40" t="s">
        <v>16</v>
      </c>
      <c r="V11" s="40" t="s">
        <v>17</v>
      </c>
      <c r="W11" s="40" t="s">
        <v>18</v>
      </c>
      <c r="X11" s="794" t="s">
        <v>19</v>
      </c>
      <c r="Y11" s="796" t="s">
        <v>17</v>
      </c>
    </row>
    <row r="12" spans="1:294" s="41" customFormat="1" ht="16" thickBot="1" x14ac:dyDescent="0.4">
      <c r="A12" s="808"/>
      <c r="B12" s="375" t="s">
        <v>20</v>
      </c>
      <c r="C12" s="367" t="s">
        <v>21</v>
      </c>
      <c r="D12" s="809"/>
      <c r="E12" s="808"/>
      <c r="F12" s="377" t="s">
        <v>23</v>
      </c>
      <c r="G12" s="367" t="s">
        <v>24</v>
      </c>
      <c r="H12" s="378" t="s">
        <v>25</v>
      </c>
      <c r="I12" s="379" t="s">
        <v>25</v>
      </c>
      <c r="J12" s="380" t="s">
        <v>26</v>
      </c>
      <c r="K12" s="379" t="s">
        <v>27</v>
      </c>
      <c r="L12" s="379" t="s">
        <v>28</v>
      </c>
      <c r="M12" s="379" t="s">
        <v>29</v>
      </c>
      <c r="N12" s="810"/>
      <c r="O12" s="810"/>
      <c r="P12" s="379" t="s">
        <v>30</v>
      </c>
      <c r="Q12" s="811"/>
      <c r="R12" s="379" t="s">
        <v>31</v>
      </c>
      <c r="S12" s="379" t="s">
        <v>32</v>
      </c>
      <c r="T12" s="381" t="s">
        <v>33</v>
      </c>
      <c r="U12" s="367" t="s">
        <v>34</v>
      </c>
      <c r="V12" s="367" t="s">
        <v>35</v>
      </c>
      <c r="W12" s="367" t="s">
        <v>36</v>
      </c>
      <c r="X12" s="806"/>
      <c r="Y12" s="80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row>
    <row r="13" spans="1:294" s="120" customFormat="1" ht="15.5" x14ac:dyDescent="0.35">
      <c r="A13" s="497">
        <v>1</v>
      </c>
      <c r="B13" s="140">
        <v>45702</v>
      </c>
      <c r="C13" s="490">
        <v>117480225</v>
      </c>
      <c r="D13" s="490" t="s">
        <v>365</v>
      </c>
      <c r="E13" s="384" t="s">
        <v>172</v>
      </c>
      <c r="F13" s="388">
        <v>1</v>
      </c>
      <c r="G13" s="387" t="s">
        <v>45</v>
      </c>
      <c r="H13" s="440">
        <v>1590000</v>
      </c>
      <c r="I13" s="595">
        <f t="shared" ref="I13" si="0">SUM(F13*H13)</f>
        <v>1590000</v>
      </c>
      <c r="J13" s="387">
        <v>0</v>
      </c>
      <c r="K13" s="596">
        <f t="shared" ref="K13" si="1">SUM(I13*J13)</f>
        <v>0</v>
      </c>
      <c r="L13" s="596">
        <f>SUM(I13-K13)</f>
        <v>1590000</v>
      </c>
      <c r="M13" s="192">
        <f>SUM(L13)</f>
        <v>1590000</v>
      </c>
      <c r="N13" s="192">
        <f>SUM(M13*11%)</f>
        <v>174900</v>
      </c>
      <c r="O13" s="196"/>
      <c r="P13" s="597">
        <f>SUM(M13+N13)</f>
        <v>1764900</v>
      </c>
      <c r="Q13" s="498" t="s">
        <v>436</v>
      </c>
      <c r="R13" s="199">
        <v>1271620</v>
      </c>
      <c r="S13" s="650">
        <f>SUM(F13*R13)</f>
        <v>1271620</v>
      </c>
      <c r="T13" s="640">
        <v>0</v>
      </c>
      <c r="U13" s="458">
        <f t="shared" ref="U13" si="2">SUM(S13*T13)</f>
        <v>0</v>
      </c>
      <c r="V13" s="458">
        <f t="shared" ref="V13" si="3">SUM(S13-U13)</f>
        <v>1271620</v>
      </c>
      <c r="W13" s="535">
        <f t="shared" ref="W13:W14" si="4">SUM(V13)</f>
        <v>1271620</v>
      </c>
      <c r="X13" s="640">
        <v>0.11</v>
      </c>
      <c r="Y13" s="535">
        <f>SUM(W13+(W13*X13))</f>
        <v>1411498.2</v>
      </c>
    </row>
    <row r="14" spans="1:294" s="120" customFormat="1" ht="15.5" x14ac:dyDescent="0.35">
      <c r="A14" s="497">
        <v>1</v>
      </c>
      <c r="B14" s="140">
        <v>45706</v>
      </c>
      <c r="C14" s="490">
        <v>117550225</v>
      </c>
      <c r="D14" s="490" t="s">
        <v>365</v>
      </c>
      <c r="E14" s="384" t="s">
        <v>300</v>
      </c>
      <c r="F14" s="388">
        <v>2</v>
      </c>
      <c r="G14" s="387" t="s">
        <v>45</v>
      </c>
      <c r="H14" s="440">
        <v>297000</v>
      </c>
      <c r="I14" s="595">
        <f t="shared" ref="I14" si="5">SUM(F14*H14)</f>
        <v>594000</v>
      </c>
      <c r="J14" s="387">
        <v>0</v>
      </c>
      <c r="K14" s="596">
        <f t="shared" ref="K14" si="6">SUM(I14*J14)</f>
        <v>0</v>
      </c>
      <c r="L14" s="596">
        <f>SUM(I14-K14)</f>
        <v>594000</v>
      </c>
      <c r="M14" s="192">
        <f>SUM(L14)</f>
        <v>594000</v>
      </c>
      <c r="N14" s="192">
        <f>SUM(M14*11%)</f>
        <v>65340</v>
      </c>
      <c r="O14" s="196"/>
      <c r="P14" s="597">
        <f>SUM(M14+N14)</f>
        <v>659340</v>
      </c>
      <c r="Q14" s="498" t="s">
        <v>259</v>
      </c>
      <c r="R14" s="199">
        <v>252253</v>
      </c>
      <c r="S14" s="650">
        <f>SUM(F14*R14)</f>
        <v>504506</v>
      </c>
      <c r="T14" s="640">
        <v>0</v>
      </c>
      <c r="U14" s="458">
        <f t="shared" ref="U14" si="7">SUM(S14*T14)</f>
        <v>0</v>
      </c>
      <c r="V14" s="458">
        <f t="shared" ref="V14" si="8">SUM(S14-U14)</f>
        <v>504506</v>
      </c>
      <c r="W14" s="535">
        <f t="shared" si="4"/>
        <v>504506</v>
      </c>
      <c r="X14" s="640">
        <v>0.11</v>
      </c>
      <c r="Y14" s="535">
        <f>SUM(W14+(W14*X14))</f>
        <v>560001.66</v>
      </c>
    </row>
    <row r="17" spans="1:294" s="41" customFormat="1" ht="19" thickBot="1" x14ac:dyDescent="0.4">
      <c r="A17" s="789" t="s">
        <v>474</v>
      </c>
      <c r="B17" s="790"/>
      <c r="C17" s="790"/>
      <c r="D17" s="110"/>
      <c r="E17" s="112"/>
      <c r="F17" s="113"/>
      <c r="G17" s="112"/>
      <c r="H17" s="114"/>
      <c r="I17" s="115"/>
      <c r="J17" s="116"/>
      <c r="K17" s="117"/>
      <c r="L17" s="117"/>
      <c r="M17" s="13"/>
      <c r="N17" s="13"/>
      <c r="O17" s="13"/>
      <c r="P17" s="116"/>
      <c r="Q17" s="118"/>
      <c r="R17" s="13"/>
      <c r="S17" s="13"/>
      <c r="T17" s="13"/>
      <c r="U17" s="118"/>
      <c r="V17" s="13"/>
      <c r="W17" s="13"/>
      <c r="X17" s="14"/>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row>
    <row r="18" spans="1:294" ht="15.5" x14ac:dyDescent="0.35">
      <c r="A18" s="798" t="s">
        <v>0</v>
      </c>
      <c r="B18" s="798" t="s">
        <v>1</v>
      </c>
      <c r="C18" s="798"/>
      <c r="D18" s="800" t="s">
        <v>3</v>
      </c>
      <c r="E18" s="798" t="s">
        <v>5</v>
      </c>
      <c r="F18" s="798" t="s">
        <v>6</v>
      </c>
      <c r="G18" s="798"/>
      <c r="H18" s="370" t="s">
        <v>7</v>
      </c>
      <c r="I18" s="371" t="s">
        <v>8</v>
      </c>
      <c r="J18" s="372" t="s">
        <v>9</v>
      </c>
      <c r="K18" s="371" t="s">
        <v>10</v>
      </c>
      <c r="L18" s="371" t="s">
        <v>10</v>
      </c>
      <c r="M18" s="371" t="s">
        <v>11</v>
      </c>
      <c r="N18" s="802" t="s">
        <v>93</v>
      </c>
      <c r="O18" s="802" t="s">
        <v>206</v>
      </c>
      <c r="P18" s="371" t="s">
        <v>12</v>
      </c>
      <c r="Q18" s="804" t="s">
        <v>13</v>
      </c>
      <c r="R18" s="371" t="s">
        <v>14</v>
      </c>
      <c r="S18" s="371" t="s">
        <v>14</v>
      </c>
      <c r="T18" s="374" t="s">
        <v>15</v>
      </c>
      <c r="U18" s="40" t="s">
        <v>16</v>
      </c>
      <c r="V18" s="40" t="s">
        <v>17</v>
      </c>
      <c r="W18" s="40" t="s">
        <v>18</v>
      </c>
      <c r="X18" s="794" t="s">
        <v>19</v>
      </c>
      <c r="Y18" s="796" t="s">
        <v>17</v>
      </c>
    </row>
    <row r="19" spans="1:294" s="41" customFormat="1" ht="16" thickBot="1" x14ac:dyDescent="0.4">
      <c r="A19" s="808"/>
      <c r="B19" s="375" t="s">
        <v>20</v>
      </c>
      <c r="C19" s="367" t="s">
        <v>21</v>
      </c>
      <c r="D19" s="809"/>
      <c r="E19" s="808"/>
      <c r="F19" s="377" t="s">
        <v>23</v>
      </c>
      <c r="G19" s="367" t="s">
        <v>24</v>
      </c>
      <c r="H19" s="378" t="s">
        <v>25</v>
      </c>
      <c r="I19" s="379" t="s">
        <v>25</v>
      </c>
      <c r="J19" s="380" t="s">
        <v>26</v>
      </c>
      <c r="K19" s="379" t="s">
        <v>27</v>
      </c>
      <c r="L19" s="379" t="s">
        <v>28</v>
      </c>
      <c r="M19" s="379" t="s">
        <v>29</v>
      </c>
      <c r="N19" s="810"/>
      <c r="O19" s="810"/>
      <c r="P19" s="379" t="s">
        <v>30</v>
      </c>
      <c r="Q19" s="811"/>
      <c r="R19" s="379" t="s">
        <v>31</v>
      </c>
      <c r="S19" s="379" t="s">
        <v>32</v>
      </c>
      <c r="T19" s="381" t="s">
        <v>33</v>
      </c>
      <c r="U19" s="367" t="s">
        <v>34</v>
      </c>
      <c r="V19" s="367" t="s">
        <v>35</v>
      </c>
      <c r="W19" s="367" t="s">
        <v>36</v>
      </c>
      <c r="X19" s="806"/>
      <c r="Y19" s="807"/>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row>
    <row r="20" spans="1:294" s="120" customFormat="1" ht="15.5" x14ac:dyDescent="0.35">
      <c r="A20" s="497">
        <v>16</v>
      </c>
      <c r="B20" s="140">
        <v>45734</v>
      </c>
      <c r="C20" s="490">
        <v>117890325</v>
      </c>
      <c r="D20" s="490" t="s">
        <v>365</v>
      </c>
      <c r="E20" s="384" t="s">
        <v>300</v>
      </c>
      <c r="F20" s="388">
        <v>2</v>
      </c>
      <c r="G20" s="387" t="s">
        <v>45</v>
      </c>
      <c r="H20" s="440">
        <v>297000</v>
      </c>
      <c r="I20" s="595">
        <f t="shared" ref="I20" si="9">SUM(F20*H20)</f>
        <v>594000</v>
      </c>
      <c r="J20" s="387">
        <v>0</v>
      </c>
      <c r="K20" s="596">
        <f t="shared" ref="K20" si="10">SUM(I20*J20)</f>
        <v>0</v>
      </c>
      <c r="L20" s="596">
        <f>SUM(I20-K20)</f>
        <v>594000</v>
      </c>
      <c r="M20" s="192">
        <f>SUM(L20)</f>
        <v>594000</v>
      </c>
      <c r="N20" s="192">
        <f>SUM(M20*11%)</f>
        <v>65340</v>
      </c>
      <c r="O20" s="196"/>
      <c r="P20" s="597">
        <f>SUM(M20+N20)</f>
        <v>659340</v>
      </c>
      <c r="Q20" s="498" t="s">
        <v>259</v>
      </c>
      <c r="R20" s="199">
        <v>252253</v>
      </c>
      <c r="S20" s="650">
        <f>SUM(F20*R20)</f>
        <v>504506</v>
      </c>
      <c r="T20" s="640">
        <v>0</v>
      </c>
      <c r="U20" s="458">
        <f t="shared" ref="U20" si="11">SUM(S20*T20)</f>
        <v>0</v>
      </c>
      <c r="V20" s="458">
        <f t="shared" ref="V20" si="12">SUM(S20-U20)</f>
        <v>504506</v>
      </c>
      <c r="W20" s="535">
        <f t="shared" ref="W20" si="13">SUM(V20)</f>
        <v>504506</v>
      </c>
      <c r="X20" s="640">
        <v>0.11</v>
      </c>
      <c r="Y20" s="535">
        <f>SUM(W20+(W20*X20))</f>
        <v>560001.66</v>
      </c>
    </row>
    <row r="23" spans="1:294" s="41" customFormat="1" ht="19" thickBot="1" x14ac:dyDescent="0.4">
      <c r="A23" s="789" t="s">
        <v>511</v>
      </c>
      <c r="B23" s="790"/>
      <c r="C23" s="790"/>
      <c r="D23" s="110"/>
      <c r="E23" s="112"/>
      <c r="F23" s="113"/>
      <c r="G23" s="112"/>
      <c r="H23" s="114"/>
      <c r="I23" s="115"/>
      <c r="J23" s="116"/>
      <c r="K23" s="117"/>
      <c r="L23" s="117"/>
      <c r="M23" s="13"/>
      <c r="N23" s="13"/>
      <c r="O23" s="13"/>
      <c r="P23" s="116"/>
      <c r="Q23" s="118"/>
      <c r="R23" s="13"/>
      <c r="S23" s="13"/>
      <c r="T23" s="13"/>
      <c r="U23" s="118"/>
      <c r="V23" s="13"/>
      <c r="W23" s="13"/>
      <c r="X23" s="14"/>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row>
    <row r="24" spans="1:294" ht="15.5" x14ac:dyDescent="0.35">
      <c r="A24" s="798" t="s">
        <v>0</v>
      </c>
      <c r="B24" s="798" t="s">
        <v>1</v>
      </c>
      <c r="C24" s="798"/>
      <c r="D24" s="800" t="s">
        <v>3</v>
      </c>
      <c r="E24" s="798" t="s">
        <v>5</v>
      </c>
      <c r="F24" s="798" t="s">
        <v>6</v>
      </c>
      <c r="G24" s="798"/>
      <c r="H24" s="370" t="s">
        <v>7</v>
      </c>
      <c r="I24" s="371" t="s">
        <v>8</v>
      </c>
      <c r="J24" s="372" t="s">
        <v>9</v>
      </c>
      <c r="K24" s="371" t="s">
        <v>10</v>
      </c>
      <c r="L24" s="371" t="s">
        <v>10</v>
      </c>
      <c r="M24" s="371" t="s">
        <v>11</v>
      </c>
      <c r="N24" s="802" t="s">
        <v>93</v>
      </c>
      <c r="O24" s="802" t="s">
        <v>206</v>
      </c>
      <c r="P24" s="371" t="s">
        <v>12</v>
      </c>
      <c r="Q24" s="804" t="s">
        <v>13</v>
      </c>
      <c r="R24" s="371" t="s">
        <v>14</v>
      </c>
      <c r="S24" s="371" t="s">
        <v>14</v>
      </c>
      <c r="T24" s="374" t="s">
        <v>15</v>
      </c>
      <c r="U24" s="40" t="s">
        <v>16</v>
      </c>
      <c r="V24" s="40" t="s">
        <v>17</v>
      </c>
      <c r="W24" s="40" t="s">
        <v>18</v>
      </c>
      <c r="X24" s="794" t="s">
        <v>19</v>
      </c>
      <c r="Y24" s="796" t="s">
        <v>17</v>
      </c>
    </row>
    <row r="25" spans="1:294" s="41" customFormat="1" ht="16" thickBot="1" x14ac:dyDescent="0.4">
      <c r="A25" s="808"/>
      <c r="B25" s="375" t="s">
        <v>20</v>
      </c>
      <c r="C25" s="367" t="s">
        <v>21</v>
      </c>
      <c r="D25" s="809"/>
      <c r="E25" s="808"/>
      <c r="F25" s="377" t="s">
        <v>23</v>
      </c>
      <c r="G25" s="367" t="s">
        <v>24</v>
      </c>
      <c r="H25" s="378" t="s">
        <v>25</v>
      </c>
      <c r="I25" s="379" t="s">
        <v>25</v>
      </c>
      <c r="J25" s="380" t="s">
        <v>26</v>
      </c>
      <c r="K25" s="379" t="s">
        <v>27</v>
      </c>
      <c r="L25" s="379" t="s">
        <v>28</v>
      </c>
      <c r="M25" s="379" t="s">
        <v>29</v>
      </c>
      <c r="N25" s="810"/>
      <c r="O25" s="810"/>
      <c r="P25" s="379" t="s">
        <v>30</v>
      </c>
      <c r="Q25" s="811"/>
      <c r="R25" s="379" t="s">
        <v>31</v>
      </c>
      <c r="S25" s="379" t="s">
        <v>32</v>
      </c>
      <c r="T25" s="381" t="s">
        <v>33</v>
      </c>
      <c r="U25" s="367" t="s">
        <v>34</v>
      </c>
      <c r="V25" s="367" t="s">
        <v>35</v>
      </c>
      <c r="W25" s="367" t="s">
        <v>36</v>
      </c>
      <c r="X25" s="806"/>
      <c r="Y25" s="807"/>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row>
    <row r="26" spans="1:294" s="120" customFormat="1" ht="15.5" x14ac:dyDescent="0.35">
      <c r="A26" s="497">
        <v>1</v>
      </c>
      <c r="B26" s="140">
        <v>45764</v>
      </c>
      <c r="C26" s="490">
        <v>118070425</v>
      </c>
      <c r="D26" s="490" t="s">
        <v>365</v>
      </c>
      <c r="E26" s="384" t="s">
        <v>300</v>
      </c>
      <c r="F26" s="388">
        <v>2</v>
      </c>
      <c r="G26" s="387" t="s">
        <v>45</v>
      </c>
      <c r="H26" s="440">
        <v>297000</v>
      </c>
      <c r="I26" s="595">
        <f t="shared" ref="I26" si="14">SUM(F26*H26)</f>
        <v>594000</v>
      </c>
      <c r="J26" s="387">
        <v>0</v>
      </c>
      <c r="K26" s="596">
        <f t="shared" ref="K26" si="15">SUM(I26*J26)</f>
        <v>0</v>
      </c>
      <c r="L26" s="596">
        <f>SUM(I26-K26)</f>
        <v>594000</v>
      </c>
      <c r="M26" s="192">
        <f>SUM(L26)</f>
        <v>594000</v>
      </c>
      <c r="N26" s="192">
        <f>SUM(M26*11%)</f>
        <v>65340</v>
      </c>
      <c r="O26" s="196"/>
      <c r="P26" s="597">
        <f>SUM(M26+N26)</f>
        <v>659340</v>
      </c>
      <c r="Q26" s="498" t="s">
        <v>259</v>
      </c>
      <c r="R26" s="199">
        <v>252253</v>
      </c>
      <c r="S26" s="650">
        <f>SUM(F26*R26)</f>
        <v>504506</v>
      </c>
      <c r="T26" s="640">
        <v>0</v>
      </c>
      <c r="U26" s="458">
        <f t="shared" ref="U26" si="16">SUM(S26*T26)</f>
        <v>0</v>
      </c>
      <c r="V26" s="458">
        <f t="shared" ref="V26" si="17">SUM(S26-U26)</f>
        <v>504506</v>
      </c>
      <c r="W26" s="535">
        <f t="shared" ref="W26" si="18">SUM(V26)</f>
        <v>504506</v>
      </c>
      <c r="X26" s="640">
        <v>0.11</v>
      </c>
      <c r="Y26" s="535">
        <f>SUM(W26+(W26*X26))</f>
        <v>560001.66</v>
      </c>
    </row>
  </sheetData>
  <mergeCells count="35">
    <mergeCell ref="X24:X25"/>
    <mergeCell ref="Y24:Y25"/>
    <mergeCell ref="E24:E25"/>
    <mergeCell ref="F24:G24"/>
    <mergeCell ref="N24:N25"/>
    <mergeCell ref="O24:O25"/>
    <mergeCell ref="Q24:Q25"/>
    <mergeCell ref="A23:C23"/>
    <mergeCell ref="A24:A25"/>
    <mergeCell ref="B24:C24"/>
    <mergeCell ref="D24:D25"/>
    <mergeCell ref="A1:G1"/>
    <mergeCell ref="A3:E3"/>
    <mergeCell ref="A10:C10"/>
    <mergeCell ref="A11:A12"/>
    <mergeCell ref="B11:C11"/>
    <mergeCell ref="D11:D12"/>
    <mergeCell ref="X11:X12"/>
    <mergeCell ref="Y11:Y12"/>
    <mergeCell ref="E11:E12"/>
    <mergeCell ref="F11:G11"/>
    <mergeCell ref="N11:N12"/>
    <mergeCell ref="O11:O12"/>
    <mergeCell ref="Q11:Q12"/>
    <mergeCell ref="A17:C17"/>
    <mergeCell ref="A18:A19"/>
    <mergeCell ref="B18:C18"/>
    <mergeCell ref="D18:D19"/>
    <mergeCell ref="X18:X19"/>
    <mergeCell ref="Y18:Y19"/>
    <mergeCell ref="E18:E19"/>
    <mergeCell ref="F18:G18"/>
    <mergeCell ref="N18:N19"/>
    <mergeCell ref="O18:O19"/>
    <mergeCell ref="Q18:Q19"/>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AB28-66C4-4A8A-9286-BD2FBA677457}">
  <sheetPr codeName="Sheet59"/>
  <dimension ref="A1:KK27"/>
  <sheetViews>
    <sheetView zoomScaleNormal="100" workbookViewId="0">
      <selection activeCell="E9" sqref="E9"/>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16" width="15.7265625" customWidth="1"/>
    <col min="17" max="17" width="23.453125"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6" spans="1:297" ht="31" x14ac:dyDescent="0.35">
      <c r="A6" s="903" t="s">
        <v>422</v>
      </c>
      <c r="B6" s="903"/>
      <c r="C6" s="903"/>
      <c r="D6" s="903"/>
      <c r="E6" s="903"/>
      <c r="F6" s="27"/>
      <c r="G6" s="27"/>
      <c r="H6" s="21"/>
      <c r="I6" s="21"/>
      <c r="J6" s="22"/>
      <c r="K6" s="21"/>
      <c r="L6" s="21"/>
      <c r="M6" s="31"/>
      <c r="N6" s="23"/>
      <c r="O6" s="448"/>
      <c r="P6" s="448"/>
      <c r="Q6" s="23"/>
      <c r="R6" s="23"/>
      <c r="S6" s="25"/>
      <c r="T6" s="23"/>
      <c r="U6" s="23"/>
      <c r="V6" s="23"/>
      <c r="W6" s="25"/>
      <c r="X6" s="23"/>
      <c r="Y6" s="23"/>
    </row>
    <row r="7" spans="1:297" x14ac:dyDescent="0.35">
      <c r="D7" s="223"/>
    </row>
    <row r="8" spans="1:297" x14ac:dyDescent="0.35">
      <c r="D8" s="223"/>
    </row>
    <row r="9" spans="1:297" x14ac:dyDescent="0.35">
      <c r="D9" s="223"/>
    </row>
    <row r="10" spans="1:297" ht="19" thickBot="1" x14ac:dyDescent="0.4">
      <c r="A10" s="843" t="s">
        <v>427</v>
      </c>
      <c r="B10" s="842"/>
      <c r="C10" s="842"/>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798" t="s">
        <v>1</v>
      </c>
      <c r="C11" s="798"/>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911" t="s">
        <v>13</v>
      </c>
      <c r="R11" s="371" t="s">
        <v>14</v>
      </c>
      <c r="S11" s="371" t="s">
        <v>14</v>
      </c>
      <c r="T11" s="374" t="s">
        <v>15</v>
      </c>
      <c r="U11" s="40" t="s">
        <v>16</v>
      </c>
      <c r="V11" s="40" t="s">
        <v>17</v>
      </c>
      <c r="W11" s="40" t="s">
        <v>18</v>
      </c>
      <c r="X11" s="794" t="s">
        <v>19</v>
      </c>
      <c r="Y11" s="796" t="s">
        <v>17</v>
      </c>
    </row>
    <row r="12" spans="1:297" s="41" customFormat="1" ht="16" thickBot="1" x14ac:dyDescent="0.4">
      <c r="A12" s="799"/>
      <c r="B12" s="399" t="s">
        <v>20</v>
      </c>
      <c r="C12" s="395" t="s">
        <v>21</v>
      </c>
      <c r="D12" s="799"/>
      <c r="E12" s="799"/>
      <c r="F12" s="401" t="s">
        <v>23</v>
      </c>
      <c r="G12" s="395" t="s">
        <v>24</v>
      </c>
      <c r="H12" s="402" t="s">
        <v>25</v>
      </c>
      <c r="I12" s="403" t="s">
        <v>25</v>
      </c>
      <c r="J12" s="404" t="s">
        <v>26</v>
      </c>
      <c r="K12" s="403" t="s">
        <v>27</v>
      </c>
      <c r="L12" s="403" t="s">
        <v>28</v>
      </c>
      <c r="M12" s="403" t="s">
        <v>29</v>
      </c>
      <c r="N12" s="803"/>
      <c r="O12" s="803"/>
      <c r="P12" s="403" t="s">
        <v>30</v>
      </c>
      <c r="Q12" s="912"/>
      <c r="R12" s="403" t="s">
        <v>31</v>
      </c>
      <c r="S12" s="403" t="s">
        <v>32</v>
      </c>
      <c r="T12" s="406" t="s">
        <v>33</v>
      </c>
      <c r="U12" s="395" t="s">
        <v>34</v>
      </c>
      <c r="V12" s="395" t="s">
        <v>35</v>
      </c>
      <c r="W12" s="395" t="s">
        <v>36</v>
      </c>
      <c r="X12" s="795"/>
      <c r="Y12" s="79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20" customFormat="1" ht="16" thickBot="1" x14ac:dyDescent="0.4">
      <c r="A13" s="139">
        <v>1</v>
      </c>
      <c r="B13" s="140">
        <v>45699</v>
      </c>
      <c r="C13" s="141">
        <v>117400225</v>
      </c>
      <c r="D13" s="139" t="s">
        <v>432</v>
      </c>
      <c r="E13" s="491" t="s">
        <v>350</v>
      </c>
      <c r="F13" s="139">
        <v>7</v>
      </c>
      <c r="G13" s="147" t="s">
        <v>52</v>
      </c>
      <c r="H13" s="515">
        <v>133333.33300000001</v>
      </c>
      <c r="I13" s="145">
        <f>SUM(F13*H13)</f>
        <v>933333.33100000012</v>
      </c>
      <c r="J13" s="149">
        <v>0</v>
      </c>
      <c r="K13" s="146">
        <f t="shared" ref="K13" si="0">SUM(I13*J13)</f>
        <v>0</v>
      </c>
      <c r="L13" s="145">
        <f t="shared" ref="L13" si="1">SUM(I13-K13)</f>
        <v>933333.33100000012</v>
      </c>
      <c r="M13" s="121">
        <f>SUM(L13:L13)</f>
        <v>933333.33100000012</v>
      </c>
      <c r="N13" s="121">
        <f>SUM(M13*11%)</f>
        <v>102666.66641000002</v>
      </c>
      <c r="O13" s="121">
        <f>SUM(M13*1.5%)</f>
        <v>13999.999965000001</v>
      </c>
      <c r="P13" s="121">
        <f>SUM(M13+N13)</f>
        <v>1035999.9974100002</v>
      </c>
      <c r="Q13" s="258" t="s">
        <v>273</v>
      </c>
      <c r="R13" s="516">
        <v>93333</v>
      </c>
      <c r="S13" s="148">
        <f>SUM(F13*R13)</f>
        <v>653331</v>
      </c>
      <c r="T13" s="147">
        <v>0</v>
      </c>
      <c r="U13" s="121">
        <f t="shared" ref="U13" si="2">SUM(S13*T13)</f>
        <v>0</v>
      </c>
      <c r="V13" s="121">
        <f t="shared" ref="V13" si="3">SUM(S13-U13)</f>
        <v>653331</v>
      </c>
      <c r="W13" s="146">
        <f t="shared" ref="W13" si="4">SUM(V13)</f>
        <v>653331</v>
      </c>
      <c r="X13" s="147">
        <v>0.11</v>
      </c>
      <c r="Y13" s="146">
        <f>SUM(W13+(W13*X13))</f>
        <v>725197.41</v>
      </c>
    </row>
    <row r="14" spans="1:297" s="20" customFormat="1" ht="15.5" x14ac:dyDescent="0.35">
      <c r="A14" s="139">
        <v>2</v>
      </c>
      <c r="B14" s="140">
        <v>45699</v>
      </c>
      <c r="C14" s="141">
        <v>117410225</v>
      </c>
      <c r="D14" s="139" t="s">
        <v>432</v>
      </c>
      <c r="E14" s="631" t="s">
        <v>344</v>
      </c>
      <c r="F14" s="216">
        <v>7</v>
      </c>
      <c r="G14" s="568" t="s">
        <v>45</v>
      </c>
      <c r="H14" s="626">
        <v>144144.144</v>
      </c>
      <c r="I14" s="145">
        <f>SUM(F14*H14)</f>
        <v>1009009.008</v>
      </c>
      <c r="J14" s="152">
        <v>0</v>
      </c>
      <c r="K14" s="146">
        <f>SUM(I14*J14)</f>
        <v>0</v>
      </c>
      <c r="L14" s="146">
        <f>SUM(I14-K14)</f>
        <v>1009009.008</v>
      </c>
      <c r="M14" s="146">
        <f>SUM(L14)</f>
        <v>1009009.008</v>
      </c>
      <c r="N14" s="146">
        <f>SUM(M14*11%)</f>
        <v>110990.99088</v>
      </c>
      <c r="O14" s="146">
        <f>SUM(M14*1.5%)</f>
        <v>15135.135119999999</v>
      </c>
      <c r="P14" s="146">
        <f>SUM(M14+N14)</f>
        <v>1119999.9988800001</v>
      </c>
      <c r="Q14" s="250" t="s">
        <v>227</v>
      </c>
      <c r="R14" s="145">
        <v>100901</v>
      </c>
      <c r="S14" s="148">
        <f>SUM(F14*R14)</f>
        <v>706307</v>
      </c>
      <c r="T14" s="149">
        <v>0</v>
      </c>
      <c r="U14" s="121">
        <f>SUM(S14*T14)</f>
        <v>0</v>
      </c>
      <c r="V14" s="121">
        <f>SUM(S14-U14)</f>
        <v>706307</v>
      </c>
      <c r="W14" s="146">
        <f>SUM(V14)</f>
        <v>706307</v>
      </c>
      <c r="X14" s="149">
        <v>0.11</v>
      </c>
      <c r="Y14" s="146">
        <f>SUM(W14+(W14*X14))</f>
        <v>784000.77</v>
      </c>
    </row>
    <row r="18" spans="1:297" ht="19" thickBot="1" x14ac:dyDescent="0.4">
      <c r="A18" s="843" t="s">
        <v>531</v>
      </c>
      <c r="B18" s="842"/>
      <c r="C18" s="842"/>
      <c r="D18" s="34"/>
      <c r="E18" s="4"/>
      <c r="F18" s="5"/>
      <c r="G18" s="4"/>
      <c r="H18" s="6"/>
      <c r="I18" s="7"/>
      <c r="J18" s="8"/>
      <c r="K18" s="9"/>
      <c r="L18" s="9"/>
      <c r="M18" s="10"/>
      <c r="N18" s="10"/>
      <c r="O18" s="10"/>
      <c r="P18" s="10"/>
      <c r="Q18" s="11"/>
      <c r="R18" s="11"/>
      <c r="S18" s="12"/>
      <c r="T18" s="13"/>
      <c r="U18" s="13"/>
      <c r="V18" s="13"/>
      <c r="W18" s="12"/>
      <c r="X18" s="13"/>
      <c r="Y18" s="13"/>
    </row>
    <row r="19" spans="1:297" ht="15.5" x14ac:dyDescent="0.35">
      <c r="A19" s="798" t="s">
        <v>0</v>
      </c>
      <c r="B19" s="798" t="s">
        <v>1</v>
      </c>
      <c r="C19" s="798"/>
      <c r="D19" s="798" t="s">
        <v>3</v>
      </c>
      <c r="E19" s="798" t="s">
        <v>5</v>
      </c>
      <c r="F19" s="798" t="s">
        <v>6</v>
      </c>
      <c r="G19" s="798"/>
      <c r="H19" s="370" t="s">
        <v>7</v>
      </c>
      <c r="I19" s="371" t="s">
        <v>8</v>
      </c>
      <c r="J19" s="372" t="s">
        <v>9</v>
      </c>
      <c r="K19" s="371" t="s">
        <v>10</v>
      </c>
      <c r="L19" s="371" t="s">
        <v>10</v>
      </c>
      <c r="M19" s="371" t="s">
        <v>11</v>
      </c>
      <c r="N19" s="802" t="s">
        <v>93</v>
      </c>
      <c r="O19" s="802" t="s">
        <v>206</v>
      </c>
      <c r="P19" s="371" t="s">
        <v>12</v>
      </c>
      <c r="Q19" s="911" t="s">
        <v>13</v>
      </c>
      <c r="R19" s="371" t="s">
        <v>14</v>
      </c>
      <c r="S19" s="371" t="s">
        <v>14</v>
      </c>
      <c r="T19" s="374" t="s">
        <v>15</v>
      </c>
      <c r="U19" s="40" t="s">
        <v>16</v>
      </c>
      <c r="V19" s="40" t="s">
        <v>17</v>
      </c>
      <c r="W19" s="40" t="s">
        <v>18</v>
      </c>
      <c r="X19" s="794" t="s">
        <v>19</v>
      </c>
      <c r="Y19" s="796" t="s">
        <v>17</v>
      </c>
    </row>
    <row r="20" spans="1:297" s="41" customFormat="1" ht="16" thickBot="1" x14ac:dyDescent="0.4">
      <c r="A20" s="799"/>
      <c r="B20" s="399" t="s">
        <v>20</v>
      </c>
      <c r="C20" s="395" t="s">
        <v>21</v>
      </c>
      <c r="D20" s="799"/>
      <c r="E20" s="799"/>
      <c r="F20" s="401" t="s">
        <v>23</v>
      </c>
      <c r="G20" s="395" t="s">
        <v>24</v>
      </c>
      <c r="H20" s="402" t="s">
        <v>25</v>
      </c>
      <c r="I20" s="403" t="s">
        <v>25</v>
      </c>
      <c r="J20" s="404" t="s">
        <v>26</v>
      </c>
      <c r="K20" s="403" t="s">
        <v>27</v>
      </c>
      <c r="L20" s="403" t="s">
        <v>28</v>
      </c>
      <c r="M20" s="403" t="s">
        <v>29</v>
      </c>
      <c r="N20" s="803"/>
      <c r="O20" s="803"/>
      <c r="P20" s="403" t="s">
        <v>30</v>
      </c>
      <c r="Q20" s="912"/>
      <c r="R20" s="403" t="s">
        <v>31</v>
      </c>
      <c r="S20" s="403" t="s">
        <v>32</v>
      </c>
      <c r="T20" s="406" t="s">
        <v>33</v>
      </c>
      <c r="U20" s="395" t="s">
        <v>34</v>
      </c>
      <c r="V20" s="395" t="s">
        <v>35</v>
      </c>
      <c r="W20" s="395" t="s">
        <v>36</v>
      </c>
      <c r="X20" s="795"/>
      <c r="Y20" s="797"/>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row>
    <row r="21" spans="1:297" s="20" customFormat="1" ht="15.5" x14ac:dyDescent="0.35">
      <c r="A21" s="139">
        <v>1</v>
      </c>
      <c r="B21" s="140">
        <v>45798</v>
      </c>
      <c r="C21" s="141">
        <v>118360525</v>
      </c>
      <c r="D21" s="139" t="s">
        <v>432</v>
      </c>
      <c r="E21" s="491" t="s">
        <v>551</v>
      </c>
      <c r="F21" s="139">
        <v>40</v>
      </c>
      <c r="G21" s="147" t="s">
        <v>52</v>
      </c>
      <c r="H21" s="515">
        <v>133333.33300000001</v>
      </c>
      <c r="I21" s="145">
        <f>SUM(F21*H21)</f>
        <v>5333333.32</v>
      </c>
      <c r="J21" s="149">
        <v>0</v>
      </c>
      <c r="K21" s="146">
        <f t="shared" ref="K21" si="5">SUM(I21*J21)</f>
        <v>0</v>
      </c>
      <c r="L21" s="145">
        <f t="shared" ref="L21" si="6">SUM(I21-K21)</f>
        <v>5333333.32</v>
      </c>
      <c r="M21" s="121">
        <f>SUM(L21:L21)</f>
        <v>5333333.32</v>
      </c>
      <c r="N21" s="121">
        <f>SUM(M21*11%)</f>
        <v>586666.66520000005</v>
      </c>
      <c r="O21" s="121">
        <f>SUM(M21*1.5%)</f>
        <v>79999.999800000005</v>
      </c>
      <c r="P21" s="121">
        <f>SUM(M21+N21)</f>
        <v>5919999.9852</v>
      </c>
      <c r="Q21" s="258" t="s">
        <v>273</v>
      </c>
      <c r="R21" s="516">
        <v>93333</v>
      </c>
      <c r="S21" s="148">
        <f>SUM(F21*R21)</f>
        <v>3733320</v>
      </c>
      <c r="T21" s="147">
        <v>0</v>
      </c>
      <c r="U21" s="121">
        <f t="shared" ref="U21" si="7">SUM(S21*T21)</f>
        <v>0</v>
      </c>
      <c r="V21" s="121">
        <f t="shared" ref="V21" si="8">SUM(S21-U21)</f>
        <v>3733320</v>
      </c>
      <c r="W21" s="146">
        <f t="shared" ref="W21" si="9">SUM(V21)</f>
        <v>3733320</v>
      </c>
      <c r="X21" s="147">
        <v>0.11</v>
      </c>
      <c r="Y21" s="146">
        <f>SUM(W21+(W21*X21))</f>
        <v>4143985.2</v>
      </c>
    </row>
    <row r="24" spans="1:297" ht="19" thickBot="1" x14ac:dyDescent="0.4">
      <c r="A24" s="843" t="s">
        <v>645</v>
      </c>
      <c r="B24" s="842"/>
      <c r="C24" s="842"/>
      <c r="D24" s="34"/>
      <c r="E24" s="4"/>
      <c r="F24" s="5"/>
      <c r="G24" s="4"/>
      <c r="H24" s="6"/>
      <c r="I24" s="7"/>
      <c r="J24" s="8"/>
      <c r="K24" s="9"/>
      <c r="L24" s="9"/>
      <c r="M24" s="10"/>
      <c r="N24" s="10"/>
      <c r="O24" s="10"/>
      <c r="P24" s="10"/>
      <c r="Q24" s="11"/>
      <c r="R24" s="11"/>
      <c r="S24" s="12"/>
      <c r="T24" s="13"/>
      <c r="U24" s="13"/>
      <c r="V24" s="13"/>
      <c r="W24" s="12"/>
      <c r="X24" s="13"/>
      <c r="Y24" s="13"/>
    </row>
    <row r="25" spans="1:297" ht="15.5" x14ac:dyDescent="0.35">
      <c r="A25" s="798" t="s">
        <v>0</v>
      </c>
      <c r="B25" s="798" t="s">
        <v>1</v>
      </c>
      <c r="C25" s="798"/>
      <c r="D25" s="798" t="s">
        <v>3</v>
      </c>
      <c r="E25" s="798" t="s">
        <v>5</v>
      </c>
      <c r="F25" s="798" t="s">
        <v>6</v>
      </c>
      <c r="G25" s="798"/>
      <c r="H25" s="370" t="s">
        <v>7</v>
      </c>
      <c r="I25" s="371" t="s">
        <v>8</v>
      </c>
      <c r="J25" s="372" t="s">
        <v>9</v>
      </c>
      <c r="K25" s="371" t="s">
        <v>10</v>
      </c>
      <c r="L25" s="371" t="s">
        <v>10</v>
      </c>
      <c r="M25" s="371" t="s">
        <v>11</v>
      </c>
      <c r="N25" s="802" t="s">
        <v>93</v>
      </c>
      <c r="O25" s="802" t="s">
        <v>206</v>
      </c>
      <c r="P25" s="371" t="s">
        <v>12</v>
      </c>
      <c r="Q25" s="911" t="s">
        <v>13</v>
      </c>
      <c r="R25" s="371" t="s">
        <v>14</v>
      </c>
      <c r="S25" s="371" t="s">
        <v>14</v>
      </c>
      <c r="T25" s="374" t="s">
        <v>15</v>
      </c>
      <c r="U25" s="40" t="s">
        <v>16</v>
      </c>
      <c r="V25" s="40" t="s">
        <v>17</v>
      </c>
      <c r="W25" s="40" t="s">
        <v>18</v>
      </c>
      <c r="X25" s="794" t="s">
        <v>19</v>
      </c>
      <c r="Y25" s="796" t="s">
        <v>17</v>
      </c>
    </row>
    <row r="26" spans="1:297" s="41" customFormat="1" ht="16" thickBot="1" x14ac:dyDescent="0.4">
      <c r="A26" s="799"/>
      <c r="B26" s="399" t="s">
        <v>20</v>
      </c>
      <c r="C26" s="395" t="s">
        <v>21</v>
      </c>
      <c r="D26" s="799"/>
      <c r="E26" s="799"/>
      <c r="F26" s="401" t="s">
        <v>23</v>
      </c>
      <c r="G26" s="395" t="s">
        <v>24</v>
      </c>
      <c r="H26" s="402" t="s">
        <v>25</v>
      </c>
      <c r="I26" s="403" t="s">
        <v>25</v>
      </c>
      <c r="J26" s="404" t="s">
        <v>26</v>
      </c>
      <c r="K26" s="403" t="s">
        <v>27</v>
      </c>
      <c r="L26" s="403" t="s">
        <v>28</v>
      </c>
      <c r="M26" s="403" t="s">
        <v>29</v>
      </c>
      <c r="N26" s="803"/>
      <c r="O26" s="803"/>
      <c r="P26" s="403" t="s">
        <v>30</v>
      </c>
      <c r="Q26" s="912"/>
      <c r="R26" s="403" t="s">
        <v>31</v>
      </c>
      <c r="S26" s="403" t="s">
        <v>32</v>
      </c>
      <c r="T26" s="406" t="s">
        <v>33</v>
      </c>
      <c r="U26" s="395" t="s">
        <v>34</v>
      </c>
      <c r="V26" s="395" t="s">
        <v>35</v>
      </c>
      <c r="W26" s="395" t="s">
        <v>36</v>
      </c>
      <c r="X26" s="795"/>
      <c r="Y26" s="797"/>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row>
    <row r="27" spans="1:297" s="20" customFormat="1" ht="15.5" x14ac:dyDescent="0.35">
      <c r="A27" s="139">
        <v>1</v>
      </c>
      <c r="B27" s="140">
        <v>45896</v>
      </c>
      <c r="C27" s="141">
        <v>119100825</v>
      </c>
      <c r="D27" s="139" t="s">
        <v>432</v>
      </c>
      <c r="E27" s="491" t="s">
        <v>551</v>
      </c>
      <c r="F27" s="139">
        <v>45</v>
      </c>
      <c r="G27" s="147" t="s">
        <v>52</v>
      </c>
      <c r="H27" s="515">
        <v>133333.33300000001</v>
      </c>
      <c r="I27" s="145">
        <f>SUM(F27*H27)</f>
        <v>5999999.9850000003</v>
      </c>
      <c r="J27" s="149">
        <v>0</v>
      </c>
      <c r="K27" s="146">
        <f t="shared" ref="K27" si="10">SUM(I27*J27)</f>
        <v>0</v>
      </c>
      <c r="L27" s="145">
        <f t="shared" ref="L27" si="11">SUM(I27-K27)</f>
        <v>5999999.9850000003</v>
      </c>
      <c r="M27" s="121">
        <f>SUM(L27:L27)</f>
        <v>5999999.9850000003</v>
      </c>
      <c r="N27" s="121">
        <f>SUM(M27*11%)</f>
        <v>659999.99835000001</v>
      </c>
      <c r="O27" s="121">
        <f>SUM(M27*1.5%)</f>
        <v>89999.999775000004</v>
      </c>
      <c r="P27" s="121">
        <f>SUM(M27+N27)</f>
        <v>6659999.9833500003</v>
      </c>
      <c r="Q27" s="258" t="s">
        <v>273</v>
      </c>
      <c r="R27" s="516">
        <v>93333</v>
      </c>
      <c r="S27" s="148">
        <f>SUM(F27*R27)</f>
        <v>4199985</v>
      </c>
      <c r="T27" s="147">
        <v>0</v>
      </c>
      <c r="U27" s="121">
        <f t="shared" ref="U27" si="12">SUM(S27*T27)</f>
        <v>0</v>
      </c>
      <c r="V27" s="121">
        <f t="shared" ref="V27" si="13">SUM(S27-U27)</f>
        <v>4199985</v>
      </c>
      <c r="W27" s="146">
        <f t="shared" ref="W27" si="14">SUM(V27)</f>
        <v>4199985</v>
      </c>
      <c r="X27" s="147">
        <v>0.11</v>
      </c>
      <c r="Y27" s="146">
        <f>SUM(W27+(W27*X27))</f>
        <v>4661983.3499999996</v>
      </c>
    </row>
  </sheetData>
  <mergeCells count="35">
    <mergeCell ref="X25:X26"/>
    <mergeCell ref="Y25:Y26"/>
    <mergeCell ref="E25:E26"/>
    <mergeCell ref="F25:G25"/>
    <mergeCell ref="N25:N26"/>
    <mergeCell ref="O25:O26"/>
    <mergeCell ref="Q25:Q26"/>
    <mergeCell ref="A24:C24"/>
    <mergeCell ref="A25:A26"/>
    <mergeCell ref="B25:C25"/>
    <mergeCell ref="D25:D26"/>
    <mergeCell ref="A6:E6"/>
    <mergeCell ref="A10:C10"/>
    <mergeCell ref="A1:G1"/>
    <mergeCell ref="A11:A12"/>
    <mergeCell ref="B11:C11"/>
    <mergeCell ref="D11:D12"/>
    <mergeCell ref="E11:E12"/>
    <mergeCell ref="F11:G11"/>
    <mergeCell ref="N11:N12"/>
    <mergeCell ref="O11:O12"/>
    <mergeCell ref="Q11:Q12"/>
    <mergeCell ref="X11:X12"/>
    <mergeCell ref="Y11:Y12"/>
    <mergeCell ref="A18:C18"/>
    <mergeCell ref="A19:A20"/>
    <mergeCell ref="B19:C19"/>
    <mergeCell ref="D19:D20"/>
    <mergeCell ref="X19:X20"/>
    <mergeCell ref="Y19:Y20"/>
    <mergeCell ref="E19:E20"/>
    <mergeCell ref="F19:G19"/>
    <mergeCell ref="N19:N20"/>
    <mergeCell ref="O19:O20"/>
    <mergeCell ref="Q19:Q20"/>
  </mergeCells>
  <pageMargins left="0.7" right="0.7" top="0.75" bottom="0.75" header="0.3" footer="0.3"/>
  <pageSetup scale="69" orientation="portrait" horizontalDpi="4294967292" verticalDpi="0" copies="3"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DFA6-A23E-4460-98BC-5FAC4C252DD2}">
  <sheetPr codeName="Sheet62"/>
  <dimension ref="A1:KK113"/>
  <sheetViews>
    <sheetView zoomScale="70" zoomScaleNormal="70" workbookViewId="0">
      <selection activeCell="E15" sqref="E15"/>
    </sheetView>
  </sheetViews>
  <sheetFormatPr defaultRowHeight="14.5" x14ac:dyDescent="0.35"/>
  <cols>
    <col min="1" max="1" width="5.7265625" customWidth="1"/>
    <col min="2" max="2" width="15.7265625" style="28" customWidth="1"/>
    <col min="3" max="3" width="16.08984375" customWidth="1"/>
    <col min="4" max="4" width="27" customWidth="1"/>
    <col min="5" max="5" width="66.1796875" customWidth="1"/>
    <col min="6" max="7" width="8.7265625" customWidth="1"/>
    <col min="8" max="8" width="20" bestFit="1" customWidth="1"/>
    <col min="9" max="16" width="15.7265625" customWidth="1"/>
    <col min="17" max="17" width="23.453125"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6" spans="1:297" ht="31" x14ac:dyDescent="0.35">
      <c r="A6" s="903" t="s">
        <v>422</v>
      </c>
      <c r="B6" s="903"/>
      <c r="C6" s="903"/>
      <c r="D6" s="903"/>
      <c r="E6" s="903"/>
      <c r="F6" s="27"/>
      <c r="G6" s="27"/>
      <c r="H6" s="21"/>
      <c r="I6" s="21"/>
      <c r="J6" s="22"/>
      <c r="K6" s="21"/>
      <c r="L6" s="21"/>
      <c r="M6" s="31"/>
      <c r="N6" s="23"/>
      <c r="O6" s="448"/>
      <c r="P6" s="448"/>
      <c r="Q6" s="23"/>
      <c r="R6" s="23"/>
      <c r="S6" s="25"/>
      <c r="T6" s="23"/>
      <c r="U6" s="23"/>
      <c r="V6" s="23"/>
      <c r="W6" s="25"/>
      <c r="X6" s="23"/>
      <c r="Y6" s="23"/>
    </row>
    <row r="7" spans="1:297" x14ac:dyDescent="0.35">
      <c r="D7" s="223"/>
    </row>
    <row r="8" spans="1:297" x14ac:dyDescent="0.35">
      <c r="D8" s="223"/>
    </row>
    <row r="9" spans="1:297" x14ac:dyDescent="0.35">
      <c r="D9" s="223"/>
    </row>
    <row r="10" spans="1:297" ht="19" thickBot="1" x14ac:dyDescent="0.4">
      <c r="A10" s="789" t="s">
        <v>511</v>
      </c>
      <c r="B10" s="790"/>
      <c r="C10" s="790"/>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798" t="s">
        <v>1</v>
      </c>
      <c r="C11" s="798"/>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911" t="s">
        <v>13</v>
      </c>
      <c r="R11" s="371" t="s">
        <v>14</v>
      </c>
      <c r="S11" s="371" t="s">
        <v>14</v>
      </c>
      <c r="T11" s="374" t="s">
        <v>15</v>
      </c>
      <c r="U11" s="40" t="s">
        <v>16</v>
      </c>
      <c r="V11" s="40" t="s">
        <v>17</v>
      </c>
      <c r="W11" s="40" t="s">
        <v>18</v>
      </c>
      <c r="X11" s="794" t="s">
        <v>19</v>
      </c>
      <c r="Y11" s="796" t="s">
        <v>17</v>
      </c>
    </row>
    <row r="12" spans="1:297" s="41" customFormat="1" ht="16" thickBot="1" x14ac:dyDescent="0.4">
      <c r="A12" s="799"/>
      <c r="B12" s="399" t="s">
        <v>20</v>
      </c>
      <c r="C12" s="395" t="s">
        <v>21</v>
      </c>
      <c r="D12" s="799"/>
      <c r="E12" s="799"/>
      <c r="F12" s="401" t="s">
        <v>23</v>
      </c>
      <c r="G12" s="395" t="s">
        <v>24</v>
      </c>
      <c r="H12" s="402" t="s">
        <v>25</v>
      </c>
      <c r="I12" s="403" t="s">
        <v>25</v>
      </c>
      <c r="J12" s="404" t="s">
        <v>26</v>
      </c>
      <c r="K12" s="403" t="s">
        <v>27</v>
      </c>
      <c r="L12" s="403" t="s">
        <v>28</v>
      </c>
      <c r="M12" s="403" t="s">
        <v>29</v>
      </c>
      <c r="N12" s="803"/>
      <c r="O12" s="803"/>
      <c r="P12" s="403" t="s">
        <v>30</v>
      </c>
      <c r="Q12" s="912"/>
      <c r="R12" s="403" t="s">
        <v>31</v>
      </c>
      <c r="S12" s="403" t="s">
        <v>32</v>
      </c>
      <c r="T12" s="406" t="s">
        <v>33</v>
      </c>
      <c r="U12" s="395" t="s">
        <v>34</v>
      </c>
      <c r="V12" s="395" t="s">
        <v>35</v>
      </c>
      <c r="W12" s="395" t="s">
        <v>36</v>
      </c>
      <c r="X12" s="795"/>
      <c r="Y12" s="79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20" customFormat="1" ht="15.5" x14ac:dyDescent="0.35">
      <c r="A13" s="786">
        <v>1</v>
      </c>
      <c r="B13" s="783">
        <v>45776</v>
      </c>
      <c r="C13" s="838" t="s">
        <v>527</v>
      </c>
      <c r="D13" s="786" t="s">
        <v>528</v>
      </c>
      <c r="E13" s="624" t="s">
        <v>238</v>
      </c>
      <c r="F13" s="517">
        <v>3</v>
      </c>
      <c r="G13" s="336" t="s">
        <v>42</v>
      </c>
      <c r="H13" s="518">
        <v>2750000</v>
      </c>
      <c r="I13" s="123">
        <f t="shared" ref="I13:I30" si="0">SUM(F13*H13)</f>
        <v>8250000</v>
      </c>
      <c r="J13" s="133">
        <v>0</v>
      </c>
      <c r="K13" s="134">
        <f t="shared" ref="K13:K30" si="1">SUM(I13*J13)</f>
        <v>0</v>
      </c>
      <c r="L13" s="134">
        <f t="shared" ref="L13:L30" si="2">SUM(I13-K13)</f>
        <v>8250000</v>
      </c>
      <c r="M13" s="791">
        <f>SUM(L13:L30)</f>
        <v>115295882.90000001</v>
      </c>
      <c r="N13" s="791">
        <f>SUM(M13*11%)</f>
        <v>12682547.119000001</v>
      </c>
      <c r="O13" s="791">
        <f>SUM(M13*1.375%)</f>
        <v>1585318.3898750001</v>
      </c>
      <c r="P13" s="791">
        <f>SUM(M13+N13)</f>
        <v>127978430.01900001</v>
      </c>
      <c r="Q13" s="168" t="s">
        <v>260</v>
      </c>
      <c r="R13" s="123">
        <v>990000</v>
      </c>
      <c r="S13" s="137">
        <f>SUM(F13*R13)</f>
        <v>2970000</v>
      </c>
      <c r="T13" s="138">
        <v>0</v>
      </c>
      <c r="U13" s="129">
        <f t="shared" ref="U13:U30" si="3">SUM(S13*T13)</f>
        <v>0</v>
      </c>
      <c r="V13" s="129">
        <f t="shared" ref="V13:V30" si="4">SUM(S13-U13)</f>
        <v>2970000</v>
      </c>
      <c r="W13" s="134">
        <f t="shared" ref="W13:W30" si="5">SUM(V13)</f>
        <v>2970000</v>
      </c>
      <c r="X13" s="138">
        <v>0.11</v>
      </c>
      <c r="Y13" s="134">
        <f t="shared" ref="Y13:Y30" si="6">SUM(W13+(W13*X13))</f>
        <v>3296700</v>
      </c>
    </row>
    <row r="14" spans="1:297" s="20" customFormat="1" ht="15.5" x14ac:dyDescent="0.35">
      <c r="A14" s="787"/>
      <c r="B14" s="784"/>
      <c r="C14" s="884"/>
      <c r="D14" s="787"/>
      <c r="E14" s="70" t="s">
        <v>239</v>
      </c>
      <c r="F14" s="281">
        <v>3</v>
      </c>
      <c r="G14" s="334" t="s">
        <v>50</v>
      </c>
      <c r="H14" s="519">
        <v>2250000</v>
      </c>
      <c r="I14" s="54">
        <f t="shared" si="0"/>
        <v>6750000</v>
      </c>
      <c r="J14" s="158">
        <v>0</v>
      </c>
      <c r="K14" s="56">
        <f t="shared" si="1"/>
        <v>0</v>
      </c>
      <c r="L14" s="56">
        <f t="shared" si="2"/>
        <v>6750000</v>
      </c>
      <c r="M14" s="792"/>
      <c r="N14" s="792"/>
      <c r="O14" s="792"/>
      <c r="P14" s="792"/>
      <c r="Q14" s="174" t="s">
        <v>260</v>
      </c>
      <c r="R14" s="54">
        <v>810000</v>
      </c>
      <c r="S14" s="78">
        <f>SUM(F14*R14)</f>
        <v>2430000</v>
      </c>
      <c r="T14" s="79">
        <v>0</v>
      </c>
      <c r="U14" s="73">
        <f t="shared" si="3"/>
        <v>0</v>
      </c>
      <c r="V14" s="73">
        <f t="shared" si="4"/>
        <v>2430000</v>
      </c>
      <c r="W14" s="56">
        <f t="shared" si="5"/>
        <v>2430000</v>
      </c>
      <c r="X14" s="79">
        <v>0.11</v>
      </c>
      <c r="Y14" s="56">
        <f t="shared" si="6"/>
        <v>2697300</v>
      </c>
    </row>
    <row r="15" spans="1:297" s="20" customFormat="1" ht="15.5" x14ac:dyDescent="0.35">
      <c r="A15" s="787"/>
      <c r="B15" s="784"/>
      <c r="C15" s="884"/>
      <c r="D15" s="787"/>
      <c r="E15" s="125" t="s">
        <v>240</v>
      </c>
      <c r="F15" s="281">
        <v>3</v>
      </c>
      <c r="G15" s="334" t="s">
        <v>42</v>
      </c>
      <c r="H15" s="519">
        <v>3384000</v>
      </c>
      <c r="I15" s="54">
        <f t="shared" si="0"/>
        <v>10152000</v>
      </c>
      <c r="J15" s="158">
        <v>0</v>
      </c>
      <c r="K15" s="56">
        <f t="shared" si="1"/>
        <v>0</v>
      </c>
      <c r="L15" s="56">
        <f t="shared" si="2"/>
        <v>10152000</v>
      </c>
      <c r="M15" s="792"/>
      <c r="N15" s="792"/>
      <c r="O15" s="792"/>
      <c r="P15" s="792"/>
      <c r="Q15" s="174" t="s">
        <v>260</v>
      </c>
      <c r="R15" s="54">
        <v>1015000</v>
      </c>
      <c r="S15" s="78">
        <f>SUM(F15*R15)</f>
        <v>3045000</v>
      </c>
      <c r="T15" s="79">
        <v>0</v>
      </c>
      <c r="U15" s="73">
        <f t="shared" si="3"/>
        <v>0</v>
      </c>
      <c r="V15" s="73">
        <f t="shared" si="4"/>
        <v>3045000</v>
      </c>
      <c r="W15" s="56">
        <f t="shared" si="5"/>
        <v>3045000</v>
      </c>
      <c r="X15" s="79">
        <v>0.11</v>
      </c>
      <c r="Y15" s="56">
        <f t="shared" si="6"/>
        <v>3379950</v>
      </c>
    </row>
    <row r="16" spans="1:297" s="20" customFormat="1" ht="15.5" x14ac:dyDescent="0.35">
      <c r="A16" s="787"/>
      <c r="B16" s="784"/>
      <c r="C16" s="884"/>
      <c r="D16" s="787"/>
      <c r="E16" s="175" t="s">
        <v>237</v>
      </c>
      <c r="F16" s="281">
        <v>3</v>
      </c>
      <c r="G16" s="334" t="s">
        <v>45</v>
      </c>
      <c r="H16" s="519">
        <v>3234000</v>
      </c>
      <c r="I16" s="54">
        <f t="shared" si="0"/>
        <v>9702000</v>
      </c>
      <c r="J16" s="158">
        <v>0</v>
      </c>
      <c r="K16" s="56">
        <f t="shared" si="1"/>
        <v>0</v>
      </c>
      <c r="L16" s="56">
        <f t="shared" si="2"/>
        <v>9702000</v>
      </c>
      <c r="M16" s="792"/>
      <c r="N16" s="792"/>
      <c r="O16" s="792"/>
      <c r="P16" s="792"/>
      <c r="Q16" s="174" t="s">
        <v>260</v>
      </c>
      <c r="R16" s="54">
        <v>582000</v>
      </c>
      <c r="S16" s="78">
        <f>SUM(F16*R16)</f>
        <v>1746000</v>
      </c>
      <c r="T16" s="79">
        <v>0</v>
      </c>
      <c r="U16" s="73">
        <f t="shared" si="3"/>
        <v>0</v>
      </c>
      <c r="V16" s="73">
        <f t="shared" si="4"/>
        <v>1746000</v>
      </c>
      <c r="W16" s="56">
        <f t="shared" si="5"/>
        <v>1746000</v>
      </c>
      <c r="X16" s="79">
        <v>0.11</v>
      </c>
      <c r="Y16" s="56">
        <f t="shared" si="6"/>
        <v>1938060</v>
      </c>
    </row>
    <row r="17" spans="1:25" s="20" customFormat="1" ht="15.5" x14ac:dyDescent="0.35">
      <c r="A17" s="787"/>
      <c r="B17" s="784"/>
      <c r="C17" s="884"/>
      <c r="D17" s="787"/>
      <c r="E17" s="409" t="s">
        <v>242</v>
      </c>
      <c r="F17" s="281">
        <v>2</v>
      </c>
      <c r="G17" s="334" t="s">
        <v>42</v>
      </c>
      <c r="H17" s="157">
        <v>4000000</v>
      </c>
      <c r="I17" s="54">
        <f t="shared" si="0"/>
        <v>8000000</v>
      </c>
      <c r="J17" s="158">
        <v>0</v>
      </c>
      <c r="K17" s="56">
        <f t="shared" si="1"/>
        <v>0</v>
      </c>
      <c r="L17" s="56">
        <f t="shared" si="2"/>
        <v>8000000</v>
      </c>
      <c r="M17" s="792"/>
      <c r="N17" s="792"/>
      <c r="O17" s="792"/>
      <c r="P17" s="792"/>
      <c r="Q17" s="174" t="s">
        <v>260</v>
      </c>
      <c r="R17" s="54">
        <v>1800000</v>
      </c>
      <c r="S17" s="78">
        <f>SUM(F17*R17)</f>
        <v>3600000</v>
      </c>
      <c r="T17" s="79">
        <v>0</v>
      </c>
      <c r="U17" s="73">
        <f t="shared" si="3"/>
        <v>0</v>
      </c>
      <c r="V17" s="73">
        <f t="shared" si="4"/>
        <v>3600000</v>
      </c>
      <c r="W17" s="56">
        <f t="shared" si="5"/>
        <v>3600000</v>
      </c>
      <c r="X17" s="79">
        <v>0.11</v>
      </c>
      <c r="Y17" s="56">
        <f t="shared" si="6"/>
        <v>3996000</v>
      </c>
    </row>
    <row r="18" spans="1:25" s="20" customFormat="1" ht="15.5" x14ac:dyDescent="0.35">
      <c r="A18" s="787"/>
      <c r="B18" s="784"/>
      <c r="C18" s="884"/>
      <c r="D18" s="787"/>
      <c r="E18" s="70" t="s">
        <v>255</v>
      </c>
      <c r="F18" s="281">
        <v>2</v>
      </c>
      <c r="G18" s="334" t="s">
        <v>42</v>
      </c>
      <c r="H18" s="157">
        <v>500000</v>
      </c>
      <c r="I18" s="54">
        <f t="shared" si="0"/>
        <v>1000000</v>
      </c>
      <c r="J18" s="158">
        <v>0</v>
      </c>
      <c r="K18" s="56">
        <f t="shared" si="1"/>
        <v>0</v>
      </c>
      <c r="L18" s="56">
        <f t="shared" si="2"/>
        <v>1000000</v>
      </c>
      <c r="M18" s="792"/>
      <c r="N18" s="792"/>
      <c r="O18" s="792"/>
      <c r="P18" s="792"/>
      <c r="Q18" s="174" t="s">
        <v>260</v>
      </c>
      <c r="R18" s="54">
        <v>150000</v>
      </c>
      <c r="S18" s="78">
        <f>SUM(F18*R18)</f>
        <v>300000</v>
      </c>
      <c r="T18" s="79">
        <v>0</v>
      </c>
      <c r="U18" s="73">
        <f t="shared" si="3"/>
        <v>0</v>
      </c>
      <c r="V18" s="73">
        <f t="shared" si="4"/>
        <v>300000</v>
      </c>
      <c r="W18" s="56">
        <f t="shared" si="5"/>
        <v>300000</v>
      </c>
      <c r="X18" s="79">
        <v>0.11</v>
      </c>
      <c r="Y18" s="56">
        <f t="shared" si="6"/>
        <v>333000</v>
      </c>
    </row>
    <row r="19" spans="1:25" s="20" customFormat="1" ht="15.5" x14ac:dyDescent="0.35">
      <c r="A19" s="787"/>
      <c r="B19" s="784"/>
      <c r="C19" s="884"/>
      <c r="D19" s="787"/>
      <c r="E19" s="70" t="s">
        <v>241</v>
      </c>
      <c r="F19" s="281">
        <v>1</v>
      </c>
      <c r="G19" s="334" t="s">
        <v>70</v>
      </c>
      <c r="H19" s="519">
        <v>7309000</v>
      </c>
      <c r="I19" s="54">
        <f t="shared" si="0"/>
        <v>7309000</v>
      </c>
      <c r="J19" s="158">
        <v>0</v>
      </c>
      <c r="K19" s="56">
        <f t="shared" si="1"/>
        <v>0</v>
      </c>
      <c r="L19" s="56">
        <f t="shared" si="2"/>
        <v>7309000</v>
      </c>
      <c r="M19" s="792"/>
      <c r="N19" s="792"/>
      <c r="O19" s="792"/>
      <c r="P19" s="792"/>
      <c r="Q19" s="174" t="s">
        <v>260</v>
      </c>
      <c r="R19" s="54">
        <v>2631000</v>
      </c>
      <c r="S19" s="78">
        <f>SUM(F19*R19)</f>
        <v>2631000</v>
      </c>
      <c r="T19" s="79">
        <v>0</v>
      </c>
      <c r="U19" s="73">
        <f t="shared" si="3"/>
        <v>0</v>
      </c>
      <c r="V19" s="73">
        <f t="shared" si="4"/>
        <v>2631000</v>
      </c>
      <c r="W19" s="56">
        <f t="shared" si="5"/>
        <v>2631000</v>
      </c>
      <c r="X19" s="79">
        <v>0.11</v>
      </c>
      <c r="Y19" s="56">
        <f t="shared" si="6"/>
        <v>2920410</v>
      </c>
    </row>
    <row r="20" spans="1:25" s="119" customFormat="1" ht="15.5" x14ac:dyDescent="0.35">
      <c r="A20" s="787"/>
      <c r="B20" s="784"/>
      <c r="C20" s="884"/>
      <c r="D20" s="787"/>
      <c r="E20" s="70" t="s">
        <v>516</v>
      </c>
      <c r="F20" s="281">
        <v>1</v>
      </c>
      <c r="G20" s="334" t="s">
        <v>42</v>
      </c>
      <c r="H20" s="687">
        <v>1689189.19</v>
      </c>
      <c r="I20" s="413">
        <f t="shared" si="0"/>
        <v>1689189.19</v>
      </c>
      <c r="J20" s="158">
        <v>0</v>
      </c>
      <c r="K20" s="415">
        <f t="shared" si="1"/>
        <v>0</v>
      </c>
      <c r="L20" s="415">
        <f t="shared" si="2"/>
        <v>1689189.19</v>
      </c>
      <c r="M20" s="792"/>
      <c r="N20" s="792"/>
      <c r="O20" s="792"/>
      <c r="P20" s="792"/>
      <c r="Q20" s="686" t="s">
        <v>258</v>
      </c>
      <c r="R20" s="481">
        <v>264055</v>
      </c>
      <c r="S20" s="78">
        <f>SUM(F20*R20)</f>
        <v>264055</v>
      </c>
      <c r="T20" s="79">
        <v>0</v>
      </c>
      <c r="U20" s="73">
        <f t="shared" si="3"/>
        <v>0</v>
      </c>
      <c r="V20" s="73">
        <f t="shared" si="4"/>
        <v>264055</v>
      </c>
      <c r="W20" s="56">
        <f t="shared" si="5"/>
        <v>264055</v>
      </c>
      <c r="X20" s="79">
        <v>0.11</v>
      </c>
      <c r="Y20" s="56">
        <f t="shared" si="6"/>
        <v>293101.05</v>
      </c>
    </row>
    <row r="21" spans="1:25" s="120" customFormat="1" ht="15.5" x14ac:dyDescent="0.35">
      <c r="A21" s="787"/>
      <c r="B21" s="784"/>
      <c r="C21" s="884"/>
      <c r="D21" s="787"/>
      <c r="E21" s="70" t="s">
        <v>517</v>
      </c>
      <c r="F21" s="281">
        <v>1</v>
      </c>
      <c r="G21" s="334" t="s">
        <v>42</v>
      </c>
      <c r="H21" s="687">
        <v>2815315.32</v>
      </c>
      <c r="I21" s="413">
        <f t="shared" si="0"/>
        <v>2815315.32</v>
      </c>
      <c r="J21" s="158">
        <v>0</v>
      </c>
      <c r="K21" s="415">
        <f t="shared" si="1"/>
        <v>0</v>
      </c>
      <c r="L21" s="415">
        <f t="shared" si="2"/>
        <v>2815315.32</v>
      </c>
      <c r="M21" s="792"/>
      <c r="N21" s="792"/>
      <c r="O21" s="792"/>
      <c r="P21" s="792"/>
      <c r="Q21" s="686" t="s">
        <v>258</v>
      </c>
      <c r="R21" s="481">
        <v>473110</v>
      </c>
      <c r="S21" s="78">
        <f>SUM(F21*R21)</f>
        <v>473110</v>
      </c>
      <c r="T21" s="79">
        <v>0</v>
      </c>
      <c r="U21" s="73">
        <f t="shared" si="3"/>
        <v>0</v>
      </c>
      <c r="V21" s="73">
        <f t="shared" si="4"/>
        <v>473110</v>
      </c>
      <c r="W21" s="56">
        <f t="shared" si="5"/>
        <v>473110</v>
      </c>
      <c r="X21" s="79">
        <v>0.11</v>
      </c>
      <c r="Y21" s="56">
        <f t="shared" si="6"/>
        <v>525152.1</v>
      </c>
    </row>
    <row r="22" spans="1:25" s="120" customFormat="1" ht="15.5" x14ac:dyDescent="0.35">
      <c r="A22" s="787"/>
      <c r="B22" s="784"/>
      <c r="C22" s="884"/>
      <c r="D22" s="787"/>
      <c r="E22" s="70" t="s">
        <v>518</v>
      </c>
      <c r="F22" s="281">
        <v>1</v>
      </c>
      <c r="G22" s="334" t="s">
        <v>42</v>
      </c>
      <c r="H22" s="687">
        <v>2815315.32</v>
      </c>
      <c r="I22" s="413">
        <f t="shared" si="0"/>
        <v>2815315.32</v>
      </c>
      <c r="J22" s="311">
        <v>0</v>
      </c>
      <c r="K22" s="415">
        <f t="shared" si="1"/>
        <v>0</v>
      </c>
      <c r="L22" s="415">
        <f t="shared" si="2"/>
        <v>2815315.32</v>
      </c>
      <c r="M22" s="792"/>
      <c r="N22" s="792"/>
      <c r="O22" s="792"/>
      <c r="P22" s="792"/>
      <c r="Q22" s="686" t="s">
        <v>258</v>
      </c>
      <c r="R22" s="481">
        <v>459250</v>
      </c>
      <c r="S22" s="78">
        <f>SUM(F22*R22)</f>
        <v>459250</v>
      </c>
      <c r="T22" s="79">
        <v>0</v>
      </c>
      <c r="U22" s="73">
        <f t="shared" si="3"/>
        <v>0</v>
      </c>
      <c r="V22" s="73">
        <f t="shared" si="4"/>
        <v>459250</v>
      </c>
      <c r="W22" s="56">
        <f t="shared" si="5"/>
        <v>459250</v>
      </c>
      <c r="X22" s="79">
        <v>0.11</v>
      </c>
      <c r="Y22" s="56">
        <f t="shared" si="6"/>
        <v>509767.5</v>
      </c>
    </row>
    <row r="23" spans="1:25" s="120" customFormat="1" ht="15.5" x14ac:dyDescent="0.35">
      <c r="A23" s="787"/>
      <c r="B23" s="784"/>
      <c r="C23" s="884"/>
      <c r="D23" s="787"/>
      <c r="E23" s="70" t="s">
        <v>519</v>
      </c>
      <c r="F23" s="281">
        <v>3</v>
      </c>
      <c r="G23" s="334" t="s">
        <v>39</v>
      </c>
      <c r="H23" s="687">
        <v>1689189.19</v>
      </c>
      <c r="I23" s="54">
        <f t="shared" si="0"/>
        <v>5067567.57</v>
      </c>
      <c r="J23" s="158">
        <v>0</v>
      </c>
      <c r="K23" s="415">
        <f t="shared" si="1"/>
        <v>0</v>
      </c>
      <c r="L23" s="415">
        <f t="shared" si="2"/>
        <v>5067567.57</v>
      </c>
      <c r="M23" s="792"/>
      <c r="N23" s="792"/>
      <c r="O23" s="792"/>
      <c r="P23" s="792"/>
      <c r="Q23" s="686" t="s">
        <v>258</v>
      </c>
      <c r="R23" s="481">
        <v>211255</v>
      </c>
      <c r="S23" s="78">
        <f>SUM(F23*R23)</f>
        <v>633765</v>
      </c>
      <c r="T23" s="79">
        <v>0</v>
      </c>
      <c r="U23" s="73">
        <f t="shared" si="3"/>
        <v>0</v>
      </c>
      <c r="V23" s="73">
        <f t="shared" si="4"/>
        <v>633765</v>
      </c>
      <c r="W23" s="56">
        <f t="shared" si="5"/>
        <v>633765</v>
      </c>
      <c r="X23" s="79">
        <v>0.11</v>
      </c>
      <c r="Y23" s="56">
        <f t="shared" si="6"/>
        <v>703479.15</v>
      </c>
    </row>
    <row r="24" spans="1:25" s="120" customFormat="1" ht="15.5" x14ac:dyDescent="0.35">
      <c r="A24" s="787"/>
      <c r="B24" s="784"/>
      <c r="C24" s="884"/>
      <c r="D24" s="787"/>
      <c r="E24" s="70" t="s">
        <v>520</v>
      </c>
      <c r="F24" s="281">
        <v>3</v>
      </c>
      <c r="G24" s="334" t="s">
        <v>39</v>
      </c>
      <c r="H24" s="687">
        <v>3096846.85</v>
      </c>
      <c r="I24" s="413">
        <f t="shared" si="0"/>
        <v>9290540.5500000007</v>
      </c>
      <c r="J24" s="311">
        <v>0</v>
      </c>
      <c r="K24" s="415">
        <f t="shared" si="1"/>
        <v>0</v>
      </c>
      <c r="L24" s="415">
        <f t="shared" si="2"/>
        <v>9290540.5500000007</v>
      </c>
      <c r="M24" s="792"/>
      <c r="N24" s="792"/>
      <c r="O24" s="792"/>
      <c r="P24" s="792"/>
      <c r="Q24" s="686" t="s">
        <v>258</v>
      </c>
      <c r="R24" s="189">
        <v>401830</v>
      </c>
      <c r="S24" s="78">
        <f>SUM(F24*R24)</f>
        <v>1205490</v>
      </c>
      <c r="T24" s="79">
        <v>0</v>
      </c>
      <c r="U24" s="73">
        <f t="shared" si="3"/>
        <v>0</v>
      </c>
      <c r="V24" s="73">
        <f t="shared" si="4"/>
        <v>1205490</v>
      </c>
      <c r="W24" s="56">
        <f t="shared" si="5"/>
        <v>1205490</v>
      </c>
      <c r="X24" s="79">
        <v>0.11</v>
      </c>
      <c r="Y24" s="56">
        <f t="shared" si="6"/>
        <v>1338093.8999999999</v>
      </c>
    </row>
    <row r="25" spans="1:25" s="120" customFormat="1" ht="15.5" x14ac:dyDescent="0.35">
      <c r="A25" s="787"/>
      <c r="B25" s="784"/>
      <c r="C25" s="884"/>
      <c r="D25" s="787"/>
      <c r="E25" s="70" t="s">
        <v>521</v>
      </c>
      <c r="F25" s="281">
        <v>1</v>
      </c>
      <c r="G25" s="334" t="s">
        <v>39</v>
      </c>
      <c r="H25" s="687">
        <v>6756756.7599999998</v>
      </c>
      <c r="I25" s="413">
        <f t="shared" si="0"/>
        <v>6756756.7599999998</v>
      </c>
      <c r="J25" s="311">
        <v>0</v>
      </c>
      <c r="K25" s="415">
        <f t="shared" si="1"/>
        <v>0</v>
      </c>
      <c r="L25" s="415">
        <f t="shared" si="2"/>
        <v>6756756.7599999998</v>
      </c>
      <c r="M25" s="792"/>
      <c r="N25" s="792"/>
      <c r="O25" s="792"/>
      <c r="P25" s="792"/>
      <c r="Q25" s="686" t="s">
        <v>258</v>
      </c>
      <c r="R25" s="481">
        <v>1561285</v>
      </c>
      <c r="S25" s="78">
        <f>SUM(F25*R25)</f>
        <v>1561285</v>
      </c>
      <c r="T25" s="79">
        <v>0</v>
      </c>
      <c r="U25" s="73">
        <f t="shared" si="3"/>
        <v>0</v>
      </c>
      <c r="V25" s="73">
        <f t="shared" si="4"/>
        <v>1561285</v>
      </c>
      <c r="W25" s="56">
        <f t="shared" si="5"/>
        <v>1561285</v>
      </c>
      <c r="X25" s="79">
        <v>0.11</v>
      </c>
      <c r="Y25" s="56">
        <f t="shared" si="6"/>
        <v>1733026.35</v>
      </c>
    </row>
    <row r="26" spans="1:25" s="120" customFormat="1" ht="15.5" x14ac:dyDescent="0.35">
      <c r="A26" s="787"/>
      <c r="B26" s="784"/>
      <c r="C26" s="884"/>
      <c r="D26" s="787"/>
      <c r="E26" s="70" t="s">
        <v>522</v>
      </c>
      <c r="F26" s="281">
        <v>1</v>
      </c>
      <c r="G26" s="334" t="s">
        <v>39</v>
      </c>
      <c r="H26" s="687">
        <v>7319819.8200000003</v>
      </c>
      <c r="I26" s="413">
        <f t="shared" si="0"/>
        <v>7319819.8200000003</v>
      </c>
      <c r="J26" s="311">
        <v>0</v>
      </c>
      <c r="K26" s="415">
        <f t="shared" si="1"/>
        <v>0</v>
      </c>
      <c r="L26" s="415">
        <f t="shared" si="2"/>
        <v>7319819.8200000003</v>
      </c>
      <c r="M26" s="792"/>
      <c r="N26" s="792"/>
      <c r="O26" s="792"/>
      <c r="P26" s="792"/>
      <c r="Q26" s="686" t="s">
        <v>258</v>
      </c>
      <c r="R26" s="481">
        <v>2417690</v>
      </c>
      <c r="S26" s="78">
        <f>SUM(F26*R26)</f>
        <v>2417690</v>
      </c>
      <c r="T26" s="79">
        <v>0</v>
      </c>
      <c r="U26" s="73">
        <f t="shared" si="3"/>
        <v>0</v>
      </c>
      <c r="V26" s="73">
        <f t="shared" si="4"/>
        <v>2417690</v>
      </c>
      <c r="W26" s="56">
        <f t="shared" si="5"/>
        <v>2417690</v>
      </c>
      <c r="X26" s="79">
        <v>0.11</v>
      </c>
      <c r="Y26" s="56">
        <f t="shared" si="6"/>
        <v>2683635.9</v>
      </c>
    </row>
    <row r="27" spans="1:25" s="120" customFormat="1" ht="15.5" x14ac:dyDescent="0.35">
      <c r="A27" s="787"/>
      <c r="B27" s="784"/>
      <c r="C27" s="884"/>
      <c r="D27" s="787"/>
      <c r="E27" s="70" t="s">
        <v>523</v>
      </c>
      <c r="F27" s="281">
        <v>3</v>
      </c>
      <c r="G27" s="334" t="s">
        <v>39</v>
      </c>
      <c r="H27" s="687">
        <v>3659909.91</v>
      </c>
      <c r="I27" s="413">
        <f t="shared" si="0"/>
        <v>10979729.73</v>
      </c>
      <c r="J27" s="311">
        <v>0</v>
      </c>
      <c r="K27" s="415">
        <f t="shared" si="1"/>
        <v>0</v>
      </c>
      <c r="L27" s="415">
        <f t="shared" si="2"/>
        <v>10979729.73</v>
      </c>
      <c r="M27" s="792"/>
      <c r="N27" s="792"/>
      <c r="O27" s="792"/>
      <c r="P27" s="792"/>
      <c r="Q27" s="686" t="s">
        <v>258</v>
      </c>
      <c r="R27" s="189">
        <v>720940</v>
      </c>
      <c r="S27" s="78">
        <f>SUM(F27*R27)</f>
        <v>2162820</v>
      </c>
      <c r="T27" s="79">
        <v>0</v>
      </c>
      <c r="U27" s="73">
        <f t="shared" si="3"/>
        <v>0</v>
      </c>
      <c r="V27" s="73">
        <f t="shared" si="4"/>
        <v>2162820</v>
      </c>
      <c r="W27" s="56">
        <f t="shared" si="5"/>
        <v>2162820</v>
      </c>
      <c r="X27" s="79">
        <v>0.11</v>
      </c>
      <c r="Y27" s="56">
        <f t="shared" si="6"/>
        <v>2400730.2000000002</v>
      </c>
    </row>
    <row r="28" spans="1:25" ht="15.5" x14ac:dyDescent="0.35">
      <c r="A28" s="787"/>
      <c r="B28" s="784"/>
      <c r="C28" s="884"/>
      <c r="D28" s="787"/>
      <c r="E28" s="70" t="s">
        <v>524</v>
      </c>
      <c r="F28" s="281">
        <v>3</v>
      </c>
      <c r="G28" s="334" t="s">
        <v>39</v>
      </c>
      <c r="H28" s="687">
        <v>2533783.7799999998</v>
      </c>
      <c r="I28" s="413">
        <f t="shared" si="0"/>
        <v>7601351.3399999999</v>
      </c>
      <c r="J28" s="311">
        <v>0</v>
      </c>
      <c r="K28" s="415">
        <f t="shared" si="1"/>
        <v>0</v>
      </c>
      <c r="L28" s="415">
        <f t="shared" si="2"/>
        <v>7601351.3399999999</v>
      </c>
      <c r="M28" s="792"/>
      <c r="N28" s="792"/>
      <c r="O28" s="792"/>
      <c r="P28" s="792"/>
      <c r="Q28" s="686" t="s">
        <v>258</v>
      </c>
      <c r="R28" s="53">
        <v>473110</v>
      </c>
      <c r="S28" s="78">
        <f>SUM(F28*R28)</f>
        <v>1419330</v>
      </c>
      <c r="T28" s="79">
        <v>0</v>
      </c>
      <c r="U28" s="73">
        <f t="shared" si="3"/>
        <v>0</v>
      </c>
      <c r="V28" s="73">
        <f t="shared" si="4"/>
        <v>1419330</v>
      </c>
      <c r="W28" s="56">
        <f t="shared" si="5"/>
        <v>1419330</v>
      </c>
      <c r="X28" s="79">
        <v>0.11</v>
      </c>
      <c r="Y28" s="56">
        <f t="shared" si="6"/>
        <v>1575456.3</v>
      </c>
    </row>
    <row r="29" spans="1:25" s="120" customFormat="1" ht="15.5" x14ac:dyDescent="0.35">
      <c r="A29" s="787"/>
      <c r="B29" s="784"/>
      <c r="C29" s="884"/>
      <c r="D29" s="787"/>
      <c r="E29" s="70" t="s">
        <v>525</v>
      </c>
      <c r="F29" s="281">
        <v>2</v>
      </c>
      <c r="G29" s="334" t="s">
        <v>39</v>
      </c>
      <c r="H29" s="687">
        <v>2083333.33</v>
      </c>
      <c r="I29" s="413">
        <f t="shared" si="0"/>
        <v>4166666.66</v>
      </c>
      <c r="J29" s="311">
        <v>0</v>
      </c>
      <c r="K29" s="415">
        <f t="shared" si="1"/>
        <v>0</v>
      </c>
      <c r="L29" s="415">
        <f t="shared" si="2"/>
        <v>4166666.66</v>
      </c>
      <c r="M29" s="792"/>
      <c r="N29" s="792"/>
      <c r="O29" s="792"/>
      <c r="P29" s="792"/>
      <c r="Q29" s="686" t="s">
        <v>258</v>
      </c>
      <c r="R29" s="481">
        <v>268620</v>
      </c>
      <c r="S29" s="78">
        <f>SUM(F29*R29)</f>
        <v>537240</v>
      </c>
      <c r="T29" s="79">
        <v>0</v>
      </c>
      <c r="U29" s="73">
        <f t="shared" si="3"/>
        <v>0</v>
      </c>
      <c r="V29" s="73">
        <f t="shared" si="4"/>
        <v>537240</v>
      </c>
      <c r="W29" s="56">
        <f t="shared" si="5"/>
        <v>537240</v>
      </c>
      <c r="X29" s="79">
        <v>0.11</v>
      </c>
      <c r="Y29" s="56">
        <f t="shared" si="6"/>
        <v>596336.4</v>
      </c>
    </row>
    <row r="30" spans="1:25" s="120" customFormat="1" ht="15.5" x14ac:dyDescent="0.35">
      <c r="A30" s="788"/>
      <c r="B30" s="785"/>
      <c r="C30" s="839"/>
      <c r="D30" s="788"/>
      <c r="E30" s="90" t="s">
        <v>526</v>
      </c>
      <c r="F30" s="286">
        <v>2</v>
      </c>
      <c r="G30" s="335" t="s">
        <v>39</v>
      </c>
      <c r="H30" s="688">
        <v>2815315.32</v>
      </c>
      <c r="I30" s="44">
        <f t="shared" si="0"/>
        <v>5630630.6399999997</v>
      </c>
      <c r="J30" s="315">
        <v>0</v>
      </c>
      <c r="K30" s="383">
        <f t="shared" si="1"/>
        <v>0</v>
      </c>
      <c r="L30" s="383">
        <f t="shared" si="2"/>
        <v>5630630.6399999997</v>
      </c>
      <c r="M30" s="793"/>
      <c r="N30" s="793"/>
      <c r="O30" s="793"/>
      <c r="P30" s="793"/>
      <c r="Q30" s="689" t="s">
        <v>258</v>
      </c>
      <c r="R30" s="488">
        <v>500500</v>
      </c>
      <c r="S30" s="97">
        <f>SUM(F30*R30)</f>
        <v>1001000</v>
      </c>
      <c r="T30" s="83">
        <v>0</v>
      </c>
      <c r="U30" s="81">
        <f t="shared" si="3"/>
        <v>0</v>
      </c>
      <c r="V30" s="81">
        <f t="shared" si="4"/>
        <v>1001000</v>
      </c>
      <c r="W30" s="46">
        <f t="shared" si="5"/>
        <v>1001000</v>
      </c>
      <c r="X30" s="83">
        <v>0.11</v>
      </c>
      <c r="Y30" s="46">
        <f t="shared" si="6"/>
        <v>1111110</v>
      </c>
    </row>
    <row r="33" spans="1:297" ht="19" thickBot="1" x14ac:dyDescent="0.4">
      <c r="A33" s="789" t="s">
        <v>531</v>
      </c>
      <c r="B33" s="790"/>
      <c r="C33" s="790"/>
      <c r="D33" s="34"/>
      <c r="E33" s="4"/>
      <c r="F33" s="5"/>
      <c r="G33" s="4"/>
      <c r="H33" s="6"/>
      <c r="I33" s="7"/>
      <c r="J33" s="8"/>
      <c r="K33" s="9"/>
      <c r="L33" s="9"/>
      <c r="M33" s="10"/>
      <c r="N33" s="10"/>
      <c r="O33" s="10"/>
      <c r="P33" s="10"/>
      <c r="Q33" s="11"/>
      <c r="R33" s="11"/>
      <c r="S33" s="12"/>
      <c r="T33" s="13"/>
      <c r="U33" s="13"/>
      <c r="V33" s="13"/>
      <c r="W33" s="12"/>
      <c r="X33" s="13"/>
      <c r="Y33" s="13"/>
    </row>
    <row r="34" spans="1:297" ht="15.5" x14ac:dyDescent="0.35">
      <c r="A34" s="798" t="s">
        <v>0</v>
      </c>
      <c r="B34" s="798" t="s">
        <v>1</v>
      </c>
      <c r="C34" s="798"/>
      <c r="D34" s="798" t="s">
        <v>3</v>
      </c>
      <c r="E34" s="798" t="s">
        <v>5</v>
      </c>
      <c r="F34" s="798" t="s">
        <v>6</v>
      </c>
      <c r="G34" s="798"/>
      <c r="H34" s="370" t="s">
        <v>7</v>
      </c>
      <c r="I34" s="371" t="s">
        <v>8</v>
      </c>
      <c r="J34" s="372" t="s">
        <v>9</v>
      </c>
      <c r="K34" s="371" t="s">
        <v>10</v>
      </c>
      <c r="L34" s="371" t="s">
        <v>10</v>
      </c>
      <c r="M34" s="371" t="s">
        <v>11</v>
      </c>
      <c r="N34" s="802" t="s">
        <v>93</v>
      </c>
      <c r="O34" s="802" t="s">
        <v>206</v>
      </c>
      <c r="P34" s="371" t="s">
        <v>12</v>
      </c>
      <c r="Q34" s="911" t="s">
        <v>13</v>
      </c>
      <c r="R34" s="371" t="s">
        <v>14</v>
      </c>
      <c r="S34" s="371" t="s">
        <v>14</v>
      </c>
      <c r="T34" s="374" t="s">
        <v>15</v>
      </c>
      <c r="U34" s="40" t="s">
        <v>16</v>
      </c>
      <c r="V34" s="40" t="s">
        <v>17</v>
      </c>
      <c r="W34" s="40" t="s">
        <v>18</v>
      </c>
      <c r="X34" s="794" t="s">
        <v>19</v>
      </c>
      <c r="Y34" s="796" t="s">
        <v>17</v>
      </c>
    </row>
    <row r="35" spans="1:297" s="41" customFormat="1" ht="16" thickBot="1" x14ac:dyDescent="0.4">
      <c r="A35" s="799"/>
      <c r="B35" s="399" t="s">
        <v>20</v>
      </c>
      <c r="C35" s="395" t="s">
        <v>21</v>
      </c>
      <c r="D35" s="799"/>
      <c r="E35" s="799"/>
      <c r="F35" s="401" t="s">
        <v>23</v>
      </c>
      <c r="G35" s="395" t="s">
        <v>24</v>
      </c>
      <c r="H35" s="402" t="s">
        <v>25</v>
      </c>
      <c r="I35" s="403" t="s">
        <v>25</v>
      </c>
      <c r="J35" s="404" t="s">
        <v>26</v>
      </c>
      <c r="K35" s="403" t="s">
        <v>27</v>
      </c>
      <c r="L35" s="403" t="s">
        <v>28</v>
      </c>
      <c r="M35" s="403" t="s">
        <v>29</v>
      </c>
      <c r="N35" s="803"/>
      <c r="O35" s="803"/>
      <c r="P35" s="403" t="s">
        <v>30</v>
      </c>
      <c r="Q35" s="912"/>
      <c r="R35" s="403" t="s">
        <v>31</v>
      </c>
      <c r="S35" s="403" t="s">
        <v>32</v>
      </c>
      <c r="T35" s="406" t="s">
        <v>33</v>
      </c>
      <c r="U35" s="395" t="s">
        <v>34</v>
      </c>
      <c r="V35" s="395" t="s">
        <v>35</v>
      </c>
      <c r="W35" s="395" t="s">
        <v>36</v>
      </c>
      <c r="X35" s="795"/>
      <c r="Y35" s="797"/>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row>
    <row r="36" spans="1:297" s="20" customFormat="1" ht="15.5" x14ac:dyDescent="0.35">
      <c r="A36" s="786">
        <v>1</v>
      </c>
      <c r="B36" s="783">
        <v>45813</v>
      </c>
      <c r="C36" s="838" t="s">
        <v>582</v>
      </c>
      <c r="D36" s="786" t="s">
        <v>528</v>
      </c>
      <c r="E36" s="624" t="s">
        <v>556</v>
      </c>
      <c r="F36" s="517">
        <v>2</v>
      </c>
      <c r="G36" s="336" t="s">
        <v>39</v>
      </c>
      <c r="H36" s="700">
        <v>2815315.32</v>
      </c>
      <c r="I36" s="123">
        <f>SUM(F36*H36)</f>
        <v>5630630.6399999997</v>
      </c>
      <c r="J36" s="133">
        <v>0</v>
      </c>
      <c r="K36" s="134">
        <f>SUM(I36*J36)</f>
        <v>0</v>
      </c>
      <c r="L36" s="134">
        <f>SUM(I36-K36)</f>
        <v>5630630.6399999997</v>
      </c>
      <c r="M36" s="791">
        <f>SUM(L36:L38)</f>
        <v>16328828.84</v>
      </c>
      <c r="N36" s="791">
        <f>SUM(M36*11%)</f>
        <v>1796171.1724</v>
      </c>
      <c r="O36" s="791">
        <f>SUM(M36*1.375%)</f>
        <v>224521.39655</v>
      </c>
      <c r="P36" s="791">
        <f>SUM(M36+N36)</f>
        <v>18125000.012400001</v>
      </c>
      <c r="Q36" s="168" t="s">
        <v>260</v>
      </c>
      <c r="R36" s="123">
        <v>424765</v>
      </c>
      <c r="S36" s="137">
        <f>SUM(F36*R36)</f>
        <v>849530</v>
      </c>
      <c r="T36" s="138">
        <v>0</v>
      </c>
      <c r="U36" s="129">
        <f>SUM(S36*T36)</f>
        <v>0</v>
      </c>
      <c r="V36" s="129">
        <f>SUM(S36-U36)</f>
        <v>849530</v>
      </c>
      <c r="W36" s="134">
        <f>SUM(V36)</f>
        <v>849530</v>
      </c>
      <c r="X36" s="138">
        <v>0.11</v>
      </c>
      <c r="Y36" s="134">
        <f>SUM(W36+(W36*X36))</f>
        <v>942978.3</v>
      </c>
    </row>
    <row r="37" spans="1:297" s="120" customFormat="1" ht="19.5" customHeight="1" x14ac:dyDescent="0.35">
      <c r="A37" s="787"/>
      <c r="B37" s="784"/>
      <c r="C37" s="884"/>
      <c r="D37" s="787"/>
      <c r="E37" s="70" t="s">
        <v>557</v>
      </c>
      <c r="F37" s="281">
        <v>2</v>
      </c>
      <c r="G37" s="334" t="s">
        <v>39</v>
      </c>
      <c r="H37" s="687">
        <v>2815315.32</v>
      </c>
      <c r="I37" s="413">
        <f>SUM(F37*H37)</f>
        <v>5630630.6399999997</v>
      </c>
      <c r="J37" s="311">
        <v>0</v>
      </c>
      <c r="K37" s="415">
        <f>SUM(I37*J37)</f>
        <v>0</v>
      </c>
      <c r="L37" s="415">
        <f>SUM(I37-K37)</f>
        <v>5630630.6399999997</v>
      </c>
      <c r="M37" s="792"/>
      <c r="N37" s="792"/>
      <c r="O37" s="792"/>
      <c r="P37" s="792"/>
      <c r="Q37" s="686" t="s">
        <v>258</v>
      </c>
      <c r="R37" s="481">
        <v>424765</v>
      </c>
      <c r="S37" s="78">
        <f>SUM(F37*R37)</f>
        <v>849530</v>
      </c>
      <c r="T37" s="79">
        <v>0</v>
      </c>
      <c r="U37" s="73">
        <f>SUM(S37*T37)</f>
        <v>0</v>
      </c>
      <c r="V37" s="73">
        <f>SUM(S37-U37)</f>
        <v>849530</v>
      </c>
      <c r="W37" s="56">
        <f>SUM(V37)</f>
        <v>849530</v>
      </c>
      <c r="X37" s="79">
        <v>0.11</v>
      </c>
      <c r="Y37" s="56">
        <f>SUM(W37+(W37*X37))</f>
        <v>942978.3</v>
      </c>
    </row>
    <row r="38" spans="1:297" s="120" customFormat="1" ht="19.5" customHeight="1" x14ac:dyDescent="0.35">
      <c r="A38" s="788"/>
      <c r="B38" s="785"/>
      <c r="C38" s="839"/>
      <c r="D38" s="788"/>
      <c r="E38" s="90" t="s">
        <v>558</v>
      </c>
      <c r="F38" s="286">
        <v>1</v>
      </c>
      <c r="G38" s="335" t="s">
        <v>42</v>
      </c>
      <c r="H38" s="688">
        <v>5067567.5599999996</v>
      </c>
      <c r="I38" s="44">
        <f>SUM(F38*H38)</f>
        <v>5067567.5599999996</v>
      </c>
      <c r="J38" s="315">
        <v>0</v>
      </c>
      <c r="K38" s="383">
        <f>SUM(I38*J38)</f>
        <v>0</v>
      </c>
      <c r="L38" s="383">
        <f>SUM(I38-K38)</f>
        <v>5067567.5599999996</v>
      </c>
      <c r="M38" s="793"/>
      <c r="N38" s="793"/>
      <c r="O38" s="793"/>
      <c r="P38" s="793"/>
      <c r="Q38" s="689" t="s">
        <v>258</v>
      </c>
      <c r="R38" s="488">
        <v>826595</v>
      </c>
      <c r="S38" s="97">
        <f>SUM(F38*R38)</f>
        <v>826595</v>
      </c>
      <c r="T38" s="83">
        <v>0</v>
      </c>
      <c r="U38" s="81">
        <f>SUM(S38*T38)</f>
        <v>0</v>
      </c>
      <c r="V38" s="81">
        <f>SUM(S38-U38)</f>
        <v>826595</v>
      </c>
      <c r="W38" s="46">
        <f>SUM(V38)</f>
        <v>826595</v>
      </c>
      <c r="X38" s="83">
        <v>0.11</v>
      </c>
      <c r="Y38" s="46">
        <f>SUM(W38+(W38*X38))</f>
        <v>917520.45</v>
      </c>
    </row>
    <row r="39" spans="1:297" ht="19.5" customHeight="1" x14ac:dyDescent="0.35"/>
    <row r="40" spans="1:297" ht="19.5" customHeight="1" x14ac:dyDescent="0.35"/>
    <row r="41" spans="1:297" ht="19.5" customHeight="1" x14ac:dyDescent="0.35"/>
    <row r="42" spans="1:297" ht="19" thickBot="1" x14ac:dyDescent="0.4">
      <c r="A42" s="789" t="s">
        <v>571</v>
      </c>
      <c r="B42" s="790"/>
      <c r="C42" s="790"/>
      <c r="D42" s="34"/>
      <c r="E42" s="4"/>
      <c r="F42" s="5"/>
      <c r="G42" s="4"/>
      <c r="H42" s="6"/>
      <c r="I42" s="7"/>
      <c r="J42" s="8"/>
      <c r="K42" s="9"/>
      <c r="L42" s="9"/>
      <c r="M42" s="10"/>
      <c r="N42" s="10"/>
      <c r="O42" s="10"/>
      <c r="P42" s="10"/>
      <c r="Q42" s="11"/>
      <c r="R42" s="11"/>
      <c r="S42" s="12"/>
      <c r="T42" s="13"/>
      <c r="U42" s="13"/>
      <c r="V42" s="13"/>
      <c r="W42" s="12"/>
      <c r="X42" s="13"/>
      <c r="Y42" s="13"/>
    </row>
    <row r="43" spans="1:297" ht="15.5" x14ac:dyDescent="0.35">
      <c r="A43" s="798" t="s">
        <v>0</v>
      </c>
      <c r="B43" s="798" t="s">
        <v>1</v>
      </c>
      <c r="C43" s="798"/>
      <c r="D43" s="798" t="s">
        <v>3</v>
      </c>
      <c r="E43" s="798" t="s">
        <v>5</v>
      </c>
      <c r="F43" s="798" t="s">
        <v>6</v>
      </c>
      <c r="G43" s="798"/>
      <c r="H43" s="370" t="s">
        <v>7</v>
      </c>
      <c r="I43" s="371" t="s">
        <v>8</v>
      </c>
      <c r="J43" s="372" t="s">
        <v>9</v>
      </c>
      <c r="K43" s="371" t="s">
        <v>10</v>
      </c>
      <c r="L43" s="371" t="s">
        <v>10</v>
      </c>
      <c r="M43" s="371" t="s">
        <v>11</v>
      </c>
      <c r="N43" s="802" t="s">
        <v>93</v>
      </c>
      <c r="O43" s="802" t="s">
        <v>206</v>
      </c>
      <c r="P43" s="371" t="s">
        <v>12</v>
      </c>
      <c r="Q43" s="911" t="s">
        <v>13</v>
      </c>
      <c r="R43" s="371" t="s">
        <v>14</v>
      </c>
      <c r="S43" s="371" t="s">
        <v>14</v>
      </c>
      <c r="T43" s="374" t="s">
        <v>15</v>
      </c>
      <c r="U43" s="40" t="s">
        <v>16</v>
      </c>
      <c r="V43" s="40" t="s">
        <v>17</v>
      </c>
      <c r="W43" s="40" t="s">
        <v>18</v>
      </c>
      <c r="X43" s="794" t="s">
        <v>19</v>
      </c>
      <c r="Y43" s="796" t="s">
        <v>17</v>
      </c>
    </row>
    <row r="44" spans="1:297" s="41" customFormat="1" ht="16" thickBot="1" x14ac:dyDescent="0.4">
      <c r="A44" s="799"/>
      <c r="B44" s="399" t="s">
        <v>20</v>
      </c>
      <c r="C44" s="395" t="s">
        <v>21</v>
      </c>
      <c r="D44" s="799"/>
      <c r="E44" s="799"/>
      <c r="F44" s="401" t="s">
        <v>23</v>
      </c>
      <c r="G44" s="395" t="s">
        <v>24</v>
      </c>
      <c r="H44" s="402" t="s">
        <v>25</v>
      </c>
      <c r="I44" s="403" t="s">
        <v>25</v>
      </c>
      <c r="J44" s="404" t="s">
        <v>26</v>
      </c>
      <c r="K44" s="403" t="s">
        <v>27</v>
      </c>
      <c r="L44" s="403" t="s">
        <v>28</v>
      </c>
      <c r="M44" s="403" t="s">
        <v>29</v>
      </c>
      <c r="N44" s="803"/>
      <c r="O44" s="803"/>
      <c r="P44" s="403" t="s">
        <v>30</v>
      </c>
      <c r="Q44" s="912"/>
      <c r="R44" s="403" t="s">
        <v>31</v>
      </c>
      <c r="S44" s="403" t="s">
        <v>32</v>
      </c>
      <c r="T44" s="406" t="s">
        <v>33</v>
      </c>
      <c r="U44" s="395" t="s">
        <v>34</v>
      </c>
      <c r="V44" s="395" t="s">
        <v>35</v>
      </c>
      <c r="W44" s="395" t="s">
        <v>36</v>
      </c>
      <c r="X44" s="795"/>
      <c r="Y44" s="797"/>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row>
    <row r="45" spans="1:297" s="20" customFormat="1" ht="15.5" x14ac:dyDescent="0.35">
      <c r="A45" s="786">
        <v>1</v>
      </c>
      <c r="B45" s="783">
        <v>45834</v>
      </c>
      <c r="C45" s="838" t="s">
        <v>618</v>
      </c>
      <c r="D45" s="786" t="s">
        <v>528</v>
      </c>
      <c r="E45" s="624" t="s">
        <v>617</v>
      </c>
      <c r="F45" s="517">
        <v>1</v>
      </c>
      <c r="G45" s="336" t="s">
        <v>39</v>
      </c>
      <c r="H45" s="700">
        <v>4504504.5</v>
      </c>
      <c r="I45" s="123">
        <f>SUM(F45*H45)</f>
        <v>4504504.5</v>
      </c>
      <c r="J45" s="133">
        <v>0</v>
      </c>
      <c r="K45" s="134">
        <f>SUM(I45*J45)</f>
        <v>0</v>
      </c>
      <c r="L45" s="134">
        <f>SUM(I45-K45)</f>
        <v>4504504.5</v>
      </c>
      <c r="M45" s="791">
        <f>SUM(L45:L49)</f>
        <v>18509009.009999998</v>
      </c>
      <c r="N45" s="791">
        <f>SUM(M45*11%)</f>
        <v>2035990.9910999998</v>
      </c>
      <c r="O45" s="791">
        <f>SUM(M45*1.375%)</f>
        <v>254498.87388749997</v>
      </c>
      <c r="P45" s="791">
        <f>SUM(M45+N45)</f>
        <v>20545000.001099996</v>
      </c>
      <c r="Q45" s="168" t="s">
        <v>260</v>
      </c>
      <c r="R45" s="123">
        <v>1046980</v>
      </c>
      <c r="S45" s="137">
        <f>SUM(F45*R45)</f>
        <v>1046980</v>
      </c>
      <c r="T45" s="138">
        <v>0</v>
      </c>
      <c r="U45" s="129">
        <f>SUM(S45*T45)</f>
        <v>0</v>
      </c>
      <c r="V45" s="129">
        <f>SUM(S45-U45)</f>
        <v>1046980</v>
      </c>
      <c r="W45" s="134">
        <f>SUM(V45)</f>
        <v>1046980</v>
      </c>
      <c r="X45" s="138">
        <v>0.11</v>
      </c>
      <c r="Y45" s="134">
        <f>SUM(W45+(W45*X45))</f>
        <v>1162147.8</v>
      </c>
    </row>
    <row r="46" spans="1:297" s="20" customFormat="1" ht="15.5" x14ac:dyDescent="0.35">
      <c r="A46" s="787"/>
      <c r="B46" s="784"/>
      <c r="C46" s="884"/>
      <c r="D46" s="787"/>
      <c r="E46" s="70" t="s">
        <v>239</v>
      </c>
      <c r="F46" s="281">
        <v>3</v>
      </c>
      <c r="G46" s="334" t="s">
        <v>50</v>
      </c>
      <c r="H46" s="519">
        <v>2250000</v>
      </c>
      <c r="I46" s="54">
        <f>SUM(F46*H46)</f>
        <v>6750000</v>
      </c>
      <c r="J46" s="158">
        <v>0</v>
      </c>
      <c r="K46" s="56">
        <f>SUM(I46*J46)</f>
        <v>0</v>
      </c>
      <c r="L46" s="56">
        <f>SUM(I46-K46)</f>
        <v>6750000</v>
      </c>
      <c r="M46" s="792"/>
      <c r="N46" s="792"/>
      <c r="O46" s="792"/>
      <c r="P46" s="792"/>
      <c r="Q46" s="174" t="s">
        <v>335</v>
      </c>
      <c r="R46" s="54">
        <v>891000</v>
      </c>
      <c r="S46" s="78">
        <f>SUM(F46*R46)</f>
        <v>2673000</v>
      </c>
      <c r="T46" s="79">
        <v>0</v>
      </c>
      <c r="U46" s="73">
        <f>SUM(S46*T46)</f>
        <v>0</v>
      </c>
      <c r="V46" s="73">
        <f>SUM(S46-U46)</f>
        <v>2673000</v>
      </c>
      <c r="W46" s="56">
        <f>SUM(V46)</f>
        <v>2673000</v>
      </c>
      <c r="X46" s="79">
        <v>0.11</v>
      </c>
      <c r="Y46" s="56">
        <f>SUM(W46+(W46*X46))</f>
        <v>2967030</v>
      </c>
    </row>
    <row r="47" spans="1:297" s="119" customFormat="1" ht="15.5" x14ac:dyDescent="0.35">
      <c r="A47" s="787"/>
      <c r="B47" s="784"/>
      <c r="C47" s="884"/>
      <c r="D47" s="787"/>
      <c r="E47" s="70" t="s">
        <v>516</v>
      </c>
      <c r="F47" s="281">
        <v>1</v>
      </c>
      <c r="G47" s="334" t="s">
        <v>42</v>
      </c>
      <c r="H47" s="687">
        <v>1689189.19</v>
      </c>
      <c r="I47" s="413">
        <f>SUM(F47*H47)</f>
        <v>1689189.19</v>
      </c>
      <c r="J47" s="158">
        <v>0</v>
      </c>
      <c r="K47" s="415">
        <f>SUM(I47*J47)</f>
        <v>0</v>
      </c>
      <c r="L47" s="415">
        <f>SUM(I47-K47)</f>
        <v>1689189.19</v>
      </c>
      <c r="M47" s="792"/>
      <c r="N47" s="792"/>
      <c r="O47" s="792"/>
      <c r="P47" s="792"/>
      <c r="Q47" s="686" t="s">
        <v>258</v>
      </c>
      <c r="R47" s="481">
        <v>264055</v>
      </c>
      <c r="S47" s="78">
        <f>SUM(F47*R47)</f>
        <v>264055</v>
      </c>
      <c r="T47" s="79">
        <v>0</v>
      </c>
      <c r="U47" s="73">
        <f>SUM(S47*T47)</f>
        <v>0</v>
      </c>
      <c r="V47" s="73">
        <f>SUM(S47-U47)</f>
        <v>264055</v>
      </c>
      <c r="W47" s="56">
        <f>SUM(V47)</f>
        <v>264055</v>
      </c>
      <c r="X47" s="79">
        <v>0.11</v>
      </c>
      <c r="Y47" s="56">
        <f>SUM(W47+(W47*X47))</f>
        <v>293101.05</v>
      </c>
    </row>
    <row r="48" spans="1:297" s="120" customFormat="1" ht="15.5" x14ac:dyDescent="0.35">
      <c r="A48" s="787"/>
      <c r="B48" s="784"/>
      <c r="C48" s="884"/>
      <c r="D48" s="787"/>
      <c r="E48" s="70" t="s">
        <v>517</v>
      </c>
      <c r="F48" s="281">
        <v>1</v>
      </c>
      <c r="G48" s="334" t="s">
        <v>42</v>
      </c>
      <c r="H48" s="687">
        <v>2815315.32</v>
      </c>
      <c r="I48" s="413">
        <f>SUM(F48*H48)</f>
        <v>2815315.32</v>
      </c>
      <c r="J48" s="158">
        <v>0</v>
      </c>
      <c r="K48" s="415">
        <f>SUM(I48*J48)</f>
        <v>0</v>
      </c>
      <c r="L48" s="415">
        <f>SUM(I48-K48)</f>
        <v>2815315.32</v>
      </c>
      <c r="M48" s="792"/>
      <c r="N48" s="792"/>
      <c r="O48" s="792"/>
      <c r="P48" s="792"/>
      <c r="Q48" s="686" t="s">
        <v>335</v>
      </c>
      <c r="R48" s="481">
        <v>946000</v>
      </c>
      <c r="S48" s="78">
        <f>SUM(F48*R48)</f>
        <v>946000</v>
      </c>
      <c r="T48" s="79">
        <v>0</v>
      </c>
      <c r="U48" s="73">
        <f>SUM(S48*T48)</f>
        <v>0</v>
      </c>
      <c r="V48" s="73">
        <f>SUM(S48-U48)</f>
        <v>946000</v>
      </c>
      <c r="W48" s="56">
        <f>SUM(V48)</f>
        <v>946000</v>
      </c>
      <c r="X48" s="79">
        <v>0.11</v>
      </c>
      <c r="Y48" s="56">
        <f>SUM(W48+(W48*X48))</f>
        <v>1050060</v>
      </c>
    </row>
    <row r="49" spans="1:297" s="20" customFormat="1" ht="15.5" x14ac:dyDescent="0.35">
      <c r="A49" s="788"/>
      <c r="B49" s="785"/>
      <c r="C49" s="839"/>
      <c r="D49" s="788"/>
      <c r="E49" s="721" t="s">
        <v>238</v>
      </c>
      <c r="F49" s="286">
        <v>1</v>
      </c>
      <c r="G49" s="335" t="s">
        <v>42</v>
      </c>
      <c r="H49" s="545">
        <v>2750000</v>
      </c>
      <c r="I49" s="44">
        <f>SUM(F49*H49)</f>
        <v>2750000</v>
      </c>
      <c r="J49" s="136">
        <v>0</v>
      </c>
      <c r="K49" s="46">
        <f>SUM(I49*J49)</f>
        <v>0</v>
      </c>
      <c r="L49" s="46">
        <f>SUM(I49-K49)</f>
        <v>2750000</v>
      </c>
      <c r="M49" s="793"/>
      <c r="N49" s="793"/>
      <c r="O49" s="793"/>
      <c r="P49" s="793"/>
      <c r="Q49" s="266" t="s">
        <v>260</v>
      </c>
      <c r="R49" s="44">
        <v>990000</v>
      </c>
      <c r="S49" s="97">
        <f>SUM(F49*R49)</f>
        <v>990000</v>
      </c>
      <c r="T49" s="83">
        <v>0</v>
      </c>
      <c r="U49" s="81">
        <f>SUM(S49*T49)</f>
        <v>0</v>
      </c>
      <c r="V49" s="81">
        <f>SUM(S49-U49)</f>
        <v>990000</v>
      </c>
      <c r="W49" s="46">
        <f>SUM(V49)</f>
        <v>990000</v>
      </c>
      <c r="X49" s="83">
        <v>0.11</v>
      </c>
      <c r="Y49" s="46">
        <f>SUM(W49+(W49*X49))</f>
        <v>1098900</v>
      </c>
    </row>
    <row r="50" spans="1:297" ht="19.5" customHeight="1" x14ac:dyDescent="0.35"/>
    <row r="51" spans="1:297" ht="19.5" customHeight="1" x14ac:dyDescent="0.35"/>
    <row r="52" spans="1:297" ht="19.5" customHeight="1" x14ac:dyDescent="0.35"/>
    <row r="53" spans="1:297" ht="19.5" customHeight="1" x14ac:dyDescent="0.35"/>
    <row r="54" spans="1:297" ht="19" thickBot="1" x14ac:dyDescent="0.4">
      <c r="A54" s="789" t="s">
        <v>632</v>
      </c>
      <c r="B54" s="790"/>
      <c r="C54" s="790"/>
      <c r="D54" s="34"/>
      <c r="E54" s="4"/>
      <c r="F54" s="5"/>
      <c r="G54" s="4"/>
      <c r="H54" s="6"/>
      <c r="I54" s="7"/>
      <c r="J54" s="8"/>
      <c r="K54" s="9"/>
      <c r="L54" s="9"/>
      <c r="M54" s="10"/>
      <c r="N54" s="10"/>
      <c r="O54" s="10"/>
      <c r="P54" s="10"/>
      <c r="Q54" s="11"/>
      <c r="R54" s="11"/>
      <c r="S54" s="12"/>
      <c r="T54" s="13"/>
      <c r="U54" s="13"/>
      <c r="V54" s="13"/>
      <c r="W54" s="12"/>
      <c r="X54" s="13"/>
      <c r="Y54" s="13"/>
    </row>
    <row r="55" spans="1:297" ht="15.5" x14ac:dyDescent="0.35">
      <c r="A55" s="798" t="s">
        <v>0</v>
      </c>
      <c r="B55" s="798" t="s">
        <v>1</v>
      </c>
      <c r="C55" s="798"/>
      <c r="D55" s="798" t="s">
        <v>3</v>
      </c>
      <c r="E55" s="798" t="s">
        <v>5</v>
      </c>
      <c r="F55" s="798" t="s">
        <v>6</v>
      </c>
      <c r="G55" s="798"/>
      <c r="H55" s="370" t="s">
        <v>7</v>
      </c>
      <c r="I55" s="371" t="s">
        <v>8</v>
      </c>
      <c r="J55" s="372" t="s">
        <v>9</v>
      </c>
      <c r="K55" s="371" t="s">
        <v>10</v>
      </c>
      <c r="L55" s="371" t="s">
        <v>10</v>
      </c>
      <c r="M55" s="371" t="s">
        <v>11</v>
      </c>
      <c r="N55" s="802" t="s">
        <v>93</v>
      </c>
      <c r="O55" s="802" t="s">
        <v>206</v>
      </c>
      <c r="P55" s="371" t="s">
        <v>12</v>
      </c>
      <c r="Q55" s="911" t="s">
        <v>13</v>
      </c>
      <c r="R55" s="371" t="s">
        <v>14</v>
      </c>
      <c r="S55" s="371" t="s">
        <v>14</v>
      </c>
      <c r="T55" s="374" t="s">
        <v>15</v>
      </c>
      <c r="U55" s="40" t="s">
        <v>16</v>
      </c>
      <c r="V55" s="40" t="s">
        <v>17</v>
      </c>
      <c r="W55" s="40" t="s">
        <v>18</v>
      </c>
      <c r="X55" s="794" t="s">
        <v>19</v>
      </c>
      <c r="Y55" s="796" t="s">
        <v>17</v>
      </c>
    </row>
    <row r="56" spans="1:297" s="41" customFormat="1" ht="16" thickBot="1" x14ac:dyDescent="0.4">
      <c r="A56" s="799"/>
      <c r="B56" s="399" t="s">
        <v>20</v>
      </c>
      <c r="C56" s="395" t="s">
        <v>21</v>
      </c>
      <c r="D56" s="799"/>
      <c r="E56" s="799"/>
      <c r="F56" s="401" t="s">
        <v>23</v>
      </c>
      <c r="G56" s="395" t="s">
        <v>24</v>
      </c>
      <c r="H56" s="402" t="s">
        <v>25</v>
      </c>
      <c r="I56" s="403" t="s">
        <v>25</v>
      </c>
      <c r="J56" s="404" t="s">
        <v>26</v>
      </c>
      <c r="K56" s="403" t="s">
        <v>27</v>
      </c>
      <c r="L56" s="403" t="s">
        <v>28</v>
      </c>
      <c r="M56" s="403" t="s">
        <v>29</v>
      </c>
      <c r="N56" s="803"/>
      <c r="O56" s="803"/>
      <c r="P56" s="403" t="s">
        <v>30</v>
      </c>
      <c r="Q56" s="912"/>
      <c r="R56" s="403" t="s">
        <v>31</v>
      </c>
      <c r="S56" s="403" t="s">
        <v>32</v>
      </c>
      <c r="T56" s="406" t="s">
        <v>33</v>
      </c>
      <c r="U56" s="395" t="s">
        <v>34</v>
      </c>
      <c r="V56" s="395" t="s">
        <v>35</v>
      </c>
      <c r="W56" s="395" t="s">
        <v>36</v>
      </c>
      <c r="X56" s="795"/>
      <c r="Y56" s="797"/>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row>
    <row r="57" spans="1:297" s="120" customFormat="1" ht="15.5" x14ac:dyDescent="0.35">
      <c r="A57" s="786">
        <v>1</v>
      </c>
      <c r="B57" s="904" t="s">
        <v>656</v>
      </c>
      <c r="C57" s="838" t="s">
        <v>646</v>
      </c>
      <c r="D57" s="786" t="s">
        <v>528</v>
      </c>
      <c r="E57" s="86" t="s">
        <v>521</v>
      </c>
      <c r="F57" s="726">
        <v>1</v>
      </c>
      <c r="G57" s="336" t="s">
        <v>39</v>
      </c>
      <c r="H57" s="700">
        <v>6756756.7599999998</v>
      </c>
      <c r="I57" s="412">
        <f t="shared" ref="I57:I70" si="7">SUM(F57*H57)</f>
        <v>6756756.7599999998</v>
      </c>
      <c r="J57" s="319">
        <v>0</v>
      </c>
      <c r="K57" s="382">
        <f t="shared" ref="K57:K70" si="8">SUM(I57*J57)</f>
        <v>0</v>
      </c>
      <c r="L57" s="382">
        <f t="shared" ref="L57:L70" si="9">SUM(I57-K57)</f>
        <v>6756756.7599999998</v>
      </c>
      <c r="M57" s="791">
        <f>SUM(L57:L70)</f>
        <v>72958045.059999987</v>
      </c>
      <c r="N57" s="791">
        <f>SUM(M57*11%)</f>
        <v>8025384.9565999983</v>
      </c>
      <c r="O57" s="791">
        <f>SUM(M57*1.375%)</f>
        <v>1003173.1195749998</v>
      </c>
      <c r="P57" s="791">
        <f>SUM(M57+N57)</f>
        <v>80983430.016599983</v>
      </c>
      <c r="Q57" s="727" t="s">
        <v>258</v>
      </c>
      <c r="R57" s="452">
        <v>1561285</v>
      </c>
      <c r="S57" s="137">
        <f>SUM(F57*R57)</f>
        <v>1561285</v>
      </c>
      <c r="T57" s="138">
        <v>0</v>
      </c>
      <c r="U57" s="129">
        <f t="shared" ref="U57:U70" si="10">SUM(S57*T57)</f>
        <v>0</v>
      </c>
      <c r="V57" s="129">
        <f t="shared" ref="V57:V70" si="11">SUM(S57-U57)</f>
        <v>1561285</v>
      </c>
      <c r="W57" s="134">
        <f t="shared" ref="W57:W70" si="12">SUM(V57)</f>
        <v>1561285</v>
      </c>
      <c r="X57" s="138">
        <v>0.11</v>
      </c>
      <c r="Y57" s="134">
        <f t="shared" ref="Y57:Y70" si="13">SUM(W57+(W57*X57))</f>
        <v>1733026.35</v>
      </c>
    </row>
    <row r="58" spans="1:297" s="20" customFormat="1" ht="15.5" x14ac:dyDescent="0.35">
      <c r="A58" s="787"/>
      <c r="B58" s="784"/>
      <c r="C58" s="884"/>
      <c r="D58" s="787"/>
      <c r="E58" s="175" t="s">
        <v>237</v>
      </c>
      <c r="F58" s="728">
        <v>3</v>
      </c>
      <c r="G58" s="334" t="s">
        <v>45</v>
      </c>
      <c r="H58" s="519">
        <v>3234000</v>
      </c>
      <c r="I58" s="54">
        <f t="shared" si="7"/>
        <v>9702000</v>
      </c>
      <c r="J58" s="158">
        <v>0</v>
      </c>
      <c r="K58" s="56">
        <f t="shared" si="8"/>
        <v>0</v>
      </c>
      <c r="L58" s="56">
        <f t="shared" si="9"/>
        <v>9702000</v>
      </c>
      <c r="M58" s="792"/>
      <c r="N58" s="792"/>
      <c r="O58" s="792"/>
      <c r="P58" s="792"/>
      <c r="Q58" s="174" t="s">
        <v>260</v>
      </c>
      <c r="R58" s="54">
        <v>582000</v>
      </c>
      <c r="S58" s="78">
        <f>SUM(F58*R58)</f>
        <v>1746000</v>
      </c>
      <c r="T58" s="79">
        <v>0</v>
      </c>
      <c r="U58" s="73">
        <f t="shared" si="10"/>
        <v>0</v>
      </c>
      <c r="V58" s="73">
        <f t="shared" si="11"/>
        <v>1746000</v>
      </c>
      <c r="W58" s="56">
        <f t="shared" si="12"/>
        <v>1746000</v>
      </c>
      <c r="X58" s="79">
        <v>0.11</v>
      </c>
      <c r="Y58" s="56">
        <f t="shared" si="13"/>
        <v>1938060</v>
      </c>
    </row>
    <row r="59" spans="1:297" s="120" customFormat="1" ht="15.5" x14ac:dyDescent="0.35">
      <c r="A59" s="787"/>
      <c r="B59" s="784"/>
      <c r="C59" s="884"/>
      <c r="D59" s="787"/>
      <c r="E59" s="70" t="s">
        <v>518</v>
      </c>
      <c r="F59" s="728">
        <v>1</v>
      </c>
      <c r="G59" s="334" t="s">
        <v>42</v>
      </c>
      <c r="H59" s="687">
        <v>2815315.32</v>
      </c>
      <c r="I59" s="413">
        <f t="shared" si="7"/>
        <v>2815315.32</v>
      </c>
      <c r="J59" s="311">
        <v>0</v>
      </c>
      <c r="K59" s="415">
        <f t="shared" si="8"/>
        <v>0</v>
      </c>
      <c r="L59" s="415">
        <f t="shared" si="9"/>
        <v>2815315.32</v>
      </c>
      <c r="M59" s="792"/>
      <c r="N59" s="792"/>
      <c r="O59" s="792"/>
      <c r="P59" s="792"/>
      <c r="Q59" s="686" t="s">
        <v>258</v>
      </c>
      <c r="R59" s="481">
        <v>459250</v>
      </c>
      <c r="S59" s="78">
        <f>SUM(F59*R59)</f>
        <v>459250</v>
      </c>
      <c r="T59" s="79">
        <v>0</v>
      </c>
      <c r="U59" s="73">
        <f t="shared" si="10"/>
        <v>0</v>
      </c>
      <c r="V59" s="73">
        <f t="shared" si="11"/>
        <v>459250</v>
      </c>
      <c r="W59" s="56">
        <f t="shared" si="12"/>
        <v>459250</v>
      </c>
      <c r="X59" s="79">
        <v>0.11</v>
      </c>
      <c r="Y59" s="56">
        <f t="shared" si="13"/>
        <v>509767.5</v>
      </c>
    </row>
    <row r="60" spans="1:297" s="20" customFormat="1" ht="15.5" x14ac:dyDescent="0.35">
      <c r="A60" s="787"/>
      <c r="B60" s="784"/>
      <c r="C60" s="884"/>
      <c r="D60" s="787"/>
      <c r="E60" s="125" t="s">
        <v>240</v>
      </c>
      <c r="F60" s="728">
        <v>3</v>
      </c>
      <c r="G60" s="334" t="s">
        <v>42</v>
      </c>
      <c r="H60" s="519">
        <v>3384000</v>
      </c>
      <c r="I60" s="54">
        <f t="shared" si="7"/>
        <v>10152000</v>
      </c>
      <c r="J60" s="158">
        <v>0</v>
      </c>
      <c r="K60" s="56">
        <f t="shared" si="8"/>
        <v>0</v>
      </c>
      <c r="L60" s="56">
        <f t="shared" si="9"/>
        <v>10152000</v>
      </c>
      <c r="M60" s="792"/>
      <c r="N60" s="792"/>
      <c r="O60" s="792"/>
      <c r="P60" s="792"/>
      <c r="Q60" s="174" t="s">
        <v>260</v>
      </c>
      <c r="R60" s="54">
        <v>1015000</v>
      </c>
      <c r="S60" s="78">
        <f>SUM(F60*R60)</f>
        <v>3045000</v>
      </c>
      <c r="T60" s="79">
        <v>0</v>
      </c>
      <c r="U60" s="73">
        <f t="shared" si="10"/>
        <v>0</v>
      </c>
      <c r="V60" s="73">
        <f t="shared" si="11"/>
        <v>3045000</v>
      </c>
      <c r="W60" s="56">
        <f t="shared" si="12"/>
        <v>3045000</v>
      </c>
      <c r="X60" s="79">
        <v>0.11</v>
      </c>
      <c r="Y60" s="56">
        <f t="shared" si="13"/>
        <v>3379950</v>
      </c>
    </row>
    <row r="61" spans="1:297" s="20" customFormat="1" ht="15.5" x14ac:dyDescent="0.35">
      <c r="A61" s="787"/>
      <c r="B61" s="784"/>
      <c r="C61" s="884"/>
      <c r="D61" s="787"/>
      <c r="E61" s="521" t="s">
        <v>238</v>
      </c>
      <c r="F61" s="728">
        <v>3</v>
      </c>
      <c r="G61" s="334" t="s">
        <v>42</v>
      </c>
      <c r="H61" s="519">
        <v>2750000</v>
      </c>
      <c r="I61" s="54">
        <f t="shared" si="7"/>
        <v>8250000</v>
      </c>
      <c r="J61" s="158">
        <v>0</v>
      </c>
      <c r="K61" s="56">
        <f t="shared" si="8"/>
        <v>0</v>
      </c>
      <c r="L61" s="56">
        <f t="shared" si="9"/>
        <v>8250000</v>
      </c>
      <c r="M61" s="792"/>
      <c r="N61" s="792"/>
      <c r="O61" s="792"/>
      <c r="P61" s="792"/>
      <c r="Q61" s="174" t="s">
        <v>260</v>
      </c>
      <c r="R61" s="54">
        <v>990000</v>
      </c>
      <c r="S61" s="78">
        <f>SUM(F61*R61)</f>
        <v>2970000</v>
      </c>
      <c r="T61" s="79">
        <v>0</v>
      </c>
      <c r="U61" s="73">
        <f t="shared" si="10"/>
        <v>0</v>
      </c>
      <c r="V61" s="73">
        <f t="shared" si="11"/>
        <v>2970000</v>
      </c>
      <c r="W61" s="56">
        <f t="shared" si="12"/>
        <v>2970000</v>
      </c>
      <c r="X61" s="79">
        <v>0.11</v>
      </c>
      <c r="Y61" s="56">
        <f t="shared" si="13"/>
        <v>3296700</v>
      </c>
    </row>
    <row r="62" spans="1:297" s="120" customFormat="1" ht="15.5" x14ac:dyDescent="0.35">
      <c r="A62" s="787"/>
      <c r="B62" s="784"/>
      <c r="C62" s="884"/>
      <c r="D62" s="787"/>
      <c r="E62" s="70" t="s">
        <v>517</v>
      </c>
      <c r="F62" s="728">
        <v>1</v>
      </c>
      <c r="G62" s="334" t="s">
        <v>42</v>
      </c>
      <c r="H62" s="687">
        <v>2815315.32</v>
      </c>
      <c r="I62" s="413">
        <f t="shared" si="7"/>
        <v>2815315.32</v>
      </c>
      <c r="J62" s="158">
        <v>0</v>
      </c>
      <c r="K62" s="415">
        <f t="shared" si="8"/>
        <v>0</v>
      </c>
      <c r="L62" s="415">
        <f t="shared" si="9"/>
        <v>2815315.32</v>
      </c>
      <c r="M62" s="792"/>
      <c r="N62" s="792"/>
      <c r="O62" s="792"/>
      <c r="P62" s="792"/>
      <c r="Q62" s="686" t="s">
        <v>258</v>
      </c>
      <c r="R62" s="481">
        <v>473110</v>
      </c>
      <c r="S62" s="78">
        <f>SUM(F62*R62)</f>
        <v>473110</v>
      </c>
      <c r="T62" s="79">
        <v>0</v>
      </c>
      <c r="U62" s="73">
        <f t="shared" si="10"/>
        <v>0</v>
      </c>
      <c r="V62" s="73">
        <f t="shared" si="11"/>
        <v>473110</v>
      </c>
      <c r="W62" s="56">
        <f t="shared" si="12"/>
        <v>473110</v>
      </c>
      <c r="X62" s="79">
        <v>0.11</v>
      </c>
      <c r="Y62" s="56">
        <f t="shared" si="13"/>
        <v>525152.1</v>
      </c>
    </row>
    <row r="63" spans="1:297" s="20" customFormat="1" ht="15.5" x14ac:dyDescent="0.35">
      <c r="A63" s="787"/>
      <c r="B63" s="784"/>
      <c r="C63" s="884"/>
      <c r="D63" s="787"/>
      <c r="E63" s="409" t="s">
        <v>242</v>
      </c>
      <c r="F63" s="728">
        <v>1</v>
      </c>
      <c r="G63" s="334" t="s">
        <v>42</v>
      </c>
      <c r="H63" s="157">
        <v>4000000</v>
      </c>
      <c r="I63" s="54">
        <f t="shared" si="7"/>
        <v>4000000</v>
      </c>
      <c r="J63" s="158">
        <v>0</v>
      </c>
      <c r="K63" s="56">
        <f t="shared" si="8"/>
        <v>0</v>
      </c>
      <c r="L63" s="56">
        <f t="shared" si="9"/>
        <v>4000000</v>
      </c>
      <c r="M63" s="792"/>
      <c r="N63" s="792"/>
      <c r="O63" s="792"/>
      <c r="P63" s="792"/>
      <c r="Q63" s="174" t="s">
        <v>260</v>
      </c>
      <c r="R63" s="54">
        <v>1800000</v>
      </c>
      <c r="S63" s="78">
        <f>SUM(F63*R63)</f>
        <v>1800000</v>
      </c>
      <c r="T63" s="79">
        <v>0</v>
      </c>
      <c r="U63" s="73">
        <f t="shared" si="10"/>
        <v>0</v>
      </c>
      <c r="V63" s="73">
        <f t="shared" si="11"/>
        <v>1800000</v>
      </c>
      <c r="W63" s="56">
        <f t="shared" si="12"/>
        <v>1800000</v>
      </c>
      <c r="X63" s="79">
        <v>0.11</v>
      </c>
      <c r="Y63" s="56">
        <f t="shared" si="13"/>
        <v>1998000</v>
      </c>
    </row>
    <row r="64" spans="1:297" s="20" customFormat="1" ht="15.5" x14ac:dyDescent="0.35">
      <c r="A64" s="787"/>
      <c r="B64" s="784"/>
      <c r="C64" s="884"/>
      <c r="D64" s="787"/>
      <c r="E64" s="70" t="s">
        <v>241</v>
      </c>
      <c r="F64" s="728">
        <v>1</v>
      </c>
      <c r="G64" s="334" t="s">
        <v>70</v>
      </c>
      <c r="H64" s="519">
        <v>7309000</v>
      </c>
      <c r="I64" s="54">
        <f t="shared" si="7"/>
        <v>7309000</v>
      </c>
      <c r="J64" s="158">
        <v>0</v>
      </c>
      <c r="K64" s="56">
        <f t="shared" si="8"/>
        <v>0</v>
      </c>
      <c r="L64" s="56">
        <f t="shared" si="9"/>
        <v>7309000</v>
      </c>
      <c r="M64" s="792"/>
      <c r="N64" s="792"/>
      <c r="O64" s="792"/>
      <c r="P64" s="792"/>
      <c r="Q64" s="174" t="s">
        <v>260</v>
      </c>
      <c r="R64" s="54">
        <v>2631000</v>
      </c>
      <c r="S64" s="78">
        <f>SUM(F64*R64)</f>
        <v>2631000</v>
      </c>
      <c r="T64" s="79">
        <v>0</v>
      </c>
      <c r="U64" s="73">
        <f t="shared" si="10"/>
        <v>0</v>
      </c>
      <c r="V64" s="73">
        <f t="shared" si="11"/>
        <v>2631000</v>
      </c>
      <c r="W64" s="56">
        <f t="shared" si="12"/>
        <v>2631000</v>
      </c>
      <c r="X64" s="79">
        <v>0.11</v>
      </c>
      <c r="Y64" s="56">
        <f t="shared" si="13"/>
        <v>2920410</v>
      </c>
    </row>
    <row r="65" spans="1:297" s="119" customFormat="1" ht="15.5" x14ac:dyDescent="0.35">
      <c r="A65" s="787"/>
      <c r="B65" s="784"/>
      <c r="C65" s="884"/>
      <c r="D65" s="787"/>
      <c r="E65" s="70" t="s">
        <v>516</v>
      </c>
      <c r="F65" s="728">
        <v>1</v>
      </c>
      <c r="G65" s="334" t="s">
        <v>42</v>
      </c>
      <c r="H65" s="687">
        <v>1689189.19</v>
      </c>
      <c r="I65" s="413">
        <f t="shared" si="7"/>
        <v>1689189.19</v>
      </c>
      <c r="J65" s="158">
        <v>0</v>
      </c>
      <c r="K65" s="415">
        <f t="shared" si="8"/>
        <v>0</v>
      </c>
      <c r="L65" s="415">
        <f t="shared" si="9"/>
        <v>1689189.19</v>
      </c>
      <c r="M65" s="792"/>
      <c r="N65" s="792"/>
      <c r="O65" s="792"/>
      <c r="P65" s="792"/>
      <c r="Q65" s="686" t="s">
        <v>258</v>
      </c>
      <c r="R65" s="481">
        <v>264055</v>
      </c>
      <c r="S65" s="78">
        <f>SUM(F65*R65)</f>
        <v>264055</v>
      </c>
      <c r="T65" s="79">
        <v>0</v>
      </c>
      <c r="U65" s="73">
        <f t="shared" si="10"/>
        <v>0</v>
      </c>
      <c r="V65" s="73">
        <f t="shared" si="11"/>
        <v>264055</v>
      </c>
      <c r="W65" s="56">
        <f t="shared" si="12"/>
        <v>264055</v>
      </c>
      <c r="X65" s="79">
        <v>0.11</v>
      </c>
      <c r="Y65" s="56">
        <f t="shared" si="13"/>
        <v>293101.05</v>
      </c>
    </row>
    <row r="66" spans="1:297" s="20" customFormat="1" ht="15.5" x14ac:dyDescent="0.35">
      <c r="A66" s="787"/>
      <c r="B66" s="784"/>
      <c r="C66" s="884"/>
      <c r="D66" s="787"/>
      <c r="E66" s="70" t="s">
        <v>239</v>
      </c>
      <c r="F66" s="728">
        <v>3</v>
      </c>
      <c r="G66" s="334" t="s">
        <v>50</v>
      </c>
      <c r="H66" s="519">
        <v>2250000</v>
      </c>
      <c r="I66" s="54">
        <f t="shared" si="7"/>
        <v>6750000</v>
      </c>
      <c r="J66" s="158">
        <v>0</v>
      </c>
      <c r="K66" s="56">
        <f t="shared" si="8"/>
        <v>0</v>
      </c>
      <c r="L66" s="56">
        <f t="shared" si="9"/>
        <v>6750000</v>
      </c>
      <c r="M66" s="792"/>
      <c r="N66" s="792"/>
      <c r="O66" s="792"/>
      <c r="P66" s="792"/>
      <c r="Q66" s="174" t="s">
        <v>335</v>
      </c>
      <c r="R66" s="54">
        <v>891000</v>
      </c>
      <c r="S66" s="78">
        <f>SUM(F66*R66)</f>
        <v>2673000</v>
      </c>
      <c r="T66" s="79">
        <v>0</v>
      </c>
      <c r="U66" s="73">
        <f t="shared" si="10"/>
        <v>0</v>
      </c>
      <c r="V66" s="73">
        <f t="shared" si="11"/>
        <v>2673000</v>
      </c>
      <c r="W66" s="56">
        <f t="shared" si="12"/>
        <v>2673000</v>
      </c>
      <c r="X66" s="79">
        <v>0.11</v>
      </c>
      <c r="Y66" s="56">
        <f t="shared" si="13"/>
        <v>2967030</v>
      </c>
    </row>
    <row r="67" spans="1:297" s="120" customFormat="1" ht="15.5" x14ac:dyDescent="0.35">
      <c r="A67" s="787"/>
      <c r="B67" s="784"/>
      <c r="C67" s="884"/>
      <c r="D67" s="787"/>
      <c r="E67" s="70" t="s">
        <v>522</v>
      </c>
      <c r="F67" s="728">
        <v>1</v>
      </c>
      <c r="G67" s="334" t="s">
        <v>39</v>
      </c>
      <c r="H67" s="687">
        <v>7319819.8200000003</v>
      </c>
      <c r="I67" s="413">
        <f t="shared" si="7"/>
        <v>7319819.8200000003</v>
      </c>
      <c r="J67" s="311">
        <v>0</v>
      </c>
      <c r="K67" s="415">
        <f t="shared" si="8"/>
        <v>0</v>
      </c>
      <c r="L67" s="415">
        <f t="shared" si="9"/>
        <v>7319819.8200000003</v>
      </c>
      <c r="M67" s="792"/>
      <c r="N67" s="792"/>
      <c r="O67" s="792"/>
      <c r="P67" s="792"/>
      <c r="Q67" s="686" t="s">
        <v>258</v>
      </c>
      <c r="R67" s="481">
        <v>2417690</v>
      </c>
      <c r="S67" s="78">
        <f>SUM(F67*R67)</f>
        <v>2417690</v>
      </c>
      <c r="T67" s="79">
        <v>0</v>
      </c>
      <c r="U67" s="73">
        <f t="shared" si="10"/>
        <v>0</v>
      </c>
      <c r="V67" s="73">
        <f t="shared" si="11"/>
        <v>2417690</v>
      </c>
      <c r="W67" s="56">
        <f t="shared" si="12"/>
        <v>2417690</v>
      </c>
      <c r="X67" s="79">
        <v>0.11</v>
      </c>
      <c r="Y67" s="56">
        <f t="shared" si="13"/>
        <v>2683635.9</v>
      </c>
    </row>
    <row r="68" spans="1:297" s="120" customFormat="1" ht="15.5" x14ac:dyDescent="0.35">
      <c r="A68" s="787"/>
      <c r="B68" s="784"/>
      <c r="C68" s="884"/>
      <c r="D68" s="787"/>
      <c r="E68" s="70" t="s">
        <v>525</v>
      </c>
      <c r="F68" s="281">
        <v>1</v>
      </c>
      <c r="G68" s="334" t="s">
        <v>39</v>
      </c>
      <c r="H68" s="687">
        <v>2083333.33</v>
      </c>
      <c r="I68" s="413">
        <f t="shared" si="7"/>
        <v>2083333.33</v>
      </c>
      <c r="J68" s="311">
        <v>0</v>
      </c>
      <c r="K68" s="415">
        <f t="shared" si="8"/>
        <v>0</v>
      </c>
      <c r="L68" s="415">
        <f t="shared" si="9"/>
        <v>2083333.33</v>
      </c>
      <c r="M68" s="792"/>
      <c r="N68" s="792"/>
      <c r="O68" s="792"/>
      <c r="P68" s="792"/>
      <c r="Q68" s="686" t="s">
        <v>258</v>
      </c>
      <c r="R68" s="481">
        <v>268620</v>
      </c>
      <c r="S68" s="78">
        <f>SUM(F68*R68)</f>
        <v>268620</v>
      </c>
      <c r="T68" s="79">
        <v>0</v>
      </c>
      <c r="U68" s="73">
        <f t="shared" si="10"/>
        <v>0</v>
      </c>
      <c r="V68" s="73">
        <f t="shared" si="11"/>
        <v>268620</v>
      </c>
      <c r="W68" s="56">
        <f t="shared" si="12"/>
        <v>268620</v>
      </c>
      <c r="X68" s="79">
        <v>0.11</v>
      </c>
      <c r="Y68" s="56">
        <f t="shared" si="13"/>
        <v>298168.2</v>
      </c>
    </row>
    <row r="69" spans="1:297" s="120" customFormat="1" ht="15.5" x14ac:dyDescent="0.35">
      <c r="A69" s="787"/>
      <c r="B69" s="784"/>
      <c r="C69" s="884"/>
      <c r="D69" s="787"/>
      <c r="E69" s="70" t="s">
        <v>526</v>
      </c>
      <c r="F69" s="281">
        <v>1</v>
      </c>
      <c r="G69" s="334" t="s">
        <v>39</v>
      </c>
      <c r="H69" s="687">
        <v>2815315.32</v>
      </c>
      <c r="I69" s="54">
        <f t="shared" si="7"/>
        <v>2815315.32</v>
      </c>
      <c r="J69" s="311">
        <v>0</v>
      </c>
      <c r="K69" s="415">
        <f t="shared" si="8"/>
        <v>0</v>
      </c>
      <c r="L69" s="415">
        <f t="shared" si="9"/>
        <v>2815315.32</v>
      </c>
      <c r="M69" s="792"/>
      <c r="N69" s="792"/>
      <c r="O69" s="792"/>
      <c r="P69" s="792"/>
      <c r="Q69" s="686" t="s">
        <v>258</v>
      </c>
      <c r="R69" s="481">
        <v>500500</v>
      </c>
      <c r="S69" s="78">
        <f>SUM(F69*R69)</f>
        <v>500500</v>
      </c>
      <c r="T69" s="79">
        <v>0</v>
      </c>
      <c r="U69" s="73">
        <f t="shared" si="10"/>
        <v>0</v>
      </c>
      <c r="V69" s="73">
        <f t="shared" si="11"/>
        <v>500500</v>
      </c>
      <c r="W69" s="56">
        <f t="shared" si="12"/>
        <v>500500</v>
      </c>
      <c r="X69" s="79">
        <v>0.11</v>
      </c>
      <c r="Y69" s="56">
        <f t="shared" si="13"/>
        <v>555555</v>
      </c>
    </row>
    <row r="70" spans="1:297" s="20" customFormat="1" ht="15.5" x14ac:dyDescent="0.35">
      <c r="A70" s="788"/>
      <c r="B70" s="785"/>
      <c r="C70" s="839"/>
      <c r="D70" s="788"/>
      <c r="E70" s="90" t="s">
        <v>255</v>
      </c>
      <c r="F70" s="720">
        <v>1</v>
      </c>
      <c r="G70" s="335" t="s">
        <v>42</v>
      </c>
      <c r="H70" s="177">
        <v>500000</v>
      </c>
      <c r="I70" s="44">
        <f t="shared" si="7"/>
        <v>500000</v>
      </c>
      <c r="J70" s="136">
        <v>0</v>
      </c>
      <c r="K70" s="46">
        <f t="shared" si="8"/>
        <v>0</v>
      </c>
      <c r="L70" s="46">
        <f t="shared" si="9"/>
        <v>500000</v>
      </c>
      <c r="M70" s="793"/>
      <c r="N70" s="793"/>
      <c r="O70" s="793"/>
      <c r="P70" s="793"/>
      <c r="Q70" s="266" t="s">
        <v>260</v>
      </c>
      <c r="R70" s="44">
        <v>150000</v>
      </c>
      <c r="S70" s="97">
        <f>SUM(F70*R70)</f>
        <v>150000</v>
      </c>
      <c r="T70" s="83">
        <v>0</v>
      </c>
      <c r="U70" s="81">
        <f t="shared" si="10"/>
        <v>0</v>
      </c>
      <c r="V70" s="81">
        <f t="shared" si="11"/>
        <v>150000</v>
      </c>
      <c r="W70" s="46">
        <f t="shared" si="12"/>
        <v>150000</v>
      </c>
      <c r="X70" s="83">
        <v>0.11</v>
      </c>
      <c r="Y70" s="46">
        <f t="shared" si="13"/>
        <v>166500</v>
      </c>
    </row>
    <row r="76" spans="1:297" ht="19" thickBot="1" x14ac:dyDescent="0.4">
      <c r="A76" s="789" t="s">
        <v>707</v>
      </c>
      <c r="B76" s="790"/>
      <c r="C76" s="790"/>
      <c r="D76" s="34"/>
      <c r="E76" s="4"/>
      <c r="F76" s="5"/>
      <c r="G76" s="4"/>
      <c r="H76" s="6"/>
      <c r="I76" s="7"/>
      <c r="J76" s="8"/>
      <c r="K76" s="9"/>
      <c r="L76" s="9"/>
      <c r="M76" s="10"/>
      <c r="N76" s="10"/>
      <c r="O76" s="10"/>
      <c r="P76" s="10"/>
      <c r="Q76" s="11"/>
      <c r="R76" s="11"/>
      <c r="S76" s="12"/>
      <c r="T76" s="13"/>
      <c r="U76" s="13"/>
      <c r="V76" s="13"/>
      <c r="W76" s="12"/>
      <c r="X76" s="13"/>
      <c r="Y76" s="13"/>
    </row>
    <row r="77" spans="1:297" ht="15.5" x14ac:dyDescent="0.35">
      <c r="A77" s="798" t="s">
        <v>0</v>
      </c>
      <c r="B77" s="798" t="s">
        <v>1</v>
      </c>
      <c r="C77" s="798"/>
      <c r="D77" s="798" t="s">
        <v>3</v>
      </c>
      <c r="E77" s="798" t="s">
        <v>5</v>
      </c>
      <c r="F77" s="798" t="s">
        <v>6</v>
      </c>
      <c r="G77" s="798"/>
      <c r="H77" s="370" t="s">
        <v>7</v>
      </c>
      <c r="I77" s="371" t="s">
        <v>8</v>
      </c>
      <c r="J77" s="372" t="s">
        <v>9</v>
      </c>
      <c r="K77" s="371" t="s">
        <v>10</v>
      </c>
      <c r="L77" s="371" t="s">
        <v>10</v>
      </c>
      <c r="M77" s="371" t="s">
        <v>11</v>
      </c>
      <c r="N77" s="802" t="s">
        <v>93</v>
      </c>
      <c r="O77" s="802" t="s">
        <v>206</v>
      </c>
      <c r="P77" s="371" t="s">
        <v>12</v>
      </c>
      <c r="Q77" s="911" t="s">
        <v>13</v>
      </c>
      <c r="R77" s="371" t="s">
        <v>14</v>
      </c>
      <c r="S77" s="371" t="s">
        <v>14</v>
      </c>
      <c r="T77" s="374" t="s">
        <v>15</v>
      </c>
      <c r="U77" s="40" t="s">
        <v>16</v>
      </c>
      <c r="V77" s="40" t="s">
        <v>17</v>
      </c>
      <c r="W77" s="40" t="s">
        <v>18</v>
      </c>
      <c r="X77" s="794" t="s">
        <v>19</v>
      </c>
      <c r="Y77" s="796" t="s">
        <v>17</v>
      </c>
    </row>
    <row r="78" spans="1:297" s="41" customFormat="1" ht="16" thickBot="1" x14ac:dyDescent="0.4">
      <c r="A78" s="799"/>
      <c r="B78" s="399" t="s">
        <v>20</v>
      </c>
      <c r="C78" s="395" t="s">
        <v>21</v>
      </c>
      <c r="D78" s="799"/>
      <c r="E78" s="799"/>
      <c r="F78" s="401" t="s">
        <v>23</v>
      </c>
      <c r="G78" s="395" t="s">
        <v>24</v>
      </c>
      <c r="H78" s="402" t="s">
        <v>25</v>
      </c>
      <c r="I78" s="403" t="s">
        <v>25</v>
      </c>
      <c r="J78" s="404" t="s">
        <v>26</v>
      </c>
      <c r="K78" s="403" t="s">
        <v>27</v>
      </c>
      <c r="L78" s="403" t="s">
        <v>28</v>
      </c>
      <c r="M78" s="403" t="s">
        <v>29</v>
      </c>
      <c r="N78" s="803"/>
      <c r="O78" s="803"/>
      <c r="P78" s="403" t="s">
        <v>30</v>
      </c>
      <c r="Q78" s="912"/>
      <c r="R78" s="403" t="s">
        <v>31</v>
      </c>
      <c r="S78" s="403" t="s">
        <v>32</v>
      </c>
      <c r="T78" s="406" t="s">
        <v>33</v>
      </c>
      <c r="U78" s="395" t="s">
        <v>34</v>
      </c>
      <c r="V78" s="395" t="s">
        <v>35</v>
      </c>
      <c r="W78" s="395" t="s">
        <v>36</v>
      </c>
      <c r="X78" s="795"/>
      <c r="Y78" s="797"/>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row>
    <row r="79" spans="1:297" s="20" customFormat="1" ht="15.5" x14ac:dyDescent="0.35">
      <c r="A79" s="786">
        <v>1</v>
      </c>
      <c r="B79" s="783">
        <v>45961</v>
      </c>
      <c r="C79" s="838" t="s">
        <v>706</v>
      </c>
      <c r="D79" s="786" t="s">
        <v>528</v>
      </c>
      <c r="E79" s="86" t="s">
        <v>241</v>
      </c>
      <c r="F79" s="726">
        <v>1</v>
      </c>
      <c r="G79" s="336" t="s">
        <v>70</v>
      </c>
      <c r="H79" s="518">
        <v>7309000</v>
      </c>
      <c r="I79" s="123">
        <f t="shared" ref="I79" si="14">SUM(F79*H79)</f>
        <v>7309000</v>
      </c>
      <c r="J79" s="133">
        <v>0</v>
      </c>
      <c r="K79" s="134">
        <f t="shared" ref="K79:K81" si="15">SUM(I79*J79)</f>
        <v>0</v>
      </c>
      <c r="L79" s="134">
        <f t="shared" ref="L79:L81" si="16">SUM(I79-K79)</f>
        <v>7309000</v>
      </c>
      <c r="M79" s="791">
        <f>SUM(L79:L113)</f>
        <v>72687827.589999989</v>
      </c>
      <c r="N79" s="791">
        <f>SUM(M79*11%)</f>
        <v>7995661.0348999985</v>
      </c>
      <c r="O79" s="791">
        <f>SUM(M79*1.375%)</f>
        <v>999457.62936249981</v>
      </c>
      <c r="P79" s="791">
        <f>SUM(M79+N79)</f>
        <v>80683488.624899983</v>
      </c>
      <c r="Q79" s="168" t="s">
        <v>260</v>
      </c>
      <c r="R79" s="123">
        <v>2631000</v>
      </c>
      <c r="S79" s="137">
        <f>SUM(F79*R79)</f>
        <v>2631000</v>
      </c>
      <c r="T79" s="138">
        <v>0</v>
      </c>
      <c r="U79" s="129">
        <f t="shared" ref="U79:U80" si="17">SUM(S79*T79)</f>
        <v>0</v>
      </c>
      <c r="V79" s="129">
        <f t="shared" ref="V79:V80" si="18">SUM(S79-U79)</f>
        <v>2631000</v>
      </c>
      <c r="W79" s="134">
        <f t="shared" ref="W79:W81" si="19">SUM(V79)</f>
        <v>2631000</v>
      </c>
      <c r="X79" s="138">
        <v>0.11</v>
      </c>
      <c r="Y79" s="134">
        <f t="shared" ref="Y79:Y81" si="20">SUM(W79+(W79*X79))</f>
        <v>2920410</v>
      </c>
    </row>
    <row r="80" spans="1:297" s="20" customFormat="1" ht="15.5" x14ac:dyDescent="0.35">
      <c r="A80" s="787"/>
      <c r="B80" s="784"/>
      <c r="C80" s="884"/>
      <c r="D80" s="787"/>
      <c r="E80" s="70" t="s">
        <v>239</v>
      </c>
      <c r="F80" s="728">
        <v>3</v>
      </c>
      <c r="G80" s="334" t="s">
        <v>50</v>
      </c>
      <c r="H80" s="519">
        <v>2250000</v>
      </c>
      <c r="I80" s="54">
        <f t="shared" ref="I80" si="21">SUM(F80*H80)</f>
        <v>6750000</v>
      </c>
      <c r="J80" s="158">
        <v>0</v>
      </c>
      <c r="K80" s="56">
        <f t="shared" si="15"/>
        <v>0</v>
      </c>
      <c r="L80" s="56">
        <f t="shared" si="16"/>
        <v>6750000</v>
      </c>
      <c r="M80" s="792"/>
      <c r="N80" s="792"/>
      <c r="O80" s="792"/>
      <c r="P80" s="792"/>
      <c r="Q80" s="174" t="s">
        <v>335</v>
      </c>
      <c r="R80" s="54">
        <v>891000</v>
      </c>
      <c r="S80" s="78">
        <f>SUM(F80*R80)</f>
        <v>2673000</v>
      </c>
      <c r="T80" s="79">
        <v>0</v>
      </c>
      <c r="U80" s="73">
        <f t="shared" si="17"/>
        <v>0</v>
      </c>
      <c r="V80" s="73">
        <f t="shared" si="18"/>
        <v>2673000</v>
      </c>
      <c r="W80" s="56">
        <f t="shared" si="19"/>
        <v>2673000</v>
      </c>
      <c r="X80" s="79">
        <v>0.11</v>
      </c>
      <c r="Y80" s="56">
        <f t="shared" si="20"/>
        <v>2967030</v>
      </c>
    </row>
    <row r="81" spans="1:297" s="20" customFormat="1" ht="15.5" x14ac:dyDescent="0.35">
      <c r="A81" s="787"/>
      <c r="B81" s="784"/>
      <c r="C81" s="884"/>
      <c r="D81" s="787"/>
      <c r="E81" s="521" t="s">
        <v>238</v>
      </c>
      <c r="F81" s="728">
        <v>3</v>
      </c>
      <c r="G81" s="334" t="s">
        <v>42</v>
      </c>
      <c r="H81" s="519">
        <v>2750000</v>
      </c>
      <c r="I81" s="54">
        <f t="shared" ref="I81" si="22">SUM(F81*H81)</f>
        <v>8250000</v>
      </c>
      <c r="J81" s="158">
        <v>0</v>
      </c>
      <c r="K81" s="56">
        <f t="shared" si="15"/>
        <v>0</v>
      </c>
      <c r="L81" s="56">
        <f t="shared" si="16"/>
        <v>8250000</v>
      </c>
      <c r="M81" s="792"/>
      <c r="N81" s="792"/>
      <c r="O81" s="792"/>
      <c r="P81" s="792"/>
      <c r="Q81" s="174" t="s">
        <v>260</v>
      </c>
      <c r="R81" s="54">
        <v>990000</v>
      </c>
      <c r="S81" s="78">
        <f>SUM(F81*R81)</f>
        <v>2970000</v>
      </c>
      <c r="T81" s="79">
        <v>0</v>
      </c>
      <c r="U81" s="73">
        <f t="shared" ref="U81" si="23">SUM(S81*T81)</f>
        <v>0</v>
      </c>
      <c r="V81" s="73">
        <f t="shared" ref="V81" si="24">SUM(S81-U81)</f>
        <v>2970000</v>
      </c>
      <c r="W81" s="56">
        <f t="shared" si="19"/>
        <v>2970000</v>
      </c>
      <c r="X81" s="79">
        <v>0.11</v>
      </c>
      <c r="Y81" s="56">
        <f t="shared" si="20"/>
        <v>3296700</v>
      </c>
    </row>
    <row r="82" spans="1:297" s="120" customFormat="1" ht="15.5" x14ac:dyDescent="0.35">
      <c r="A82" s="788"/>
      <c r="B82" s="785"/>
      <c r="C82" s="839"/>
      <c r="D82" s="788"/>
      <c r="E82" s="90" t="s">
        <v>526</v>
      </c>
      <c r="F82" s="286">
        <v>2</v>
      </c>
      <c r="G82" s="335" t="s">
        <v>39</v>
      </c>
      <c r="H82" s="545">
        <v>2815315</v>
      </c>
      <c r="I82" s="44">
        <f t="shared" ref="I82" si="25">SUM(F82*H82)</f>
        <v>5630630</v>
      </c>
      <c r="J82" s="315">
        <v>0</v>
      </c>
      <c r="K82" s="383">
        <f t="shared" ref="K82" si="26">SUM(I82*J82)</f>
        <v>0</v>
      </c>
      <c r="L82" s="383">
        <f t="shared" ref="L82" si="27">SUM(I82-K82)</f>
        <v>5630630</v>
      </c>
      <c r="M82" s="793"/>
      <c r="N82" s="793"/>
      <c r="O82" s="793"/>
      <c r="P82" s="793"/>
      <c r="Q82" s="689" t="s">
        <v>258</v>
      </c>
      <c r="R82" s="488">
        <v>500500</v>
      </c>
      <c r="S82" s="97">
        <f>SUM(F82*R82)</f>
        <v>1001000</v>
      </c>
      <c r="T82" s="83">
        <v>0</v>
      </c>
      <c r="U82" s="81">
        <f t="shared" ref="U82" si="28">SUM(S82*T82)</f>
        <v>0</v>
      </c>
      <c r="V82" s="81">
        <f t="shared" ref="V82" si="29">SUM(S82-U82)</f>
        <v>1001000</v>
      </c>
      <c r="W82" s="46">
        <f t="shared" ref="W82" si="30">SUM(V82)</f>
        <v>1001000</v>
      </c>
      <c r="X82" s="83">
        <v>0.11</v>
      </c>
      <c r="Y82" s="46">
        <f t="shared" ref="Y82" si="31">SUM(W82+(W82*X82))</f>
        <v>1111110</v>
      </c>
    </row>
    <row r="85" spans="1:297" ht="19" thickBot="1" x14ac:dyDescent="0.4">
      <c r="A85" s="789" t="s">
        <v>718</v>
      </c>
      <c r="B85" s="790"/>
      <c r="C85" s="790"/>
      <c r="D85" s="34"/>
      <c r="E85" s="4"/>
      <c r="F85" s="5"/>
      <c r="G85" s="4"/>
      <c r="H85" s="6"/>
      <c r="I85" s="7"/>
      <c r="J85" s="8"/>
      <c r="K85" s="9"/>
      <c r="L85" s="9"/>
      <c r="M85" s="10"/>
      <c r="N85" s="10"/>
      <c r="O85" s="10"/>
      <c r="P85" s="10"/>
      <c r="Q85" s="11"/>
      <c r="R85" s="11"/>
      <c r="S85" s="12"/>
      <c r="T85" s="13"/>
      <c r="U85" s="13"/>
      <c r="V85" s="13"/>
      <c r="W85" s="12"/>
      <c r="X85" s="13"/>
      <c r="Y85" s="13"/>
    </row>
    <row r="86" spans="1:297" ht="15.5" x14ac:dyDescent="0.35">
      <c r="A86" s="798" t="s">
        <v>0</v>
      </c>
      <c r="B86" s="798" t="s">
        <v>1</v>
      </c>
      <c r="C86" s="798"/>
      <c r="D86" s="798" t="s">
        <v>3</v>
      </c>
      <c r="E86" s="798" t="s">
        <v>5</v>
      </c>
      <c r="F86" s="798" t="s">
        <v>6</v>
      </c>
      <c r="G86" s="798"/>
      <c r="H86" s="370" t="s">
        <v>7</v>
      </c>
      <c r="I86" s="371" t="s">
        <v>8</v>
      </c>
      <c r="J86" s="372" t="s">
        <v>9</v>
      </c>
      <c r="K86" s="371" t="s">
        <v>10</v>
      </c>
      <c r="L86" s="371" t="s">
        <v>10</v>
      </c>
      <c r="M86" s="371" t="s">
        <v>11</v>
      </c>
      <c r="N86" s="802" t="s">
        <v>93</v>
      </c>
      <c r="O86" s="802" t="s">
        <v>206</v>
      </c>
      <c r="P86" s="371" t="s">
        <v>12</v>
      </c>
      <c r="Q86" s="911" t="s">
        <v>13</v>
      </c>
      <c r="R86" s="371" t="s">
        <v>14</v>
      </c>
      <c r="S86" s="371" t="s">
        <v>14</v>
      </c>
      <c r="T86" s="374" t="s">
        <v>15</v>
      </c>
      <c r="U86" s="40" t="s">
        <v>16</v>
      </c>
      <c r="V86" s="40" t="s">
        <v>17</v>
      </c>
      <c r="W86" s="40" t="s">
        <v>18</v>
      </c>
      <c r="X86" s="794" t="s">
        <v>19</v>
      </c>
      <c r="Y86" s="796" t="s">
        <v>17</v>
      </c>
    </row>
    <row r="87" spans="1:297" s="41" customFormat="1" ht="16" thickBot="1" x14ac:dyDescent="0.4">
      <c r="A87" s="799"/>
      <c r="B87" s="399" t="s">
        <v>20</v>
      </c>
      <c r="C87" s="395" t="s">
        <v>21</v>
      </c>
      <c r="D87" s="799"/>
      <c r="E87" s="799"/>
      <c r="F87" s="401" t="s">
        <v>23</v>
      </c>
      <c r="G87" s="395" t="s">
        <v>24</v>
      </c>
      <c r="H87" s="402" t="s">
        <v>25</v>
      </c>
      <c r="I87" s="403" t="s">
        <v>25</v>
      </c>
      <c r="J87" s="404" t="s">
        <v>26</v>
      </c>
      <c r="K87" s="403" t="s">
        <v>27</v>
      </c>
      <c r="L87" s="403" t="s">
        <v>28</v>
      </c>
      <c r="M87" s="403" t="s">
        <v>29</v>
      </c>
      <c r="N87" s="803"/>
      <c r="O87" s="803"/>
      <c r="P87" s="403" t="s">
        <v>30</v>
      </c>
      <c r="Q87" s="912"/>
      <c r="R87" s="403" t="s">
        <v>31</v>
      </c>
      <c r="S87" s="403" t="s">
        <v>32</v>
      </c>
      <c r="T87" s="406" t="s">
        <v>33</v>
      </c>
      <c r="U87" s="395" t="s">
        <v>34</v>
      </c>
      <c r="V87" s="395" t="s">
        <v>35</v>
      </c>
      <c r="W87" s="395" t="s">
        <v>36</v>
      </c>
      <c r="X87" s="795"/>
      <c r="Y87" s="79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row>
    <row r="88" spans="1:297" s="120" customFormat="1" ht="15.5" x14ac:dyDescent="0.35">
      <c r="A88" s="139">
        <v>1</v>
      </c>
      <c r="B88" s="140">
        <v>45968</v>
      </c>
      <c r="C88" s="141" t="s">
        <v>719</v>
      </c>
      <c r="D88" s="139" t="s">
        <v>528</v>
      </c>
      <c r="E88" s="190" t="s">
        <v>517</v>
      </c>
      <c r="F88" s="231">
        <v>2</v>
      </c>
      <c r="G88" s="531" t="s">
        <v>42</v>
      </c>
      <c r="H88" s="554">
        <v>2815315</v>
      </c>
      <c r="I88" s="145">
        <f t="shared" ref="I88" si="32">SUM(F88*H88)</f>
        <v>5630630</v>
      </c>
      <c r="J88" s="152">
        <v>0</v>
      </c>
      <c r="K88" s="146">
        <f>SUM(I88*J88)</f>
        <v>0</v>
      </c>
      <c r="L88" s="146">
        <f t="shared" ref="L88" si="33">SUM(I88-K88)</f>
        <v>5630630</v>
      </c>
      <c r="M88" s="146">
        <f>SUM(L88:L88)</f>
        <v>5630630</v>
      </c>
      <c r="N88" s="146">
        <f t="shared" ref="N88" si="34">SUM(M88*11%)</f>
        <v>619369.30000000005</v>
      </c>
      <c r="O88" s="146">
        <f>SUM(M88*1.375%)</f>
        <v>77421.162500000006</v>
      </c>
      <c r="P88" s="146">
        <f>SUM(M88+N88)</f>
        <v>6249999.2999999998</v>
      </c>
      <c r="Q88" s="143" t="s">
        <v>67</v>
      </c>
      <c r="R88" s="560">
        <v>473110</v>
      </c>
      <c r="S88" s="148">
        <f>SUM(F88*R88)</f>
        <v>946220</v>
      </c>
      <c r="T88" s="149">
        <v>0.2</v>
      </c>
      <c r="U88" s="121">
        <v>278378</v>
      </c>
      <c r="V88" s="121">
        <f>SUM(S88-U88)</f>
        <v>667842</v>
      </c>
      <c r="W88" s="146">
        <f>SUM(V88)</f>
        <v>667842</v>
      </c>
      <c r="X88" s="149">
        <v>0.11</v>
      </c>
      <c r="Y88" s="146">
        <f>SUM(W88+(W88*X88))</f>
        <v>741304.62</v>
      </c>
    </row>
    <row r="93" spans="1:297" ht="19" thickBot="1" x14ac:dyDescent="0.4">
      <c r="A93" s="789" t="s">
        <v>746</v>
      </c>
      <c r="B93" s="790"/>
      <c r="C93" s="790"/>
      <c r="D93" s="34"/>
      <c r="E93" s="4"/>
      <c r="F93" s="5"/>
      <c r="G93" s="4"/>
      <c r="H93" s="6"/>
      <c r="I93" s="7"/>
      <c r="J93" s="8"/>
      <c r="K93" s="9"/>
      <c r="L93" s="9"/>
      <c r="M93" s="10"/>
      <c r="N93" s="10"/>
      <c r="O93" s="10"/>
      <c r="P93" s="10"/>
      <c r="Q93" s="11"/>
      <c r="R93" s="11"/>
      <c r="S93" s="12"/>
      <c r="T93" s="13"/>
      <c r="U93" s="13"/>
      <c r="V93" s="13"/>
      <c r="W93" s="12"/>
      <c r="X93" s="13"/>
      <c r="Y93" s="13"/>
    </row>
    <row r="94" spans="1:297" ht="15.5" x14ac:dyDescent="0.35">
      <c r="A94" s="798" t="s">
        <v>0</v>
      </c>
      <c r="B94" s="798" t="s">
        <v>1</v>
      </c>
      <c r="C94" s="798"/>
      <c r="D94" s="798" t="s">
        <v>3</v>
      </c>
      <c r="E94" s="798" t="s">
        <v>5</v>
      </c>
      <c r="F94" s="798" t="s">
        <v>6</v>
      </c>
      <c r="G94" s="798"/>
      <c r="H94" s="370" t="s">
        <v>7</v>
      </c>
      <c r="I94" s="371" t="s">
        <v>8</v>
      </c>
      <c r="J94" s="372" t="s">
        <v>9</v>
      </c>
      <c r="K94" s="371" t="s">
        <v>10</v>
      </c>
      <c r="L94" s="371" t="s">
        <v>10</v>
      </c>
      <c r="M94" s="371" t="s">
        <v>11</v>
      </c>
      <c r="N94" s="802" t="s">
        <v>93</v>
      </c>
      <c r="O94" s="802" t="s">
        <v>206</v>
      </c>
      <c r="P94" s="371" t="s">
        <v>12</v>
      </c>
      <c r="Q94" s="911" t="s">
        <v>13</v>
      </c>
      <c r="R94" s="371" t="s">
        <v>14</v>
      </c>
      <c r="S94" s="371" t="s">
        <v>14</v>
      </c>
      <c r="T94" s="374" t="s">
        <v>15</v>
      </c>
      <c r="U94" s="40" t="s">
        <v>16</v>
      </c>
      <c r="V94" s="40" t="s">
        <v>17</v>
      </c>
      <c r="W94" s="40" t="s">
        <v>18</v>
      </c>
      <c r="X94" s="794" t="s">
        <v>19</v>
      </c>
      <c r="Y94" s="796" t="s">
        <v>17</v>
      </c>
    </row>
    <row r="95" spans="1:297" s="41" customFormat="1" ht="16" thickBot="1" x14ac:dyDescent="0.4">
      <c r="A95" s="799"/>
      <c r="B95" s="399" t="s">
        <v>20</v>
      </c>
      <c r="C95" s="395" t="s">
        <v>21</v>
      </c>
      <c r="D95" s="799"/>
      <c r="E95" s="799"/>
      <c r="F95" s="401" t="s">
        <v>23</v>
      </c>
      <c r="G95" s="395" t="s">
        <v>24</v>
      </c>
      <c r="H95" s="402" t="s">
        <v>25</v>
      </c>
      <c r="I95" s="403" t="s">
        <v>25</v>
      </c>
      <c r="J95" s="404" t="s">
        <v>26</v>
      </c>
      <c r="K95" s="403" t="s">
        <v>27</v>
      </c>
      <c r="L95" s="403" t="s">
        <v>28</v>
      </c>
      <c r="M95" s="403" t="s">
        <v>29</v>
      </c>
      <c r="N95" s="803"/>
      <c r="O95" s="803"/>
      <c r="P95" s="403" t="s">
        <v>30</v>
      </c>
      <c r="Q95" s="912"/>
      <c r="R95" s="403" t="s">
        <v>31</v>
      </c>
      <c r="S95" s="403" t="s">
        <v>32</v>
      </c>
      <c r="T95" s="406" t="s">
        <v>33</v>
      </c>
      <c r="U95" s="395" t="s">
        <v>34</v>
      </c>
      <c r="V95" s="395" t="s">
        <v>35</v>
      </c>
      <c r="W95" s="395" t="s">
        <v>36</v>
      </c>
      <c r="X95" s="795"/>
      <c r="Y95" s="797"/>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row>
    <row r="96" spans="1:297" s="120" customFormat="1" ht="15.5" x14ac:dyDescent="0.35">
      <c r="A96" s="786">
        <v>1</v>
      </c>
      <c r="B96" s="904">
        <v>46003</v>
      </c>
      <c r="C96" s="838">
        <v>119801225</v>
      </c>
      <c r="D96" s="786" t="s">
        <v>528</v>
      </c>
      <c r="E96" s="86" t="s">
        <v>518</v>
      </c>
      <c r="F96" s="517">
        <v>1</v>
      </c>
      <c r="G96" s="336" t="s">
        <v>42</v>
      </c>
      <c r="H96" s="700">
        <v>2815315.32</v>
      </c>
      <c r="I96" s="412">
        <f t="shared" ref="I96:I98" si="35">SUM(F96*H96)</f>
        <v>2815315.32</v>
      </c>
      <c r="J96" s="319">
        <v>0</v>
      </c>
      <c r="K96" s="382">
        <f t="shared" ref="K96:K98" si="36">SUM(I96*J96)</f>
        <v>0</v>
      </c>
      <c r="L96" s="382">
        <f t="shared" ref="L96:L98" si="37">SUM(I96-K96)</f>
        <v>2815315.32</v>
      </c>
      <c r="M96" s="791">
        <f>SUM(L96:L106)</f>
        <v>39117567.590000004</v>
      </c>
      <c r="N96" s="791">
        <f>SUM(M96*11%)</f>
        <v>4302932.4349000007</v>
      </c>
      <c r="O96" s="791">
        <f>SUM(M96*1.5%)</f>
        <v>586763.51384999999</v>
      </c>
      <c r="P96" s="791">
        <f>SUM(M96+N96)</f>
        <v>43420500.024900004</v>
      </c>
      <c r="Q96" s="727" t="s">
        <v>258</v>
      </c>
      <c r="R96" s="452">
        <v>459250</v>
      </c>
      <c r="S96" s="137">
        <f>SUM(F96*R96)</f>
        <v>459250</v>
      </c>
      <c r="T96" s="138">
        <v>0</v>
      </c>
      <c r="U96" s="129">
        <f t="shared" ref="U96:U98" si="38">SUM(S96*T96)</f>
        <v>0</v>
      </c>
      <c r="V96" s="129">
        <f t="shared" ref="V96:V98" si="39">SUM(S96-U96)</f>
        <v>459250</v>
      </c>
      <c r="W96" s="134">
        <f t="shared" ref="W96:W98" si="40">SUM(V96)</f>
        <v>459250</v>
      </c>
      <c r="X96" s="138">
        <v>0.11</v>
      </c>
      <c r="Y96" s="134">
        <f t="shared" ref="Y96:Y98" si="41">SUM(W96+(W96*X96))</f>
        <v>509767.5</v>
      </c>
    </row>
    <row r="97" spans="1:25" s="120" customFormat="1" ht="15.5" x14ac:dyDescent="0.35">
      <c r="A97" s="787"/>
      <c r="B97" s="784"/>
      <c r="C97" s="884"/>
      <c r="D97" s="787"/>
      <c r="E97" s="70" t="s">
        <v>520</v>
      </c>
      <c r="F97" s="281">
        <v>1</v>
      </c>
      <c r="G97" s="334" t="s">
        <v>39</v>
      </c>
      <c r="H97" s="687">
        <v>3096846.85</v>
      </c>
      <c r="I97" s="413">
        <f t="shared" si="35"/>
        <v>3096846.85</v>
      </c>
      <c r="J97" s="311">
        <v>0</v>
      </c>
      <c r="K97" s="415">
        <f t="shared" si="36"/>
        <v>0</v>
      </c>
      <c r="L97" s="415">
        <f t="shared" si="37"/>
        <v>3096846.85</v>
      </c>
      <c r="M97" s="792"/>
      <c r="N97" s="792"/>
      <c r="O97" s="792"/>
      <c r="P97" s="792"/>
      <c r="Q97" s="686" t="s">
        <v>258</v>
      </c>
      <c r="R97" s="189">
        <v>401830</v>
      </c>
      <c r="S97" s="78">
        <f>SUM(F97*R97)</f>
        <v>401830</v>
      </c>
      <c r="T97" s="79">
        <v>0</v>
      </c>
      <c r="U97" s="73">
        <f t="shared" si="38"/>
        <v>0</v>
      </c>
      <c r="V97" s="73">
        <f t="shared" si="39"/>
        <v>401830</v>
      </c>
      <c r="W97" s="56">
        <f t="shared" si="40"/>
        <v>401830</v>
      </c>
      <c r="X97" s="79">
        <v>0.11</v>
      </c>
      <c r="Y97" s="56">
        <f t="shared" si="41"/>
        <v>446031.3</v>
      </c>
    </row>
    <row r="98" spans="1:25" s="120" customFormat="1" ht="15.5" x14ac:dyDescent="0.35">
      <c r="A98" s="787"/>
      <c r="B98" s="784"/>
      <c r="C98" s="884"/>
      <c r="D98" s="787"/>
      <c r="E98" s="70" t="s">
        <v>523</v>
      </c>
      <c r="F98" s="281">
        <v>1</v>
      </c>
      <c r="G98" s="334" t="s">
        <v>39</v>
      </c>
      <c r="H98" s="687">
        <v>3659909.91</v>
      </c>
      <c r="I98" s="413">
        <f t="shared" si="35"/>
        <v>3659909.91</v>
      </c>
      <c r="J98" s="311">
        <v>0</v>
      </c>
      <c r="K98" s="415">
        <f t="shared" si="36"/>
        <v>0</v>
      </c>
      <c r="L98" s="415">
        <f t="shared" si="37"/>
        <v>3659909.91</v>
      </c>
      <c r="M98" s="792"/>
      <c r="N98" s="792"/>
      <c r="O98" s="792"/>
      <c r="P98" s="792"/>
      <c r="Q98" s="686" t="s">
        <v>258</v>
      </c>
      <c r="R98" s="189">
        <v>720940</v>
      </c>
      <c r="S98" s="78">
        <f>SUM(F98*R98)</f>
        <v>720940</v>
      </c>
      <c r="T98" s="79">
        <v>0</v>
      </c>
      <c r="U98" s="73">
        <f t="shared" si="38"/>
        <v>0</v>
      </c>
      <c r="V98" s="73">
        <f t="shared" si="39"/>
        <v>720940</v>
      </c>
      <c r="W98" s="56">
        <f t="shared" si="40"/>
        <v>720940</v>
      </c>
      <c r="X98" s="79">
        <v>0.11</v>
      </c>
      <c r="Y98" s="56">
        <f t="shared" si="41"/>
        <v>800243.4</v>
      </c>
    </row>
    <row r="99" spans="1:25" s="120" customFormat="1" ht="19.5" customHeight="1" x14ac:dyDescent="0.35">
      <c r="A99" s="787"/>
      <c r="B99" s="784"/>
      <c r="C99" s="884"/>
      <c r="D99" s="787"/>
      <c r="E99" s="70" t="s">
        <v>557</v>
      </c>
      <c r="F99" s="281">
        <v>1</v>
      </c>
      <c r="G99" s="334" t="s">
        <v>39</v>
      </c>
      <c r="H99" s="687">
        <v>2815315.32</v>
      </c>
      <c r="I99" s="413">
        <f>SUM(F99*H99)</f>
        <v>2815315.32</v>
      </c>
      <c r="J99" s="311">
        <v>0</v>
      </c>
      <c r="K99" s="415">
        <f>SUM(I99*J99)</f>
        <v>0</v>
      </c>
      <c r="L99" s="415">
        <f>SUM(I99-K99)</f>
        <v>2815315.32</v>
      </c>
      <c r="M99" s="792"/>
      <c r="N99" s="792"/>
      <c r="O99" s="792"/>
      <c r="P99" s="792"/>
      <c r="Q99" s="686" t="s">
        <v>258</v>
      </c>
      <c r="R99" s="481">
        <v>424765</v>
      </c>
      <c r="S99" s="78">
        <f>SUM(F99*R99)</f>
        <v>424765</v>
      </c>
      <c r="T99" s="79">
        <v>0</v>
      </c>
      <c r="U99" s="73">
        <f>SUM(S99*T99)</f>
        <v>0</v>
      </c>
      <c r="V99" s="73">
        <f>SUM(S99-U99)</f>
        <v>424765</v>
      </c>
      <c r="W99" s="56">
        <f>SUM(V99)</f>
        <v>424765</v>
      </c>
      <c r="X99" s="79">
        <v>0.11</v>
      </c>
      <c r="Y99" s="56">
        <f>SUM(W99+(W99*X99))</f>
        <v>471489.15</v>
      </c>
    </row>
    <row r="100" spans="1:25" s="119" customFormat="1" ht="15.5" x14ac:dyDescent="0.35">
      <c r="A100" s="787"/>
      <c r="B100" s="784"/>
      <c r="C100" s="884"/>
      <c r="D100" s="787"/>
      <c r="E100" s="70" t="s">
        <v>516</v>
      </c>
      <c r="F100" s="281">
        <v>1</v>
      </c>
      <c r="G100" s="334" t="s">
        <v>42</v>
      </c>
      <c r="H100" s="687">
        <v>1689189.19</v>
      </c>
      <c r="I100" s="413">
        <f t="shared" ref="I100" si="42">SUM(F100*H100)</f>
        <v>1689189.19</v>
      </c>
      <c r="J100" s="158">
        <v>0</v>
      </c>
      <c r="K100" s="415">
        <f t="shared" ref="K100" si="43">SUM(I100*J100)</f>
        <v>0</v>
      </c>
      <c r="L100" s="415">
        <f t="shared" ref="L100" si="44">SUM(I100-K100)</f>
        <v>1689189.19</v>
      </c>
      <c r="M100" s="792"/>
      <c r="N100" s="792"/>
      <c r="O100" s="792"/>
      <c r="P100" s="792"/>
      <c r="Q100" s="686" t="s">
        <v>258</v>
      </c>
      <c r="R100" s="481">
        <v>264055</v>
      </c>
      <c r="S100" s="78">
        <f>SUM(F100*R100)</f>
        <v>264055</v>
      </c>
      <c r="T100" s="79">
        <v>0</v>
      </c>
      <c r="U100" s="73">
        <f t="shared" ref="U100" si="45">SUM(S100*T100)</f>
        <v>0</v>
      </c>
      <c r="V100" s="73">
        <f t="shared" ref="V100" si="46">SUM(S100-U100)</f>
        <v>264055</v>
      </c>
      <c r="W100" s="56">
        <f t="shared" ref="W100" si="47">SUM(V100)</f>
        <v>264055</v>
      </c>
      <c r="X100" s="79">
        <v>0.11</v>
      </c>
      <c r="Y100" s="56">
        <f t="shared" ref="Y100" si="48">SUM(W100+(W100*X100))</f>
        <v>293101.05</v>
      </c>
    </row>
    <row r="101" spans="1:25" s="120" customFormat="1" ht="15.5" x14ac:dyDescent="0.35">
      <c r="A101" s="787"/>
      <c r="B101" s="784"/>
      <c r="C101" s="884"/>
      <c r="D101" s="787"/>
      <c r="E101" s="70" t="s">
        <v>757</v>
      </c>
      <c r="F101" s="281">
        <v>10</v>
      </c>
      <c r="G101" s="334" t="s">
        <v>759</v>
      </c>
      <c r="H101" s="687">
        <v>280000</v>
      </c>
      <c r="I101" s="413">
        <f t="shared" ref="I101:I105" si="49">SUM(F101*H101)</f>
        <v>2800000</v>
      </c>
      <c r="J101" s="311">
        <v>0</v>
      </c>
      <c r="K101" s="415">
        <f t="shared" ref="K101:K105" si="50">SUM(I101*J101)</f>
        <v>0</v>
      </c>
      <c r="L101" s="415">
        <f t="shared" ref="L101:L105" si="51">SUM(I101-K101)</f>
        <v>2800000</v>
      </c>
      <c r="M101" s="792"/>
      <c r="N101" s="792"/>
      <c r="O101" s="792"/>
      <c r="P101" s="792"/>
      <c r="Q101" s="686" t="s">
        <v>758</v>
      </c>
      <c r="R101" s="189">
        <v>85586</v>
      </c>
      <c r="S101" s="78">
        <f>SUM(F101*R101)</f>
        <v>855860</v>
      </c>
      <c r="T101" s="79">
        <v>0</v>
      </c>
      <c r="U101" s="73">
        <f t="shared" ref="U101:U105" si="52">SUM(S101*T101)</f>
        <v>0</v>
      </c>
      <c r="V101" s="73">
        <f t="shared" ref="V101:V105" si="53">SUM(S101-U101)</f>
        <v>855860</v>
      </c>
      <c r="W101" s="56">
        <f t="shared" ref="W101:W105" si="54">SUM(V101)</f>
        <v>855860</v>
      </c>
      <c r="X101" s="79">
        <v>0.11</v>
      </c>
      <c r="Y101" s="56">
        <f t="shared" ref="Y101:Y105" si="55">SUM(W101+(W101*X101))</f>
        <v>950004.6</v>
      </c>
    </row>
    <row r="102" spans="1:25" s="120" customFormat="1" ht="15.5" x14ac:dyDescent="0.35">
      <c r="A102" s="787"/>
      <c r="B102" s="784"/>
      <c r="C102" s="884"/>
      <c r="D102" s="787"/>
      <c r="E102" s="70" t="s">
        <v>521</v>
      </c>
      <c r="F102" s="281">
        <v>1</v>
      </c>
      <c r="G102" s="334" t="s">
        <v>39</v>
      </c>
      <c r="H102" s="687">
        <v>6756756.7599999998</v>
      </c>
      <c r="I102" s="413">
        <f t="shared" si="49"/>
        <v>6756756.7599999998</v>
      </c>
      <c r="J102" s="311">
        <v>0</v>
      </c>
      <c r="K102" s="415">
        <f t="shared" si="50"/>
        <v>0</v>
      </c>
      <c r="L102" s="415">
        <f t="shared" si="51"/>
        <v>6756756.7599999998</v>
      </c>
      <c r="M102" s="792"/>
      <c r="N102" s="792"/>
      <c r="O102" s="792"/>
      <c r="P102" s="792"/>
      <c r="Q102" s="686" t="s">
        <v>258</v>
      </c>
      <c r="R102" s="481">
        <v>1561285</v>
      </c>
      <c r="S102" s="78">
        <f>SUM(F102*R102)</f>
        <v>1561285</v>
      </c>
      <c r="T102" s="79">
        <v>0</v>
      </c>
      <c r="U102" s="73">
        <f t="shared" si="52"/>
        <v>0</v>
      </c>
      <c r="V102" s="73">
        <f t="shared" si="53"/>
        <v>1561285</v>
      </c>
      <c r="W102" s="56">
        <f t="shared" si="54"/>
        <v>1561285</v>
      </c>
      <c r="X102" s="79">
        <v>0.11</v>
      </c>
      <c r="Y102" s="56">
        <f t="shared" si="55"/>
        <v>1733026.35</v>
      </c>
    </row>
    <row r="103" spans="1:25" ht="15.5" x14ac:dyDescent="0.35">
      <c r="A103" s="787"/>
      <c r="B103" s="784"/>
      <c r="C103" s="884"/>
      <c r="D103" s="787"/>
      <c r="E103" s="70" t="s">
        <v>524</v>
      </c>
      <c r="F103" s="281">
        <v>1</v>
      </c>
      <c r="G103" s="334" t="s">
        <v>39</v>
      </c>
      <c r="H103" s="687">
        <v>2533783.7799999998</v>
      </c>
      <c r="I103" s="413">
        <f t="shared" ref="I103" si="56">SUM(F103*H103)</f>
        <v>2533783.7799999998</v>
      </c>
      <c r="J103" s="311">
        <v>0</v>
      </c>
      <c r="K103" s="415">
        <f t="shared" ref="K103" si="57">SUM(I103*J103)</f>
        <v>0</v>
      </c>
      <c r="L103" s="415">
        <f t="shared" ref="L103" si="58">SUM(I103-K103)</f>
        <v>2533783.7799999998</v>
      </c>
      <c r="M103" s="792"/>
      <c r="N103" s="792"/>
      <c r="O103" s="792"/>
      <c r="P103" s="792"/>
      <c r="Q103" s="686" t="s">
        <v>258</v>
      </c>
      <c r="R103" s="53">
        <v>473110</v>
      </c>
      <c r="S103" s="78">
        <f>SUM(F103*R103)</f>
        <v>473110</v>
      </c>
      <c r="T103" s="79">
        <v>0</v>
      </c>
      <c r="U103" s="73">
        <f t="shared" ref="U103" si="59">SUM(S103*T103)</f>
        <v>0</v>
      </c>
      <c r="V103" s="73">
        <f t="shared" ref="V103" si="60">SUM(S103-U103)</f>
        <v>473110</v>
      </c>
      <c r="W103" s="56">
        <f t="shared" si="54"/>
        <v>473110</v>
      </c>
      <c r="X103" s="79">
        <v>0.11</v>
      </c>
      <c r="Y103" s="56">
        <f t="shared" ref="Y103" si="61">SUM(W103+(W103*X103))</f>
        <v>525152.1</v>
      </c>
    </row>
    <row r="104" spans="1:25" s="120" customFormat="1" ht="15.5" x14ac:dyDescent="0.35">
      <c r="A104" s="787"/>
      <c r="B104" s="784"/>
      <c r="C104" s="884"/>
      <c r="D104" s="787"/>
      <c r="E104" s="70" t="s">
        <v>522</v>
      </c>
      <c r="F104" s="281">
        <v>1</v>
      </c>
      <c r="G104" s="334" t="s">
        <v>39</v>
      </c>
      <c r="H104" s="687">
        <v>7319819.8200000003</v>
      </c>
      <c r="I104" s="413">
        <f t="shared" si="49"/>
        <v>7319819.8200000003</v>
      </c>
      <c r="J104" s="311">
        <v>0</v>
      </c>
      <c r="K104" s="415">
        <f t="shared" si="50"/>
        <v>0</v>
      </c>
      <c r="L104" s="415">
        <f t="shared" si="51"/>
        <v>7319819.8200000003</v>
      </c>
      <c r="M104" s="792"/>
      <c r="N104" s="792"/>
      <c r="O104" s="792"/>
      <c r="P104" s="792"/>
      <c r="Q104" s="686" t="s">
        <v>258</v>
      </c>
      <c r="R104" s="481">
        <v>2417690</v>
      </c>
      <c r="S104" s="78">
        <f>SUM(F104*R104)</f>
        <v>2417690</v>
      </c>
      <c r="T104" s="79">
        <v>0</v>
      </c>
      <c r="U104" s="73">
        <f t="shared" si="52"/>
        <v>0</v>
      </c>
      <c r="V104" s="73">
        <f t="shared" si="53"/>
        <v>2417690</v>
      </c>
      <c r="W104" s="56">
        <f t="shared" si="54"/>
        <v>2417690</v>
      </c>
      <c r="X104" s="79">
        <v>0.11</v>
      </c>
      <c r="Y104" s="56">
        <f t="shared" si="55"/>
        <v>2683635.9</v>
      </c>
    </row>
    <row r="105" spans="1:25" s="120" customFormat="1" ht="15.5" x14ac:dyDescent="0.35">
      <c r="A105" s="787"/>
      <c r="B105" s="784"/>
      <c r="C105" s="884"/>
      <c r="D105" s="787"/>
      <c r="E105" s="70" t="s">
        <v>517</v>
      </c>
      <c r="F105" s="281">
        <v>1</v>
      </c>
      <c r="G105" s="334" t="s">
        <v>42</v>
      </c>
      <c r="H105" s="687">
        <v>2815315.32</v>
      </c>
      <c r="I105" s="413">
        <f t="shared" si="49"/>
        <v>2815315.32</v>
      </c>
      <c r="J105" s="158">
        <v>0</v>
      </c>
      <c r="K105" s="415">
        <f t="shared" si="50"/>
        <v>0</v>
      </c>
      <c r="L105" s="415">
        <f t="shared" si="51"/>
        <v>2815315.32</v>
      </c>
      <c r="M105" s="792"/>
      <c r="N105" s="792"/>
      <c r="O105" s="792"/>
      <c r="P105" s="792"/>
      <c r="Q105" s="686" t="s">
        <v>258</v>
      </c>
      <c r="R105" s="481">
        <v>473110</v>
      </c>
      <c r="S105" s="78">
        <f>SUM(F105*R105)</f>
        <v>473110</v>
      </c>
      <c r="T105" s="79">
        <v>0</v>
      </c>
      <c r="U105" s="73">
        <f t="shared" si="52"/>
        <v>0</v>
      </c>
      <c r="V105" s="73">
        <f t="shared" si="53"/>
        <v>473110</v>
      </c>
      <c r="W105" s="56">
        <f t="shared" si="54"/>
        <v>473110</v>
      </c>
      <c r="X105" s="79">
        <v>0.11</v>
      </c>
      <c r="Y105" s="56">
        <f t="shared" si="55"/>
        <v>525152.1</v>
      </c>
    </row>
    <row r="106" spans="1:25" s="20" customFormat="1" ht="15.5" x14ac:dyDescent="0.35">
      <c r="A106" s="788"/>
      <c r="B106" s="785"/>
      <c r="C106" s="839"/>
      <c r="D106" s="788"/>
      <c r="E106" s="721" t="s">
        <v>556</v>
      </c>
      <c r="F106" s="286">
        <v>1</v>
      </c>
      <c r="G106" s="335" t="s">
        <v>39</v>
      </c>
      <c r="H106" s="688">
        <v>2815315.32</v>
      </c>
      <c r="I106" s="44">
        <f>SUM(F106*H106)</f>
        <v>2815315.32</v>
      </c>
      <c r="J106" s="136">
        <v>0</v>
      </c>
      <c r="K106" s="46">
        <f>SUM(I106*J106)</f>
        <v>0</v>
      </c>
      <c r="L106" s="46">
        <f>SUM(I106-K106)</f>
        <v>2815315.32</v>
      </c>
      <c r="M106" s="793"/>
      <c r="N106" s="793"/>
      <c r="O106" s="793"/>
      <c r="P106" s="793"/>
      <c r="Q106" s="266" t="s">
        <v>260</v>
      </c>
      <c r="R106" s="44">
        <v>424765</v>
      </c>
      <c r="S106" s="97">
        <f>SUM(F106*R106)</f>
        <v>424765</v>
      </c>
      <c r="T106" s="83">
        <v>0</v>
      </c>
      <c r="U106" s="81">
        <f>SUM(S106*T106)</f>
        <v>0</v>
      </c>
      <c r="V106" s="81">
        <f>SUM(S106-U106)</f>
        <v>424765</v>
      </c>
      <c r="W106" s="46">
        <f>SUM(V106)</f>
        <v>424765</v>
      </c>
      <c r="X106" s="83">
        <v>0.11</v>
      </c>
      <c r="Y106" s="46">
        <f>SUM(W106+(W106*X106))</f>
        <v>471489.15</v>
      </c>
    </row>
    <row r="113" spans="1:16" ht="15.5" x14ac:dyDescent="0.35">
      <c r="A113" s="4"/>
      <c r="B113" s="467"/>
      <c r="C113" s="756"/>
      <c r="D113" s="4"/>
      <c r="M113" s="9"/>
      <c r="N113" s="9"/>
      <c r="O113" s="9"/>
      <c r="P113" s="9"/>
    </row>
  </sheetData>
  <mergeCells count="127">
    <mergeCell ref="Q86:Q87"/>
    <mergeCell ref="X86:X87"/>
    <mergeCell ref="Y86:Y87"/>
    <mergeCell ref="A57:A70"/>
    <mergeCell ref="B57:B70"/>
    <mergeCell ref="C57:C70"/>
    <mergeCell ref="D57:D70"/>
    <mergeCell ref="M57:M70"/>
    <mergeCell ref="Q77:Q78"/>
    <mergeCell ref="X77:X78"/>
    <mergeCell ref="Y77:Y78"/>
    <mergeCell ref="A76:C76"/>
    <mergeCell ref="A77:A78"/>
    <mergeCell ref="B77:C77"/>
    <mergeCell ref="D77:D78"/>
    <mergeCell ref="E77:E78"/>
    <mergeCell ref="F77:G77"/>
    <mergeCell ref="N77:N78"/>
    <mergeCell ref="O77:O78"/>
    <mergeCell ref="X43:X44"/>
    <mergeCell ref="Y43:Y44"/>
    <mergeCell ref="E43:E44"/>
    <mergeCell ref="F43:G43"/>
    <mergeCell ref="N43:N44"/>
    <mergeCell ref="O43:O44"/>
    <mergeCell ref="Q43:Q44"/>
    <mergeCell ref="N57:N70"/>
    <mergeCell ref="O57:O70"/>
    <mergeCell ref="P57:P70"/>
    <mergeCell ref="X55:X56"/>
    <mergeCell ref="Y55:Y56"/>
    <mergeCell ref="A54:C54"/>
    <mergeCell ref="A42:C42"/>
    <mergeCell ref="A43:A44"/>
    <mergeCell ref="B43:C43"/>
    <mergeCell ref="D43:D44"/>
    <mergeCell ref="N45:N49"/>
    <mergeCell ref="O45:O49"/>
    <mergeCell ref="P45:P49"/>
    <mergeCell ref="A45:A49"/>
    <mergeCell ref="B45:B49"/>
    <mergeCell ref="C45:C49"/>
    <mergeCell ref="D45:D49"/>
    <mergeCell ref="M45:M49"/>
    <mergeCell ref="A33:C33"/>
    <mergeCell ref="A34:A35"/>
    <mergeCell ref="B34:C34"/>
    <mergeCell ref="D34:D35"/>
    <mergeCell ref="A1:G1"/>
    <mergeCell ref="A6:E6"/>
    <mergeCell ref="A10:C10"/>
    <mergeCell ref="B11:C11"/>
    <mergeCell ref="E11:E12"/>
    <mergeCell ref="A11:A12"/>
    <mergeCell ref="D11:D12"/>
    <mergeCell ref="A13:A30"/>
    <mergeCell ref="B13:B30"/>
    <mergeCell ref="C13:C30"/>
    <mergeCell ref="D13:D30"/>
    <mergeCell ref="F11:G11"/>
    <mergeCell ref="A36:A38"/>
    <mergeCell ref="B36:B38"/>
    <mergeCell ref="C36:C38"/>
    <mergeCell ref="D36:D38"/>
    <mergeCell ref="M36:M38"/>
    <mergeCell ref="N36:N38"/>
    <mergeCell ref="O36:O38"/>
    <mergeCell ref="P36:P38"/>
    <mergeCell ref="X34:X35"/>
    <mergeCell ref="Y34:Y35"/>
    <mergeCell ref="E34:E35"/>
    <mergeCell ref="F34:G34"/>
    <mergeCell ref="N34:N35"/>
    <mergeCell ref="O34:O35"/>
    <mergeCell ref="Q34:Q35"/>
    <mergeCell ref="Q11:Q12"/>
    <mergeCell ref="X11:X12"/>
    <mergeCell ref="Y11:Y12"/>
    <mergeCell ref="N11:N12"/>
    <mergeCell ref="O11:O12"/>
    <mergeCell ref="M13:M30"/>
    <mergeCell ref="N13:N30"/>
    <mergeCell ref="O13:O30"/>
    <mergeCell ref="P13:P30"/>
    <mergeCell ref="A55:A56"/>
    <mergeCell ref="B55:C55"/>
    <mergeCell ref="D55:D56"/>
    <mergeCell ref="E55:E56"/>
    <mergeCell ref="F55:G55"/>
    <mergeCell ref="N55:N56"/>
    <mergeCell ref="O55:O56"/>
    <mergeCell ref="Q55:Q56"/>
    <mergeCell ref="D79:D82"/>
    <mergeCell ref="M79:M82"/>
    <mergeCell ref="N79:N82"/>
    <mergeCell ref="O79:O82"/>
    <mergeCell ref="P79:P82"/>
    <mergeCell ref="D86:D87"/>
    <mergeCell ref="E86:E87"/>
    <mergeCell ref="F86:G86"/>
    <mergeCell ref="N86:N87"/>
    <mergeCell ref="O86:O87"/>
    <mergeCell ref="A79:A82"/>
    <mergeCell ref="C79:C82"/>
    <mergeCell ref="B79:B82"/>
    <mergeCell ref="A85:C85"/>
    <mergeCell ref="A86:A87"/>
    <mergeCell ref="B86:C86"/>
    <mergeCell ref="O94:O95"/>
    <mergeCell ref="A96:A106"/>
    <mergeCell ref="B96:B106"/>
    <mergeCell ref="C96:C106"/>
    <mergeCell ref="D96:D106"/>
    <mergeCell ref="M96:M106"/>
    <mergeCell ref="N96:N106"/>
    <mergeCell ref="O96:O106"/>
    <mergeCell ref="P96:P106"/>
    <mergeCell ref="A93:C93"/>
    <mergeCell ref="A94:A95"/>
    <mergeCell ref="B94:C94"/>
    <mergeCell ref="D94:D95"/>
    <mergeCell ref="E94:E95"/>
    <mergeCell ref="F94:G94"/>
    <mergeCell ref="N94:N95"/>
    <mergeCell ref="Q94:Q95"/>
    <mergeCell ref="X94:X95"/>
    <mergeCell ref="Y94:Y95"/>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4B2D-ABC6-410F-9242-5B292508B033}">
  <sheetPr codeName="Sheet63"/>
  <dimension ref="A1:KK32"/>
  <sheetViews>
    <sheetView workbookViewId="0">
      <selection activeCell="D13" sqref="D13:D16"/>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8" width="17" bestFit="1" customWidth="1"/>
    <col min="9" max="16" width="15.7265625" customWidth="1"/>
    <col min="17" max="17" width="23.453125"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6" spans="1:297" ht="31" x14ac:dyDescent="0.35">
      <c r="A6" s="903" t="s">
        <v>422</v>
      </c>
      <c r="B6" s="903"/>
      <c r="C6" s="903"/>
      <c r="D6" s="903"/>
      <c r="E6" s="903"/>
      <c r="F6" s="27"/>
      <c r="G6" s="27"/>
      <c r="H6" s="21"/>
      <c r="I6" s="21"/>
      <c r="J6" s="22"/>
      <c r="K6" s="21"/>
      <c r="L6" s="21"/>
      <c r="M6" s="31"/>
      <c r="N6" s="23"/>
      <c r="O6" s="448"/>
      <c r="P6" s="448"/>
      <c r="Q6" s="23"/>
      <c r="R6" s="23"/>
      <c r="S6" s="25"/>
      <c r="T6" s="23"/>
      <c r="U6" s="23"/>
      <c r="V6" s="23"/>
      <c r="W6" s="25"/>
      <c r="X6" s="23"/>
      <c r="Y6" s="23"/>
    </row>
    <row r="7" spans="1:297" x14ac:dyDescent="0.35">
      <c r="D7" s="223"/>
    </row>
    <row r="8" spans="1:297" x14ac:dyDescent="0.35">
      <c r="D8" s="223"/>
    </row>
    <row r="9" spans="1:297" x14ac:dyDescent="0.35">
      <c r="D9" s="223"/>
    </row>
    <row r="10" spans="1:297" ht="19" thickBot="1" x14ac:dyDescent="0.4">
      <c r="A10" s="789" t="s">
        <v>531</v>
      </c>
      <c r="B10" s="790"/>
      <c r="C10" s="790"/>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798" t="s">
        <v>1</v>
      </c>
      <c r="C11" s="798"/>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911" t="s">
        <v>13</v>
      </c>
      <c r="R11" s="371" t="s">
        <v>14</v>
      </c>
      <c r="S11" s="371" t="s">
        <v>14</v>
      </c>
      <c r="T11" s="374" t="s">
        <v>15</v>
      </c>
      <c r="U11" s="40" t="s">
        <v>16</v>
      </c>
      <c r="V11" s="40" t="s">
        <v>17</v>
      </c>
      <c r="W11" s="40" t="s">
        <v>18</v>
      </c>
      <c r="X11" s="794" t="s">
        <v>19</v>
      </c>
      <c r="Y11" s="796" t="s">
        <v>17</v>
      </c>
    </row>
    <row r="12" spans="1:297" s="41" customFormat="1" ht="16" thickBot="1" x14ac:dyDescent="0.4">
      <c r="A12" s="799"/>
      <c r="B12" s="399" t="s">
        <v>20</v>
      </c>
      <c r="C12" s="395" t="s">
        <v>21</v>
      </c>
      <c r="D12" s="799"/>
      <c r="E12" s="799"/>
      <c r="F12" s="401" t="s">
        <v>23</v>
      </c>
      <c r="G12" s="395" t="s">
        <v>24</v>
      </c>
      <c r="H12" s="402" t="s">
        <v>25</v>
      </c>
      <c r="I12" s="403" t="s">
        <v>25</v>
      </c>
      <c r="J12" s="404" t="s">
        <v>26</v>
      </c>
      <c r="K12" s="403" t="s">
        <v>27</v>
      </c>
      <c r="L12" s="403" t="s">
        <v>28</v>
      </c>
      <c r="M12" s="403" t="s">
        <v>29</v>
      </c>
      <c r="N12" s="803"/>
      <c r="O12" s="803"/>
      <c r="P12" s="403" t="s">
        <v>30</v>
      </c>
      <c r="Q12" s="912"/>
      <c r="R12" s="403" t="s">
        <v>31</v>
      </c>
      <c r="S12" s="403" t="s">
        <v>32</v>
      </c>
      <c r="T12" s="406" t="s">
        <v>33</v>
      </c>
      <c r="U12" s="395" t="s">
        <v>34</v>
      </c>
      <c r="V12" s="395" t="s">
        <v>35</v>
      </c>
      <c r="W12" s="395" t="s">
        <v>36</v>
      </c>
      <c r="X12" s="795"/>
      <c r="Y12" s="79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20" customFormat="1" ht="15.5" x14ac:dyDescent="0.35">
      <c r="A13" s="786">
        <v>1</v>
      </c>
      <c r="B13" s="783">
        <v>45821</v>
      </c>
      <c r="C13" s="838" t="s">
        <v>581</v>
      </c>
      <c r="D13" s="786" t="s">
        <v>562</v>
      </c>
      <c r="E13" s="565" t="s">
        <v>502</v>
      </c>
      <c r="F13" s="517">
        <v>10</v>
      </c>
      <c r="G13" s="336" t="s">
        <v>46</v>
      </c>
      <c r="H13" s="680">
        <v>109909.909</v>
      </c>
      <c r="I13" s="123">
        <f t="shared" ref="I13" si="0">SUM(F13*H13)</f>
        <v>1099099.0900000001</v>
      </c>
      <c r="J13" s="133">
        <v>0</v>
      </c>
      <c r="K13" s="134">
        <f t="shared" ref="K13:K14" si="1">SUM(I13*J13)</f>
        <v>0</v>
      </c>
      <c r="L13" s="134">
        <f t="shared" ref="L13:L14" si="2">SUM(I13-K13)</f>
        <v>1099099.0900000001</v>
      </c>
      <c r="M13" s="791">
        <f>SUM(L13:L16)</f>
        <v>4270270.26</v>
      </c>
      <c r="N13" s="791">
        <f>SUM(M13*11%)</f>
        <v>469729.72859999997</v>
      </c>
      <c r="O13" s="791">
        <f>SUM(M13*1.5%)</f>
        <v>64054.053899999992</v>
      </c>
      <c r="P13" s="791">
        <f>SUM(M13+N13)</f>
        <v>4739999.9885999998</v>
      </c>
      <c r="Q13" s="168" t="s">
        <v>211</v>
      </c>
      <c r="R13" s="262">
        <v>109909.91</v>
      </c>
      <c r="S13" s="137">
        <f>SUM(F13*R13)</f>
        <v>1099099.1000000001</v>
      </c>
      <c r="T13" s="138">
        <v>0.25</v>
      </c>
      <c r="U13" s="129">
        <f t="shared" ref="U13:U14" si="3">SUM(S13*T13)</f>
        <v>274774.77500000002</v>
      </c>
      <c r="V13" s="129">
        <f t="shared" ref="V13:V14" si="4">SUM(S13-U13)</f>
        <v>824324.32500000007</v>
      </c>
      <c r="W13" s="134">
        <f t="shared" ref="W13:W16" si="5">SUM(V13)</f>
        <v>824324.32500000007</v>
      </c>
      <c r="X13" s="138">
        <v>0.11</v>
      </c>
      <c r="Y13" s="134">
        <f t="shared" ref="Y13:Y14" si="6">SUM(W13+(W13*X13))</f>
        <v>915000.00075000012</v>
      </c>
    </row>
    <row r="14" spans="1:297" s="20" customFormat="1" ht="15.5" x14ac:dyDescent="0.35">
      <c r="A14" s="787"/>
      <c r="B14" s="784"/>
      <c r="C14" s="884"/>
      <c r="D14" s="787"/>
      <c r="E14" s="521" t="s">
        <v>503</v>
      </c>
      <c r="F14" s="281">
        <v>10</v>
      </c>
      <c r="G14" s="334" t="s">
        <v>46</v>
      </c>
      <c r="H14" s="681">
        <v>117117.117</v>
      </c>
      <c r="I14" s="54">
        <f t="shared" ref="I14:I15" si="7">SUM(F14*H14)</f>
        <v>1171171.17</v>
      </c>
      <c r="J14" s="158">
        <v>0</v>
      </c>
      <c r="K14" s="56">
        <f t="shared" si="1"/>
        <v>0</v>
      </c>
      <c r="L14" s="56">
        <f t="shared" si="2"/>
        <v>1171171.17</v>
      </c>
      <c r="M14" s="792"/>
      <c r="N14" s="792"/>
      <c r="O14" s="792"/>
      <c r="P14" s="792"/>
      <c r="Q14" s="174" t="s">
        <v>211</v>
      </c>
      <c r="R14" s="261">
        <v>117117.12</v>
      </c>
      <c r="S14" s="78">
        <f>SUM(F14*R14)</f>
        <v>1171171.2</v>
      </c>
      <c r="T14" s="79">
        <v>0.25</v>
      </c>
      <c r="U14" s="73">
        <f t="shared" si="3"/>
        <v>292792.8</v>
      </c>
      <c r="V14" s="73">
        <f t="shared" si="4"/>
        <v>878378.39999999991</v>
      </c>
      <c r="W14" s="56">
        <f t="shared" si="5"/>
        <v>878378.39999999991</v>
      </c>
      <c r="X14" s="79">
        <v>0.11</v>
      </c>
      <c r="Y14" s="56">
        <f t="shared" si="6"/>
        <v>975000.02399999986</v>
      </c>
    </row>
    <row r="15" spans="1:297" s="20" customFormat="1" ht="15.5" x14ac:dyDescent="0.35">
      <c r="A15" s="787"/>
      <c r="B15" s="784"/>
      <c r="C15" s="884"/>
      <c r="D15" s="787"/>
      <c r="E15" s="125" t="s">
        <v>504</v>
      </c>
      <c r="F15" s="281">
        <v>10</v>
      </c>
      <c r="G15" s="334" t="s">
        <v>46</v>
      </c>
      <c r="H15" s="681">
        <v>100000</v>
      </c>
      <c r="I15" s="54">
        <f t="shared" si="7"/>
        <v>1000000</v>
      </c>
      <c r="J15" s="158">
        <v>0</v>
      </c>
      <c r="K15" s="56">
        <f t="shared" ref="K15:K16" si="8">SUM(I15*J15)</f>
        <v>0</v>
      </c>
      <c r="L15" s="56">
        <f t="shared" ref="L15:L16" si="9">SUM(I15-K15)</f>
        <v>1000000</v>
      </c>
      <c r="M15" s="792"/>
      <c r="N15" s="792"/>
      <c r="O15" s="792"/>
      <c r="P15" s="792"/>
      <c r="Q15" s="174" t="s">
        <v>211</v>
      </c>
      <c r="R15" s="261">
        <v>100000</v>
      </c>
      <c r="S15" s="78">
        <f>SUM(F15*R15)</f>
        <v>1000000</v>
      </c>
      <c r="T15" s="79">
        <v>0.25</v>
      </c>
      <c r="U15" s="73">
        <f t="shared" ref="U15" si="10">SUM(S15*T15)</f>
        <v>250000</v>
      </c>
      <c r="V15" s="73">
        <f t="shared" ref="V15" si="11">SUM(S15-U15)</f>
        <v>750000</v>
      </c>
      <c r="W15" s="56">
        <f t="shared" si="5"/>
        <v>750000</v>
      </c>
      <c r="X15" s="79">
        <v>0.11</v>
      </c>
      <c r="Y15" s="56">
        <f t="shared" ref="Y15:Y16" si="12">SUM(W15+(W15*X15))</f>
        <v>832500</v>
      </c>
    </row>
    <row r="16" spans="1:297" s="20" customFormat="1" ht="15.5" x14ac:dyDescent="0.35">
      <c r="A16" s="788"/>
      <c r="B16" s="785"/>
      <c r="C16" s="839"/>
      <c r="D16" s="788"/>
      <c r="E16" s="90" t="s">
        <v>505</v>
      </c>
      <c r="F16" s="286">
        <v>10</v>
      </c>
      <c r="G16" s="335" t="s">
        <v>46</v>
      </c>
      <c r="H16" s="682">
        <v>100000</v>
      </c>
      <c r="I16" s="44">
        <f t="shared" ref="I16" si="13">SUM(F16*H16)</f>
        <v>1000000</v>
      </c>
      <c r="J16" s="136">
        <v>0</v>
      </c>
      <c r="K16" s="46">
        <f t="shared" si="8"/>
        <v>0</v>
      </c>
      <c r="L16" s="46">
        <f t="shared" si="9"/>
        <v>1000000</v>
      </c>
      <c r="M16" s="793"/>
      <c r="N16" s="793"/>
      <c r="O16" s="793"/>
      <c r="P16" s="793"/>
      <c r="Q16" s="266" t="s">
        <v>211</v>
      </c>
      <c r="R16" s="263">
        <v>100000</v>
      </c>
      <c r="S16" s="97">
        <f>SUM(F16*R16)</f>
        <v>1000000</v>
      </c>
      <c r="T16" s="83">
        <v>0.25</v>
      </c>
      <c r="U16" s="81">
        <f t="shared" ref="U16" si="14">SUM(S16*T16)</f>
        <v>250000</v>
      </c>
      <c r="V16" s="81">
        <f t="shared" ref="V16" si="15">SUM(S16-U16)</f>
        <v>750000</v>
      </c>
      <c r="W16" s="46">
        <f t="shared" si="5"/>
        <v>750000</v>
      </c>
      <c r="X16" s="83">
        <v>0.11</v>
      </c>
      <c r="Y16" s="46">
        <f t="shared" si="12"/>
        <v>832500</v>
      </c>
    </row>
    <row r="19" spans="1:297" ht="19" thickBot="1" x14ac:dyDescent="0.4">
      <c r="A19" s="789" t="s">
        <v>645</v>
      </c>
      <c r="B19" s="790"/>
      <c r="C19" s="790"/>
      <c r="D19" s="34"/>
      <c r="E19" s="4"/>
      <c r="F19" s="5"/>
      <c r="G19" s="4"/>
      <c r="H19" s="6"/>
      <c r="I19" s="7"/>
      <c r="J19" s="8"/>
      <c r="K19" s="9"/>
      <c r="L19" s="9"/>
      <c r="M19" s="10"/>
      <c r="N19" s="10"/>
      <c r="O19" s="10"/>
      <c r="P19" s="10"/>
      <c r="Q19" s="11"/>
      <c r="R19" s="11"/>
      <c r="S19" s="12"/>
      <c r="T19" s="13"/>
      <c r="U19" s="13"/>
      <c r="V19" s="13"/>
      <c r="W19" s="12"/>
      <c r="X19" s="13"/>
      <c r="Y19" s="13"/>
    </row>
    <row r="20" spans="1:297" ht="15.5" x14ac:dyDescent="0.35">
      <c r="A20" s="798" t="s">
        <v>0</v>
      </c>
      <c r="B20" s="798" t="s">
        <v>1</v>
      </c>
      <c r="C20" s="798"/>
      <c r="D20" s="798" t="s">
        <v>3</v>
      </c>
      <c r="E20" s="798" t="s">
        <v>5</v>
      </c>
      <c r="F20" s="798" t="s">
        <v>6</v>
      </c>
      <c r="G20" s="798"/>
      <c r="H20" s="370" t="s">
        <v>7</v>
      </c>
      <c r="I20" s="371" t="s">
        <v>8</v>
      </c>
      <c r="J20" s="372" t="s">
        <v>9</v>
      </c>
      <c r="K20" s="371" t="s">
        <v>10</v>
      </c>
      <c r="L20" s="371" t="s">
        <v>10</v>
      </c>
      <c r="M20" s="371" t="s">
        <v>11</v>
      </c>
      <c r="N20" s="802" t="s">
        <v>93</v>
      </c>
      <c r="O20" s="802" t="s">
        <v>206</v>
      </c>
      <c r="P20" s="371" t="s">
        <v>12</v>
      </c>
      <c r="Q20" s="911" t="s">
        <v>13</v>
      </c>
      <c r="R20" s="371" t="s">
        <v>14</v>
      </c>
      <c r="S20" s="371" t="s">
        <v>14</v>
      </c>
      <c r="T20" s="374" t="s">
        <v>15</v>
      </c>
      <c r="U20" s="40" t="s">
        <v>16</v>
      </c>
      <c r="V20" s="40" t="s">
        <v>17</v>
      </c>
      <c r="W20" s="40" t="s">
        <v>18</v>
      </c>
      <c r="X20" s="794" t="s">
        <v>19</v>
      </c>
      <c r="Y20" s="796" t="s">
        <v>17</v>
      </c>
    </row>
    <row r="21" spans="1:297" s="41" customFormat="1" ht="16" thickBot="1" x14ac:dyDescent="0.4">
      <c r="A21" s="799"/>
      <c r="B21" s="399" t="s">
        <v>20</v>
      </c>
      <c r="C21" s="395" t="s">
        <v>21</v>
      </c>
      <c r="D21" s="799"/>
      <c r="E21" s="799"/>
      <c r="F21" s="401" t="s">
        <v>23</v>
      </c>
      <c r="G21" s="395" t="s">
        <v>24</v>
      </c>
      <c r="H21" s="402" t="s">
        <v>25</v>
      </c>
      <c r="I21" s="403" t="s">
        <v>25</v>
      </c>
      <c r="J21" s="404" t="s">
        <v>26</v>
      </c>
      <c r="K21" s="403" t="s">
        <v>27</v>
      </c>
      <c r="L21" s="403" t="s">
        <v>28</v>
      </c>
      <c r="M21" s="403" t="s">
        <v>29</v>
      </c>
      <c r="N21" s="803"/>
      <c r="O21" s="803"/>
      <c r="P21" s="403" t="s">
        <v>30</v>
      </c>
      <c r="Q21" s="912"/>
      <c r="R21" s="403" t="s">
        <v>31</v>
      </c>
      <c r="S21" s="403" t="s">
        <v>32</v>
      </c>
      <c r="T21" s="406" t="s">
        <v>33</v>
      </c>
      <c r="U21" s="395" t="s">
        <v>34</v>
      </c>
      <c r="V21" s="395" t="s">
        <v>35</v>
      </c>
      <c r="W21" s="395" t="s">
        <v>36</v>
      </c>
      <c r="X21" s="795"/>
      <c r="Y21" s="797"/>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row>
    <row r="22" spans="1:297" s="20" customFormat="1" ht="15.5" x14ac:dyDescent="0.35">
      <c r="A22" s="786">
        <v>1</v>
      </c>
      <c r="B22" s="783">
        <v>45876</v>
      </c>
      <c r="C22" s="838" t="s">
        <v>650</v>
      </c>
      <c r="D22" s="786" t="s">
        <v>562</v>
      </c>
      <c r="E22" s="565" t="s">
        <v>502</v>
      </c>
      <c r="F22" s="517">
        <v>10</v>
      </c>
      <c r="G22" s="336" t="s">
        <v>46</v>
      </c>
      <c r="H22" s="680">
        <v>130630.63</v>
      </c>
      <c r="I22" s="123">
        <f t="shared" ref="I22" si="16">SUM(F22*H22)</f>
        <v>1306306.3</v>
      </c>
      <c r="J22" s="133">
        <v>0</v>
      </c>
      <c r="K22" s="134">
        <f t="shared" ref="K22:K23" si="17">SUM(I22*J22)</f>
        <v>0</v>
      </c>
      <c r="L22" s="134">
        <f t="shared" ref="L22:L23" si="18">SUM(I22-K22)</f>
        <v>1306306.3</v>
      </c>
      <c r="M22" s="791">
        <f>SUM(L22:L25)</f>
        <v>4477477.47</v>
      </c>
      <c r="N22" s="791">
        <f>SUM(M22*11%)</f>
        <v>492522.52169999998</v>
      </c>
      <c r="O22" s="791">
        <f>SUM(M22*1.5%)</f>
        <v>67162.162049999999</v>
      </c>
      <c r="P22" s="791">
        <f>SUM(M22+N22)</f>
        <v>4969999.9917000001</v>
      </c>
      <c r="Q22" s="168" t="s">
        <v>211</v>
      </c>
      <c r="R22" s="262">
        <v>130630.63</v>
      </c>
      <c r="S22" s="137">
        <f>SUM(F22*R22)</f>
        <v>1306306.3</v>
      </c>
      <c r="T22" s="138">
        <v>0.25</v>
      </c>
      <c r="U22" s="129">
        <f t="shared" ref="U22:U23" si="19">SUM(S22*T22)</f>
        <v>326576.57500000001</v>
      </c>
      <c r="V22" s="129">
        <f t="shared" ref="V22:V23" si="20">SUM(S22-U22)</f>
        <v>979729.72500000009</v>
      </c>
      <c r="W22" s="134">
        <f t="shared" ref="W22:W25" si="21">SUM(V22)</f>
        <v>979729.72500000009</v>
      </c>
      <c r="X22" s="138">
        <v>0.11</v>
      </c>
      <c r="Y22" s="134">
        <f t="shared" ref="Y22:Y23" si="22">SUM(W22+(W22*X22))</f>
        <v>1087499.9947500001</v>
      </c>
    </row>
    <row r="23" spans="1:297" s="20" customFormat="1" ht="15.5" x14ac:dyDescent="0.35">
      <c r="A23" s="787"/>
      <c r="B23" s="784"/>
      <c r="C23" s="884"/>
      <c r="D23" s="787"/>
      <c r="E23" s="521" t="s">
        <v>503</v>
      </c>
      <c r="F23" s="281">
        <v>10</v>
      </c>
      <c r="G23" s="334" t="s">
        <v>46</v>
      </c>
      <c r="H23" s="681">
        <v>117117.117</v>
      </c>
      <c r="I23" s="54">
        <f t="shared" ref="I23:I24" si="23">SUM(F23*H23)</f>
        <v>1171171.17</v>
      </c>
      <c r="J23" s="158">
        <v>0</v>
      </c>
      <c r="K23" s="56">
        <f t="shared" si="17"/>
        <v>0</v>
      </c>
      <c r="L23" s="56">
        <f t="shared" si="18"/>
        <v>1171171.17</v>
      </c>
      <c r="M23" s="792"/>
      <c r="N23" s="792"/>
      <c r="O23" s="792"/>
      <c r="P23" s="792"/>
      <c r="Q23" s="174" t="s">
        <v>211</v>
      </c>
      <c r="R23" s="261">
        <v>117117.12</v>
      </c>
      <c r="S23" s="78">
        <f>SUM(F23*R23)</f>
        <v>1171171.2</v>
      </c>
      <c r="T23" s="79">
        <v>0.25</v>
      </c>
      <c r="U23" s="73">
        <f t="shared" si="19"/>
        <v>292792.8</v>
      </c>
      <c r="V23" s="73">
        <f t="shared" si="20"/>
        <v>878378.39999999991</v>
      </c>
      <c r="W23" s="56">
        <f t="shared" si="21"/>
        <v>878378.39999999991</v>
      </c>
      <c r="X23" s="79">
        <v>0.11</v>
      </c>
      <c r="Y23" s="56">
        <f t="shared" si="22"/>
        <v>975000.02399999986</v>
      </c>
    </row>
    <row r="24" spans="1:297" s="20" customFormat="1" ht="15.5" x14ac:dyDescent="0.35">
      <c r="A24" s="787"/>
      <c r="B24" s="784"/>
      <c r="C24" s="884"/>
      <c r="D24" s="787"/>
      <c r="E24" s="125" t="s">
        <v>504</v>
      </c>
      <c r="F24" s="281">
        <v>10</v>
      </c>
      <c r="G24" s="334" t="s">
        <v>46</v>
      </c>
      <c r="H24" s="681">
        <v>100000</v>
      </c>
      <c r="I24" s="54">
        <f t="shared" si="23"/>
        <v>1000000</v>
      </c>
      <c r="J24" s="158">
        <v>0</v>
      </c>
      <c r="K24" s="56">
        <f t="shared" ref="K24:K25" si="24">SUM(I24*J24)</f>
        <v>0</v>
      </c>
      <c r="L24" s="56">
        <f t="shared" ref="L24:L25" si="25">SUM(I24-K24)</f>
        <v>1000000</v>
      </c>
      <c r="M24" s="792"/>
      <c r="N24" s="792"/>
      <c r="O24" s="792"/>
      <c r="P24" s="792"/>
      <c r="Q24" s="174" t="s">
        <v>211</v>
      </c>
      <c r="R24" s="261">
        <v>100000</v>
      </c>
      <c r="S24" s="78">
        <f>SUM(F24*R24)</f>
        <v>1000000</v>
      </c>
      <c r="T24" s="79">
        <v>0.25</v>
      </c>
      <c r="U24" s="73">
        <f t="shared" ref="U24" si="26">SUM(S24*T24)</f>
        <v>250000</v>
      </c>
      <c r="V24" s="73">
        <f t="shared" ref="V24" si="27">SUM(S24-U24)</f>
        <v>750000</v>
      </c>
      <c r="W24" s="56">
        <f t="shared" si="21"/>
        <v>750000</v>
      </c>
      <c r="X24" s="79">
        <v>0.11</v>
      </c>
      <c r="Y24" s="56">
        <f t="shared" ref="Y24:Y25" si="28">SUM(W24+(W24*X24))</f>
        <v>832500</v>
      </c>
    </row>
    <row r="25" spans="1:297" s="20" customFormat="1" ht="15.5" x14ac:dyDescent="0.35">
      <c r="A25" s="788"/>
      <c r="B25" s="785"/>
      <c r="C25" s="839"/>
      <c r="D25" s="788"/>
      <c r="E25" s="90" t="s">
        <v>505</v>
      </c>
      <c r="F25" s="286">
        <v>10</v>
      </c>
      <c r="G25" s="335" t="s">
        <v>46</v>
      </c>
      <c r="H25" s="682">
        <v>100000</v>
      </c>
      <c r="I25" s="44">
        <f t="shared" ref="I25" si="29">SUM(F25*H25)</f>
        <v>1000000</v>
      </c>
      <c r="J25" s="136">
        <v>0</v>
      </c>
      <c r="K25" s="46">
        <f t="shared" si="24"/>
        <v>0</v>
      </c>
      <c r="L25" s="46">
        <f t="shared" si="25"/>
        <v>1000000</v>
      </c>
      <c r="M25" s="793"/>
      <c r="N25" s="793"/>
      <c r="O25" s="793"/>
      <c r="P25" s="793"/>
      <c r="Q25" s="266" t="s">
        <v>211</v>
      </c>
      <c r="R25" s="263">
        <v>100000</v>
      </c>
      <c r="S25" s="97">
        <f>SUM(F25*R25)</f>
        <v>1000000</v>
      </c>
      <c r="T25" s="83">
        <v>0.25</v>
      </c>
      <c r="U25" s="81">
        <f t="shared" ref="U25" si="30">SUM(S25*T25)</f>
        <v>250000</v>
      </c>
      <c r="V25" s="81">
        <f t="shared" ref="V25" si="31">SUM(S25-U25)</f>
        <v>750000</v>
      </c>
      <c r="W25" s="46">
        <f t="shared" si="21"/>
        <v>750000</v>
      </c>
      <c r="X25" s="83">
        <v>0.11</v>
      </c>
      <c r="Y25" s="46">
        <f t="shared" si="28"/>
        <v>832500</v>
      </c>
    </row>
    <row r="26" spans="1:297" ht="19.5" customHeight="1" x14ac:dyDescent="0.35"/>
    <row r="27" spans="1:297" ht="19.5" customHeight="1" x14ac:dyDescent="0.35"/>
    <row r="28" spans="1:297" ht="19.5" customHeight="1" x14ac:dyDescent="0.35"/>
    <row r="29" spans="1:297" ht="19.5" customHeight="1" x14ac:dyDescent="0.35"/>
    <row r="30" spans="1:297" ht="19.5" customHeight="1" x14ac:dyDescent="0.35"/>
    <row r="31" spans="1:297" ht="19.5" customHeight="1" x14ac:dyDescent="0.35"/>
    <row r="32" spans="1:297" ht="19.5" customHeight="1" x14ac:dyDescent="0.35"/>
  </sheetData>
  <mergeCells count="40">
    <mergeCell ref="N13:N16"/>
    <mergeCell ref="O13:O16"/>
    <mergeCell ref="P13:P16"/>
    <mergeCell ref="A13:A16"/>
    <mergeCell ref="B13:B16"/>
    <mergeCell ref="C13:C16"/>
    <mergeCell ref="D13:D16"/>
    <mergeCell ref="M13:M16"/>
    <mergeCell ref="A1:G1"/>
    <mergeCell ref="A6:E6"/>
    <mergeCell ref="A10:C10"/>
    <mergeCell ref="A11:A12"/>
    <mergeCell ref="B11:C11"/>
    <mergeCell ref="D11:D12"/>
    <mergeCell ref="E11:E12"/>
    <mergeCell ref="F11:G11"/>
    <mergeCell ref="N11:N12"/>
    <mergeCell ref="O11:O12"/>
    <mergeCell ref="Q11:Q12"/>
    <mergeCell ref="X11:X12"/>
    <mergeCell ref="Y11:Y12"/>
    <mergeCell ref="O20:O21"/>
    <mergeCell ref="Q20:Q21"/>
    <mergeCell ref="A19:C19"/>
    <mergeCell ref="A20:A21"/>
    <mergeCell ref="B20:C20"/>
    <mergeCell ref="D20:D21"/>
    <mergeCell ref="A22:A25"/>
    <mergeCell ref="B22:B25"/>
    <mergeCell ref="C22:C25"/>
    <mergeCell ref="D22:D25"/>
    <mergeCell ref="M22:M25"/>
    <mergeCell ref="X20:X21"/>
    <mergeCell ref="Y20:Y21"/>
    <mergeCell ref="N22:N25"/>
    <mergeCell ref="O22:O25"/>
    <mergeCell ref="P22:P25"/>
    <mergeCell ref="E20:E21"/>
    <mergeCell ref="F20:G20"/>
    <mergeCell ref="N20:N2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CA20-7FA3-42F0-A606-B4D4C8ED9A25}">
  <sheetPr codeName="Sheet64"/>
  <dimension ref="A1:KK49"/>
  <sheetViews>
    <sheetView zoomScale="85" zoomScaleNormal="85" workbookViewId="0">
      <selection activeCell="Y6" sqref="Y6"/>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8" width="23.26953125" bestFit="1" customWidth="1"/>
    <col min="9" max="16" width="15.7265625" customWidth="1"/>
    <col min="17" max="17" width="23.453125" customWidth="1"/>
    <col min="18" max="18" width="18.2695312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6" spans="1:297" ht="31" x14ac:dyDescent="0.35">
      <c r="A6" s="903" t="s">
        <v>422</v>
      </c>
      <c r="B6" s="903"/>
      <c r="C6" s="903"/>
      <c r="D6" s="903"/>
      <c r="E6" s="903"/>
      <c r="F6" s="27"/>
      <c r="G6" s="27"/>
      <c r="H6" s="21"/>
      <c r="I6" s="21"/>
      <c r="J6" s="22"/>
      <c r="K6" s="21"/>
      <c r="L6" s="21"/>
      <c r="M6" s="31"/>
      <c r="N6" s="23"/>
      <c r="O6" s="448"/>
      <c r="P6" s="448"/>
      <c r="Q6" s="23"/>
      <c r="R6" s="23"/>
      <c r="S6" s="25"/>
      <c r="T6" s="23"/>
      <c r="U6" s="23"/>
      <c r="V6" s="23"/>
      <c r="W6" s="25"/>
      <c r="X6" s="23"/>
      <c r="Y6" s="23"/>
    </row>
    <row r="7" spans="1:297" x14ac:dyDescent="0.35">
      <c r="D7" s="223"/>
    </row>
    <row r="8" spans="1:297" x14ac:dyDescent="0.35">
      <c r="D8" s="223"/>
    </row>
    <row r="9" spans="1:297" x14ac:dyDescent="0.35">
      <c r="D9" s="223"/>
    </row>
    <row r="10" spans="1:297" ht="19" thickBot="1" x14ac:dyDescent="0.4">
      <c r="A10" s="789" t="s">
        <v>613</v>
      </c>
      <c r="B10" s="790"/>
      <c r="C10" s="790"/>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798" t="s">
        <v>1</v>
      </c>
      <c r="C11" s="798"/>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911" t="s">
        <v>13</v>
      </c>
      <c r="R11" s="371" t="s">
        <v>14</v>
      </c>
      <c r="S11" s="371" t="s">
        <v>14</v>
      </c>
      <c r="T11" s="374" t="s">
        <v>15</v>
      </c>
      <c r="U11" s="40" t="s">
        <v>16</v>
      </c>
      <c r="V11" s="40" t="s">
        <v>17</v>
      </c>
      <c r="W11" s="40" t="s">
        <v>18</v>
      </c>
      <c r="X11" s="794" t="s">
        <v>19</v>
      </c>
      <c r="Y11" s="796" t="s">
        <v>17</v>
      </c>
    </row>
    <row r="12" spans="1:297" s="41" customFormat="1" ht="16" thickBot="1" x14ac:dyDescent="0.4">
      <c r="A12" s="799"/>
      <c r="B12" s="399" t="s">
        <v>20</v>
      </c>
      <c r="C12" s="395" t="s">
        <v>21</v>
      </c>
      <c r="D12" s="799"/>
      <c r="E12" s="799"/>
      <c r="F12" s="401" t="s">
        <v>23</v>
      </c>
      <c r="G12" s="395" t="s">
        <v>24</v>
      </c>
      <c r="H12" s="402" t="s">
        <v>25</v>
      </c>
      <c r="I12" s="403" t="s">
        <v>25</v>
      </c>
      <c r="J12" s="404" t="s">
        <v>26</v>
      </c>
      <c r="K12" s="403" t="s">
        <v>27</v>
      </c>
      <c r="L12" s="403" t="s">
        <v>28</v>
      </c>
      <c r="M12" s="403" t="s">
        <v>29</v>
      </c>
      <c r="N12" s="803"/>
      <c r="O12" s="803"/>
      <c r="P12" s="403" t="s">
        <v>30</v>
      </c>
      <c r="Q12" s="912"/>
      <c r="R12" s="403" t="s">
        <v>31</v>
      </c>
      <c r="S12" s="403" t="s">
        <v>32</v>
      </c>
      <c r="T12" s="406" t="s">
        <v>33</v>
      </c>
      <c r="U12" s="395" t="s">
        <v>34</v>
      </c>
      <c r="V12" s="395" t="s">
        <v>35</v>
      </c>
      <c r="W12" s="395" t="s">
        <v>36</v>
      </c>
      <c r="X12" s="795"/>
      <c r="Y12" s="79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20" customFormat="1" ht="15.5" x14ac:dyDescent="0.35">
      <c r="A13" s="786">
        <v>1</v>
      </c>
      <c r="B13" s="783">
        <v>45825</v>
      </c>
      <c r="C13" s="838" t="s">
        <v>612</v>
      </c>
      <c r="D13" s="786" t="s">
        <v>611</v>
      </c>
      <c r="E13" s="339" t="s">
        <v>583</v>
      </c>
      <c r="F13" s="517">
        <v>1</v>
      </c>
      <c r="G13" s="135" t="s">
        <v>50</v>
      </c>
      <c r="H13" s="714">
        <v>347747.74774774769</v>
      </c>
      <c r="I13" s="123">
        <f t="shared" ref="I13:I17" si="0">SUM(F13*H13)</f>
        <v>347747.74774774769</v>
      </c>
      <c r="J13" s="133">
        <v>0</v>
      </c>
      <c r="K13" s="134">
        <f t="shared" ref="K13:K18" si="1">SUM(I13*J13)</f>
        <v>0</v>
      </c>
      <c r="L13" s="134">
        <f t="shared" ref="L13:L17" si="2">SUM(I13-K13)</f>
        <v>347747.74774774769</v>
      </c>
      <c r="M13" s="791">
        <f>SUM(L13:L40)</f>
        <v>145811711.7117117</v>
      </c>
      <c r="N13" s="791">
        <f>SUM(M13*11%)</f>
        <v>16039288.288288288</v>
      </c>
      <c r="O13" s="791">
        <f>SUM(M13*1.375%)</f>
        <v>2004911.036036036</v>
      </c>
      <c r="P13" s="791">
        <f>SUM(M13+N13)</f>
        <v>161851000</v>
      </c>
      <c r="Q13" s="168" t="s">
        <v>330</v>
      </c>
      <c r="R13" s="518">
        <v>347747</v>
      </c>
      <c r="S13" s="137">
        <f>SUM(F13*R13)</f>
        <v>347747</v>
      </c>
      <c r="T13" s="138">
        <v>0.3</v>
      </c>
      <c r="U13" s="129">
        <f t="shared" ref="U13:U18" si="3">SUM(S13*T13)</f>
        <v>104324.09999999999</v>
      </c>
      <c r="V13" s="129">
        <f t="shared" ref="V13:V18" si="4">SUM(S13-U13)</f>
        <v>243422.90000000002</v>
      </c>
      <c r="W13" s="134">
        <f t="shared" ref="W13:W40" si="5">SUM(V13)</f>
        <v>243422.90000000002</v>
      </c>
      <c r="X13" s="138">
        <v>0.11</v>
      </c>
      <c r="Y13" s="134">
        <f t="shared" ref="Y13:Y18" si="6">SUM(W13+(W13*X13))</f>
        <v>270199.41900000005</v>
      </c>
    </row>
    <row r="14" spans="1:297" s="20" customFormat="1" ht="15.5" x14ac:dyDescent="0.35">
      <c r="A14" s="787"/>
      <c r="B14" s="784"/>
      <c r="C14" s="884"/>
      <c r="D14" s="787"/>
      <c r="E14" s="290" t="s">
        <v>584</v>
      </c>
      <c r="F14" s="281">
        <v>2</v>
      </c>
      <c r="G14" s="55" t="s">
        <v>50</v>
      </c>
      <c r="H14" s="715">
        <v>297297.29729729728</v>
      </c>
      <c r="I14" s="54">
        <f t="shared" si="0"/>
        <v>594594.59459459456</v>
      </c>
      <c r="J14" s="158">
        <v>0</v>
      </c>
      <c r="K14" s="56">
        <f t="shared" si="1"/>
        <v>0</v>
      </c>
      <c r="L14" s="56">
        <f t="shared" si="2"/>
        <v>594594.59459459456</v>
      </c>
      <c r="M14" s="792"/>
      <c r="N14" s="792"/>
      <c r="O14" s="792"/>
      <c r="P14" s="792"/>
      <c r="Q14" s="174" t="s">
        <v>330</v>
      </c>
      <c r="R14" s="519">
        <v>297297</v>
      </c>
      <c r="S14" s="78">
        <f>SUM(F14*R14)</f>
        <v>594594</v>
      </c>
      <c r="T14" s="79">
        <v>0.3</v>
      </c>
      <c r="U14" s="73">
        <f t="shared" si="3"/>
        <v>178378.19999999998</v>
      </c>
      <c r="V14" s="73">
        <f t="shared" si="4"/>
        <v>416215.80000000005</v>
      </c>
      <c r="W14" s="56">
        <f t="shared" si="5"/>
        <v>416215.80000000005</v>
      </c>
      <c r="X14" s="79">
        <v>0.11</v>
      </c>
      <c r="Y14" s="56">
        <f t="shared" si="6"/>
        <v>461999.53800000006</v>
      </c>
    </row>
    <row r="15" spans="1:297" s="20" customFormat="1" ht="15.5" x14ac:dyDescent="0.35">
      <c r="A15" s="787"/>
      <c r="B15" s="784"/>
      <c r="C15" s="884"/>
      <c r="D15" s="787"/>
      <c r="E15" s="290" t="s">
        <v>585</v>
      </c>
      <c r="F15" s="281">
        <v>2</v>
      </c>
      <c r="G15" s="55" t="s">
        <v>50</v>
      </c>
      <c r="H15" s="715">
        <v>441441.44144144142</v>
      </c>
      <c r="I15" s="54">
        <f t="shared" ref="I15" si="7">SUM(F15*H15)</f>
        <v>882882.88288288284</v>
      </c>
      <c r="J15" s="158">
        <v>0</v>
      </c>
      <c r="K15" s="56">
        <f t="shared" ref="K15" si="8">SUM(I15*J15)</f>
        <v>0</v>
      </c>
      <c r="L15" s="56">
        <f t="shared" ref="L15" si="9">SUM(I15-K15)</f>
        <v>882882.88288288284</v>
      </c>
      <c r="M15" s="792"/>
      <c r="N15" s="792"/>
      <c r="O15" s="792"/>
      <c r="P15" s="792"/>
      <c r="Q15" s="174" t="s">
        <v>330</v>
      </c>
      <c r="R15" s="519">
        <v>441441.44144144142</v>
      </c>
      <c r="S15" s="78">
        <f>SUM(F15*R15)</f>
        <v>882882.88288288284</v>
      </c>
      <c r="T15" s="79">
        <v>0.3</v>
      </c>
      <c r="U15" s="73">
        <f t="shared" ref="U15" si="10">SUM(S15*T15)</f>
        <v>264864.86486486485</v>
      </c>
      <c r="V15" s="73">
        <f t="shared" ref="V15" si="11">SUM(S15-U15)</f>
        <v>618018.01801801799</v>
      </c>
      <c r="W15" s="56">
        <f t="shared" si="5"/>
        <v>618018.01801801799</v>
      </c>
      <c r="X15" s="79">
        <v>0.11</v>
      </c>
      <c r="Y15" s="56">
        <f t="shared" ref="Y15" si="12">SUM(W15+(W15*X15))</f>
        <v>686000</v>
      </c>
    </row>
    <row r="16" spans="1:297" s="20" customFormat="1" ht="15.5" x14ac:dyDescent="0.35">
      <c r="A16" s="787"/>
      <c r="B16" s="784"/>
      <c r="C16" s="884"/>
      <c r="D16" s="787"/>
      <c r="E16" s="290" t="s">
        <v>586</v>
      </c>
      <c r="F16" s="281">
        <v>1</v>
      </c>
      <c r="G16" s="55" t="s">
        <v>50</v>
      </c>
      <c r="H16" s="715">
        <v>672972.9729729729</v>
      </c>
      <c r="I16" s="54">
        <f t="shared" si="0"/>
        <v>672972.9729729729</v>
      </c>
      <c r="J16" s="158">
        <v>0</v>
      </c>
      <c r="K16" s="56">
        <f t="shared" si="1"/>
        <v>0</v>
      </c>
      <c r="L16" s="56">
        <f t="shared" si="2"/>
        <v>672972.9729729729</v>
      </c>
      <c r="M16" s="792"/>
      <c r="N16" s="792"/>
      <c r="O16" s="792"/>
      <c r="P16" s="792"/>
      <c r="Q16" s="174" t="s">
        <v>330</v>
      </c>
      <c r="R16" s="519">
        <v>672972</v>
      </c>
      <c r="S16" s="78">
        <f>SUM(F16*R16)</f>
        <v>672972</v>
      </c>
      <c r="T16" s="79">
        <v>0.3</v>
      </c>
      <c r="U16" s="73">
        <f t="shared" si="3"/>
        <v>201891.6</v>
      </c>
      <c r="V16" s="73">
        <f t="shared" si="4"/>
        <v>471080.4</v>
      </c>
      <c r="W16" s="56">
        <f t="shared" si="5"/>
        <v>471080.4</v>
      </c>
      <c r="X16" s="79">
        <v>0.11</v>
      </c>
      <c r="Y16" s="56">
        <f t="shared" si="6"/>
        <v>522899.24400000001</v>
      </c>
    </row>
    <row r="17" spans="1:25" s="20" customFormat="1" ht="15.5" x14ac:dyDescent="0.35">
      <c r="A17" s="787"/>
      <c r="B17" s="784"/>
      <c r="C17" s="884"/>
      <c r="D17" s="787"/>
      <c r="E17" s="290" t="s">
        <v>587</v>
      </c>
      <c r="F17" s="281">
        <v>6</v>
      </c>
      <c r="G17" s="55" t="s">
        <v>50</v>
      </c>
      <c r="H17" s="716">
        <v>635135.13513513503</v>
      </c>
      <c r="I17" s="54">
        <f t="shared" si="0"/>
        <v>3810810.81081081</v>
      </c>
      <c r="J17" s="158">
        <v>0</v>
      </c>
      <c r="K17" s="56">
        <f t="shared" si="1"/>
        <v>0</v>
      </c>
      <c r="L17" s="56">
        <f t="shared" si="2"/>
        <v>3810810.81081081</v>
      </c>
      <c r="M17" s="792"/>
      <c r="N17" s="792"/>
      <c r="O17" s="792"/>
      <c r="P17" s="792"/>
      <c r="Q17" s="174" t="s">
        <v>330</v>
      </c>
      <c r="R17" s="718">
        <v>635135.13513513503</v>
      </c>
      <c r="S17" s="78">
        <f>SUM(F17*R17)</f>
        <v>3810810.81081081</v>
      </c>
      <c r="T17" s="79">
        <v>0.3</v>
      </c>
      <c r="U17" s="73">
        <f t="shared" si="3"/>
        <v>1143243.2432432428</v>
      </c>
      <c r="V17" s="73">
        <f t="shared" si="4"/>
        <v>2667567.5675675673</v>
      </c>
      <c r="W17" s="56">
        <f t="shared" si="5"/>
        <v>2667567.5675675673</v>
      </c>
      <c r="X17" s="79">
        <v>0.11</v>
      </c>
      <c r="Y17" s="56">
        <f t="shared" si="6"/>
        <v>2961000</v>
      </c>
    </row>
    <row r="18" spans="1:25" s="20" customFormat="1" ht="15.5" x14ac:dyDescent="0.35">
      <c r="A18" s="787"/>
      <c r="B18" s="784"/>
      <c r="C18" s="884"/>
      <c r="D18" s="787"/>
      <c r="E18" s="290" t="s">
        <v>588</v>
      </c>
      <c r="F18" s="281">
        <v>2</v>
      </c>
      <c r="G18" s="55" t="s">
        <v>50</v>
      </c>
      <c r="H18" s="716">
        <v>874774.77477477468</v>
      </c>
      <c r="I18" s="54">
        <f t="shared" ref="I18" si="13">SUM(F18*H18)</f>
        <v>1749549.5495495494</v>
      </c>
      <c r="J18" s="158">
        <v>0</v>
      </c>
      <c r="K18" s="56">
        <f t="shared" si="1"/>
        <v>0</v>
      </c>
      <c r="L18" s="56">
        <f t="shared" ref="L18:L40" si="14">SUM(I18-K18)</f>
        <v>1749549.5495495494</v>
      </c>
      <c r="M18" s="792"/>
      <c r="N18" s="792"/>
      <c r="O18" s="792"/>
      <c r="P18" s="792"/>
      <c r="Q18" s="174" t="s">
        <v>330</v>
      </c>
      <c r="R18" s="718">
        <v>874774</v>
      </c>
      <c r="S18" s="78">
        <f>SUM(F18*R18)</f>
        <v>1749548</v>
      </c>
      <c r="T18" s="79">
        <v>0.3</v>
      </c>
      <c r="U18" s="73">
        <f t="shared" si="3"/>
        <v>524864.4</v>
      </c>
      <c r="V18" s="73">
        <f t="shared" si="4"/>
        <v>1224683.6000000001</v>
      </c>
      <c r="W18" s="56">
        <f t="shared" si="5"/>
        <v>1224683.6000000001</v>
      </c>
      <c r="X18" s="79">
        <v>0.11</v>
      </c>
      <c r="Y18" s="56">
        <f t="shared" si="6"/>
        <v>1359398.7960000001</v>
      </c>
    </row>
    <row r="19" spans="1:25" s="20" customFormat="1" ht="15.5" x14ac:dyDescent="0.35">
      <c r="A19" s="787"/>
      <c r="B19" s="784"/>
      <c r="C19" s="884"/>
      <c r="D19" s="787"/>
      <c r="E19" s="290" t="s">
        <v>589</v>
      </c>
      <c r="F19" s="281">
        <v>4</v>
      </c>
      <c r="G19" s="55" t="s">
        <v>50</v>
      </c>
      <c r="H19" s="715">
        <v>936036.03603603598</v>
      </c>
      <c r="I19" s="54">
        <f t="shared" ref="I19" si="15">SUM(F19*H19)</f>
        <v>3744144.1441441439</v>
      </c>
      <c r="J19" s="158">
        <v>0</v>
      </c>
      <c r="K19" s="56">
        <f t="shared" ref="K19:K40" si="16">SUM(I19*J19)</f>
        <v>0</v>
      </c>
      <c r="L19" s="56">
        <f t="shared" si="14"/>
        <v>3744144.1441441439</v>
      </c>
      <c r="M19" s="792"/>
      <c r="N19" s="792"/>
      <c r="O19" s="792"/>
      <c r="P19" s="792"/>
      <c r="Q19" s="174" t="s">
        <v>330</v>
      </c>
      <c r="R19" s="519">
        <v>936036.03603603598</v>
      </c>
      <c r="S19" s="78">
        <f>SUM(F19*R19)</f>
        <v>3744144.1441441439</v>
      </c>
      <c r="T19" s="79">
        <v>0.3</v>
      </c>
      <c r="U19" s="73">
        <f t="shared" ref="U19:U40" si="17">SUM(S19*T19)</f>
        <v>1123243.2432432431</v>
      </c>
      <c r="V19" s="73">
        <f t="shared" ref="V19:V40" si="18">SUM(S19-U19)</f>
        <v>2620900.9009009008</v>
      </c>
      <c r="W19" s="56">
        <f t="shared" si="5"/>
        <v>2620900.9009009008</v>
      </c>
      <c r="X19" s="79">
        <v>0.11</v>
      </c>
      <c r="Y19" s="56">
        <f t="shared" ref="Y19:Y40" si="19">SUM(W19+(W19*X19))</f>
        <v>2909200</v>
      </c>
    </row>
    <row r="20" spans="1:25" s="119" customFormat="1" ht="15.5" x14ac:dyDescent="0.35">
      <c r="A20" s="787"/>
      <c r="B20" s="784"/>
      <c r="C20" s="884"/>
      <c r="D20" s="787"/>
      <c r="E20" s="290" t="s">
        <v>590</v>
      </c>
      <c r="F20" s="281">
        <v>6</v>
      </c>
      <c r="G20" s="55" t="s">
        <v>50</v>
      </c>
      <c r="H20" s="715">
        <v>512612.61261261255</v>
      </c>
      <c r="I20" s="413">
        <f t="shared" ref="I20:I21" si="20">SUM(F20*H20)</f>
        <v>3075675.6756756753</v>
      </c>
      <c r="J20" s="158">
        <v>0</v>
      </c>
      <c r="K20" s="415">
        <f t="shared" si="16"/>
        <v>0</v>
      </c>
      <c r="L20" s="415">
        <f t="shared" si="14"/>
        <v>3075675.6756756753</v>
      </c>
      <c r="M20" s="792"/>
      <c r="N20" s="792"/>
      <c r="O20" s="792"/>
      <c r="P20" s="792"/>
      <c r="Q20" s="174" t="s">
        <v>330</v>
      </c>
      <c r="R20" s="519">
        <v>512612</v>
      </c>
      <c r="S20" s="78">
        <f>SUM(F20*R20)</f>
        <v>3075672</v>
      </c>
      <c r="T20" s="79">
        <v>0.3</v>
      </c>
      <c r="U20" s="73">
        <f t="shared" si="17"/>
        <v>922701.6</v>
      </c>
      <c r="V20" s="73">
        <f t="shared" si="18"/>
        <v>2152970.4</v>
      </c>
      <c r="W20" s="56">
        <f t="shared" si="5"/>
        <v>2152970.4</v>
      </c>
      <c r="X20" s="79">
        <v>0.11</v>
      </c>
      <c r="Y20" s="56">
        <f t="shared" si="19"/>
        <v>2389797.1439999999</v>
      </c>
    </row>
    <row r="21" spans="1:25" s="120" customFormat="1" ht="15.5" x14ac:dyDescent="0.35">
      <c r="A21" s="787"/>
      <c r="B21" s="784"/>
      <c r="C21" s="884"/>
      <c r="D21" s="787"/>
      <c r="E21" s="290" t="s">
        <v>591</v>
      </c>
      <c r="F21" s="281">
        <v>1</v>
      </c>
      <c r="G21" s="55" t="s">
        <v>50</v>
      </c>
      <c r="H21" s="715">
        <v>2644144.1441441439</v>
      </c>
      <c r="I21" s="413">
        <f t="shared" si="20"/>
        <v>2644144.1441441439</v>
      </c>
      <c r="J21" s="158">
        <v>0</v>
      </c>
      <c r="K21" s="415">
        <f t="shared" si="16"/>
        <v>0</v>
      </c>
      <c r="L21" s="415">
        <f t="shared" si="14"/>
        <v>2644144.1441441439</v>
      </c>
      <c r="M21" s="792"/>
      <c r="N21" s="792"/>
      <c r="O21" s="792"/>
      <c r="P21" s="792"/>
      <c r="Q21" s="174" t="s">
        <v>330</v>
      </c>
      <c r="R21" s="519">
        <v>2644144.1441441439</v>
      </c>
      <c r="S21" s="78">
        <f>SUM(F21*R21)</f>
        <v>2644144.1441441439</v>
      </c>
      <c r="T21" s="79">
        <v>0.3</v>
      </c>
      <c r="U21" s="73">
        <f t="shared" si="17"/>
        <v>793243.2432432432</v>
      </c>
      <c r="V21" s="73">
        <f t="shared" si="18"/>
        <v>1850900.9009009008</v>
      </c>
      <c r="W21" s="56">
        <f t="shared" si="5"/>
        <v>1850900.9009009008</v>
      </c>
      <c r="X21" s="79">
        <v>0.11</v>
      </c>
      <c r="Y21" s="56">
        <f t="shared" si="19"/>
        <v>2054500</v>
      </c>
    </row>
    <row r="22" spans="1:25" s="120" customFormat="1" ht="15.5" x14ac:dyDescent="0.35">
      <c r="A22" s="787"/>
      <c r="B22" s="784"/>
      <c r="C22" s="884"/>
      <c r="D22" s="787"/>
      <c r="E22" s="290" t="s">
        <v>592</v>
      </c>
      <c r="F22" s="281">
        <v>6</v>
      </c>
      <c r="G22" s="55" t="s">
        <v>50</v>
      </c>
      <c r="H22" s="715">
        <v>229729.7297297297</v>
      </c>
      <c r="I22" s="413">
        <f t="shared" ref="I22:I40" si="21">SUM(F22*H22)</f>
        <v>1378378.3783783782</v>
      </c>
      <c r="J22" s="311">
        <v>0</v>
      </c>
      <c r="K22" s="415">
        <f t="shared" si="16"/>
        <v>0</v>
      </c>
      <c r="L22" s="415">
        <f t="shared" si="14"/>
        <v>1378378.3783783782</v>
      </c>
      <c r="M22" s="792"/>
      <c r="N22" s="792"/>
      <c r="O22" s="792"/>
      <c r="P22" s="792"/>
      <c r="Q22" s="174" t="s">
        <v>330</v>
      </c>
      <c r="R22" s="519">
        <v>229729</v>
      </c>
      <c r="S22" s="78">
        <f>SUM(F22*R22)</f>
        <v>1378374</v>
      </c>
      <c r="T22" s="79">
        <v>0.3</v>
      </c>
      <c r="U22" s="73">
        <f t="shared" si="17"/>
        <v>413512.2</v>
      </c>
      <c r="V22" s="73">
        <f t="shared" si="18"/>
        <v>964861.8</v>
      </c>
      <c r="W22" s="56">
        <f t="shared" si="5"/>
        <v>964861.8</v>
      </c>
      <c r="X22" s="79">
        <v>0.11</v>
      </c>
      <c r="Y22" s="56">
        <f t="shared" si="19"/>
        <v>1070996.598</v>
      </c>
    </row>
    <row r="23" spans="1:25" s="120" customFormat="1" ht="15.5" x14ac:dyDescent="0.35">
      <c r="A23" s="787"/>
      <c r="B23" s="784"/>
      <c r="C23" s="884"/>
      <c r="D23" s="787"/>
      <c r="E23" s="290" t="s">
        <v>593</v>
      </c>
      <c r="F23" s="281">
        <v>15</v>
      </c>
      <c r="G23" s="55" t="s">
        <v>50</v>
      </c>
      <c r="H23" s="715">
        <v>329729.7297297297</v>
      </c>
      <c r="I23" s="54">
        <f t="shared" si="21"/>
        <v>4945945.9459459456</v>
      </c>
      <c r="J23" s="158">
        <v>0</v>
      </c>
      <c r="K23" s="415">
        <f t="shared" si="16"/>
        <v>0</v>
      </c>
      <c r="L23" s="415">
        <f t="shared" si="14"/>
        <v>4945945.9459459456</v>
      </c>
      <c r="M23" s="792"/>
      <c r="N23" s="792"/>
      <c r="O23" s="792"/>
      <c r="P23" s="792"/>
      <c r="Q23" s="174" t="s">
        <v>330</v>
      </c>
      <c r="R23" s="519">
        <v>329729</v>
      </c>
      <c r="S23" s="78">
        <f>SUM(F23*R23)</f>
        <v>4945935</v>
      </c>
      <c r="T23" s="79">
        <v>0.3</v>
      </c>
      <c r="U23" s="73">
        <f t="shared" si="17"/>
        <v>1483780.5</v>
      </c>
      <c r="V23" s="73">
        <f t="shared" si="18"/>
        <v>3462154.5</v>
      </c>
      <c r="W23" s="56">
        <f t="shared" si="5"/>
        <v>3462154.5</v>
      </c>
      <c r="X23" s="79">
        <v>0.11</v>
      </c>
      <c r="Y23" s="56">
        <f t="shared" si="19"/>
        <v>3842991.4950000001</v>
      </c>
    </row>
    <row r="24" spans="1:25" s="120" customFormat="1" ht="15.5" x14ac:dyDescent="0.35">
      <c r="A24" s="787"/>
      <c r="B24" s="784"/>
      <c r="C24" s="884"/>
      <c r="D24" s="787"/>
      <c r="E24" s="290" t="s">
        <v>594</v>
      </c>
      <c r="F24" s="281">
        <v>15</v>
      </c>
      <c r="G24" s="55" t="s">
        <v>50</v>
      </c>
      <c r="H24" s="715">
        <v>293693.69369369367</v>
      </c>
      <c r="I24" s="413">
        <f t="shared" si="21"/>
        <v>4405405.405405405</v>
      </c>
      <c r="J24" s="311">
        <v>0</v>
      </c>
      <c r="K24" s="415">
        <f t="shared" si="16"/>
        <v>0</v>
      </c>
      <c r="L24" s="415">
        <f t="shared" si="14"/>
        <v>4405405.405405405</v>
      </c>
      <c r="M24" s="792"/>
      <c r="N24" s="792"/>
      <c r="O24" s="792"/>
      <c r="P24" s="792"/>
      <c r="Q24" s="174" t="s">
        <v>330</v>
      </c>
      <c r="R24" s="519">
        <v>293693</v>
      </c>
      <c r="S24" s="78">
        <f>SUM(F24*R24)</f>
        <v>4405395</v>
      </c>
      <c r="T24" s="79">
        <v>0.3</v>
      </c>
      <c r="U24" s="73">
        <f t="shared" si="17"/>
        <v>1321618.5</v>
      </c>
      <c r="V24" s="73">
        <f t="shared" si="18"/>
        <v>3083776.5</v>
      </c>
      <c r="W24" s="56">
        <f t="shared" si="5"/>
        <v>3083776.5</v>
      </c>
      <c r="X24" s="79">
        <v>0.11</v>
      </c>
      <c r="Y24" s="56">
        <f t="shared" si="19"/>
        <v>3422991.915</v>
      </c>
    </row>
    <row r="25" spans="1:25" s="120" customFormat="1" ht="15.5" x14ac:dyDescent="0.35">
      <c r="A25" s="787"/>
      <c r="B25" s="784"/>
      <c r="C25" s="884"/>
      <c r="D25" s="787"/>
      <c r="E25" s="290" t="s">
        <v>595</v>
      </c>
      <c r="F25" s="281">
        <v>10</v>
      </c>
      <c r="G25" s="55" t="s">
        <v>50</v>
      </c>
      <c r="H25" s="715">
        <v>720720.72072072071</v>
      </c>
      <c r="I25" s="413">
        <f t="shared" si="21"/>
        <v>7207207.2072072066</v>
      </c>
      <c r="J25" s="311">
        <v>0</v>
      </c>
      <c r="K25" s="415">
        <f t="shared" si="16"/>
        <v>0</v>
      </c>
      <c r="L25" s="415">
        <f t="shared" si="14"/>
        <v>7207207.2072072066</v>
      </c>
      <c r="M25" s="792"/>
      <c r="N25" s="792"/>
      <c r="O25" s="792"/>
      <c r="P25" s="792"/>
      <c r="Q25" s="174" t="s">
        <v>330</v>
      </c>
      <c r="R25" s="519">
        <v>720720</v>
      </c>
      <c r="S25" s="78">
        <f>SUM(F25*R25)</f>
        <v>7207200</v>
      </c>
      <c r="T25" s="79">
        <v>0.3</v>
      </c>
      <c r="U25" s="73">
        <f t="shared" si="17"/>
        <v>2162160</v>
      </c>
      <c r="V25" s="73">
        <f t="shared" si="18"/>
        <v>5045040</v>
      </c>
      <c r="W25" s="56">
        <f t="shared" si="5"/>
        <v>5045040</v>
      </c>
      <c r="X25" s="79">
        <v>0.11</v>
      </c>
      <c r="Y25" s="56">
        <f t="shared" si="19"/>
        <v>5599994.4000000004</v>
      </c>
    </row>
    <row r="26" spans="1:25" s="120" customFormat="1" ht="15.5" x14ac:dyDescent="0.35">
      <c r="A26" s="787"/>
      <c r="B26" s="784"/>
      <c r="C26" s="884"/>
      <c r="D26" s="787"/>
      <c r="E26" s="290" t="s">
        <v>596</v>
      </c>
      <c r="F26" s="281">
        <v>10</v>
      </c>
      <c r="G26" s="55" t="s">
        <v>50</v>
      </c>
      <c r="H26" s="715">
        <v>589189.18918918911</v>
      </c>
      <c r="I26" s="413">
        <f t="shared" si="21"/>
        <v>5891891.8918918911</v>
      </c>
      <c r="J26" s="311">
        <v>0</v>
      </c>
      <c r="K26" s="415">
        <f t="shared" si="16"/>
        <v>0</v>
      </c>
      <c r="L26" s="415">
        <f t="shared" si="14"/>
        <v>5891891.8918918911</v>
      </c>
      <c r="M26" s="792"/>
      <c r="N26" s="792"/>
      <c r="O26" s="792"/>
      <c r="P26" s="792"/>
      <c r="Q26" s="174" t="s">
        <v>330</v>
      </c>
      <c r="R26" s="519">
        <v>589189.18918918911</v>
      </c>
      <c r="S26" s="78">
        <f>SUM(F26*R26)</f>
        <v>5891891.8918918911</v>
      </c>
      <c r="T26" s="79">
        <v>0.3</v>
      </c>
      <c r="U26" s="73">
        <f t="shared" si="17"/>
        <v>1767567.5675675673</v>
      </c>
      <c r="V26" s="73">
        <f t="shared" si="18"/>
        <v>4124324.3243243238</v>
      </c>
      <c r="W26" s="56">
        <f t="shared" si="5"/>
        <v>4124324.3243243238</v>
      </c>
      <c r="X26" s="79">
        <v>0.11</v>
      </c>
      <c r="Y26" s="56">
        <f t="shared" si="19"/>
        <v>4577999.9999999991</v>
      </c>
    </row>
    <row r="27" spans="1:25" s="120" customFormat="1" ht="15.5" x14ac:dyDescent="0.35">
      <c r="A27" s="787"/>
      <c r="B27" s="784"/>
      <c r="C27" s="884"/>
      <c r="D27" s="787"/>
      <c r="E27" s="290" t="s">
        <v>597</v>
      </c>
      <c r="F27" s="281">
        <v>10</v>
      </c>
      <c r="G27" s="55" t="s">
        <v>50</v>
      </c>
      <c r="H27" s="715">
        <v>782882.88288288284</v>
      </c>
      <c r="I27" s="413">
        <f t="shared" si="21"/>
        <v>7828828.8288288284</v>
      </c>
      <c r="J27" s="311">
        <v>0</v>
      </c>
      <c r="K27" s="415">
        <f t="shared" si="16"/>
        <v>0</v>
      </c>
      <c r="L27" s="415">
        <f t="shared" si="14"/>
        <v>7828828.8288288284</v>
      </c>
      <c r="M27" s="792"/>
      <c r="N27" s="792"/>
      <c r="O27" s="792"/>
      <c r="P27" s="792"/>
      <c r="Q27" s="174" t="s">
        <v>330</v>
      </c>
      <c r="R27" s="519">
        <v>782882</v>
      </c>
      <c r="S27" s="78">
        <f>SUM(F27*R27)</f>
        <v>7828820</v>
      </c>
      <c r="T27" s="79">
        <v>0.3</v>
      </c>
      <c r="U27" s="73">
        <f t="shared" si="17"/>
        <v>2348646</v>
      </c>
      <c r="V27" s="73">
        <f t="shared" si="18"/>
        <v>5480174</v>
      </c>
      <c r="W27" s="56">
        <f t="shared" si="5"/>
        <v>5480174</v>
      </c>
      <c r="X27" s="79">
        <v>0.11</v>
      </c>
      <c r="Y27" s="56">
        <f t="shared" si="19"/>
        <v>6082993.1399999997</v>
      </c>
    </row>
    <row r="28" spans="1:25" ht="15.5" x14ac:dyDescent="0.35">
      <c r="A28" s="787"/>
      <c r="B28" s="784"/>
      <c r="C28" s="884"/>
      <c r="D28" s="787"/>
      <c r="E28" s="290" t="s">
        <v>598</v>
      </c>
      <c r="F28" s="281">
        <v>2</v>
      </c>
      <c r="G28" s="55" t="s">
        <v>50</v>
      </c>
      <c r="H28" s="715">
        <v>6127027.0270270268</v>
      </c>
      <c r="I28" s="413">
        <f t="shared" si="21"/>
        <v>12254054.054054054</v>
      </c>
      <c r="J28" s="311">
        <v>0</v>
      </c>
      <c r="K28" s="415">
        <f t="shared" si="16"/>
        <v>0</v>
      </c>
      <c r="L28" s="415">
        <f t="shared" si="14"/>
        <v>12254054.054054054</v>
      </c>
      <c r="M28" s="792"/>
      <c r="N28" s="792"/>
      <c r="O28" s="792"/>
      <c r="P28" s="792"/>
      <c r="Q28" s="174" t="s">
        <v>330</v>
      </c>
      <c r="R28" s="519">
        <v>6127027</v>
      </c>
      <c r="S28" s="78">
        <f>SUM(F28*R28)</f>
        <v>12254054</v>
      </c>
      <c r="T28" s="79">
        <v>0.3</v>
      </c>
      <c r="U28" s="73">
        <f t="shared" si="17"/>
        <v>3676216.1999999997</v>
      </c>
      <c r="V28" s="73">
        <f t="shared" si="18"/>
        <v>8577837.8000000007</v>
      </c>
      <c r="W28" s="56">
        <f t="shared" si="5"/>
        <v>8577837.8000000007</v>
      </c>
      <c r="X28" s="79">
        <v>0.11</v>
      </c>
      <c r="Y28" s="56">
        <f t="shared" si="19"/>
        <v>9521399.9580000006</v>
      </c>
    </row>
    <row r="29" spans="1:25" s="120" customFormat="1" ht="14.25" customHeight="1" x14ac:dyDescent="0.35">
      <c r="A29" s="787"/>
      <c r="B29" s="784"/>
      <c r="C29" s="884"/>
      <c r="D29" s="787"/>
      <c r="E29" s="290" t="s">
        <v>599</v>
      </c>
      <c r="F29" s="281">
        <v>10</v>
      </c>
      <c r="G29" s="55" t="s">
        <v>50</v>
      </c>
      <c r="H29" s="715">
        <v>804504.50450450438</v>
      </c>
      <c r="I29" s="413">
        <f t="shared" si="21"/>
        <v>8045045.0450450443</v>
      </c>
      <c r="J29" s="311">
        <v>0</v>
      </c>
      <c r="K29" s="415">
        <f t="shared" si="16"/>
        <v>0</v>
      </c>
      <c r="L29" s="415">
        <f t="shared" si="14"/>
        <v>8045045.0450450443</v>
      </c>
      <c r="M29" s="792"/>
      <c r="N29" s="792"/>
      <c r="O29" s="792"/>
      <c r="P29" s="792"/>
      <c r="Q29" s="174" t="s">
        <v>330</v>
      </c>
      <c r="R29" s="519">
        <v>804504</v>
      </c>
      <c r="S29" s="78">
        <f>SUM(F29*R29)</f>
        <v>8045040</v>
      </c>
      <c r="T29" s="79">
        <v>0.3</v>
      </c>
      <c r="U29" s="73">
        <f t="shared" si="17"/>
        <v>2413512</v>
      </c>
      <c r="V29" s="73">
        <f t="shared" si="18"/>
        <v>5631528</v>
      </c>
      <c r="W29" s="56">
        <f t="shared" si="5"/>
        <v>5631528</v>
      </c>
      <c r="X29" s="79">
        <v>0.11</v>
      </c>
      <c r="Y29" s="56">
        <f t="shared" si="19"/>
        <v>6250996.0800000001</v>
      </c>
    </row>
    <row r="30" spans="1:25" s="120" customFormat="1" ht="14.25" customHeight="1" x14ac:dyDescent="0.35">
      <c r="A30" s="787"/>
      <c r="B30" s="784"/>
      <c r="C30" s="884"/>
      <c r="D30" s="787"/>
      <c r="E30" s="290" t="s">
        <v>600</v>
      </c>
      <c r="F30" s="281">
        <v>10</v>
      </c>
      <c r="G30" s="55" t="s">
        <v>50</v>
      </c>
      <c r="H30" s="715">
        <v>713513.51351351349</v>
      </c>
      <c r="I30" s="413">
        <f t="shared" ref="I30:I39" si="22">SUM(F30*H30)</f>
        <v>7135135.1351351347</v>
      </c>
      <c r="J30" s="311">
        <v>0</v>
      </c>
      <c r="K30" s="415">
        <f t="shared" ref="K30:K39" si="23">SUM(I30*J30)</f>
        <v>0</v>
      </c>
      <c r="L30" s="415">
        <f t="shared" ref="L30:L39" si="24">SUM(I30-K30)</f>
        <v>7135135.1351351347</v>
      </c>
      <c r="M30" s="792"/>
      <c r="N30" s="792"/>
      <c r="O30" s="792"/>
      <c r="P30" s="792"/>
      <c r="Q30" s="174" t="s">
        <v>330</v>
      </c>
      <c r="R30" s="519">
        <v>713513</v>
      </c>
      <c r="S30" s="78">
        <f>SUM(F30*R30)</f>
        <v>7135130</v>
      </c>
      <c r="T30" s="79">
        <v>0.3</v>
      </c>
      <c r="U30" s="73">
        <f t="shared" ref="U30:U39" si="25">SUM(S30*T30)</f>
        <v>2140539</v>
      </c>
      <c r="V30" s="73">
        <f t="shared" ref="V30:V39" si="26">SUM(S30-U30)</f>
        <v>4994591</v>
      </c>
      <c r="W30" s="56">
        <f t="shared" ref="W30:W39" si="27">SUM(V30)</f>
        <v>4994591</v>
      </c>
      <c r="X30" s="79">
        <v>0.11</v>
      </c>
      <c r="Y30" s="56">
        <f t="shared" ref="Y30:Y39" si="28">SUM(W30+(W30*X30))</f>
        <v>5543996.0099999998</v>
      </c>
    </row>
    <row r="31" spans="1:25" s="120" customFormat="1" ht="14.25" customHeight="1" x14ac:dyDescent="0.35">
      <c r="A31" s="787"/>
      <c r="B31" s="784"/>
      <c r="C31" s="884"/>
      <c r="D31" s="787"/>
      <c r="E31" s="290" t="s">
        <v>601</v>
      </c>
      <c r="F31" s="281">
        <v>10</v>
      </c>
      <c r="G31" s="55" t="s">
        <v>50</v>
      </c>
      <c r="H31" s="715">
        <v>229729.7297297297</v>
      </c>
      <c r="I31" s="413">
        <f t="shared" si="22"/>
        <v>2297297.297297297</v>
      </c>
      <c r="J31" s="311">
        <v>0</v>
      </c>
      <c r="K31" s="415">
        <f t="shared" si="23"/>
        <v>0</v>
      </c>
      <c r="L31" s="415">
        <f t="shared" si="24"/>
        <v>2297297.297297297</v>
      </c>
      <c r="M31" s="792"/>
      <c r="N31" s="792"/>
      <c r="O31" s="792"/>
      <c r="P31" s="792"/>
      <c r="Q31" s="174" t="s">
        <v>330</v>
      </c>
      <c r="R31" s="519">
        <v>229729</v>
      </c>
      <c r="S31" s="78">
        <f>SUM(F31*R31)</f>
        <v>2297290</v>
      </c>
      <c r="T31" s="79">
        <v>0.3</v>
      </c>
      <c r="U31" s="73">
        <f t="shared" si="25"/>
        <v>689187</v>
      </c>
      <c r="V31" s="73">
        <f t="shared" si="26"/>
        <v>1608103</v>
      </c>
      <c r="W31" s="56">
        <f t="shared" si="27"/>
        <v>1608103</v>
      </c>
      <c r="X31" s="79">
        <v>0.11</v>
      </c>
      <c r="Y31" s="56">
        <f t="shared" si="28"/>
        <v>1784994.33</v>
      </c>
    </row>
    <row r="32" spans="1:25" s="120" customFormat="1" ht="14.25" customHeight="1" x14ac:dyDescent="0.35">
      <c r="A32" s="787"/>
      <c r="B32" s="784"/>
      <c r="C32" s="884"/>
      <c r="D32" s="787"/>
      <c r="E32" s="290" t="s">
        <v>602</v>
      </c>
      <c r="F32" s="281">
        <v>4</v>
      </c>
      <c r="G32" s="55" t="s">
        <v>50</v>
      </c>
      <c r="H32" s="715">
        <v>419819.81981981976</v>
      </c>
      <c r="I32" s="413">
        <f t="shared" si="22"/>
        <v>1679279.2792792791</v>
      </c>
      <c r="J32" s="311">
        <v>0</v>
      </c>
      <c r="K32" s="415">
        <f t="shared" si="23"/>
        <v>0</v>
      </c>
      <c r="L32" s="415">
        <f t="shared" si="24"/>
        <v>1679279.2792792791</v>
      </c>
      <c r="M32" s="792"/>
      <c r="N32" s="792"/>
      <c r="O32" s="792"/>
      <c r="P32" s="792"/>
      <c r="Q32" s="174" t="s">
        <v>330</v>
      </c>
      <c r="R32" s="519">
        <v>419819</v>
      </c>
      <c r="S32" s="78">
        <f>SUM(F32*R32)</f>
        <v>1679276</v>
      </c>
      <c r="T32" s="79">
        <v>0.3</v>
      </c>
      <c r="U32" s="73">
        <f t="shared" si="25"/>
        <v>503782.8</v>
      </c>
      <c r="V32" s="73">
        <f t="shared" si="26"/>
        <v>1175493.2</v>
      </c>
      <c r="W32" s="56">
        <f t="shared" si="27"/>
        <v>1175493.2</v>
      </c>
      <c r="X32" s="79">
        <v>0.11</v>
      </c>
      <c r="Y32" s="56">
        <f t="shared" si="28"/>
        <v>1304797.452</v>
      </c>
    </row>
    <row r="33" spans="1:25" s="120" customFormat="1" ht="14.25" customHeight="1" x14ac:dyDescent="0.35">
      <c r="A33" s="787"/>
      <c r="B33" s="784"/>
      <c r="C33" s="884"/>
      <c r="D33" s="787"/>
      <c r="E33" s="290" t="s">
        <v>603</v>
      </c>
      <c r="F33" s="281">
        <v>8</v>
      </c>
      <c r="G33" s="55" t="s">
        <v>50</v>
      </c>
      <c r="H33" s="715">
        <v>520720.72072072065</v>
      </c>
      <c r="I33" s="413">
        <f t="shared" si="22"/>
        <v>4165765.7657657652</v>
      </c>
      <c r="J33" s="311">
        <v>0</v>
      </c>
      <c r="K33" s="415">
        <f t="shared" si="23"/>
        <v>0</v>
      </c>
      <c r="L33" s="415">
        <f t="shared" si="24"/>
        <v>4165765.7657657652</v>
      </c>
      <c r="M33" s="792"/>
      <c r="N33" s="792"/>
      <c r="O33" s="792"/>
      <c r="P33" s="792"/>
      <c r="Q33" s="174" t="s">
        <v>330</v>
      </c>
      <c r="R33" s="519">
        <v>520720</v>
      </c>
      <c r="S33" s="78">
        <f>SUM(F33*R33)</f>
        <v>4165760</v>
      </c>
      <c r="T33" s="79">
        <v>0.3</v>
      </c>
      <c r="U33" s="73">
        <f t="shared" si="25"/>
        <v>1249728</v>
      </c>
      <c r="V33" s="73">
        <f t="shared" si="26"/>
        <v>2916032</v>
      </c>
      <c r="W33" s="56">
        <f t="shared" si="27"/>
        <v>2916032</v>
      </c>
      <c r="X33" s="79">
        <v>0.11</v>
      </c>
      <c r="Y33" s="56">
        <f t="shared" si="28"/>
        <v>3236795.52</v>
      </c>
    </row>
    <row r="34" spans="1:25" s="120" customFormat="1" ht="14.25" customHeight="1" x14ac:dyDescent="0.35">
      <c r="A34" s="787"/>
      <c r="B34" s="784"/>
      <c r="C34" s="884"/>
      <c r="D34" s="787"/>
      <c r="E34" s="290" t="s">
        <v>604</v>
      </c>
      <c r="F34" s="281">
        <v>5</v>
      </c>
      <c r="G34" s="55" t="s">
        <v>50</v>
      </c>
      <c r="H34" s="715">
        <v>700900.90090090083</v>
      </c>
      <c r="I34" s="413">
        <f t="shared" si="22"/>
        <v>3504504.5045045041</v>
      </c>
      <c r="J34" s="311">
        <v>0</v>
      </c>
      <c r="K34" s="415">
        <f t="shared" si="23"/>
        <v>0</v>
      </c>
      <c r="L34" s="415">
        <f t="shared" si="24"/>
        <v>3504504.5045045041</v>
      </c>
      <c r="M34" s="792"/>
      <c r="N34" s="792"/>
      <c r="O34" s="792"/>
      <c r="P34" s="792"/>
      <c r="Q34" s="174" t="s">
        <v>330</v>
      </c>
      <c r="R34" s="519">
        <v>700900</v>
      </c>
      <c r="S34" s="78">
        <f>SUM(F34*R34)</f>
        <v>3504500</v>
      </c>
      <c r="T34" s="79">
        <v>0.3</v>
      </c>
      <c r="U34" s="73">
        <f t="shared" si="25"/>
        <v>1051350</v>
      </c>
      <c r="V34" s="73">
        <f t="shared" si="26"/>
        <v>2453150</v>
      </c>
      <c r="W34" s="56">
        <f t="shared" si="27"/>
        <v>2453150</v>
      </c>
      <c r="X34" s="79">
        <v>0.11</v>
      </c>
      <c r="Y34" s="56">
        <f t="shared" si="28"/>
        <v>2722996.5</v>
      </c>
    </row>
    <row r="35" spans="1:25" s="120" customFormat="1" ht="14.25" customHeight="1" x14ac:dyDescent="0.35">
      <c r="A35" s="787"/>
      <c r="B35" s="784"/>
      <c r="C35" s="884"/>
      <c r="D35" s="787"/>
      <c r="E35" s="290" t="s">
        <v>605</v>
      </c>
      <c r="F35" s="281">
        <v>2</v>
      </c>
      <c r="G35" s="55" t="s">
        <v>50</v>
      </c>
      <c r="H35" s="715">
        <v>2072072.072072072</v>
      </c>
      <c r="I35" s="413">
        <f t="shared" si="22"/>
        <v>4144144.1441441439</v>
      </c>
      <c r="J35" s="311">
        <v>0</v>
      </c>
      <c r="K35" s="415">
        <f t="shared" si="23"/>
        <v>0</v>
      </c>
      <c r="L35" s="415">
        <f t="shared" si="24"/>
        <v>4144144.1441441439</v>
      </c>
      <c r="M35" s="792"/>
      <c r="N35" s="792"/>
      <c r="O35" s="792"/>
      <c r="P35" s="792"/>
      <c r="Q35" s="174" t="s">
        <v>330</v>
      </c>
      <c r="R35" s="519">
        <v>2072072.072072072</v>
      </c>
      <c r="S35" s="78">
        <f>SUM(F35*R35)</f>
        <v>4144144.1441441439</v>
      </c>
      <c r="T35" s="79">
        <v>0.3</v>
      </c>
      <c r="U35" s="73">
        <f t="shared" si="25"/>
        <v>1243243.2432432431</v>
      </c>
      <c r="V35" s="73">
        <f t="shared" si="26"/>
        <v>2900900.9009009008</v>
      </c>
      <c r="W35" s="56">
        <f t="shared" si="27"/>
        <v>2900900.9009009008</v>
      </c>
      <c r="X35" s="79">
        <v>0.11</v>
      </c>
      <c r="Y35" s="56">
        <f t="shared" si="28"/>
        <v>3220000</v>
      </c>
    </row>
    <row r="36" spans="1:25" s="120" customFormat="1" ht="14.25" customHeight="1" x14ac:dyDescent="0.35">
      <c r="A36" s="787"/>
      <c r="B36" s="784"/>
      <c r="C36" s="884"/>
      <c r="D36" s="787"/>
      <c r="E36" s="290" t="s">
        <v>606</v>
      </c>
      <c r="F36" s="281">
        <v>2</v>
      </c>
      <c r="G36" s="55" t="s">
        <v>50</v>
      </c>
      <c r="H36" s="715">
        <v>4607207.2072072066</v>
      </c>
      <c r="I36" s="413">
        <f t="shared" si="22"/>
        <v>9214414.4144144133</v>
      </c>
      <c r="J36" s="311">
        <v>0</v>
      </c>
      <c r="K36" s="415">
        <f t="shared" si="23"/>
        <v>0</v>
      </c>
      <c r="L36" s="415">
        <f t="shared" si="24"/>
        <v>9214414.4144144133</v>
      </c>
      <c r="M36" s="792"/>
      <c r="N36" s="792"/>
      <c r="O36" s="792"/>
      <c r="P36" s="792"/>
      <c r="Q36" s="174" t="s">
        <v>330</v>
      </c>
      <c r="R36" s="519">
        <v>4607207.2072072066</v>
      </c>
      <c r="S36" s="78">
        <f>SUM(F36*R36)</f>
        <v>9214414.4144144133</v>
      </c>
      <c r="T36" s="79">
        <v>0.3</v>
      </c>
      <c r="U36" s="73">
        <f t="shared" si="25"/>
        <v>2764324.3243243238</v>
      </c>
      <c r="V36" s="73">
        <f t="shared" si="26"/>
        <v>6450090.0900900895</v>
      </c>
      <c r="W36" s="56">
        <f t="shared" si="27"/>
        <v>6450090.0900900895</v>
      </c>
      <c r="X36" s="79">
        <v>0.11</v>
      </c>
      <c r="Y36" s="56">
        <f t="shared" si="28"/>
        <v>7159599.9999999991</v>
      </c>
    </row>
    <row r="37" spans="1:25" s="120" customFormat="1" ht="14.25" customHeight="1" x14ac:dyDescent="0.35">
      <c r="A37" s="787"/>
      <c r="B37" s="784"/>
      <c r="C37" s="884"/>
      <c r="D37" s="787"/>
      <c r="E37" s="290" t="s">
        <v>607</v>
      </c>
      <c r="F37" s="281">
        <v>3</v>
      </c>
      <c r="G37" s="55" t="s">
        <v>50</v>
      </c>
      <c r="H37" s="715">
        <v>12920720.72072072</v>
      </c>
      <c r="I37" s="413">
        <f t="shared" si="22"/>
        <v>38762162.162162155</v>
      </c>
      <c r="J37" s="311">
        <v>0</v>
      </c>
      <c r="K37" s="415">
        <f t="shared" si="23"/>
        <v>0</v>
      </c>
      <c r="L37" s="415">
        <f t="shared" si="24"/>
        <v>38762162.162162155</v>
      </c>
      <c r="M37" s="792"/>
      <c r="N37" s="792"/>
      <c r="O37" s="792"/>
      <c r="P37" s="792"/>
      <c r="Q37" s="174" t="s">
        <v>330</v>
      </c>
      <c r="R37" s="519">
        <v>12920720</v>
      </c>
      <c r="S37" s="78">
        <f>SUM(F37*R37)</f>
        <v>38762160</v>
      </c>
      <c r="T37" s="79">
        <v>0.3</v>
      </c>
      <c r="U37" s="73">
        <f t="shared" si="25"/>
        <v>11628648</v>
      </c>
      <c r="V37" s="73">
        <f t="shared" si="26"/>
        <v>27133512</v>
      </c>
      <c r="W37" s="56">
        <f t="shared" si="27"/>
        <v>27133512</v>
      </c>
      <c r="X37" s="79">
        <v>0.11</v>
      </c>
      <c r="Y37" s="56">
        <f t="shared" si="28"/>
        <v>30118198.32</v>
      </c>
    </row>
    <row r="38" spans="1:25" s="120" customFormat="1" ht="14.25" customHeight="1" x14ac:dyDescent="0.35">
      <c r="A38" s="787"/>
      <c r="B38" s="784"/>
      <c r="C38" s="884"/>
      <c r="D38" s="787"/>
      <c r="E38" s="290" t="s">
        <v>608</v>
      </c>
      <c r="F38" s="281">
        <v>1</v>
      </c>
      <c r="G38" s="55" t="s">
        <v>50</v>
      </c>
      <c r="H38" s="715">
        <v>781081.08108108107</v>
      </c>
      <c r="I38" s="413">
        <f t="shared" si="22"/>
        <v>781081.08108108107</v>
      </c>
      <c r="J38" s="311">
        <v>0</v>
      </c>
      <c r="K38" s="415">
        <f t="shared" si="23"/>
        <v>0</v>
      </c>
      <c r="L38" s="415">
        <f t="shared" si="24"/>
        <v>781081.08108108107</v>
      </c>
      <c r="M38" s="792"/>
      <c r="N38" s="792"/>
      <c r="O38" s="792"/>
      <c r="P38" s="792"/>
      <c r="Q38" s="174" t="s">
        <v>330</v>
      </c>
      <c r="R38" s="519">
        <v>781081.08108108107</v>
      </c>
      <c r="S38" s="78">
        <f>SUM(F38*R38)</f>
        <v>781081.08108108107</v>
      </c>
      <c r="T38" s="79">
        <v>0.3</v>
      </c>
      <c r="U38" s="73">
        <f t="shared" si="25"/>
        <v>234324.32432432432</v>
      </c>
      <c r="V38" s="73">
        <f t="shared" si="26"/>
        <v>546756.75675675669</v>
      </c>
      <c r="W38" s="56">
        <f t="shared" si="27"/>
        <v>546756.75675675669</v>
      </c>
      <c r="X38" s="79">
        <v>0.11</v>
      </c>
      <c r="Y38" s="56">
        <f t="shared" si="28"/>
        <v>606899.99999999988</v>
      </c>
    </row>
    <row r="39" spans="1:25" s="120" customFormat="1" ht="14.25" customHeight="1" x14ac:dyDescent="0.35">
      <c r="A39" s="787"/>
      <c r="B39" s="784"/>
      <c r="C39" s="884"/>
      <c r="D39" s="787"/>
      <c r="E39" s="290" t="s">
        <v>609</v>
      </c>
      <c r="F39" s="281">
        <v>1</v>
      </c>
      <c r="G39" s="55" t="s">
        <v>50</v>
      </c>
      <c r="H39" s="715">
        <v>1057657.6576576575</v>
      </c>
      <c r="I39" s="413">
        <f t="shared" si="22"/>
        <v>1057657.6576576575</v>
      </c>
      <c r="J39" s="311">
        <v>0</v>
      </c>
      <c r="K39" s="415">
        <f t="shared" si="23"/>
        <v>0</v>
      </c>
      <c r="L39" s="415">
        <f t="shared" si="24"/>
        <v>1057657.6576576575</v>
      </c>
      <c r="M39" s="792"/>
      <c r="N39" s="792"/>
      <c r="O39" s="792"/>
      <c r="P39" s="792"/>
      <c r="Q39" s="174" t="s">
        <v>330</v>
      </c>
      <c r="R39" s="519">
        <v>1057657</v>
      </c>
      <c r="S39" s="78">
        <f>SUM(F39*R39)</f>
        <v>1057657</v>
      </c>
      <c r="T39" s="79">
        <v>0.3</v>
      </c>
      <c r="U39" s="73">
        <f t="shared" si="25"/>
        <v>317297.09999999998</v>
      </c>
      <c r="V39" s="73">
        <f t="shared" si="26"/>
        <v>740359.9</v>
      </c>
      <c r="W39" s="56">
        <f t="shared" si="27"/>
        <v>740359.9</v>
      </c>
      <c r="X39" s="79">
        <v>0.11</v>
      </c>
      <c r="Y39" s="56">
        <f t="shared" si="28"/>
        <v>821799.48900000006</v>
      </c>
    </row>
    <row r="40" spans="1:25" s="120" customFormat="1" ht="15.5" x14ac:dyDescent="0.35">
      <c r="A40" s="788"/>
      <c r="B40" s="785"/>
      <c r="C40" s="839"/>
      <c r="D40" s="788"/>
      <c r="E40" s="520" t="s">
        <v>610</v>
      </c>
      <c r="F40" s="720">
        <v>2</v>
      </c>
      <c r="G40" s="335" t="s">
        <v>50</v>
      </c>
      <c r="H40" s="717">
        <v>1795495.4954954954</v>
      </c>
      <c r="I40" s="44">
        <f t="shared" si="21"/>
        <v>3590990.9909909908</v>
      </c>
      <c r="J40" s="315">
        <v>0</v>
      </c>
      <c r="K40" s="383">
        <f t="shared" si="16"/>
        <v>0</v>
      </c>
      <c r="L40" s="383">
        <f t="shared" si="14"/>
        <v>3590990.9909909908</v>
      </c>
      <c r="M40" s="793"/>
      <c r="N40" s="793"/>
      <c r="O40" s="793"/>
      <c r="P40" s="793"/>
      <c r="Q40" s="689" t="s">
        <v>330</v>
      </c>
      <c r="R40" s="545">
        <v>1795495</v>
      </c>
      <c r="S40" s="97">
        <f>SUM(F40*R40)</f>
        <v>3590990</v>
      </c>
      <c r="T40" s="83">
        <v>0.3</v>
      </c>
      <c r="U40" s="81">
        <f t="shared" si="17"/>
        <v>1077297</v>
      </c>
      <c r="V40" s="81">
        <f t="shared" si="18"/>
        <v>2513693</v>
      </c>
      <c r="W40" s="46">
        <f t="shared" si="5"/>
        <v>2513693</v>
      </c>
      <c r="X40" s="83">
        <v>0.11</v>
      </c>
      <c r="Y40" s="46">
        <f t="shared" si="19"/>
        <v>2790199.23</v>
      </c>
    </row>
    <row r="41" spans="1:25" s="20" customFormat="1" ht="15.5" x14ac:dyDescent="0.35">
      <c r="A41" s="139">
        <v>2</v>
      </c>
      <c r="B41" s="140">
        <v>45825</v>
      </c>
      <c r="C41" s="141">
        <v>118510625</v>
      </c>
      <c r="D41" s="139" t="s">
        <v>611</v>
      </c>
      <c r="E41" s="491" t="s">
        <v>616</v>
      </c>
      <c r="F41" s="139">
        <v>1</v>
      </c>
      <c r="G41" s="147" t="s">
        <v>52</v>
      </c>
      <c r="H41" s="515">
        <v>105405405.405</v>
      </c>
      <c r="I41" s="145">
        <f>SUM(F41*H41)</f>
        <v>105405405.405</v>
      </c>
      <c r="J41" s="149">
        <v>0</v>
      </c>
      <c r="K41" s="146">
        <f t="shared" ref="K41" si="29">SUM(I41*J41)</f>
        <v>0</v>
      </c>
      <c r="L41" s="145">
        <f t="shared" ref="L41" si="30">SUM(I41-K41)</f>
        <v>105405405.405</v>
      </c>
      <c r="M41" s="121">
        <f>SUM(L41:L41)</f>
        <v>105405405.405</v>
      </c>
      <c r="N41" s="121">
        <f>SUM(M41*11%)</f>
        <v>11594594.594550001</v>
      </c>
      <c r="O41" s="121">
        <f>SUM(M41*1.5%)</f>
        <v>1581081.0810749999</v>
      </c>
      <c r="P41" s="121">
        <f>SUM(M41+N41)</f>
        <v>116999999.99955</v>
      </c>
      <c r="Q41" s="258" t="s">
        <v>330</v>
      </c>
      <c r="R41" s="719">
        <v>105405405</v>
      </c>
      <c r="S41" s="148">
        <f>SUM(F41*R41)</f>
        <v>105405405</v>
      </c>
      <c r="T41" s="147">
        <v>0.3</v>
      </c>
      <c r="U41" s="121">
        <f t="shared" ref="U41" si="31">SUM(S41*T41)</f>
        <v>31621621.5</v>
      </c>
      <c r="V41" s="121">
        <f t="shared" ref="V41" si="32">SUM(S41-U41)</f>
        <v>73783783.5</v>
      </c>
      <c r="W41" s="146">
        <f t="shared" ref="W41" si="33">SUM(V41)</f>
        <v>73783783.5</v>
      </c>
      <c r="X41" s="147">
        <v>0.11</v>
      </c>
      <c r="Y41" s="146">
        <f>SUM(W41+(W41*X41))</f>
        <v>81899999.685000002</v>
      </c>
    </row>
    <row r="42" spans="1:25" ht="19.5" customHeight="1" x14ac:dyDescent="0.35"/>
    <row r="43" spans="1:25" ht="19.5" customHeight="1" x14ac:dyDescent="0.35"/>
    <row r="44" spans="1:25" ht="19.5" customHeight="1" x14ac:dyDescent="0.35"/>
    <row r="45" spans="1:25" ht="19.5" customHeight="1" x14ac:dyDescent="0.35"/>
    <row r="46" spans="1:25" ht="19.5" customHeight="1" x14ac:dyDescent="0.35"/>
    <row r="47" spans="1:25" ht="19.5" customHeight="1" x14ac:dyDescent="0.35"/>
    <row r="48" spans="1:25" ht="19.5" customHeight="1" x14ac:dyDescent="0.35"/>
    <row r="49" ht="19.5" customHeight="1" x14ac:dyDescent="0.35"/>
  </sheetData>
  <mergeCells count="21">
    <mergeCell ref="A1:G1"/>
    <mergeCell ref="A6:E6"/>
    <mergeCell ref="A10:C10"/>
    <mergeCell ref="A11:A12"/>
    <mergeCell ref="B11:C11"/>
    <mergeCell ref="D11:D12"/>
    <mergeCell ref="E11:E12"/>
    <mergeCell ref="F11:G11"/>
    <mergeCell ref="N11:N12"/>
    <mergeCell ref="O11:O12"/>
    <mergeCell ref="Q11:Q12"/>
    <mergeCell ref="X11:X12"/>
    <mergeCell ref="Y11:Y12"/>
    <mergeCell ref="A13:A40"/>
    <mergeCell ref="B13:B40"/>
    <mergeCell ref="C13:C40"/>
    <mergeCell ref="D13:D40"/>
    <mergeCell ref="M13:M40"/>
    <mergeCell ref="O13:O40"/>
    <mergeCell ref="P13:P40"/>
    <mergeCell ref="N13:N4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A293-A9DC-414D-A290-F8D0A2D9B622}">
  <dimension ref="A1:KK17"/>
  <sheetViews>
    <sheetView workbookViewId="0">
      <selection activeCell="C17" sqref="C17"/>
    </sheetView>
  </sheetViews>
  <sheetFormatPr defaultRowHeight="14.5" x14ac:dyDescent="0.35"/>
  <cols>
    <col min="1" max="1" width="5.7265625" customWidth="1"/>
    <col min="2" max="2" width="15.7265625" style="28" customWidth="1"/>
    <col min="3" max="3" width="15.7265625" customWidth="1"/>
    <col min="4" max="4" width="27" customWidth="1"/>
    <col min="5" max="5" width="66.1796875" customWidth="1"/>
    <col min="6" max="7" width="8.7265625" customWidth="1"/>
    <col min="8" max="8" width="17" bestFit="1" customWidth="1"/>
    <col min="9" max="16" width="15.7265625" customWidth="1"/>
    <col min="17" max="17" width="23.453125" customWidth="1"/>
    <col min="18" max="18" width="15" bestFit="1" customWidth="1"/>
    <col min="19" max="20" width="24.81640625" bestFit="1" customWidth="1"/>
    <col min="21" max="21" width="15.7265625" customWidth="1"/>
    <col min="22" max="22" width="18.453125" bestFit="1" customWidth="1"/>
    <col min="23" max="23" width="18.453125" style="19" bestFit="1" customWidth="1"/>
    <col min="24" max="25" width="15.7265625" customWidth="1"/>
    <col min="27" max="27" width="12.54296875" bestFit="1" customWidth="1"/>
  </cols>
  <sheetData>
    <row r="1" spans="1:297" ht="26" x14ac:dyDescent="0.35">
      <c r="A1" s="844" t="s">
        <v>145</v>
      </c>
      <c r="B1" s="845"/>
      <c r="C1" s="845"/>
      <c r="D1" s="845"/>
      <c r="E1" s="845"/>
      <c r="F1" s="845"/>
      <c r="G1" s="845"/>
      <c r="H1" s="21"/>
      <c r="I1" s="21"/>
      <c r="J1" s="22"/>
      <c r="K1" s="21"/>
      <c r="L1" s="21"/>
      <c r="M1" s="23"/>
      <c r="N1" s="23"/>
      <c r="O1" s="23"/>
      <c r="P1" s="23"/>
      <c r="Q1" s="23"/>
      <c r="R1" s="23"/>
      <c r="S1" s="25"/>
      <c r="T1" s="23"/>
      <c r="U1" s="23"/>
      <c r="V1" s="23"/>
      <c r="W1" s="25"/>
      <c r="X1" s="23"/>
      <c r="Y1" s="23"/>
    </row>
    <row r="2" spans="1:297" ht="26" x14ac:dyDescent="0.35">
      <c r="A2" s="26"/>
      <c r="B2" s="27"/>
      <c r="C2" s="27"/>
      <c r="D2" s="27"/>
      <c r="E2" s="27"/>
      <c r="F2" s="27"/>
      <c r="G2" s="27"/>
      <c r="H2" s="21"/>
      <c r="I2" s="21"/>
      <c r="J2" s="22"/>
      <c r="K2" s="21"/>
      <c r="L2" s="21"/>
      <c r="M2" s="23"/>
      <c r="N2" s="23"/>
      <c r="O2" s="23"/>
      <c r="P2" s="23"/>
      <c r="Q2" s="23"/>
      <c r="R2" s="23"/>
      <c r="S2" s="25"/>
      <c r="T2" s="23"/>
      <c r="U2" s="23"/>
      <c r="V2" s="23"/>
      <c r="W2" s="25"/>
      <c r="X2" s="23"/>
      <c r="Y2" s="23"/>
    </row>
    <row r="6" spans="1:297" ht="31" x14ac:dyDescent="0.35">
      <c r="A6" s="903" t="s">
        <v>422</v>
      </c>
      <c r="B6" s="903"/>
      <c r="C6" s="903"/>
      <c r="D6" s="903"/>
      <c r="E6" s="903"/>
      <c r="F6" s="27"/>
      <c r="G6" s="27"/>
      <c r="H6" s="21"/>
      <c r="I6" s="21"/>
      <c r="J6" s="22"/>
      <c r="K6" s="21"/>
      <c r="L6" s="21"/>
      <c r="M6" s="31"/>
      <c r="N6" s="23"/>
      <c r="O6" s="448"/>
      <c r="P6" s="448"/>
      <c r="Q6" s="23"/>
      <c r="R6" s="23"/>
      <c r="S6" s="25"/>
      <c r="T6" s="23"/>
      <c r="U6" s="23"/>
      <c r="V6" s="23"/>
      <c r="W6" s="25"/>
      <c r="X6" s="23"/>
      <c r="Y6" s="23"/>
    </row>
    <row r="7" spans="1:297" x14ac:dyDescent="0.35">
      <c r="D7" s="223"/>
    </row>
    <row r="8" spans="1:297" x14ac:dyDescent="0.35">
      <c r="D8" s="223"/>
    </row>
    <row r="9" spans="1:297" x14ac:dyDescent="0.35">
      <c r="D9" s="223"/>
    </row>
    <row r="10" spans="1:297" ht="19" thickBot="1" x14ac:dyDescent="0.4">
      <c r="A10" s="789" t="s">
        <v>746</v>
      </c>
      <c r="B10" s="790"/>
      <c r="C10" s="790"/>
      <c r="D10" s="34"/>
      <c r="E10" s="4"/>
      <c r="F10" s="5"/>
      <c r="G10" s="4"/>
      <c r="H10" s="6"/>
      <c r="I10" s="7"/>
      <c r="J10" s="8"/>
      <c r="K10" s="9"/>
      <c r="L10" s="9"/>
      <c r="M10" s="10"/>
      <c r="N10" s="10"/>
      <c r="O10" s="10"/>
      <c r="P10" s="10"/>
      <c r="Q10" s="11"/>
      <c r="R10" s="11"/>
      <c r="S10" s="12"/>
      <c r="T10" s="13"/>
      <c r="U10" s="13"/>
      <c r="V10" s="13"/>
      <c r="W10" s="12"/>
      <c r="X10" s="13"/>
      <c r="Y10" s="13"/>
    </row>
    <row r="11" spans="1:297" ht="15.5" x14ac:dyDescent="0.35">
      <c r="A11" s="798" t="s">
        <v>0</v>
      </c>
      <c r="B11" s="798" t="s">
        <v>1</v>
      </c>
      <c r="C11" s="798"/>
      <c r="D11" s="798" t="s">
        <v>3</v>
      </c>
      <c r="E11" s="798" t="s">
        <v>5</v>
      </c>
      <c r="F11" s="798" t="s">
        <v>6</v>
      </c>
      <c r="G11" s="798"/>
      <c r="H11" s="370" t="s">
        <v>7</v>
      </c>
      <c r="I11" s="371" t="s">
        <v>8</v>
      </c>
      <c r="J11" s="372" t="s">
        <v>9</v>
      </c>
      <c r="K11" s="371" t="s">
        <v>10</v>
      </c>
      <c r="L11" s="371" t="s">
        <v>10</v>
      </c>
      <c r="M11" s="371" t="s">
        <v>11</v>
      </c>
      <c r="N11" s="802" t="s">
        <v>93</v>
      </c>
      <c r="O11" s="802" t="s">
        <v>206</v>
      </c>
      <c r="P11" s="371" t="s">
        <v>12</v>
      </c>
      <c r="Q11" s="911" t="s">
        <v>13</v>
      </c>
      <c r="R11" s="371" t="s">
        <v>14</v>
      </c>
      <c r="S11" s="371" t="s">
        <v>14</v>
      </c>
      <c r="T11" s="374" t="s">
        <v>15</v>
      </c>
      <c r="U11" s="40" t="s">
        <v>16</v>
      </c>
      <c r="V11" s="40" t="s">
        <v>17</v>
      </c>
      <c r="W11" s="40" t="s">
        <v>18</v>
      </c>
      <c r="X11" s="794" t="s">
        <v>19</v>
      </c>
      <c r="Y11" s="796" t="s">
        <v>17</v>
      </c>
    </row>
    <row r="12" spans="1:297" s="41" customFormat="1" ht="16" thickBot="1" x14ac:dyDescent="0.4">
      <c r="A12" s="799"/>
      <c r="B12" s="399" t="s">
        <v>20</v>
      </c>
      <c r="C12" s="395" t="s">
        <v>21</v>
      </c>
      <c r="D12" s="799"/>
      <c r="E12" s="799"/>
      <c r="F12" s="401" t="s">
        <v>23</v>
      </c>
      <c r="G12" s="395" t="s">
        <v>24</v>
      </c>
      <c r="H12" s="402" t="s">
        <v>25</v>
      </c>
      <c r="I12" s="403" t="s">
        <v>25</v>
      </c>
      <c r="J12" s="404" t="s">
        <v>26</v>
      </c>
      <c r="K12" s="403" t="s">
        <v>27</v>
      </c>
      <c r="L12" s="403" t="s">
        <v>28</v>
      </c>
      <c r="M12" s="403" t="s">
        <v>29</v>
      </c>
      <c r="N12" s="803"/>
      <c r="O12" s="803"/>
      <c r="P12" s="403" t="s">
        <v>30</v>
      </c>
      <c r="Q12" s="912"/>
      <c r="R12" s="403" t="s">
        <v>31</v>
      </c>
      <c r="S12" s="403" t="s">
        <v>32</v>
      </c>
      <c r="T12" s="406" t="s">
        <v>33</v>
      </c>
      <c r="U12" s="395" t="s">
        <v>34</v>
      </c>
      <c r="V12" s="395" t="s">
        <v>35</v>
      </c>
      <c r="W12" s="395" t="s">
        <v>36</v>
      </c>
      <c r="X12" s="795"/>
      <c r="Y12" s="797"/>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row>
    <row r="13" spans="1:297" s="120" customFormat="1" ht="15.5" x14ac:dyDescent="0.35">
      <c r="A13" s="786">
        <v>1</v>
      </c>
      <c r="B13" s="783">
        <v>45995</v>
      </c>
      <c r="C13" s="838" t="s">
        <v>747</v>
      </c>
      <c r="D13" s="786" t="s">
        <v>748</v>
      </c>
      <c r="E13" s="339" t="s">
        <v>749</v>
      </c>
      <c r="F13" s="253">
        <v>3</v>
      </c>
      <c r="G13" s="336" t="s">
        <v>45</v>
      </c>
      <c r="H13" s="759">
        <v>326126</v>
      </c>
      <c r="I13" s="123">
        <f t="shared" ref="I13:I16" si="0">SUM(F13*H13)</f>
        <v>978378</v>
      </c>
      <c r="J13" s="133">
        <v>0</v>
      </c>
      <c r="K13" s="134">
        <f t="shared" ref="K13:K16" si="1">SUM(I13*J13)</f>
        <v>0</v>
      </c>
      <c r="L13" s="134">
        <f>SUM(I13-K13)</f>
        <v>978378</v>
      </c>
      <c r="M13" s="134">
        <f>SUM(L13:L16)</f>
        <v>71616223</v>
      </c>
      <c r="N13" s="134">
        <f t="shared" ref="N13" si="2">SUM(M13*11%)</f>
        <v>7877784.5300000003</v>
      </c>
      <c r="O13" s="134">
        <f t="shared" ref="O13" si="3">SUM(M13*1.5%)</f>
        <v>1074243.345</v>
      </c>
      <c r="P13" s="134">
        <f>SUM(M13+N13)</f>
        <v>79494007.530000001</v>
      </c>
      <c r="Q13" s="171" t="s">
        <v>225</v>
      </c>
      <c r="R13" s="759">
        <v>326126</v>
      </c>
      <c r="S13" s="137">
        <f>SUM(F13*R13)</f>
        <v>978378</v>
      </c>
      <c r="T13" s="138">
        <v>0.3</v>
      </c>
      <c r="U13" s="129">
        <f t="shared" ref="U13:U16" si="4">SUM(S13*T13)</f>
        <v>293513.39999999997</v>
      </c>
      <c r="V13" s="129">
        <f t="shared" ref="V13:V16" si="5">SUM(S13-U13)</f>
        <v>684864.60000000009</v>
      </c>
      <c r="W13" s="134">
        <f t="shared" ref="W13:W16" si="6">SUM(V13)</f>
        <v>684864.60000000009</v>
      </c>
      <c r="X13" s="138">
        <v>0.11</v>
      </c>
      <c r="Y13" s="134">
        <f t="shared" ref="Y13:Y16" si="7">SUM(W13+(W13*X13))</f>
        <v>760199.70600000012</v>
      </c>
    </row>
    <row r="14" spans="1:297" s="120" customFormat="1" ht="15.5" x14ac:dyDescent="0.35">
      <c r="A14" s="787"/>
      <c r="B14" s="784"/>
      <c r="C14" s="884"/>
      <c r="D14" s="787"/>
      <c r="E14" s="580" t="s">
        <v>750</v>
      </c>
      <c r="F14" s="76">
        <v>20</v>
      </c>
      <c r="G14" s="334" t="s">
        <v>45</v>
      </c>
      <c r="H14" s="763">
        <v>202252</v>
      </c>
      <c r="I14" s="54">
        <f t="shared" si="0"/>
        <v>4045040</v>
      </c>
      <c r="J14" s="158">
        <v>0</v>
      </c>
      <c r="K14" s="56">
        <f t="shared" si="1"/>
        <v>0</v>
      </c>
      <c r="L14" s="56">
        <f t="shared" ref="L14:L15" si="8">SUM(I14-K14)</f>
        <v>4045040</v>
      </c>
      <c r="M14" s="56"/>
      <c r="N14" s="56"/>
      <c r="O14" s="56"/>
      <c r="P14" s="56"/>
      <c r="Q14" s="77" t="s">
        <v>225</v>
      </c>
      <c r="R14" s="763">
        <v>202252</v>
      </c>
      <c r="S14" s="78">
        <f>SUM(F14*R14)</f>
        <v>4045040</v>
      </c>
      <c r="T14" s="79">
        <v>0.3</v>
      </c>
      <c r="U14" s="73">
        <f t="shared" si="4"/>
        <v>1213512</v>
      </c>
      <c r="V14" s="73">
        <f t="shared" si="5"/>
        <v>2831528</v>
      </c>
      <c r="W14" s="56">
        <f t="shared" si="6"/>
        <v>2831528</v>
      </c>
      <c r="X14" s="79">
        <v>0.11</v>
      </c>
      <c r="Y14" s="56">
        <f t="shared" si="7"/>
        <v>3142996.08</v>
      </c>
    </row>
    <row r="15" spans="1:297" s="120" customFormat="1" ht="15.5" x14ac:dyDescent="0.35">
      <c r="A15" s="787"/>
      <c r="B15" s="784"/>
      <c r="C15" s="884"/>
      <c r="D15" s="787"/>
      <c r="E15" s="409" t="s">
        <v>339</v>
      </c>
      <c r="F15" s="76">
        <v>1</v>
      </c>
      <c r="G15" s="334" t="s">
        <v>45</v>
      </c>
      <c r="H15" s="763">
        <v>1241441</v>
      </c>
      <c r="I15" s="54">
        <f t="shared" si="0"/>
        <v>1241441</v>
      </c>
      <c r="J15" s="158">
        <v>0</v>
      </c>
      <c r="K15" s="56">
        <f t="shared" si="1"/>
        <v>0</v>
      </c>
      <c r="L15" s="56">
        <f t="shared" si="8"/>
        <v>1241441</v>
      </c>
      <c r="M15" s="56"/>
      <c r="N15" s="56"/>
      <c r="O15" s="56"/>
      <c r="P15" s="56"/>
      <c r="Q15" s="77" t="s">
        <v>225</v>
      </c>
      <c r="R15" s="763">
        <v>1241441</v>
      </c>
      <c r="S15" s="78">
        <f>SUM(F15*R15)</f>
        <v>1241441</v>
      </c>
      <c r="T15" s="79">
        <v>0.3</v>
      </c>
      <c r="U15" s="73">
        <f t="shared" si="4"/>
        <v>372432.3</v>
      </c>
      <c r="V15" s="73">
        <f t="shared" si="5"/>
        <v>869008.7</v>
      </c>
      <c r="W15" s="56">
        <f t="shared" si="6"/>
        <v>869008.7</v>
      </c>
      <c r="X15" s="79">
        <v>0.11</v>
      </c>
      <c r="Y15" s="56">
        <f t="shared" si="7"/>
        <v>964599.65699999989</v>
      </c>
    </row>
    <row r="16" spans="1:297" s="120" customFormat="1" ht="15.5" x14ac:dyDescent="0.35">
      <c r="A16" s="788"/>
      <c r="B16" s="785"/>
      <c r="C16" s="839"/>
      <c r="D16" s="788"/>
      <c r="E16" s="520" t="s">
        <v>751</v>
      </c>
      <c r="F16" s="165">
        <v>52</v>
      </c>
      <c r="G16" s="335" t="s">
        <v>45</v>
      </c>
      <c r="H16" s="764">
        <v>1256757</v>
      </c>
      <c r="I16" s="44">
        <f t="shared" si="0"/>
        <v>65351364</v>
      </c>
      <c r="J16" s="136">
        <v>0</v>
      </c>
      <c r="K16" s="46">
        <f t="shared" si="1"/>
        <v>0</v>
      </c>
      <c r="L16" s="46">
        <f t="shared" ref="L16" si="9">SUM(I16-K16)</f>
        <v>65351364</v>
      </c>
      <c r="M16" s="46"/>
      <c r="N16" s="46"/>
      <c r="O16" s="46"/>
      <c r="P16" s="46"/>
      <c r="Q16" s="128" t="s">
        <v>225</v>
      </c>
      <c r="R16" s="764">
        <v>1256757</v>
      </c>
      <c r="S16" s="97">
        <f>SUM(F16*R16)</f>
        <v>65351364</v>
      </c>
      <c r="T16" s="83">
        <v>0.3</v>
      </c>
      <c r="U16" s="81">
        <f t="shared" si="4"/>
        <v>19605409.199999999</v>
      </c>
      <c r="V16" s="81">
        <f t="shared" si="5"/>
        <v>45745954.799999997</v>
      </c>
      <c r="W16" s="46">
        <f t="shared" si="6"/>
        <v>45745954.799999997</v>
      </c>
      <c r="X16" s="83">
        <v>0.11</v>
      </c>
      <c r="Y16" s="46">
        <f t="shared" si="7"/>
        <v>50778009.827999994</v>
      </c>
    </row>
    <row r="17" ht="19.5" customHeight="1" x14ac:dyDescent="0.35"/>
  </sheetData>
  <mergeCells count="17">
    <mergeCell ref="A1:G1"/>
    <mergeCell ref="A6:E6"/>
    <mergeCell ref="N11:N12"/>
    <mergeCell ref="O11:O12"/>
    <mergeCell ref="Q11:Q12"/>
    <mergeCell ref="X11:X12"/>
    <mergeCell ref="Y11:Y12"/>
    <mergeCell ref="A10:C10"/>
    <mergeCell ref="A11:A12"/>
    <mergeCell ref="B11:C11"/>
    <mergeCell ref="D11:D12"/>
    <mergeCell ref="F11:G11"/>
    <mergeCell ref="A13:A16"/>
    <mergeCell ref="B13:B16"/>
    <mergeCell ref="C13:C16"/>
    <mergeCell ref="D13:D16"/>
    <mergeCell ref="E11:E1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72C7-F013-4DCB-9989-AD046988F14F}">
  <sheetPr codeName="Sheet53"/>
  <dimension ref="A1:KK1464"/>
  <sheetViews>
    <sheetView topLeftCell="A1403" zoomScale="85" zoomScaleNormal="85" workbookViewId="0">
      <selection activeCell="H1266" sqref="H1266"/>
    </sheetView>
  </sheetViews>
  <sheetFormatPr defaultRowHeight="14.5" x14ac:dyDescent="0.35"/>
  <cols>
    <col min="1" max="1" width="4" customWidth="1"/>
    <col min="2" max="2" width="11.453125" bestFit="1" customWidth="1"/>
    <col min="3" max="3" width="13" customWidth="1"/>
    <col min="4" max="4" width="35.54296875" customWidth="1"/>
    <col min="5" max="5" width="61.7265625" customWidth="1"/>
    <col min="6" max="6" width="8.7265625" customWidth="1"/>
    <col min="7" max="7" width="9.453125" customWidth="1"/>
    <col min="8" max="8" width="19.81640625" customWidth="1"/>
    <col min="9" max="9" width="15.7265625" customWidth="1"/>
    <col min="10" max="10" width="8.54296875" customWidth="1"/>
    <col min="11" max="11" width="14.7265625" customWidth="1"/>
    <col min="12" max="13" width="17" customWidth="1"/>
    <col min="14" max="15" width="14.54296875" customWidth="1"/>
    <col min="16" max="16" width="19.453125" customWidth="1"/>
    <col min="17" max="17" width="33.1796875" customWidth="1"/>
    <col min="18" max="18" width="19.54296875" bestFit="1" customWidth="1"/>
    <col min="19" max="19" width="15" customWidth="1"/>
    <col min="20" max="20" width="14" customWidth="1"/>
    <col min="21" max="21" width="15" customWidth="1"/>
    <col min="22" max="22" width="15.26953125" customWidth="1"/>
    <col min="23" max="23" width="17.81640625" customWidth="1"/>
    <col min="24" max="24" width="19.81640625" customWidth="1"/>
    <col min="25" max="25" width="14.54296875" customWidth="1"/>
    <col min="28" max="29" width="11.54296875" bestFit="1" customWidth="1"/>
  </cols>
  <sheetData>
    <row r="1" spans="1:297" s="35" customFormat="1" ht="15.5" x14ac:dyDescent="0.35">
      <c r="A1" s="209"/>
      <c r="B1" s="37"/>
      <c r="C1" s="271"/>
      <c r="D1" s="271"/>
      <c r="E1" s="32"/>
      <c r="F1" s="5"/>
      <c r="G1" s="210"/>
      <c r="H1" s="176"/>
      <c r="I1" s="7"/>
      <c r="J1" s="210"/>
      <c r="K1" s="9"/>
      <c r="L1" s="9"/>
      <c r="M1" s="10"/>
      <c r="N1" s="392"/>
      <c r="O1" s="348"/>
      <c r="P1" s="12"/>
      <c r="Q1" s="2"/>
      <c r="R1" s="11"/>
      <c r="S1" s="11"/>
      <c r="T1" s="8"/>
      <c r="U1" s="10"/>
      <c r="V1" s="10"/>
      <c r="W1" s="9"/>
      <c r="X1" s="12"/>
      <c r="Y1" s="9"/>
    </row>
    <row r="2" spans="1:297" s="35" customFormat="1" x14ac:dyDescent="0.35">
      <c r="L2" s="232"/>
      <c r="M2" s="502"/>
      <c r="P2" s="502"/>
      <c r="W2" s="502"/>
    </row>
    <row r="3" spans="1:297" s="35" customFormat="1" ht="15.5" x14ac:dyDescent="0.35">
      <c r="A3" s="209"/>
      <c r="B3" s="37"/>
      <c r="C3" s="271"/>
      <c r="D3" s="271"/>
      <c r="E3" s="32"/>
      <c r="F3" s="5"/>
      <c r="G3" s="210"/>
      <c r="H3" s="176"/>
      <c r="I3" s="7"/>
      <c r="J3" s="210"/>
      <c r="K3" s="9"/>
      <c r="L3" s="9"/>
      <c r="M3" s="10"/>
      <c r="N3" s="392" t="e">
        <f>SUM(#REF!)</f>
        <v>#REF!</v>
      </c>
      <c r="O3" s="31" t="e">
        <f>SUM(#REF!)</f>
        <v>#REF!</v>
      </c>
      <c r="P3" s="394" t="e">
        <f>SUM(#REF!+N3)</f>
        <v>#REF!</v>
      </c>
      <c r="Q3" s="2"/>
      <c r="R3" s="11"/>
      <c r="S3" s="11"/>
      <c r="T3" s="8"/>
      <c r="U3" s="10"/>
      <c r="V3" s="10"/>
      <c r="W3" s="9" t="e">
        <f>SUM(#REF!)</f>
        <v>#REF!</v>
      </c>
      <c r="X3" s="12"/>
      <c r="Y3" s="9"/>
    </row>
    <row r="4" spans="1:297" ht="26" x14ac:dyDescent="0.6">
      <c r="A4" s="917">
        <v>2025</v>
      </c>
      <c r="B4" s="917"/>
      <c r="C4" s="917"/>
      <c r="D4" s="917"/>
    </row>
    <row r="5" spans="1:297" s="35" customFormat="1" ht="15.5" x14ac:dyDescent="0.35">
      <c r="A5" s="209"/>
      <c r="B5" s="37"/>
      <c r="C5" s="271"/>
      <c r="D5" s="271"/>
      <c r="E5" s="32"/>
      <c r="F5" s="5"/>
      <c r="G5" s="210"/>
      <c r="H5" s="176"/>
      <c r="I5" s="7"/>
      <c r="J5" s="210"/>
      <c r="K5" s="9"/>
      <c r="L5" s="9"/>
      <c r="M5" s="10"/>
      <c r="N5" s="392"/>
      <c r="O5" s="31"/>
      <c r="P5" s="394"/>
      <c r="Q5" s="2"/>
      <c r="R5" s="11"/>
      <c r="S5" s="11"/>
      <c r="T5" s="8"/>
      <c r="U5" s="10"/>
      <c r="V5" s="10"/>
      <c r="W5" s="9"/>
      <c r="X5" s="12"/>
      <c r="Y5" s="9"/>
    </row>
    <row r="6" spans="1:297" s="35" customFormat="1" ht="15.5" x14ac:dyDescent="0.35">
      <c r="A6" s="209"/>
      <c r="B6" s="37"/>
      <c r="C6" s="271"/>
      <c r="D6" s="271"/>
      <c r="E6" s="32"/>
      <c r="F6" s="5"/>
      <c r="G6" s="210"/>
      <c r="H6" s="176"/>
      <c r="I6" s="7"/>
      <c r="J6" s="210"/>
      <c r="K6" s="9"/>
      <c r="L6" s="9"/>
      <c r="M6" s="10"/>
      <c r="N6" s="392"/>
      <c r="O6" s="31"/>
      <c r="P6" s="394"/>
      <c r="Q6" s="2"/>
      <c r="R6" s="11"/>
      <c r="S6" s="11"/>
      <c r="T6" s="8"/>
      <c r="U6" s="10"/>
      <c r="V6" s="10"/>
      <c r="W6" s="9"/>
      <c r="X6" s="12"/>
      <c r="Y6" s="9"/>
    </row>
    <row r="7" spans="1:297" s="35" customFormat="1" ht="15.5" x14ac:dyDescent="0.35">
      <c r="A7" s="209"/>
      <c r="B7" s="37"/>
      <c r="C7" s="271"/>
      <c r="D7" s="271"/>
      <c r="E7" s="32"/>
      <c r="F7" s="5"/>
      <c r="G7" s="210"/>
      <c r="H7" s="176"/>
      <c r="I7" s="7"/>
      <c r="J7" s="210"/>
      <c r="K7" s="9"/>
      <c r="L7" s="9"/>
      <c r="M7" s="10"/>
      <c r="N7" s="392"/>
      <c r="O7" s="31"/>
      <c r="P7" s="394"/>
      <c r="Q7" s="2"/>
      <c r="R7" s="11"/>
      <c r="S7" s="11"/>
      <c r="T7" s="8"/>
      <c r="U7" s="10"/>
      <c r="V7" s="10"/>
      <c r="W7" s="9"/>
      <c r="X7" s="12"/>
      <c r="Y7" s="9"/>
    </row>
    <row r="8" spans="1:297" ht="19" thickBot="1" x14ac:dyDescent="0.4">
      <c r="A8" s="843" t="s">
        <v>376</v>
      </c>
      <c r="B8" s="842"/>
      <c r="C8" s="842"/>
      <c r="D8" s="2"/>
      <c r="E8" s="4"/>
      <c r="F8" s="5"/>
      <c r="G8" s="4"/>
      <c r="H8" s="6"/>
      <c r="I8" s="7"/>
      <c r="J8" s="8"/>
      <c r="K8" s="9"/>
      <c r="L8" s="9"/>
      <c r="M8" s="10"/>
      <c r="N8" s="10"/>
      <c r="O8" s="10"/>
      <c r="P8" s="10"/>
      <c r="Q8" s="11"/>
      <c r="R8" s="11"/>
      <c r="S8" s="12"/>
      <c r="T8" s="10"/>
      <c r="U8" s="10"/>
      <c r="V8" s="10"/>
      <c r="W8" s="12"/>
      <c r="X8" s="10"/>
      <c r="Y8" s="10"/>
    </row>
    <row r="9" spans="1:297" ht="15.5" x14ac:dyDescent="0.35">
      <c r="A9" s="798" t="s">
        <v>0</v>
      </c>
      <c r="B9" s="798" t="s">
        <v>1</v>
      </c>
      <c r="C9" s="798"/>
      <c r="D9" s="800" t="s">
        <v>3</v>
      </c>
      <c r="E9" s="798" t="s">
        <v>5</v>
      </c>
      <c r="F9" s="798" t="s">
        <v>6</v>
      </c>
      <c r="G9" s="798"/>
      <c r="H9" s="370" t="s">
        <v>7</v>
      </c>
      <c r="I9" s="371" t="s">
        <v>8</v>
      </c>
      <c r="J9" s="372" t="s">
        <v>9</v>
      </c>
      <c r="K9" s="371" t="s">
        <v>10</v>
      </c>
      <c r="L9" s="371" t="s">
        <v>10</v>
      </c>
      <c r="M9" s="371" t="s">
        <v>11</v>
      </c>
      <c r="N9" s="802" t="s">
        <v>93</v>
      </c>
      <c r="O9" s="802" t="s">
        <v>206</v>
      </c>
      <c r="P9" s="371" t="s">
        <v>12</v>
      </c>
      <c r="Q9" s="804" t="s">
        <v>13</v>
      </c>
      <c r="R9" s="371" t="s">
        <v>14</v>
      </c>
      <c r="S9" s="371" t="s">
        <v>14</v>
      </c>
      <c r="T9" s="374" t="s">
        <v>15</v>
      </c>
      <c r="U9" s="40" t="s">
        <v>16</v>
      </c>
      <c r="V9" s="40" t="s">
        <v>17</v>
      </c>
      <c r="W9" s="40" t="s">
        <v>18</v>
      </c>
      <c r="X9" s="794" t="s">
        <v>19</v>
      </c>
      <c r="Y9" s="796" t="s">
        <v>17</v>
      </c>
    </row>
    <row r="10" spans="1:297" s="41" customFormat="1" ht="16" thickBot="1" x14ac:dyDescent="0.4">
      <c r="A10" s="799"/>
      <c r="B10" s="399" t="s">
        <v>20</v>
      </c>
      <c r="C10" s="395" t="s">
        <v>21</v>
      </c>
      <c r="D10" s="801"/>
      <c r="E10" s="799"/>
      <c r="F10" s="401" t="s">
        <v>23</v>
      </c>
      <c r="G10" s="395" t="s">
        <v>24</v>
      </c>
      <c r="H10" s="402" t="s">
        <v>25</v>
      </c>
      <c r="I10" s="403" t="s">
        <v>25</v>
      </c>
      <c r="J10" s="404" t="s">
        <v>26</v>
      </c>
      <c r="K10" s="403" t="s">
        <v>27</v>
      </c>
      <c r="L10" s="403" t="s">
        <v>28</v>
      </c>
      <c r="M10" s="403" t="s">
        <v>29</v>
      </c>
      <c r="N10" s="803"/>
      <c r="O10" s="803"/>
      <c r="P10" s="403" t="s">
        <v>30</v>
      </c>
      <c r="Q10" s="805"/>
      <c r="R10" s="403" t="s">
        <v>31</v>
      </c>
      <c r="S10" s="403" t="s">
        <v>32</v>
      </c>
      <c r="T10" s="406" t="s">
        <v>33</v>
      </c>
      <c r="U10" s="395" t="s">
        <v>34</v>
      </c>
      <c r="V10" s="395" t="s">
        <v>35</v>
      </c>
      <c r="W10" s="395" t="s">
        <v>36</v>
      </c>
      <c r="X10" s="795"/>
      <c r="Y10" s="797"/>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row>
    <row r="11" spans="1:297" s="35" customFormat="1" ht="15.5" x14ac:dyDescent="0.35">
      <c r="A11" s="820">
        <v>1</v>
      </c>
      <c r="B11" s="783">
        <v>45664</v>
      </c>
      <c r="C11" s="823">
        <v>117170125</v>
      </c>
      <c r="D11" s="823" t="s">
        <v>79</v>
      </c>
      <c r="E11" s="172" t="s">
        <v>61</v>
      </c>
      <c r="F11" s="203">
        <v>2</v>
      </c>
      <c r="G11" s="133" t="s">
        <v>39</v>
      </c>
      <c r="H11" s="204">
        <v>3609000</v>
      </c>
      <c r="I11" s="123">
        <f t="shared" ref="I11:I42" si="0">SUM(F11*H11)</f>
        <v>7218000</v>
      </c>
      <c r="J11" s="133">
        <v>0.3</v>
      </c>
      <c r="K11" s="134">
        <f t="shared" ref="K11:K42" si="1">SUM(I11*J11)</f>
        <v>2165400</v>
      </c>
      <c r="L11" s="134">
        <f t="shared" ref="L11:L42" si="2">SUM(I11-K11)</f>
        <v>5052600</v>
      </c>
      <c r="M11" s="134">
        <f>SUM(L11:L18)</f>
        <v>21247100</v>
      </c>
      <c r="N11" s="331">
        <f>SUM(M11*11%)</f>
        <v>2337181</v>
      </c>
      <c r="O11" s="332"/>
      <c r="P11" s="134">
        <f>SUM(M11+N11)</f>
        <v>23584281</v>
      </c>
      <c r="Q11" s="171" t="s">
        <v>260</v>
      </c>
      <c r="R11" s="181">
        <v>1561285</v>
      </c>
      <c r="S11" s="137">
        <f>SUM(F11*R11)</f>
        <v>3122570</v>
      </c>
      <c r="T11" s="135">
        <v>0</v>
      </c>
      <c r="U11" s="129">
        <f t="shared" ref="U11:U42" si="3">SUM(S11*T11)</f>
        <v>0</v>
      </c>
      <c r="V11" s="129">
        <f t="shared" ref="V11:V42" si="4">SUM(S11-U11)</f>
        <v>3122570</v>
      </c>
      <c r="W11" s="134">
        <f t="shared" ref="W11:W42" si="5">SUM(V11)</f>
        <v>3122570</v>
      </c>
      <c r="X11" s="138">
        <v>0.11</v>
      </c>
      <c r="Y11" s="134">
        <f t="shared" ref="Y11:Y42" si="6">SUM(W11+(W11*X11))</f>
        <v>3466052.7</v>
      </c>
      <c r="Z11" s="188"/>
    </row>
    <row r="12" spans="1:297" s="35" customFormat="1" ht="15.5" x14ac:dyDescent="0.35">
      <c r="A12" s="821"/>
      <c r="B12" s="784"/>
      <c r="C12" s="824"/>
      <c r="D12" s="824"/>
      <c r="E12" s="125" t="s">
        <v>153</v>
      </c>
      <c r="F12" s="310">
        <v>1</v>
      </c>
      <c r="G12" s="310" t="s">
        <v>46</v>
      </c>
      <c r="H12" s="157">
        <v>1412000</v>
      </c>
      <c r="I12" s="54">
        <f t="shared" si="0"/>
        <v>1412000</v>
      </c>
      <c r="J12" s="158">
        <v>0.3</v>
      </c>
      <c r="K12" s="56">
        <f t="shared" si="1"/>
        <v>423600</v>
      </c>
      <c r="L12" s="56">
        <f t="shared" si="2"/>
        <v>988400</v>
      </c>
      <c r="M12" s="56"/>
      <c r="N12" s="353"/>
      <c r="O12" s="277"/>
      <c r="P12" s="79"/>
      <c r="Q12" s="77" t="s">
        <v>260</v>
      </c>
      <c r="R12" s="78">
        <v>557900</v>
      </c>
      <c r="S12" s="78">
        <f>SUM(F12*R12)</f>
        <v>557900</v>
      </c>
      <c r="T12" s="55">
        <v>0</v>
      </c>
      <c r="U12" s="73">
        <f t="shared" si="3"/>
        <v>0</v>
      </c>
      <c r="V12" s="73">
        <f t="shared" si="4"/>
        <v>557900</v>
      </c>
      <c r="W12" s="56">
        <f t="shared" si="5"/>
        <v>557900</v>
      </c>
      <c r="X12" s="79">
        <v>0.11</v>
      </c>
      <c r="Y12" s="56">
        <f t="shared" si="6"/>
        <v>619269</v>
      </c>
    </row>
    <row r="13" spans="1:297" s="35" customFormat="1" ht="15.5" x14ac:dyDescent="0.35">
      <c r="A13" s="821"/>
      <c r="B13" s="784"/>
      <c r="C13" s="824"/>
      <c r="D13" s="824"/>
      <c r="E13" s="125" t="s">
        <v>148</v>
      </c>
      <c r="F13" s="75">
        <v>3</v>
      </c>
      <c r="G13" s="158" t="s">
        <v>42</v>
      </c>
      <c r="H13" s="157">
        <v>1815000</v>
      </c>
      <c r="I13" s="54">
        <f t="shared" si="0"/>
        <v>5445000</v>
      </c>
      <c r="J13" s="158">
        <v>0.3</v>
      </c>
      <c r="K13" s="56">
        <f t="shared" si="1"/>
        <v>1633500</v>
      </c>
      <c r="L13" s="56">
        <f t="shared" si="2"/>
        <v>3811500</v>
      </c>
      <c r="M13" s="56"/>
      <c r="N13" s="353"/>
      <c r="O13" s="277"/>
      <c r="P13" s="56"/>
      <c r="Q13" s="77" t="s">
        <v>260</v>
      </c>
      <c r="R13" s="166">
        <v>658000</v>
      </c>
      <c r="S13" s="78">
        <f>SUM(F13*R13)</f>
        <v>1974000</v>
      </c>
      <c r="T13" s="55">
        <v>0</v>
      </c>
      <c r="U13" s="73">
        <f t="shared" si="3"/>
        <v>0</v>
      </c>
      <c r="V13" s="73">
        <f t="shared" si="4"/>
        <v>1974000</v>
      </c>
      <c r="W13" s="56">
        <f t="shared" si="5"/>
        <v>1974000</v>
      </c>
      <c r="X13" s="79">
        <v>0.11</v>
      </c>
      <c r="Y13" s="56">
        <f t="shared" si="6"/>
        <v>2191140</v>
      </c>
      <c r="Z13" s="188"/>
    </row>
    <row r="14" spans="1:297" s="35" customFormat="1" ht="15.5" x14ac:dyDescent="0.35">
      <c r="A14" s="821"/>
      <c r="B14" s="784"/>
      <c r="C14" s="824"/>
      <c r="D14" s="824"/>
      <c r="E14" s="125" t="s">
        <v>95</v>
      </c>
      <c r="F14" s="75">
        <v>3</v>
      </c>
      <c r="G14" s="158" t="s">
        <v>42</v>
      </c>
      <c r="H14" s="157">
        <v>2891000</v>
      </c>
      <c r="I14" s="54">
        <f t="shared" si="0"/>
        <v>8673000</v>
      </c>
      <c r="J14" s="158">
        <v>0.3</v>
      </c>
      <c r="K14" s="56">
        <f t="shared" si="1"/>
        <v>2601900</v>
      </c>
      <c r="L14" s="56">
        <f t="shared" si="2"/>
        <v>6071100</v>
      </c>
      <c r="M14" s="56"/>
      <c r="N14" s="353"/>
      <c r="O14" s="277"/>
      <c r="P14" s="56"/>
      <c r="Q14" s="77" t="s">
        <v>260</v>
      </c>
      <c r="R14" s="166">
        <v>1462000</v>
      </c>
      <c r="S14" s="78">
        <f>SUM(F14*R14)</f>
        <v>4386000</v>
      </c>
      <c r="T14" s="55">
        <v>0</v>
      </c>
      <c r="U14" s="73">
        <f t="shared" si="3"/>
        <v>0</v>
      </c>
      <c r="V14" s="73">
        <f t="shared" si="4"/>
        <v>4386000</v>
      </c>
      <c r="W14" s="56">
        <f t="shared" si="5"/>
        <v>4386000</v>
      </c>
      <c r="X14" s="79">
        <v>0.11</v>
      </c>
      <c r="Y14" s="56">
        <f t="shared" si="6"/>
        <v>4868460</v>
      </c>
      <c r="Z14" s="188"/>
    </row>
    <row r="15" spans="1:297" s="35" customFormat="1" ht="15.5" x14ac:dyDescent="0.35">
      <c r="A15" s="821"/>
      <c r="B15" s="784"/>
      <c r="C15" s="824"/>
      <c r="D15" s="824"/>
      <c r="E15" s="125" t="s">
        <v>83</v>
      </c>
      <c r="F15" s="75">
        <v>1</v>
      </c>
      <c r="G15" s="158" t="s">
        <v>39</v>
      </c>
      <c r="H15" s="157">
        <v>1667000</v>
      </c>
      <c r="I15" s="54">
        <f t="shared" si="0"/>
        <v>1667000</v>
      </c>
      <c r="J15" s="158">
        <v>0.3</v>
      </c>
      <c r="K15" s="56">
        <f t="shared" si="1"/>
        <v>500100</v>
      </c>
      <c r="L15" s="56">
        <f t="shared" si="2"/>
        <v>1166900</v>
      </c>
      <c r="M15" s="56"/>
      <c r="N15" s="353"/>
      <c r="O15" s="277"/>
      <c r="P15" s="79"/>
      <c r="Q15" s="77" t="s">
        <v>260</v>
      </c>
      <c r="R15" s="166">
        <v>720940</v>
      </c>
      <c r="S15" s="78">
        <f>SUM(F15*R15)</f>
        <v>720940</v>
      </c>
      <c r="T15" s="55">
        <v>0</v>
      </c>
      <c r="U15" s="73">
        <f t="shared" si="3"/>
        <v>0</v>
      </c>
      <c r="V15" s="73">
        <f t="shared" si="4"/>
        <v>720940</v>
      </c>
      <c r="W15" s="56">
        <f t="shared" si="5"/>
        <v>720940</v>
      </c>
      <c r="X15" s="79">
        <v>0.11</v>
      </c>
      <c r="Y15" s="56">
        <f t="shared" si="6"/>
        <v>800243.4</v>
      </c>
    </row>
    <row r="16" spans="1:297" s="35" customFormat="1" ht="15.5" x14ac:dyDescent="0.35">
      <c r="A16" s="821"/>
      <c r="B16" s="784"/>
      <c r="C16" s="824"/>
      <c r="D16" s="824"/>
      <c r="E16" s="125" t="s">
        <v>82</v>
      </c>
      <c r="F16" s="75">
        <v>1</v>
      </c>
      <c r="G16" s="158" t="s">
        <v>39</v>
      </c>
      <c r="H16" s="157">
        <v>929000</v>
      </c>
      <c r="I16" s="54">
        <f t="shared" si="0"/>
        <v>929000</v>
      </c>
      <c r="J16" s="158">
        <v>0.3</v>
      </c>
      <c r="K16" s="56">
        <f t="shared" si="1"/>
        <v>278700</v>
      </c>
      <c r="L16" s="56">
        <f t="shared" si="2"/>
        <v>650300</v>
      </c>
      <c r="M16" s="56"/>
      <c r="N16" s="353"/>
      <c r="O16" s="277"/>
      <c r="P16" s="79"/>
      <c r="Q16" s="77" t="s">
        <v>260</v>
      </c>
      <c r="R16" s="206">
        <v>401830</v>
      </c>
      <c r="S16" s="78">
        <f>SUM(F16*R16)</f>
        <v>401830</v>
      </c>
      <c r="T16" s="55">
        <v>0</v>
      </c>
      <c r="U16" s="73">
        <f t="shared" si="3"/>
        <v>0</v>
      </c>
      <c r="V16" s="73">
        <f t="shared" si="4"/>
        <v>401830</v>
      </c>
      <c r="W16" s="56">
        <f t="shared" si="5"/>
        <v>401830</v>
      </c>
      <c r="X16" s="79">
        <v>0.11</v>
      </c>
      <c r="Y16" s="56">
        <f t="shared" si="6"/>
        <v>446031.3</v>
      </c>
    </row>
    <row r="17" spans="1:26" s="35" customFormat="1" ht="15.5" x14ac:dyDescent="0.35">
      <c r="A17" s="821"/>
      <c r="B17" s="784"/>
      <c r="C17" s="824"/>
      <c r="D17" s="824"/>
      <c r="E17" s="125" t="s">
        <v>125</v>
      </c>
      <c r="F17" s="75">
        <v>1</v>
      </c>
      <c r="G17" s="158" t="s">
        <v>45</v>
      </c>
      <c r="H17" s="157">
        <v>1681000</v>
      </c>
      <c r="I17" s="54">
        <f t="shared" si="0"/>
        <v>1681000</v>
      </c>
      <c r="J17" s="158">
        <v>0.3</v>
      </c>
      <c r="K17" s="56">
        <f t="shared" si="1"/>
        <v>504300</v>
      </c>
      <c r="L17" s="56">
        <f t="shared" si="2"/>
        <v>1176700</v>
      </c>
      <c r="M17" s="56"/>
      <c r="N17" s="353"/>
      <c r="O17" s="277"/>
      <c r="P17" s="79"/>
      <c r="Q17" s="77" t="s">
        <v>260</v>
      </c>
      <c r="R17" s="166">
        <v>658000</v>
      </c>
      <c r="S17" s="78">
        <f>SUM(F17*R17)</f>
        <v>658000</v>
      </c>
      <c r="T17" s="55">
        <v>0</v>
      </c>
      <c r="U17" s="73">
        <f t="shared" si="3"/>
        <v>0</v>
      </c>
      <c r="V17" s="73">
        <f t="shared" si="4"/>
        <v>658000</v>
      </c>
      <c r="W17" s="56">
        <f t="shared" si="5"/>
        <v>658000</v>
      </c>
      <c r="X17" s="79">
        <v>0.11</v>
      </c>
      <c r="Y17" s="56">
        <f t="shared" si="6"/>
        <v>730380</v>
      </c>
      <c r="Z17" s="188"/>
    </row>
    <row r="18" spans="1:26" s="35" customFormat="1" ht="15.5" x14ac:dyDescent="0.35">
      <c r="A18" s="822"/>
      <c r="B18" s="785"/>
      <c r="C18" s="825"/>
      <c r="D18" s="825"/>
      <c r="E18" s="90" t="s">
        <v>80</v>
      </c>
      <c r="F18" s="202">
        <v>1</v>
      </c>
      <c r="G18" s="136" t="s">
        <v>39</v>
      </c>
      <c r="H18" s="177">
        <v>3328000</v>
      </c>
      <c r="I18" s="44">
        <f t="shared" si="0"/>
        <v>3328000</v>
      </c>
      <c r="J18" s="136">
        <v>0.3</v>
      </c>
      <c r="K18" s="46">
        <f t="shared" si="1"/>
        <v>998400</v>
      </c>
      <c r="L18" s="46">
        <f t="shared" si="2"/>
        <v>2329600</v>
      </c>
      <c r="M18" s="46"/>
      <c r="N18" s="342"/>
      <c r="O18" s="343"/>
      <c r="P18" s="83"/>
      <c r="Q18" s="128" t="s">
        <v>260</v>
      </c>
      <c r="R18" s="186">
        <v>500500</v>
      </c>
      <c r="S18" s="97">
        <f>SUM(F18*R18)</f>
        <v>500500</v>
      </c>
      <c r="T18" s="45">
        <v>0</v>
      </c>
      <c r="U18" s="81">
        <f t="shared" si="3"/>
        <v>0</v>
      </c>
      <c r="V18" s="81">
        <f t="shared" si="4"/>
        <v>500500</v>
      </c>
      <c r="W18" s="46">
        <f t="shared" si="5"/>
        <v>500500</v>
      </c>
      <c r="X18" s="83">
        <v>0.11</v>
      </c>
      <c r="Y18" s="46">
        <f t="shared" si="6"/>
        <v>555555</v>
      </c>
      <c r="Z18" s="188"/>
    </row>
    <row r="19" spans="1:26" s="270" customFormat="1" ht="15.5" x14ac:dyDescent="0.35">
      <c r="A19" s="786">
        <v>2</v>
      </c>
      <c r="B19" s="783">
        <v>45660</v>
      </c>
      <c r="C19" s="786">
        <v>117180125</v>
      </c>
      <c r="D19" s="786" t="s">
        <v>37</v>
      </c>
      <c r="E19" s="317" t="s">
        <v>220</v>
      </c>
      <c r="F19" s="203">
        <v>1</v>
      </c>
      <c r="G19" s="319" t="s">
        <v>39</v>
      </c>
      <c r="H19" s="320">
        <v>627000</v>
      </c>
      <c r="I19" s="412">
        <f t="shared" si="0"/>
        <v>627000</v>
      </c>
      <c r="J19" s="319">
        <v>0</v>
      </c>
      <c r="K19" s="382">
        <f t="shared" si="1"/>
        <v>0</v>
      </c>
      <c r="L19" s="382">
        <f t="shared" si="2"/>
        <v>627000</v>
      </c>
      <c r="M19" s="846">
        <f>SUM(L19:L66)</f>
        <v>111777598.40000001</v>
      </c>
      <c r="N19" s="846">
        <f>SUM(M19*11%)</f>
        <v>12295535.824000001</v>
      </c>
      <c r="O19" s="187"/>
      <c r="P19" s="846">
        <f>SUM(M19+N19)</f>
        <v>124073134.22400001</v>
      </c>
      <c r="Q19" s="485" t="s">
        <v>258</v>
      </c>
      <c r="R19" s="451">
        <v>270930</v>
      </c>
      <c r="S19" s="649">
        <f>SUM(F19*R19)</f>
        <v>270930</v>
      </c>
      <c r="T19" s="638">
        <v>0</v>
      </c>
      <c r="U19" s="239">
        <f t="shared" si="3"/>
        <v>0</v>
      </c>
      <c r="V19" s="239">
        <f t="shared" si="4"/>
        <v>270930</v>
      </c>
      <c r="W19" s="238">
        <f t="shared" si="5"/>
        <v>270930</v>
      </c>
      <c r="X19" s="638">
        <v>0.11</v>
      </c>
      <c r="Y19" s="238">
        <f t="shared" si="6"/>
        <v>300732.3</v>
      </c>
      <c r="Z19" s="523"/>
    </row>
    <row r="20" spans="1:26" s="120" customFormat="1" ht="15.5" x14ac:dyDescent="0.35">
      <c r="A20" s="787"/>
      <c r="B20" s="784"/>
      <c r="C20" s="787"/>
      <c r="D20" s="787"/>
      <c r="E20" s="125" t="s">
        <v>353</v>
      </c>
      <c r="F20" s="310">
        <v>25</v>
      </c>
      <c r="G20" s="158" t="s">
        <v>45</v>
      </c>
      <c r="H20" s="157">
        <v>27000</v>
      </c>
      <c r="I20" s="413">
        <f t="shared" si="0"/>
        <v>675000</v>
      </c>
      <c r="J20" s="311">
        <v>0.2</v>
      </c>
      <c r="K20" s="415">
        <f t="shared" si="1"/>
        <v>135000</v>
      </c>
      <c r="L20" s="415">
        <f t="shared" si="2"/>
        <v>540000</v>
      </c>
      <c r="M20" s="848"/>
      <c r="N20" s="848"/>
      <c r="O20" s="197"/>
      <c r="P20" s="848"/>
      <c r="Q20" s="484" t="s">
        <v>68</v>
      </c>
      <c r="R20" s="206">
        <v>15000</v>
      </c>
      <c r="S20" s="155">
        <f>SUM(F20*R20)</f>
        <v>375000</v>
      </c>
      <c r="T20" s="156">
        <v>0</v>
      </c>
      <c r="U20" s="480">
        <f t="shared" si="3"/>
        <v>0</v>
      </c>
      <c r="V20" s="480">
        <f t="shared" si="4"/>
        <v>375000</v>
      </c>
      <c r="W20" s="424">
        <f t="shared" si="5"/>
        <v>375000</v>
      </c>
      <c r="X20" s="156">
        <v>0</v>
      </c>
      <c r="Y20" s="424">
        <f t="shared" si="6"/>
        <v>375000</v>
      </c>
    </row>
    <row r="21" spans="1:26" s="120" customFormat="1" ht="15.5" x14ac:dyDescent="0.35">
      <c r="A21" s="787"/>
      <c r="B21" s="784"/>
      <c r="C21" s="787"/>
      <c r="D21" s="787"/>
      <c r="E21" s="282" t="s">
        <v>177</v>
      </c>
      <c r="F21" s="310">
        <v>1</v>
      </c>
      <c r="G21" s="158" t="s">
        <v>39</v>
      </c>
      <c r="H21" s="157">
        <v>983000</v>
      </c>
      <c r="I21" s="413">
        <f t="shared" si="0"/>
        <v>983000</v>
      </c>
      <c r="J21" s="311">
        <v>0</v>
      </c>
      <c r="K21" s="415">
        <f t="shared" si="1"/>
        <v>0</v>
      </c>
      <c r="L21" s="415">
        <f t="shared" si="2"/>
        <v>983000</v>
      </c>
      <c r="M21" s="848"/>
      <c r="N21" s="848"/>
      <c r="O21" s="197"/>
      <c r="P21" s="848"/>
      <c r="Q21" s="484" t="s">
        <v>258</v>
      </c>
      <c r="R21" s="483">
        <v>424765</v>
      </c>
      <c r="S21" s="155">
        <f>SUM(F21*R21)</f>
        <v>424765</v>
      </c>
      <c r="T21" s="156">
        <v>0</v>
      </c>
      <c r="U21" s="480">
        <f t="shared" si="3"/>
        <v>0</v>
      </c>
      <c r="V21" s="480">
        <f t="shared" si="4"/>
        <v>424765</v>
      </c>
      <c r="W21" s="424">
        <f t="shared" si="5"/>
        <v>424765</v>
      </c>
      <c r="X21" s="156">
        <v>0.11</v>
      </c>
      <c r="Y21" s="424">
        <f t="shared" si="6"/>
        <v>471489.15</v>
      </c>
    </row>
    <row r="22" spans="1:26" s="120" customFormat="1" ht="15.5" x14ac:dyDescent="0.35">
      <c r="A22" s="787"/>
      <c r="B22" s="784"/>
      <c r="C22" s="787"/>
      <c r="D22" s="787"/>
      <c r="E22" s="282" t="s">
        <v>316</v>
      </c>
      <c r="F22" s="75">
        <v>1</v>
      </c>
      <c r="G22" s="311" t="s">
        <v>45</v>
      </c>
      <c r="H22" s="312">
        <v>4583750</v>
      </c>
      <c r="I22" s="413">
        <f t="shared" si="0"/>
        <v>4583750</v>
      </c>
      <c r="J22" s="311">
        <v>0.2</v>
      </c>
      <c r="K22" s="415">
        <f t="shared" si="1"/>
        <v>916750</v>
      </c>
      <c r="L22" s="415">
        <f t="shared" si="2"/>
        <v>3667000</v>
      </c>
      <c r="M22" s="848"/>
      <c r="N22" s="848"/>
      <c r="O22" s="197"/>
      <c r="P22" s="848"/>
      <c r="Q22" s="270" t="s">
        <v>140</v>
      </c>
      <c r="R22" s="206">
        <v>1625000</v>
      </c>
      <c r="S22" s="155">
        <f>SUM(F22*R22)</f>
        <v>1625000</v>
      </c>
      <c r="T22" s="156">
        <v>0.25</v>
      </c>
      <c r="U22" s="480">
        <f t="shared" si="3"/>
        <v>406250</v>
      </c>
      <c r="V22" s="480">
        <f t="shared" si="4"/>
        <v>1218750</v>
      </c>
      <c r="W22" s="424">
        <f t="shared" si="5"/>
        <v>1218750</v>
      </c>
      <c r="X22" s="156">
        <v>0.11</v>
      </c>
      <c r="Y22" s="424">
        <f t="shared" si="6"/>
        <v>1352812.5</v>
      </c>
    </row>
    <row r="23" spans="1:26" s="119" customFormat="1" ht="15.5" x14ac:dyDescent="0.35">
      <c r="A23" s="787"/>
      <c r="B23" s="784"/>
      <c r="C23" s="787"/>
      <c r="D23" s="787"/>
      <c r="E23" s="282" t="s">
        <v>310</v>
      </c>
      <c r="F23" s="75">
        <v>2</v>
      </c>
      <c r="G23" s="311" t="s">
        <v>45</v>
      </c>
      <c r="H23" s="297">
        <v>2603750</v>
      </c>
      <c r="I23" s="413">
        <f t="shared" si="0"/>
        <v>5207500</v>
      </c>
      <c r="J23" s="311">
        <v>0.2</v>
      </c>
      <c r="K23" s="415">
        <f t="shared" si="1"/>
        <v>1041500</v>
      </c>
      <c r="L23" s="415">
        <f t="shared" si="2"/>
        <v>4166000</v>
      </c>
      <c r="M23" s="848"/>
      <c r="N23" s="848"/>
      <c r="O23" s="197"/>
      <c r="P23" s="848"/>
      <c r="Q23" s="270" t="s">
        <v>140</v>
      </c>
      <c r="R23" s="350">
        <v>1562500</v>
      </c>
      <c r="S23" s="155">
        <f>SUM(F23*R23)</f>
        <v>3125000</v>
      </c>
      <c r="T23" s="156">
        <v>0.25</v>
      </c>
      <c r="U23" s="480">
        <f t="shared" si="3"/>
        <v>781250</v>
      </c>
      <c r="V23" s="480">
        <f t="shared" si="4"/>
        <v>2343750</v>
      </c>
      <c r="W23" s="424">
        <f t="shared" si="5"/>
        <v>2343750</v>
      </c>
      <c r="X23" s="156">
        <v>0.11</v>
      </c>
      <c r="Y23" s="424">
        <f t="shared" si="6"/>
        <v>2601562.5</v>
      </c>
    </row>
    <row r="24" spans="1:26" s="120" customFormat="1" ht="15.5" x14ac:dyDescent="0.35">
      <c r="A24" s="787"/>
      <c r="B24" s="784"/>
      <c r="C24" s="787"/>
      <c r="D24" s="787"/>
      <c r="E24" s="282" t="s">
        <v>257</v>
      </c>
      <c r="F24" s="75">
        <v>3</v>
      </c>
      <c r="G24" s="311" t="s">
        <v>45</v>
      </c>
      <c r="H24" s="312">
        <v>3019000</v>
      </c>
      <c r="I24" s="413">
        <f t="shared" si="0"/>
        <v>9057000</v>
      </c>
      <c r="J24" s="311">
        <v>0.2</v>
      </c>
      <c r="K24" s="415">
        <f t="shared" si="1"/>
        <v>1811400</v>
      </c>
      <c r="L24" s="415">
        <f t="shared" si="2"/>
        <v>7245600</v>
      </c>
      <c r="M24" s="848"/>
      <c r="N24" s="848"/>
      <c r="O24" s="197"/>
      <c r="P24" s="848"/>
      <c r="Q24" s="270" t="s">
        <v>118</v>
      </c>
      <c r="R24" s="483">
        <v>2173500</v>
      </c>
      <c r="S24" s="155">
        <f>SUM(F24*R24)</f>
        <v>6520500</v>
      </c>
      <c r="T24" s="156">
        <v>0.2</v>
      </c>
      <c r="U24" s="480">
        <f t="shared" si="3"/>
        <v>1304100</v>
      </c>
      <c r="V24" s="480">
        <f t="shared" si="4"/>
        <v>5216400</v>
      </c>
      <c r="W24" s="424">
        <f t="shared" si="5"/>
        <v>5216400</v>
      </c>
      <c r="X24" s="156">
        <v>0.11</v>
      </c>
      <c r="Y24" s="424">
        <f t="shared" si="6"/>
        <v>5790204</v>
      </c>
    </row>
    <row r="25" spans="1:26" s="120" customFormat="1" ht="15.5" x14ac:dyDescent="0.35">
      <c r="A25" s="787"/>
      <c r="B25" s="784"/>
      <c r="C25" s="787"/>
      <c r="D25" s="787"/>
      <c r="E25" s="125" t="s">
        <v>378</v>
      </c>
      <c r="F25" s="310">
        <v>25</v>
      </c>
      <c r="G25" s="158" t="s">
        <v>45</v>
      </c>
      <c r="H25" s="157">
        <v>87500</v>
      </c>
      <c r="I25" s="54">
        <f t="shared" si="0"/>
        <v>2187500</v>
      </c>
      <c r="J25" s="158">
        <v>0.2</v>
      </c>
      <c r="K25" s="415">
        <f t="shared" si="1"/>
        <v>437500</v>
      </c>
      <c r="L25" s="415">
        <f t="shared" si="2"/>
        <v>1750000</v>
      </c>
      <c r="M25" s="848"/>
      <c r="N25" s="848"/>
      <c r="O25" s="197"/>
      <c r="P25" s="848"/>
      <c r="Q25" s="484" t="s">
        <v>88</v>
      </c>
      <c r="R25" s="483">
        <v>36036</v>
      </c>
      <c r="S25" s="155">
        <f>SUM(F25*R25)</f>
        <v>900900</v>
      </c>
      <c r="T25" s="156">
        <v>0</v>
      </c>
      <c r="U25" s="480">
        <f t="shared" si="3"/>
        <v>0</v>
      </c>
      <c r="V25" s="480">
        <f t="shared" si="4"/>
        <v>900900</v>
      </c>
      <c r="W25" s="424">
        <f t="shared" si="5"/>
        <v>900900</v>
      </c>
      <c r="X25" s="156">
        <v>0.11</v>
      </c>
      <c r="Y25" s="424">
        <f t="shared" si="6"/>
        <v>999999</v>
      </c>
    </row>
    <row r="26" spans="1:26" s="120" customFormat="1" ht="15.5" x14ac:dyDescent="0.35">
      <c r="A26" s="787"/>
      <c r="B26" s="784"/>
      <c r="C26" s="787"/>
      <c r="D26" s="787"/>
      <c r="E26" s="70" t="s">
        <v>379</v>
      </c>
      <c r="F26" s="310">
        <v>1</v>
      </c>
      <c r="G26" s="311" t="s">
        <v>46</v>
      </c>
      <c r="H26" s="157">
        <v>187500</v>
      </c>
      <c r="I26" s="413">
        <f t="shared" si="0"/>
        <v>187500</v>
      </c>
      <c r="J26" s="311">
        <v>0.2</v>
      </c>
      <c r="K26" s="415">
        <f t="shared" si="1"/>
        <v>37500</v>
      </c>
      <c r="L26" s="415">
        <f t="shared" si="2"/>
        <v>150000</v>
      </c>
      <c r="M26" s="848"/>
      <c r="N26" s="848"/>
      <c r="O26" s="197"/>
      <c r="P26" s="848"/>
      <c r="Q26" s="484" t="s">
        <v>58</v>
      </c>
      <c r="R26" s="483">
        <v>102000</v>
      </c>
      <c r="S26" s="155">
        <f>SUM(F26*R26)</f>
        <v>102000</v>
      </c>
      <c r="T26" s="156">
        <v>0.2</v>
      </c>
      <c r="U26" s="480">
        <f t="shared" si="3"/>
        <v>20400</v>
      </c>
      <c r="V26" s="480">
        <f t="shared" si="4"/>
        <v>81600</v>
      </c>
      <c r="W26" s="424">
        <f t="shared" si="5"/>
        <v>81600</v>
      </c>
      <c r="X26" s="156">
        <v>0.11</v>
      </c>
      <c r="Y26" s="424">
        <f t="shared" si="6"/>
        <v>90576</v>
      </c>
    </row>
    <row r="27" spans="1:26" s="20" customFormat="1" ht="15.5" x14ac:dyDescent="0.35">
      <c r="A27" s="787"/>
      <c r="B27" s="784"/>
      <c r="C27" s="787"/>
      <c r="D27" s="787"/>
      <c r="E27" s="130" t="s">
        <v>380</v>
      </c>
      <c r="F27" s="310">
        <v>1</v>
      </c>
      <c r="G27" s="311" t="s">
        <v>46</v>
      </c>
      <c r="H27" s="157">
        <v>187500</v>
      </c>
      <c r="I27" s="413">
        <f t="shared" si="0"/>
        <v>187500</v>
      </c>
      <c r="J27" s="311">
        <v>0.2</v>
      </c>
      <c r="K27" s="415">
        <f t="shared" si="1"/>
        <v>37500</v>
      </c>
      <c r="L27" s="415">
        <f t="shared" si="2"/>
        <v>150000</v>
      </c>
      <c r="M27" s="848"/>
      <c r="N27" s="848"/>
      <c r="O27" s="197"/>
      <c r="P27" s="848"/>
      <c r="Q27" s="69" t="s">
        <v>58</v>
      </c>
      <c r="R27" s="483">
        <v>85000</v>
      </c>
      <c r="S27" s="155">
        <f>SUM(F27*R27)</f>
        <v>85000</v>
      </c>
      <c r="T27" s="156">
        <v>0.2</v>
      </c>
      <c r="U27" s="480">
        <f t="shared" si="3"/>
        <v>17000</v>
      </c>
      <c r="V27" s="480">
        <f t="shared" si="4"/>
        <v>68000</v>
      </c>
      <c r="W27" s="424">
        <f t="shared" si="5"/>
        <v>68000</v>
      </c>
      <c r="X27" s="156">
        <v>0.11</v>
      </c>
      <c r="Y27" s="424">
        <f t="shared" si="6"/>
        <v>75480</v>
      </c>
    </row>
    <row r="28" spans="1:26" s="120" customFormat="1" ht="15.5" x14ac:dyDescent="0.35">
      <c r="A28" s="787"/>
      <c r="B28" s="784"/>
      <c r="C28" s="787"/>
      <c r="D28" s="787"/>
      <c r="E28" s="130" t="s">
        <v>381</v>
      </c>
      <c r="F28" s="310">
        <v>1</v>
      </c>
      <c r="G28" s="311" t="s">
        <v>46</v>
      </c>
      <c r="H28" s="312">
        <v>225000</v>
      </c>
      <c r="I28" s="413">
        <f t="shared" si="0"/>
        <v>225000</v>
      </c>
      <c r="J28" s="311">
        <v>0.2</v>
      </c>
      <c r="K28" s="415">
        <f t="shared" si="1"/>
        <v>45000</v>
      </c>
      <c r="L28" s="415">
        <f t="shared" si="2"/>
        <v>180000</v>
      </c>
      <c r="M28" s="848"/>
      <c r="N28" s="848"/>
      <c r="O28" s="197"/>
      <c r="P28" s="848"/>
      <c r="Q28" s="484" t="s">
        <v>58</v>
      </c>
      <c r="R28" s="483">
        <v>162000</v>
      </c>
      <c r="S28" s="155">
        <f>SUM(F28*R28)</f>
        <v>162000</v>
      </c>
      <c r="T28" s="156">
        <v>0.2</v>
      </c>
      <c r="U28" s="480">
        <f t="shared" si="3"/>
        <v>32400</v>
      </c>
      <c r="V28" s="480">
        <f t="shared" si="4"/>
        <v>129600</v>
      </c>
      <c r="W28" s="424">
        <f t="shared" si="5"/>
        <v>129600</v>
      </c>
      <c r="X28" s="156">
        <v>0.11</v>
      </c>
      <c r="Y28" s="424">
        <f t="shared" si="6"/>
        <v>143856</v>
      </c>
    </row>
    <row r="29" spans="1:26" s="120" customFormat="1" ht="15.5" x14ac:dyDescent="0.35">
      <c r="A29" s="787"/>
      <c r="B29" s="784"/>
      <c r="C29" s="787"/>
      <c r="D29" s="787"/>
      <c r="E29" s="130" t="s">
        <v>183</v>
      </c>
      <c r="F29" s="310">
        <v>1</v>
      </c>
      <c r="G29" s="311" t="s">
        <v>46</v>
      </c>
      <c r="H29" s="312">
        <v>225000</v>
      </c>
      <c r="I29" s="413">
        <f t="shared" si="0"/>
        <v>225000</v>
      </c>
      <c r="J29" s="311">
        <v>0.2</v>
      </c>
      <c r="K29" s="415">
        <f t="shared" si="1"/>
        <v>45000</v>
      </c>
      <c r="L29" s="415">
        <f t="shared" si="2"/>
        <v>180000</v>
      </c>
      <c r="M29" s="848"/>
      <c r="N29" s="848"/>
      <c r="O29" s="197"/>
      <c r="P29" s="848"/>
      <c r="Q29" s="484" t="s">
        <v>58</v>
      </c>
      <c r="R29" s="483">
        <v>162000</v>
      </c>
      <c r="S29" s="155">
        <f>SUM(F29*R29)</f>
        <v>162000</v>
      </c>
      <c r="T29" s="156">
        <v>0.2</v>
      </c>
      <c r="U29" s="480">
        <f t="shared" si="3"/>
        <v>32400</v>
      </c>
      <c r="V29" s="480">
        <f t="shared" si="4"/>
        <v>129600</v>
      </c>
      <c r="W29" s="424">
        <f t="shared" si="5"/>
        <v>129600</v>
      </c>
      <c r="X29" s="156">
        <v>0.11</v>
      </c>
      <c r="Y29" s="424">
        <f t="shared" si="6"/>
        <v>143856</v>
      </c>
    </row>
    <row r="30" spans="1:26" s="120" customFormat="1" ht="15.5" x14ac:dyDescent="0.35">
      <c r="A30" s="787"/>
      <c r="B30" s="784"/>
      <c r="C30" s="787"/>
      <c r="D30" s="787"/>
      <c r="E30" s="282" t="s">
        <v>307</v>
      </c>
      <c r="F30" s="75">
        <v>5</v>
      </c>
      <c r="G30" s="311" t="s">
        <v>45</v>
      </c>
      <c r="H30" s="157">
        <v>2708750</v>
      </c>
      <c r="I30" s="413">
        <f t="shared" si="0"/>
        <v>13543750</v>
      </c>
      <c r="J30" s="311">
        <v>0.2</v>
      </c>
      <c r="K30" s="415">
        <f t="shared" si="1"/>
        <v>2708750</v>
      </c>
      <c r="L30" s="415">
        <f t="shared" si="2"/>
        <v>10835000</v>
      </c>
      <c r="M30" s="848"/>
      <c r="N30" s="848"/>
      <c r="O30" s="197"/>
      <c r="P30" s="848"/>
      <c r="Q30" s="270" t="s">
        <v>140</v>
      </c>
      <c r="R30" s="206">
        <v>1625000</v>
      </c>
      <c r="S30" s="155">
        <f>SUM(F30*R30)</f>
        <v>8125000</v>
      </c>
      <c r="T30" s="156">
        <v>0.25</v>
      </c>
      <c r="U30" s="480">
        <f t="shared" si="3"/>
        <v>2031250</v>
      </c>
      <c r="V30" s="480">
        <f t="shared" si="4"/>
        <v>6093750</v>
      </c>
      <c r="W30" s="424">
        <f t="shared" si="5"/>
        <v>6093750</v>
      </c>
      <c r="X30" s="156">
        <v>0.11</v>
      </c>
      <c r="Y30" s="424">
        <f t="shared" si="6"/>
        <v>6764062.5</v>
      </c>
    </row>
    <row r="31" spans="1:26" s="120" customFormat="1" ht="15.5" x14ac:dyDescent="0.35">
      <c r="A31" s="787"/>
      <c r="B31" s="784"/>
      <c r="C31" s="787"/>
      <c r="D31" s="787"/>
      <c r="E31" s="125" t="s">
        <v>221</v>
      </c>
      <c r="F31" s="75">
        <v>4</v>
      </c>
      <c r="G31" s="158" t="s">
        <v>45</v>
      </c>
      <c r="H31" s="157">
        <v>235000</v>
      </c>
      <c r="I31" s="413">
        <f t="shared" si="0"/>
        <v>940000</v>
      </c>
      <c r="J31" s="158">
        <v>0.2</v>
      </c>
      <c r="K31" s="415">
        <f t="shared" si="1"/>
        <v>188000</v>
      </c>
      <c r="L31" s="415">
        <f t="shared" si="2"/>
        <v>752000</v>
      </c>
      <c r="M31" s="848"/>
      <c r="N31" s="848"/>
      <c r="O31" s="197"/>
      <c r="P31" s="848"/>
      <c r="Q31" s="484" t="s">
        <v>360</v>
      </c>
      <c r="R31" s="483">
        <v>190000</v>
      </c>
      <c r="S31" s="155">
        <f>SUM(F31*R31)</f>
        <v>760000</v>
      </c>
      <c r="T31" s="156">
        <v>0.5</v>
      </c>
      <c r="U31" s="480">
        <f t="shared" si="3"/>
        <v>380000</v>
      </c>
      <c r="V31" s="480">
        <f t="shared" si="4"/>
        <v>380000</v>
      </c>
      <c r="W31" s="424">
        <f t="shared" si="5"/>
        <v>380000</v>
      </c>
      <c r="X31" s="156">
        <v>0.11</v>
      </c>
      <c r="Y31" s="424">
        <f t="shared" si="6"/>
        <v>421800</v>
      </c>
    </row>
    <row r="32" spans="1:26" s="120" customFormat="1" ht="15.5" x14ac:dyDescent="0.35">
      <c r="A32" s="787"/>
      <c r="B32" s="784"/>
      <c r="C32" s="787"/>
      <c r="D32" s="787"/>
      <c r="E32" s="282" t="s">
        <v>116</v>
      </c>
      <c r="F32" s="310">
        <v>5</v>
      </c>
      <c r="G32" s="311" t="s">
        <v>52</v>
      </c>
      <c r="H32" s="312">
        <v>43750</v>
      </c>
      <c r="I32" s="413">
        <f t="shared" si="0"/>
        <v>218750</v>
      </c>
      <c r="J32" s="311">
        <v>0.2</v>
      </c>
      <c r="K32" s="415">
        <f t="shared" si="1"/>
        <v>43750</v>
      </c>
      <c r="L32" s="415">
        <f t="shared" si="2"/>
        <v>175000</v>
      </c>
      <c r="M32" s="848"/>
      <c r="N32" s="848"/>
      <c r="O32" s="197"/>
      <c r="P32" s="848"/>
      <c r="Q32" s="484" t="s">
        <v>92</v>
      </c>
      <c r="R32" s="483">
        <v>13000</v>
      </c>
      <c r="S32" s="155">
        <f>SUM(F32*R32)</f>
        <v>65000</v>
      </c>
      <c r="T32" s="156">
        <v>0</v>
      </c>
      <c r="U32" s="480">
        <f t="shared" si="3"/>
        <v>0</v>
      </c>
      <c r="V32" s="480">
        <f t="shared" si="4"/>
        <v>65000</v>
      </c>
      <c r="W32" s="424">
        <f t="shared" si="5"/>
        <v>65000</v>
      </c>
      <c r="X32" s="156">
        <v>0</v>
      </c>
      <c r="Y32" s="424">
        <f t="shared" si="6"/>
        <v>65000</v>
      </c>
    </row>
    <row r="33" spans="1:25" s="120" customFormat="1" ht="15.5" x14ac:dyDescent="0.35">
      <c r="A33" s="787"/>
      <c r="B33" s="784"/>
      <c r="C33" s="787"/>
      <c r="D33" s="787"/>
      <c r="E33" s="282" t="s">
        <v>295</v>
      </c>
      <c r="F33" s="75">
        <v>1</v>
      </c>
      <c r="G33" s="311" t="s">
        <v>45</v>
      </c>
      <c r="H33" s="312">
        <v>1534000</v>
      </c>
      <c r="I33" s="413">
        <f t="shared" si="0"/>
        <v>1534000</v>
      </c>
      <c r="J33" s="311">
        <v>0</v>
      </c>
      <c r="K33" s="415">
        <f t="shared" si="1"/>
        <v>0</v>
      </c>
      <c r="L33" s="415">
        <f t="shared" si="2"/>
        <v>1534000</v>
      </c>
      <c r="M33" s="848"/>
      <c r="N33" s="848"/>
      <c r="O33" s="197"/>
      <c r="P33" s="848"/>
      <c r="Q33" s="484" t="s">
        <v>258</v>
      </c>
      <c r="R33" s="206">
        <v>557000</v>
      </c>
      <c r="S33" s="155">
        <f>SUM(F33*R33)</f>
        <v>557000</v>
      </c>
      <c r="T33" s="156">
        <v>0</v>
      </c>
      <c r="U33" s="480">
        <f t="shared" si="3"/>
        <v>0</v>
      </c>
      <c r="V33" s="480">
        <f t="shared" si="4"/>
        <v>557000</v>
      </c>
      <c r="W33" s="424">
        <f t="shared" si="5"/>
        <v>557000</v>
      </c>
      <c r="X33" s="156">
        <v>0.11</v>
      </c>
      <c r="Y33" s="424">
        <f t="shared" si="6"/>
        <v>618270</v>
      </c>
    </row>
    <row r="34" spans="1:25" s="120" customFormat="1" ht="15.5" x14ac:dyDescent="0.35">
      <c r="A34" s="787"/>
      <c r="B34" s="784"/>
      <c r="C34" s="787"/>
      <c r="D34" s="787"/>
      <c r="E34" s="125" t="s">
        <v>155</v>
      </c>
      <c r="F34" s="75">
        <v>2</v>
      </c>
      <c r="G34" s="158" t="s">
        <v>45</v>
      </c>
      <c r="H34" s="157">
        <v>1682000</v>
      </c>
      <c r="I34" s="413">
        <f t="shared" si="0"/>
        <v>3364000</v>
      </c>
      <c r="J34" s="311">
        <v>0</v>
      </c>
      <c r="K34" s="415">
        <f t="shared" si="1"/>
        <v>0</v>
      </c>
      <c r="L34" s="415">
        <f t="shared" si="2"/>
        <v>3364000</v>
      </c>
      <c r="M34" s="848"/>
      <c r="N34" s="848"/>
      <c r="O34" s="197"/>
      <c r="P34" s="848"/>
      <c r="Q34" s="484" t="s">
        <v>258</v>
      </c>
      <c r="R34" s="483">
        <v>557000</v>
      </c>
      <c r="S34" s="155">
        <f>SUM(F34*R34)</f>
        <v>1114000</v>
      </c>
      <c r="T34" s="156">
        <v>0</v>
      </c>
      <c r="U34" s="480">
        <f t="shared" si="3"/>
        <v>0</v>
      </c>
      <c r="V34" s="480">
        <f t="shared" si="4"/>
        <v>1114000</v>
      </c>
      <c r="W34" s="424">
        <f t="shared" si="5"/>
        <v>1114000</v>
      </c>
      <c r="X34" s="156">
        <v>0.11</v>
      </c>
      <c r="Y34" s="424">
        <f t="shared" si="6"/>
        <v>1236540</v>
      </c>
    </row>
    <row r="35" spans="1:25" s="120" customFormat="1" ht="15.5" x14ac:dyDescent="0.35">
      <c r="A35" s="787"/>
      <c r="B35" s="784"/>
      <c r="C35" s="787"/>
      <c r="D35" s="787"/>
      <c r="E35" s="290" t="s">
        <v>129</v>
      </c>
      <c r="F35" s="310">
        <v>1</v>
      </c>
      <c r="G35" s="311" t="s">
        <v>42</v>
      </c>
      <c r="H35" s="312">
        <v>140000</v>
      </c>
      <c r="I35" s="413">
        <f t="shared" si="0"/>
        <v>140000</v>
      </c>
      <c r="J35" s="311">
        <v>0.2</v>
      </c>
      <c r="K35" s="415">
        <f t="shared" si="1"/>
        <v>28000</v>
      </c>
      <c r="L35" s="415">
        <f t="shared" si="2"/>
        <v>112000</v>
      </c>
      <c r="M35" s="848"/>
      <c r="N35" s="848"/>
      <c r="O35" s="197"/>
      <c r="P35" s="848"/>
      <c r="Q35" s="484" t="s">
        <v>73</v>
      </c>
      <c r="R35" s="483">
        <v>88000</v>
      </c>
      <c r="S35" s="155">
        <f>SUM(F35*R35)</f>
        <v>88000</v>
      </c>
      <c r="T35" s="156">
        <v>0.25</v>
      </c>
      <c r="U35" s="480">
        <f t="shared" si="3"/>
        <v>22000</v>
      </c>
      <c r="V35" s="480">
        <f t="shared" si="4"/>
        <v>66000</v>
      </c>
      <c r="W35" s="424">
        <f t="shared" si="5"/>
        <v>66000</v>
      </c>
      <c r="X35" s="156">
        <v>0.11</v>
      </c>
      <c r="Y35" s="424">
        <f t="shared" si="6"/>
        <v>73260</v>
      </c>
    </row>
    <row r="36" spans="1:25" s="120" customFormat="1" ht="15.5" x14ac:dyDescent="0.35">
      <c r="A36" s="787"/>
      <c r="B36" s="784"/>
      <c r="C36" s="787"/>
      <c r="D36" s="787"/>
      <c r="E36" s="290" t="s">
        <v>162</v>
      </c>
      <c r="F36" s="75">
        <v>1</v>
      </c>
      <c r="G36" s="158" t="s">
        <v>46</v>
      </c>
      <c r="H36" s="157">
        <v>562000</v>
      </c>
      <c r="I36" s="413">
        <f t="shared" si="0"/>
        <v>562000</v>
      </c>
      <c r="J36" s="311">
        <v>0</v>
      </c>
      <c r="K36" s="415">
        <f t="shared" si="1"/>
        <v>0</v>
      </c>
      <c r="L36" s="415">
        <f t="shared" si="2"/>
        <v>562000</v>
      </c>
      <c r="M36" s="848"/>
      <c r="N36" s="848"/>
      <c r="O36" s="197"/>
      <c r="P36" s="848"/>
      <c r="Q36" s="484" t="s">
        <v>258</v>
      </c>
      <c r="R36" s="483">
        <v>304000</v>
      </c>
      <c r="S36" s="155">
        <f>SUM(F36*R36)</f>
        <v>304000</v>
      </c>
      <c r="T36" s="156">
        <v>0</v>
      </c>
      <c r="U36" s="480">
        <f t="shared" si="3"/>
        <v>0</v>
      </c>
      <c r="V36" s="480">
        <f t="shared" si="4"/>
        <v>304000</v>
      </c>
      <c r="W36" s="424">
        <f t="shared" si="5"/>
        <v>304000</v>
      </c>
      <c r="X36" s="156">
        <v>0.11</v>
      </c>
      <c r="Y36" s="424">
        <f t="shared" si="6"/>
        <v>337440</v>
      </c>
    </row>
    <row r="37" spans="1:25" s="120" customFormat="1" ht="15.5" x14ac:dyDescent="0.35">
      <c r="A37" s="787"/>
      <c r="B37" s="784"/>
      <c r="C37" s="787"/>
      <c r="D37" s="787"/>
      <c r="E37" s="125" t="s">
        <v>107</v>
      </c>
      <c r="F37" s="310">
        <v>3</v>
      </c>
      <c r="G37" s="158" t="s">
        <v>45</v>
      </c>
      <c r="H37" s="157">
        <v>2414000</v>
      </c>
      <c r="I37" s="54">
        <f t="shared" si="0"/>
        <v>7242000</v>
      </c>
      <c r="J37" s="158">
        <v>0</v>
      </c>
      <c r="K37" s="415">
        <f t="shared" si="1"/>
        <v>0</v>
      </c>
      <c r="L37" s="415">
        <f t="shared" si="2"/>
        <v>7242000</v>
      </c>
      <c r="M37" s="848"/>
      <c r="N37" s="848"/>
      <c r="O37" s="197"/>
      <c r="P37" s="848"/>
      <c r="Q37" s="484" t="s">
        <v>258</v>
      </c>
      <c r="R37" s="483">
        <v>1271620</v>
      </c>
      <c r="S37" s="155">
        <f>SUM(F37*R37)</f>
        <v>3814860</v>
      </c>
      <c r="T37" s="156">
        <v>0</v>
      </c>
      <c r="U37" s="480">
        <f t="shared" si="3"/>
        <v>0</v>
      </c>
      <c r="V37" s="480">
        <f t="shared" si="4"/>
        <v>3814860</v>
      </c>
      <c r="W37" s="424">
        <f t="shared" si="5"/>
        <v>3814860</v>
      </c>
      <c r="X37" s="156">
        <v>0.11</v>
      </c>
      <c r="Y37" s="424">
        <f t="shared" si="6"/>
        <v>4234494.5999999996</v>
      </c>
    </row>
    <row r="38" spans="1:25" s="120" customFormat="1" ht="15.5" x14ac:dyDescent="0.35">
      <c r="A38" s="787"/>
      <c r="B38" s="784"/>
      <c r="C38" s="787"/>
      <c r="D38" s="787"/>
      <c r="E38" s="125" t="s">
        <v>156</v>
      </c>
      <c r="F38" s="75">
        <v>2</v>
      </c>
      <c r="G38" s="158" t="s">
        <v>39</v>
      </c>
      <c r="H38" s="157">
        <v>489000</v>
      </c>
      <c r="I38" s="54">
        <f t="shared" si="0"/>
        <v>978000</v>
      </c>
      <c r="J38" s="158">
        <v>0</v>
      </c>
      <c r="K38" s="415">
        <f t="shared" si="1"/>
        <v>0</v>
      </c>
      <c r="L38" s="415">
        <f t="shared" si="2"/>
        <v>978000</v>
      </c>
      <c r="M38" s="848"/>
      <c r="N38" s="848"/>
      <c r="O38" s="197"/>
      <c r="P38" s="848"/>
      <c r="Q38" s="484" t="s">
        <v>258</v>
      </c>
      <c r="R38" s="483">
        <v>211255</v>
      </c>
      <c r="S38" s="155">
        <f>SUM(F38*R38)</f>
        <v>422510</v>
      </c>
      <c r="T38" s="156">
        <v>0</v>
      </c>
      <c r="U38" s="480">
        <f t="shared" si="3"/>
        <v>0</v>
      </c>
      <c r="V38" s="480">
        <f t="shared" si="4"/>
        <v>422510</v>
      </c>
      <c r="W38" s="424">
        <f t="shared" si="5"/>
        <v>422510</v>
      </c>
      <c r="X38" s="156">
        <v>0.11</v>
      </c>
      <c r="Y38" s="424">
        <f t="shared" si="6"/>
        <v>468986.1</v>
      </c>
    </row>
    <row r="39" spans="1:25" s="119" customFormat="1" ht="15.5" x14ac:dyDescent="0.35">
      <c r="A39" s="787"/>
      <c r="B39" s="784"/>
      <c r="C39" s="787"/>
      <c r="D39" s="787"/>
      <c r="E39" s="260" t="s">
        <v>144</v>
      </c>
      <c r="F39" s="75">
        <v>2</v>
      </c>
      <c r="G39" s="311" t="s">
        <v>42</v>
      </c>
      <c r="H39" s="312">
        <v>1856000</v>
      </c>
      <c r="I39" s="413">
        <f t="shared" si="0"/>
        <v>3712000</v>
      </c>
      <c r="J39" s="311">
        <v>0</v>
      </c>
      <c r="K39" s="415">
        <f t="shared" si="1"/>
        <v>0</v>
      </c>
      <c r="L39" s="415">
        <f t="shared" si="2"/>
        <v>3712000</v>
      </c>
      <c r="M39" s="848"/>
      <c r="N39" s="848"/>
      <c r="O39" s="415"/>
      <c r="P39" s="848"/>
      <c r="Q39" s="484" t="s">
        <v>258</v>
      </c>
      <c r="R39" s="555">
        <v>607000</v>
      </c>
      <c r="S39" s="155">
        <f>SUM(F39*R39)</f>
        <v>1214000</v>
      </c>
      <c r="T39" s="156">
        <v>0</v>
      </c>
      <c r="U39" s="480">
        <f t="shared" si="3"/>
        <v>0</v>
      </c>
      <c r="V39" s="480">
        <f t="shared" si="4"/>
        <v>1214000</v>
      </c>
      <c r="W39" s="480">
        <f t="shared" si="5"/>
        <v>1214000</v>
      </c>
      <c r="X39" s="156">
        <v>0.11</v>
      </c>
      <c r="Y39" s="480">
        <f t="shared" si="6"/>
        <v>1347540</v>
      </c>
    </row>
    <row r="40" spans="1:25" s="120" customFormat="1" ht="15.5" x14ac:dyDescent="0.35">
      <c r="A40" s="787"/>
      <c r="B40" s="784"/>
      <c r="C40" s="787"/>
      <c r="D40" s="787"/>
      <c r="E40" s="125" t="s">
        <v>59</v>
      </c>
      <c r="F40" s="75">
        <v>1</v>
      </c>
      <c r="G40" s="158" t="s">
        <v>42</v>
      </c>
      <c r="H40" s="157">
        <v>2892000</v>
      </c>
      <c r="I40" s="413">
        <f t="shared" si="0"/>
        <v>2892000</v>
      </c>
      <c r="J40" s="311">
        <v>0</v>
      </c>
      <c r="K40" s="415">
        <f t="shared" si="1"/>
        <v>0</v>
      </c>
      <c r="L40" s="415">
        <f t="shared" si="2"/>
        <v>2892000</v>
      </c>
      <c r="M40" s="848"/>
      <c r="N40" s="848"/>
      <c r="O40" s="197"/>
      <c r="P40" s="848"/>
      <c r="Q40" s="484" t="s">
        <v>258</v>
      </c>
      <c r="R40" s="483">
        <v>1462000</v>
      </c>
      <c r="S40" s="155">
        <f>SUM(F40*R40)</f>
        <v>1462000</v>
      </c>
      <c r="T40" s="156">
        <v>0</v>
      </c>
      <c r="U40" s="480">
        <f t="shared" si="3"/>
        <v>0</v>
      </c>
      <c r="V40" s="480">
        <f t="shared" si="4"/>
        <v>1462000</v>
      </c>
      <c r="W40" s="424">
        <f t="shared" si="5"/>
        <v>1462000</v>
      </c>
      <c r="X40" s="156">
        <v>0.11</v>
      </c>
      <c r="Y40" s="424">
        <f t="shared" si="6"/>
        <v>1622820</v>
      </c>
    </row>
    <row r="41" spans="1:25" s="120" customFormat="1" ht="15.5" x14ac:dyDescent="0.35">
      <c r="A41" s="787"/>
      <c r="B41" s="784"/>
      <c r="C41" s="787"/>
      <c r="D41" s="787"/>
      <c r="E41" s="125" t="s">
        <v>111</v>
      </c>
      <c r="F41" s="75">
        <v>2</v>
      </c>
      <c r="G41" s="158" t="s">
        <v>42</v>
      </c>
      <c r="H41" s="157">
        <v>1816000</v>
      </c>
      <c r="I41" s="413">
        <f t="shared" si="0"/>
        <v>3632000</v>
      </c>
      <c r="J41" s="311">
        <v>0</v>
      </c>
      <c r="K41" s="415">
        <f t="shared" si="1"/>
        <v>0</v>
      </c>
      <c r="L41" s="415">
        <f t="shared" si="2"/>
        <v>3632000</v>
      </c>
      <c r="M41" s="848"/>
      <c r="N41" s="848"/>
      <c r="O41" s="197"/>
      <c r="P41" s="848"/>
      <c r="Q41" s="484" t="s">
        <v>258</v>
      </c>
      <c r="R41" s="483">
        <v>658000</v>
      </c>
      <c r="S41" s="155">
        <f>SUM(F41*R41)</f>
        <v>1316000</v>
      </c>
      <c r="T41" s="156">
        <v>0</v>
      </c>
      <c r="U41" s="480">
        <f t="shared" si="3"/>
        <v>0</v>
      </c>
      <c r="V41" s="480">
        <f t="shared" si="4"/>
        <v>1316000</v>
      </c>
      <c r="W41" s="424">
        <f t="shared" si="5"/>
        <v>1316000</v>
      </c>
      <c r="X41" s="156">
        <v>0.11</v>
      </c>
      <c r="Y41" s="424">
        <f t="shared" si="6"/>
        <v>1460760</v>
      </c>
    </row>
    <row r="42" spans="1:25" s="119" customFormat="1" ht="15.5" x14ac:dyDescent="0.35">
      <c r="A42" s="787"/>
      <c r="B42" s="784"/>
      <c r="C42" s="787"/>
      <c r="D42" s="787"/>
      <c r="E42" s="313" t="s">
        <v>175</v>
      </c>
      <c r="F42" s="75">
        <v>3</v>
      </c>
      <c r="G42" s="158" t="s">
        <v>46</v>
      </c>
      <c r="H42" s="157">
        <v>552000</v>
      </c>
      <c r="I42" s="413">
        <f t="shared" si="0"/>
        <v>1656000</v>
      </c>
      <c r="J42" s="158">
        <v>0</v>
      </c>
      <c r="K42" s="415">
        <f t="shared" si="1"/>
        <v>0</v>
      </c>
      <c r="L42" s="415">
        <f t="shared" si="2"/>
        <v>1656000</v>
      </c>
      <c r="M42" s="848"/>
      <c r="N42" s="848"/>
      <c r="O42" s="197"/>
      <c r="P42" s="848"/>
      <c r="Q42" s="484" t="s">
        <v>258</v>
      </c>
      <c r="R42" s="483">
        <v>264055</v>
      </c>
      <c r="S42" s="155">
        <f>SUM(F42*R42)</f>
        <v>792165</v>
      </c>
      <c r="T42" s="156">
        <v>0</v>
      </c>
      <c r="U42" s="480">
        <f t="shared" si="3"/>
        <v>0</v>
      </c>
      <c r="V42" s="480">
        <f t="shared" si="4"/>
        <v>792165</v>
      </c>
      <c r="W42" s="424">
        <f t="shared" si="5"/>
        <v>792165</v>
      </c>
      <c r="X42" s="156">
        <v>0.11</v>
      </c>
      <c r="Y42" s="424">
        <f t="shared" si="6"/>
        <v>879303.15</v>
      </c>
    </row>
    <row r="43" spans="1:25" s="120" customFormat="1" ht="15.5" x14ac:dyDescent="0.35">
      <c r="A43" s="787"/>
      <c r="B43" s="784"/>
      <c r="C43" s="787"/>
      <c r="D43" s="787"/>
      <c r="E43" s="282" t="s">
        <v>285</v>
      </c>
      <c r="F43" s="75">
        <v>1</v>
      </c>
      <c r="G43" s="311" t="s">
        <v>46</v>
      </c>
      <c r="H43" s="312">
        <v>206250</v>
      </c>
      <c r="I43" s="413">
        <f t="shared" ref="I43:I74" si="7">SUM(F43*H43)</f>
        <v>206250</v>
      </c>
      <c r="J43" s="311">
        <v>0.2</v>
      </c>
      <c r="K43" s="415">
        <f t="shared" ref="K43:K74" si="8">SUM(I43*J43)</f>
        <v>41250</v>
      </c>
      <c r="L43" s="415">
        <f t="shared" ref="L43:L74" si="9">SUM(I43-K43)</f>
        <v>165000</v>
      </c>
      <c r="M43" s="848"/>
      <c r="N43" s="848"/>
      <c r="O43" s="197"/>
      <c r="P43" s="848"/>
      <c r="Q43" s="270" t="s">
        <v>88</v>
      </c>
      <c r="R43" s="483">
        <v>49550</v>
      </c>
      <c r="S43" s="155">
        <f>SUM(F43*R43)</f>
        <v>49550</v>
      </c>
      <c r="T43" s="156">
        <v>0</v>
      </c>
      <c r="U43" s="480">
        <f t="shared" ref="U43:U74" si="10">SUM(S43*T43)</f>
        <v>0</v>
      </c>
      <c r="V43" s="480">
        <f t="shared" ref="V43:V74" si="11">SUM(S43-U43)</f>
        <v>49550</v>
      </c>
      <c r="W43" s="424">
        <f t="shared" ref="W43:W74" si="12">SUM(V43)</f>
        <v>49550</v>
      </c>
      <c r="X43" s="156">
        <v>0.11</v>
      </c>
      <c r="Y43" s="424">
        <f t="shared" ref="Y43:Y74" si="13">SUM(W43+(W43*X43))</f>
        <v>55000.5</v>
      </c>
    </row>
    <row r="44" spans="1:25" s="120" customFormat="1" ht="15.5" x14ac:dyDescent="0.35">
      <c r="A44" s="787"/>
      <c r="B44" s="784"/>
      <c r="C44" s="787"/>
      <c r="D44" s="787"/>
      <c r="E44" s="282" t="s">
        <v>349</v>
      </c>
      <c r="F44" s="75">
        <v>1</v>
      </c>
      <c r="G44" s="311" t="s">
        <v>52</v>
      </c>
      <c r="H44" s="312">
        <v>350000</v>
      </c>
      <c r="I44" s="413">
        <f t="shared" si="7"/>
        <v>350000</v>
      </c>
      <c r="J44" s="311">
        <v>0.2</v>
      </c>
      <c r="K44" s="415">
        <f t="shared" si="8"/>
        <v>70000</v>
      </c>
      <c r="L44" s="415">
        <f t="shared" si="9"/>
        <v>280000</v>
      </c>
      <c r="M44" s="848"/>
      <c r="N44" s="848"/>
      <c r="O44" s="197"/>
      <c r="P44" s="848"/>
      <c r="Q44" s="484" t="s">
        <v>104</v>
      </c>
      <c r="R44" s="206">
        <v>140000</v>
      </c>
      <c r="S44" s="155">
        <f>SUM(F44*R44)</f>
        <v>140000</v>
      </c>
      <c r="T44" s="156">
        <v>0</v>
      </c>
      <c r="U44" s="480">
        <f t="shared" si="10"/>
        <v>0</v>
      </c>
      <c r="V44" s="480">
        <f t="shared" si="11"/>
        <v>140000</v>
      </c>
      <c r="W44" s="424">
        <f t="shared" si="12"/>
        <v>140000</v>
      </c>
      <c r="X44" s="156">
        <v>0.11</v>
      </c>
      <c r="Y44" s="424">
        <f t="shared" si="13"/>
        <v>155400</v>
      </c>
    </row>
    <row r="45" spans="1:25" s="120" customFormat="1" ht="15.5" x14ac:dyDescent="0.35">
      <c r="A45" s="787"/>
      <c r="B45" s="784"/>
      <c r="C45" s="787"/>
      <c r="D45" s="787"/>
      <c r="E45" s="125" t="s">
        <v>382</v>
      </c>
      <c r="F45" s="75">
        <v>200</v>
      </c>
      <c r="G45" s="311" t="s">
        <v>50</v>
      </c>
      <c r="H45" s="157">
        <v>2500</v>
      </c>
      <c r="I45" s="413">
        <f t="shared" si="7"/>
        <v>500000</v>
      </c>
      <c r="J45" s="311">
        <v>0.2</v>
      </c>
      <c r="K45" s="415">
        <f t="shared" si="8"/>
        <v>100000</v>
      </c>
      <c r="L45" s="415">
        <f t="shared" si="9"/>
        <v>400000</v>
      </c>
      <c r="M45" s="848"/>
      <c r="N45" s="848"/>
      <c r="O45" s="197"/>
      <c r="P45" s="848"/>
      <c r="Q45" s="484" t="s">
        <v>198</v>
      </c>
      <c r="R45" s="483">
        <v>930</v>
      </c>
      <c r="S45" s="155">
        <f>SUM(F45*R45)</f>
        <v>186000</v>
      </c>
      <c r="T45" s="156">
        <v>0</v>
      </c>
      <c r="U45" s="480">
        <f t="shared" si="10"/>
        <v>0</v>
      </c>
      <c r="V45" s="480">
        <f t="shared" si="11"/>
        <v>186000</v>
      </c>
      <c r="W45" s="424">
        <f t="shared" si="12"/>
        <v>186000</v>
      </c>
      <c r="X45" s="156">
        <v>0</v>
      </c>
      <c r="Y45" s="424">
        <f t="shared" si="13"/>
        <v>186000</v>
      </c>
    </row>
    <row r="46" spans="1:25" s="120" customFormat="1" ht="15.5" x14ac:dyDescent="0.35">
      <c r="A46" s="787"/>
      <c r="B46" s="784"/>
      <c r="C46" s="787"/>
      <c r="D46" s="787"/>
      <c r="E46" s="125" t="s">
        <v>108</v>
      </c>
      <c r="F46" s="75">
        <v>1000</v>
      </c>
      <c r="G46" s="311" t="s">
        <v>50</v>
      </c>
      <c r="H46" s="157">
        <v>1563</v>
      </c>
      <c r="I46" s="413">
        <f t="shared" si="7"/>
        <v>1563000</v>
      </c>
      <c r="J46" s="311">
        <v>0.2</v>
      </c>
      <c r="K46" s="415">
        <f t="shared" si="8"/>
        <v>312600</v>
      </c>
      <c r="L46" s="415">
        <f t="shared" si="9"/>
        <v>1250400</v>
      </c>
      <c r="M46" s="848"/>
      <c r="N46" s="848"/>
      <c r="O46" s="197"/>
      <c r="P46" s="848"/>
      <c r="Q46" s="484" t="s">
        <v>198</v>
      </c>
      <c r="R46" s="483">
        <v>550</v>
      </c>
      <c r="S46" s="155">
        <f>SUM(F46*R46)</f>
        <v>550000</v>
      </c>
      <c r="T46" s="156">
        <v>0</v>
      </c>
      <c r="U46" s="480">
        <f t="shared" si="10"/>
        <v>0</v>
      </c>
      <c r="V46" s="480">
        <f t="shared" si="11"/>
        <v>550000</v>
      </c>
      <c r="W46" s="424">
        <f t="shared" si="12"/>
        <v>550000</v>
      </c>
      <c r="X46" s="156">
        <v>0</v>
      </c>
      <c r="Y46" s="424">
        <f t="shared" si="13"/>
        <v>550000</v>
      </c>
    </row>
    <row r="47" spans="1:25" s="120" customFormat="1" ht="15.5" x14ac:dyDescent="0.35">
      <c r="A47" s="787"/>
      <c r="B47" s="784"/>
      <c r="C47" s="787"/>
      <c r="D47" s="787"/>
      <c r="E47" s="282" t="s">
        <v>191</v>
      </c>
      <c r="F47" s="75">
        <v>1</v>
      </c>
      <c r="G47" s="311" t="s">
        <v>42</v>
      </c>
      <c r="H47" s="157">
        <v>339000</v>
      </c>
      <c r="I47" s="413">
        <f t="shared" si="7"/>
        <v>339000</v>
      </c>
      <c r="J47" s="311">
        <v>0</v>
      </c>
      <c r="K47" s="415">
        <f t="shared" si="8"/>
        <v>0</v>
      </c>
      <c r="L47" s="415">
        <f t="shared" si="9"/>
        <v>339000</v>
      </c>
      <c r="M47" s="848"/>
      <c r="N47" s="848"/>
      <c r="O47" s="197"/>
      <c r="P47" s="848"/>
      <c r="Q47" s="484" t="s">
        <v>258</v>
      </c>
      <c r="R47" s="483">
        <v>150000</v>
      </c>
      <c r="S47" s="155">
        <f>SUM(F47*R47)</f>
        <v>150000</v>
      </c>
      <c r="T47" s="156">
        <v>0</v>
      </c>
      <c r="U47" s="480">
        <f t="shared" si="10"/>
        <v>0</v>
      </c>
      <c r="V47" s="480">
        <f t="shared" si="11"/>
        <v>150000</v>
      </c>
      <c r="W47" s="424">
        <f t="shared" si="12"/>
        <v>150000</v>
      </c>
      <c r="X47" s="156">
        <v>0.11</v>
      </c>
      <c r="Y47" s="424">
        <f t="shared" si="13"/>
        <v>166500</v>
      </c>
    </row>
    <row r="48" spans="1:25" s="120" customFormat="1" ht="15.5" x14ac:dyDescent="0.35">
      <c r="A48" s="787"/>
      <c r="B48" s="784"/>
      <c r="C48" s="787"/>
      <c r="D48" s="787"/>
      <c r="E48" s="125" t="s">
        <v>113</v>
      </c>
      <c r="F48" s="75">
        <v>15</v>
      </c>
      <c r="G48" s="311" t="s">
        <v>45</v>
      </c>
      <c r="H48" s="157">
        <v>464150</v>
      </c>
      <c r="I48" s="413">
        <f t="shared" si="7"/>
        <v>6962250</v>
      </c>
      <c r="J48" s="311">
        <v>0.2</v>
      </c>
      <c r="K48" s="415">
        <f t="shared" si="8"/>
        <v>1392450</v>
      </c>
      <c r="L48" s="415">
        <f t="shared" si="9"/>
        <v>5569800</v>
      </c>
      <c r="M48" s="848"/>
      <c r="N48" s="848"/>
      <c r="O48" s="197"/>
      <c r="P48" s="848"/>
      <c r="Q48" s="484" t="s">
        <v>259</v>
      </c>
      <c r="R48" s="483">
        <v>252253</v>
      </c>
      <c r="S48" s="155">
        <f>SUM(F48*R48)</f>
        <v>3783795</v>
      </c>
      <c r="T48" s="156">
        <v>0</v>
      </c>
      <c r="U48" s="480">
        <f t="shared" si="10"/>
        <v>0</v>
      </c>
      <c r="V48" s="480">
        <f t="shared" si="11"/>
        <v>3783795</v>
      </c>
      <c r="W48" s="424">
        <f t="shared" si="12"/>
        <v>3783795</v>
      </c>
      <c r="X48" s="156">
        <v>0.11</v>
      </c>
      <c r="Y48" s="424">
        <f t="shared" si="13"/>
        <v>4200012.45</v>
      </c>
    </row>
    <row r="49" spans="1:25" s="35" customFormat="1" ht="15.5" x14ac:dyDescent="0.35">
      <c r="A49" s="787"/>
      <c r="B49" s="784"/>
      <c r="C49" s="787"/>
      <c r="D49" s="787"/>
      <c r="E49" s="282" t="s">
        <v>297</v>
      </c>
      <c r="F49" s="75">
        <v>1</v>
      </c>
      <c r="G49" s="311" t="s">
        <v>39</v>
      </c>
      <c r="H49" s="312">
        <v>2420000</v>
      </c>
      <c r="I49" s="413">
        <f t="shared" si="7"/>
        <v>2420000</v>
      </c>
      <c r="J49" s="311">
        <v>0</v>
      </c>
      <c r="K49" s="415">
        <f t="shared" si="8"/>
        <v>0</v>
      </c>
      <c r="L49" s="415">
        <f t="shared" si="9"/>
        <v>2420000</v>
      </c>
      <c r="M49" s="848"/>
      <c r="N49" s="848"/>
      <c r="O49" s="197"/>
      <c r="P49" s="848"/>
      <c r="Q49" s="484" t="s">
        <v>258</v>
      </c>
      <c r="R49" s="220">
        <v>1046980</v>
      </c>
      <c r="S49" s="155">
        <f>SUM(F49*R49)</f>
        <v>1046980</v>
      </c>
      <c r="T49" s="156">
        <v>0</v>
      </c>
      <c r="U49" s="480">
        <f t="shared" si="10"/>
        <v>0</v>
      </c>
      <c r="V49" s="480">
        <f t="shared" si="11"/>
        <v>1046980</v>
      </c>
      <c r="W49" s="424">
        <f t="shared" si="12"/>
        <v>1046980</v>
      </c>
      <c r="X49" s="156">
        <v>0.11</v>
      </c>
      <c r="Y49" s="424">
        <f t="shared" si="13"/>
        <v>1162147.8</v>
      </c>
    </row>
    <row r="50" spans="1:25" s="120" customFormat="1" ht="15.5" x14ac:dyDescent="0.35">
      <c r="A50" s="787"/>
      <c r="B50" s="784"/>
      <c r="C50" s="787"/>
      <c r="D50" s="787"/>
      <c r="E50" s="125" t="s">
        <v>147</v>
      </c>
      <c r="F50" s="310">
        <v>2</v>
      </c>
      <c r="G50" s="158" t="s">
        <v>39</v>
      </c>
      <c r="H50" s="157">
        <v>3328000</v>
      </c>
      <c r="I50" s="54">
        <f t="shared" si="7"/>
        <v>6656000</v>
      </c>
      <c r="J50" s="158">
        <v>0</v>
      </c>
      <c r="K50" s="415">
        <f t="shared" si="8"/>
        <v>0</v>
      </c>
      <c r="L50" s="415">
        <f t="shared" si="9"/>
        <v>6656000</v>
      </c>
      <c r="M50" s="848"/>
      <c r="N50" s="848"/>
      <c r="O50" s="197"/>
      <c r="P50" s="848"/>
      <c r="Q50" s="484" t="s">
        <v>258</v>
      </c>
      <c r="R50" s="483">
        <v>500500</v>
      </c>
      <c r="S50" s="155">
        <f>SUM(F50*R50)</f>
        <v>1001000</v>
      </c>
      <c r="T50" s="156">
        <v>0</v>
      </c>
      <c r="U50" s="480">
        <f t="shared" si="10"/>
        <v>0</v>
      </c>
      <c r="V50" s="480">
        <f t="shared" si="11"/>
        <v>1001000</v>
      </c>
      <c r="W50" s="424">
        <f t="shared" si="12"/>
        <v>1001000</v>
      </c>
      <c r="X50" s="156">
        <v>0.11</v>
      </c>
      <c r="Y50" s="424">
        <f t="shared" si="13"/>
        <v>1111110</v>
      </c>
    </row>
    <row r="51" spans="1:25" s="120" customFormat="1" ht="15.5" x14ac:dyDescent="0.35">
      <c r="A51" s="787"/>
      <c r="B51" s="784"/>
      <c r="C51" s="787"/>
      <c r="D51" s="787"/>
      <c r="E51" s="125" t="s">
        <v>61</v>
      </c>
      <c r="F51" s="75">
        <v>2</v>
      </c>
      <c r="G51" s="311" t="s">
        <v>39</v>
      </c>
      <c r="H51" s="157">
        <v>3609000</v>
      </c>
      <c r="I51" s="413">
        <f t="shared" si="7"/>
        <v>7218000</v>
      </c>
      <c r="J51" s="311">
        <v>0</v>
      </c>
      <c r="K51" s="415">
        <f t="shared" si="8"/>
        <v>0</v>
      </c>
      <c r="L51" s="415">
        <f t="shared" si="9"/>
        <v>7218000</v>
      </c>
      <c r="M51" s="848"/>
      <c r="N51" s="848"/>
      <c r="O51" s="197"/>
      <c r="P51" s="848"/>
      <c r="Q51" s="484" t="s">
        <v>258</v>
      </c>
      <c r="R51" s="483">
        <v>1561285</v>
      </c>
      <c r="S51" s="155">
        <f>SUM(F51*R51)</f>
        <v>3122570</v>
      </c>
      <c r="T51" s="156">
        <v>0</v>
      </c>
      <c r="U51" s="480">
        <f t="shared" si="10"/>
        <v>0</v>
      </c>
      <c r="V51" s="480">
        <f t="shared" si="11"/>
        <v>3122570</v>
      </c>
      <c r="W51" s="424">
        <f t="shared" si="12"/>
        <v>3122570</v>
      </c>
      <c r="X51" s="156">
        <v>0.11</v>
      </c>
      <c r="Y51" s="424">
        <f t="shared" si="13"/>
        <v>3466052.7</v>
      </c>
    </row>
    <row r="52" spans="1:25" s="120" customFormat="1" ht="15.5" x14ac:dyDescent="0.35">
      <c r="A52" s="787"/>
      <c r="B52" s="784"/>
      <c r="C52" s="787"/>
      <c r="D52" s="787"/>
      <c r="E52" s="282" t="s">
        <v>296</v>
      </c>
      <c r="F52" s="310">
        <v>1</v>
      </c>
      <c r="G52" s="158" t="s">
        <v>39</v>
      </c>
      <c r="H52" s="157">
        <v>929000</v>
      </c>
      <c r="I52" s="413">
        <f t="shared" si="7"/>
        <v>929000</v>
      </c>
      <c r="J52" s="311">
        <v>0</v>
      </c>
      <c r="K52" s="415">
        <f t="shared" si="8"/>
        <v>0</v>
      </c>
      <c r="L52" s="415">
        <f t="shared" si="9"/>
        <v>929000</v>
      </c>
      <c r="M52" s="848"/>
      <c r="N52" s="848"/>
      <c r="O52" s="197"/>
      <c r="P52" s="848"/>
      <c r="Q52" s="484" t="s">
        <v>258</v>
      </c>
      <c r="R52" s="206">
        <v>401830</v>
      </c>
      <c r="S52" s="155">
        <f>SUM(F52*R52)</f>
        <v>401830</v>
      </c>
      <c r="T52" s="156">
        <v>0</v>
      </c>
      <c r="U52" s="480">
        <f t="shared" si="10"/>
        <v>0</v>
      </c>
      <c r="V52" s="480">
        <f t="shared" si="11"/>
        <v>401830</v>
      </c>
      <c r="W52" s="424">
        <f t="shared" si="12"/>
        <v>401830</v>
      </c>
      <c r="X52" s="156">
        <v>0.11</v>
      </c>
      <c r="Y52" s="424">
        <f t="shared" si="13"/>
        <v>446031.3</v>
      </c>
    </row>
    <row r="53" spans="1:25" s="120" customFormat="1" ht="15.5" x14ac:dyDescent="0.35">
      <c r="A53" s="787"/>
      <c r="B53" s="784"/>
      <c r="C53" s="787"/>
      <c r="D53" s="787"/>
      <c r="E53" s="282" t="s">
        <v>179</v>
      </c>
      <c r="F53" s="75">
        <v>1</v>
      </c>
      <c r="G53" s="311" t="s">
        <v>39</v>
      </c>
      <c r="H53" s="157">
        <v>1667000</v>
      </c>
      <c r="I53" s="413">
        <f t="shared" si="7"/>
        <v>1667000</v>
      </c>
      <c r="J53" s="311">
        <v>0</v>
      </c>
      <c r="K53" s="415">
        <f t="shared" si="8"/>
        <v>0</v>
      </c>
      <c r="L53" s="415">
        <f t="shared" si="9"/>
        <v>1667000</v>
      </c>
      <c r="M53" s="848"/>
      <c r="N53" s="848"/>
      <c r="O53" s="197"/>
      <c r="P53" s="848"/>
      <c r="Q53" s="484" t="s">
        <v>258</v>
      </c>
      <c r="R53" s="206">
        <v>720940</v>
      </c>
      <c r="S53" s="155">
        <f>SUM(F53*R53)</f>
        <v>720940</v>
      </c>
      <c r="T53" s="156">
        <v>0</v>
      </c>
      <c r="U53" s="480">
        <f t="shared" si="10"/>
        <v>0</v>
      </c>
      <c r="V53" s="480">
        <f t="shared" si="11"/>
        <v>720940</v>
      </c>
      <c r="W53" s="424">
        <f t="shared" si="12"/>
        <v>720940</v>
      </c>
      <c r="X53" s="156">
        <v>0.11</v>
      </c>
      <c r="Y53" s="424">
        <f t="shared" si="13"/>
        <v>800243.4</v>
      </c>
    </row>
    <row r="54" spans="1:25" s="120" customFormat="1" ht="15.5" x14ac:dyDescent="0.35">
      <c r="A54" s="787"/>
      <c r="B54" s="784"/>
      <c r="C54" s="787"/>
      <c r="D54" s="787"/>
      <c r="E54" s="282" t="s">
        <v>292</v>
      </c>
      <c r="F54" s="75">
        <v>2</v>
      </c>
      <c r="G54" s="311" t="s">
        <v>39</v>
      </c>
      <c r="H54" s="157">
        <v>622000</v>
      </c>
      <c r="I54" s="413">
        <f t="shared" si="7"/>
        <v>1244000</v>
      </c>
      <c r="J54" s="311">
        <v>0</v>
      </c>
      <c r="K54" s="415">
        <f t="shared" si="8"/>
        <v>0</v>
      </c>
      <c r="L54" s="415">
        <f t="shared" si="9"/>
        <v>1244000</v>
      </c>
      <c r="M54" s="848"/>
      <c r="N54" s="848"/>
      <c r="O54" s="197"/>
      <c r="P54" s="848"/>
      <c r="Q54" s="484" t="s">
        <v>258</v>
      </c>
      <c r="R54" s="483">
        <v>268620</v>
      </c>
      <c r="S54" s="155">
        <f>SUM(F54*R54)</f>
        <v>537240</v>
      </c>
      <c r="T54" s="156">
        <v>0</v>
      </c>
      <c r="U54" s="480">
        <f t="shared" si="10"/>
        <v>0</v>
      </c>
      <c r="V54" s="480">
        <f t="shared" si="11"/>
        <v>537240</v>
      </c>
      <c r="W54" s="424">
        <f t="shared" si="12"/>
        <v>537240</v>
      </c>
      <c r="X54" s="156">
        <v>0.11</v>
      </c>
      <c r="Y54" s="424">
        <f t="shared" si="13"/>
        <v>596336.4</v>
      </c>
    </row>
    <row r="55" spans="1:25" ht="15.5" x14ac:dyDescent="0.35">
      <c r="A55" s="787"/>
      <c r="B55" s="784"/>
      <c r="C55" s="787"/>
      <c r="D55" s="787"/>
      <c r="E55" s="130" t="s">
        <v>293</v>
      </c>
      <c r="F55" s="75">
        <v>1</v>
      </c>
      <c r="G55" s="311" t="s">
        <v>39</v>
      </c>
      <c r="H55" s="157">
        <v>922000</v>
      </c>
      <c r="I55" s="413">
        <f t="shared" si="7"/>
        <v>922000</v>
      </c>
      <c r="J55" s="311">
        <v>0</v>
      </c>
      <c r="K55" s="415">
        <f t="shared" si="8"/>
        <v>0</v>
      </c>
      <c r="L55" s="415">
        <f t="shared" si="9"/>
        <v>922000</v>
      </c>
      <c r="M55" s="848"/>
      <c r="N55" s="848"/>
      <c r="O55" s="197"/>
      <c r="P55" s="848"/>
      <c r="Q55" s="484" t="s">
        <v>258</v>
      </c>
      <c r="R55" s="166">
        <v>473110</v>
      </c>
      <c r="S55" s="155">
        <f>SUM(F55*R55)</f>
        <v>473110</v>
      </c>
      <c r="T55" s="156">
        <v>0</v>
      </c>
      <c r="U55" s="480">
        <f t="shared" si="10"/>
        <v>0</v>
      </c>
      <c r="V55" s="480">
        <f t="shared" si="11"/>
        <v>473110</v>
      </c>
      <c r="W55" s="424">
        <f t="shared" si="12"/>
        <v>473110</v>
      </c>
      <c r="X55" s="156">
        <v>0.11</v>
      </c>
      <c r="Y55" s="424">
        <f t="shared" si="13"/>
        <v>525152.1</v>
      </c>
    </row>
    <row r="56" spans="1:25" ht="15.5" x14ac:dyDescent="0.35">
      <c r="A56" s="787"/>
      <c r="B56" s="784"/>
      <c r="C56" s="787"/>
      <c r="D56" s="787"/>
      <c r="E56" s="130" t="s">
        <v>121</v>
      </c>
      <c r="F56" s="75">
        <v>1</v>
      </c>
      <c r="G56" s="158" t="s">
        <v>45</v>
      </c>
      <c r="H56" s="157">
        <v>2978380</v>
      </c>
      <c r="I56" s="413">
        <f t="shared" si="7"/>
        <v>2978380</v>
      </c>
      <c r="J56" s="158">
        <v>0.2</v>
      </c>
      <c r="K56" s="415">
        <f t="shared" si="8"/>
        <v>595676</v>
      </c>
      <c r="L56" s="415">
        <f t="shared" si="9"/>
        <v>2382704</v>
      </c>
      <c r="M56" s="848"/>
      <c r="N56" s="848"/>
      <c r="O56" s="197"/>
      <c r="P56" s="848"/>
      <c r="Q56" s="57" t="s">
        <v>118</v>
      </c>
      <c r="R56" s="166">
        <v>1787028</v>
      </c>
      <c r="S56" s="78">
        <f>SUM(F56*R56)</f>
        <v>1787028</v>
      </c>
      <c r="T56" s="156">
        <v>0.2</v>
      </c>
      <c r="U56" s="480">
        <f t="shared" si="10"/>
        <v>357405.60000000003</v>
      </c>
      <c r="V56" s="480">
        <f t="shared" si="11"/>
        <v>1429622.4</v>
      </c>
      <c r="W56" s="424">
        <f t="shared" si="12"/>
        <v>1429622.4</v>
      </c>
      <c r="X56" s="641">
        <v>0.11</v>
      </c>
      <c r="Y56" s="424">
        <f t="shared" si="13"/>
        <v>1586880.8639999998</v>
      </c>
    </row>
    <row r="57" spans="1:25" s="119" customFormat="1" ht="15.5" x14ac:dyDescent="0.35">
      <c r="A57" s="787"/>
      <c r="B57" s="784"/>
      <c r="C57" s="787"/>
      <c r="D57" s="787"/>
      <c r="E57" s="282" t="s">
        <v>367</v>
      </c>
      <c r="F57" s="310">
        <v>4</v>
      </c>
      <c r="G57" s="311" t="s">
        <v>123</v>
      </c>
      <c r="H57" s="157">
        <v>611250</v>
      </c>
      <c r="I57" s="413">
        <f t="shared" si="7"/>
        <v>2445000</v>
      </c>
      <c r="J57" s="311">
        <v>0.2</v>
      </c>
      <c r="K57" s="415">
        <f t="shared" si="8"/>
        <v>489000</v>
      </c>
      <c r="L57" s="415">
        <f t="shared" si="9"/>
        <v>1956000</v>
      </c>
      <c r="M57" s="848"/>
      <c r="N57" s="848"/>
      <c r="O57" s="197"/>
      <c r="P57" s="848"/>
      <c r="Q57" s="484" t="s">
        <v>78</v>
      </c>
      <c r="R57" s="483">
        <v>225225</v>
      </c>
      <c r="S57" s="155">
        <f>SUM(F57*R57)</f>
        <v>900900</v>
      </c>
      <c r="T57" s="156">
        <v>0.45</v>
      </c>
      <c r="U57" s="480">
        <f t="shared" si="10"/>
        <v>405405</v>
      </c>
      <c r="V57" s="480">
        <f t="shared" si="11"/>
        <v>495495</v>
      </c>
      <c r="W57" s="424">
        <f t="shared" si="12"/>
        <v>495495</v>
      </c>
      <c r="X57" s="156">
        <v>0.11</v>
      </c>
      <c r="Y57" s="424">
        <f t="shared" si="13"/>
        <v>549999.44999999995</v>
      </c>
    </row>
    <row r="58" spans="1:25" ht="15.5" x14ac:dyDescent="0.35">
      <c r="A58" s="787"/>
      <c r="B58" s="784"/>
      <c r="C58" s="787"/>
      <c r="D58" s="787"/>
      <c r="E58" s="282" t="s">
        <v>383</v>
      </c>
      <c r="F58" s="75">
        <v>1</v>
      </c>
      <c r="G58" s="311" t="s">
        <v>52</v>
      </c>
      <c r="H58" s="312">
        <v>218750</v>
      </c>
      <c r="I58" s="413">
        <f t="shared" si="7"/>
        <v>218750</v>
      </c>
      <c r="J58" s="311">
        <v>0.2</v>
      </c>
      <c r="K58" s="415">
        <f t="shared" si="8"/>
        <v>43750</v>
      </c>
      <c r="L58" s="415">
        <f t="shared" si="9"/>
        <v>175000</v>
      </c>
      <c r="M58" s="848"/>
      <c r="N58" s="848"/>
      <c r="O58" s="197"/>
      <c r="P58" s="848"/>
      <c r="Q58" s="57" t="s">
        <v>88</v>
      </c>
      <c r="R58" s="220">
        <v>157700</v>
      </c>
      <c r="S58" s="78">
        <f>SUM(F58*R58)</f>
        <v>157700</v>
      </c>
      <c r="T58" s="156">
        <v>0</v>
      </c>
      <c r="U58" s="480">
        <f t="shared" si="10"/>
        <v>0</v>
      </c>
      <c r="V58" s="480">
        <f t="shared" si="11"/>
        <v>157700</v>
      </c>
      <c r="W58" s="424">
        <f t="shared" si="12"/>
        <v>157700</v>
      </c>
      <c r="X58" s="156">
        <v>0.11</v>
      </c>
      <c r="Y58" s="424">
        <f t="shared" si="13"/>
        <v>175047</v>
      </c>
    </row>
    <row r="59" spans="1:25" s="119" customFormat="1" ht="15.5" x14ac:dyDescent="0.35">
      <c r="A59" s="787"/>
      <c r="B59" s="784"/>
      <c r="C59" s="787"/>
      <c r="D59" s="787"/>
      <c r="E59" s="282" t="s">
        <v>180</v>
      </c>
      <c r="F59" s="310">
        <v>24</v>
      </c>
      <c r="G59" s="311" t="s">
        <v>52</v>
      </c>
      <c r="H59" s="312">
        <v>217500</v>
      </c>
      <c r="I59" s="413">
        <f t="shared" si="7"/>
        <v>5220000</v>
      </c>
      <c r="J59" s="311">
        <v>0.2</v>
      </c>
      <c r="K59" s="415">
        <f t="shared" si="8"/>
        <v>1044000</v>
      </c>
      <c r="L59" s="415">
        <f t="shared" si="9"/>
        <v>4176000</v>
      </c>
      <c r="M59" s="848"/>
      <c r="N59" s="848"/>
      <c r="O59" s="197"/>
      <c r="P59" s="848"/>
      <c r="Q59" s="484" t="s">
        <v>40</v>
      </c>
      <c r="R59" s="350">
        <v>93600</v>
      </c>
      <c r="S59" s="155">
        <f>SUM(F59*R59)</f>
        <v>2246400</v>
      </c>
      <c r="T59" s="156">
        <v>0</v>
      </c>
      <c r="U59" s="480">
        <f t="shared" si="10"/>
        <v>0</v>
      </c>
      <c r="V59" s="480">
        <f t="shared" si="11"/>
        <v>2246400</v>
      </c>
      <c r="W59" s="424">
        <f t="shared" si="12"/>
        <v>2246400</v>
      </c>
      <c r="X59" s="156">
        <v>0.11</v>
      </c>
      <c r="Y59" s="424">
        <f t="shared" si="13"/>
        <v>2493504</v>
      </c>
    </row>
    <row r="60" spans="1:25" s="119" customFormat="1" ht="15.5" x14ac:dyDescent="0.35">
      <c r="A60" s="787"/>
      <c r="B60" s="784"/>
      <c r="C60" s="787"/>
      <c r="D60" s="787"/>
      <c r="E60" s="282" t="s">
        <v>181</v>
      </c>
      <c r="F60" s="310">
        <v>20</v>
      </c>
      <c r="G60" s="311" t="s">
        <v>52</v>
      </c>
      <c r="H60" s="312">
        <v>368750</v>
      </c>
      <c r="I60" s="413">
        <f t="shared" si="7"/>
        <v>7375000</v>
      </c>
      <c r="J60" s="311">
        <v>0.2</v>
      </c>
      <c r="K60" s="415">
        <f t="shared" si="8"/>
        <v>1475000</v>
      </c>
      <c r="L60" s="415">
        <f t="shared" si="9"/>
        <v>5900000</v>
      </c>
      <c r="M60" s="848"/>
      <c r="N60" s="848"/>
      <c r="O60" s="197"/>
      <c r="P60" s="848"/>
      <c r="Q60" s="484" t="s">
        <v>40</v>
      </c>
      <c r="R60" s="206">
        <v>131600</v>
      </c>
      <c r="S60" s="155">
        <f>SUM(F60*R60)</f>
        <v>2632000</v>
      </c>
      <c r="T60" s="156">
        <v>0</v>
      </c>
      <c r="U60" s="480">
        <f t="shared" si="10"/>
        <v>0</v>
      </c>
      <c r="V60" s="480">
        <f t="shared" si="11"/>
        <v>2632000</v>
      </c>
      <c r="W60" s="424">
        <f t="shared" si="12"/>
        <v>2632000</v>
      </c>
      <c r="X60" s="156">
        <v>0.11</v>
      </c>
      <c r="Y60" s="424">
        <f t="shared" si="13"/>
        <v>2921520</v>
      </c>
    </row>
    <row r="61" spans="1:25" s="21" customFormat="1" ht="15.5" x14ac:dyDescent="0.35">
      <c r="A61" s="787"/>
      <c r="B61" s="784"/>
      <c r="C61" s="787"/>
      <c r="D61" s="787"/>
      <c r="E61" s="282" t="s">
        <v>308</v>
      </c>
      <c r="F61" s="75">
        <v>3</v>
      </c>
      <c r="G61" s="311" t="s">
        <v>52</v>
      </c>
      <c r="H61" s="157">
        <v>375000</v>
      </c>
      <c r="I61" s="413">
        <f t="shared" si="7"/>
        <v>1125000</v>
      </c>
      <c r="J61" s="311">
        <v>0.2</v>
      </c>
      <c r="K61" s="415">
        <f t="shared" si="8"/>
        <v>225000</v>
      </c>
      <c r="L61" s="415">
        <f t="shared" si="9"/>
        <v>900000</v>
      </c>
      <c r="M61" s="848"/>
      <c r="N61" s="848"/>
      <c r="O61" s="197"/>
      <c r="P61" s="848"/>
      <c r="Q61" s="291" t="s">
        <v>104</v>
      </c>
      <c r="R61" s="166">
        <v>150000</v>
      </c>
      <c r="S61" s="155">
        <f>SUM(F61*R61)</f>
        <v>450000</v>
      </c>
      <c r="T61" s="156">
        <v>0</v>
      </c>
      <c r="U61" s="480">
        <f t="shared" si="10"/>
        <v>0</v>
      </c>
      <c r="V61" s="480">
        <f t="shared" si="11"/>
        <v>450000</v>
      </c>
      <c r="W61" s="424">
        <f t="shared" si="12"/>
        <v>450000</v>
      </c>
      <c r="X61" s="156">
        <v>0.11</v>
      </c>
      <c r="Y61" s="424">
        <f t="shared" si="13"/>
        <v>499500</v>
      </c>
    </row>
    <row r="62" spans="1:25" s="120" customFormat="1" ht="15.5" x14ac:dyDescent="0.35">
      <c r="A62" s="787"/>
      <c r="B62" s="784"/>
      <c r="C62" s="787"/>
      <c r="D62" s="787"/>
      <c r="E62" s="282" t="s">
        <v>301</v>
      </c>
      <c r="F62" s="75">
        <v>5</v>
      </c>
      <c r="G62" s="158" t="s">
        <v>90</v>
      </c>
      <c r="H62" s="157">
        <v>113500</v>
      </c>
      <c r="I62" s="413">
        <f t="shared" si="7"/>
        <v>567500</v>
      </c>
      <c r="J62" s="158">
        <v>0</v>
      </c>
      <c r="K62" s="415">
        <f t="shared" si="8"/>
        <v>0</v>
      </c>
      <c r="L62" s="415">
        <f t="shared" si="9"/>
        <v>567500</v>
      </c>
      <c r="M62" s="848"/>
      <c r="N62" s="848"/>
      <c r="O62" s="197"/>
      <c r="P62" s="848"/>
      <c r="Q62" s="270" t="s">
        <v>40</v>
      </c>
      <c r="R62" s="206">
        <v>13000</v>
      </c>
      <c r="S62" s="155">
        <f>SUM(F62*R62)</f>
        <v>65000</v>
      </c>
      <c r="T62" s="156">
        <v>0</v>
      </c>
      <c r="U62" s="480">
        <f t="shared" si="10"/>
        <v>0</v>
      </c>
      <c r="V62" s="480">
        <f t="shared" si="11"/>
        <v>65000</v>
      </c>
      <c r="W62" s="424">
        <f t="shared" si="12"/>
        <v>65000</v>
      </c>
      <c r="X62" s="156">
        <v>0.11</v>
      </c>
      <c r="Y62" s="424">
        <f t="shared" si="13"/>
        <v>72150</v>
      </c>
    </row>
    <row r="63" spans="1:25" s="119" customFormat="1" ht="15.5" x14ac:dyDescent="0.35">
      <c r="A63" s="787"/>
      <c r="B63" s="784"/>
      <c r="C63" s="787"/>
      <c r="D63" s="787"/>
      <c r="E63" s="313" t="s">
        <v>305</v>
      </c>
      <c r="F63" s="310">
        <v>3</v>
      </c>
      <c r="G63" s="311" t="s">
        <v>45</v>
      </c>
      <c r="H63" s="312">
        <v>1078091</v>
      </c>
      <c r="I63" s="413">
        <f t="shared" si="7"/>
        <v>3234273</v>
      </c>
      <c r="J63" s="311">
        <v>0.2</v>
      </c>
      <c r="K63" s="415">
        <f t="shared" si="8"/>
        <v>646854.60000000009</v>
      </c>
      <c r="L63" s="415">
        <f t="shared" si="9"/>
        <v>2587418.4</v>
      </c>
      <c r="M63" s="848"/>
      <c r="N63" s="848"/>
      <c r="O63" s="197"/>
      <c r="P63" s="848"/>
      <c r="Q63" s="484" t="s">
        <v>47</v>
      </c>
      <c r="R63" s="206">
        <v>649740</v>
      </c>
      <c r="S63" s="155">
        <f>SUM(F63*R63)</f>
        <v>1949220</v>
      </c>
      <c r="T63" s="156">
        <v>0.22</v>
      </c>
      <c r="U63" s="480">
        <f t="shared" si="10"/>
        <v>428828.4</v>
      </c>
      <c r="V63" s="480">
        <f t="shared" si="11"/>
        <v>1520391.6</v>
      </c>
      <c r="W63" s="424">
        <f t="shared" si="12"/>
        <v>1520391.6</v>
      </c>
      <c r="X63" s="156">
        <v>0.11</v>
      </c>
      <c r="Y63" s="424">
        <f t="shared" si="13"/>
        <v>1687634.676</v>
      </c>
    </row>
    <row r="64" spans="1:25" s="120" customFormat="1" ht="15.5" x14ac:dyDescent="0.35">
      <c r="A64" s="787"/>
      <c r="B64" s="784"/>
      <c r="C64" s="787"/>
      <c r="D64" s="787"/>
      <c r="E64" s="282" t="s">
        <v>287</v>
      </c>
      <c r="F64" s="310">
        <v>10</v>
      </c>
      <c r="G64" s="311" t="s">
        <v>45</v>
      </c>
      <c r="H64" s="312">
        <v>248522</v>
      </c>
      <c r="I64" s="413">
        <f t="shared" si="7"/>
        <v>2485220</v>
      </c>
      <c r="J64" s="311">
        <v>0.2</v>
      </c>
      <c r="K64" s="415">
        <f t="shared" si="8"/>
        <v>497044</v>
      </c>
      <c r="L64" s="415">
        <f t="shared" si="9"/>
        <v>1988176</v>
      </c>
      <c r="M64" s="848"/>
      <c r="N64" s="848"/>
      <c r="O64" s="197"/>
      <c r="P64" s="848"/>
      <c r="Q64" s="270" t="s">
        <v>47</v>
      </c>
      <c r="R64" s="483">
        <v>159100</v>
      </c>
      <c r="S64" s="155">
        <f>SUM(F64*R64)</f>
        <v>1591000</v>
      </c>
      <c r="T64" s="156">
        <v>0.22</v>
      </c>
      <c r="U64" s="480">
        <f t="shared" si="10"/>
        <v>350020</v>
      </c>
      <c r="V64" s="480">
        <f t="shared" si="11"/>
        <v>1240980</v>
      </c>
      <c r="W64" s="424">
        <f t="shared" si="12"/>
        <v>1240980</v>
      </c>
      <c r="X64" s="156">
        <v>0.11</v>
      </c>
      <c r="Y64" s="424">
        <f t="shared" si="13"/>
        <v>1377487.8</v>
      </c>
    </row>
    <row r="65" spans="1:25" ht="15.5" x14ac:dyDescent="0.35">
      <c r="A65" s="787"/>
      <c r="B65" s="784"/>
      <c r="C65" s="787"/>
      <c r="D65" s="787"/>
      <c r="E65" s="282" t="s">
        <v>298</v>
      </c>
      <c r="F65" s="75">
        <v>1</v>
      </c>
      <c r="G65" s="311" t="s">
        <v>70</v>
      </c>
      <c r="H65" s="312">
        <v>1250000</v>
      </c>
      <c r="I65" s="413">
        <f t="shared" si="7"/>
        <v>1250000</v>
      </c>
      <c r="J65" s="311">
        <v>0.2</v>
      </c>
      <c r="K65" s="415">
        <f t="shared" si="8"/>
        <v>250000</v>
      </c>
      <c r="L65" s="415">
        <f t="shared" si="9"/>
        <v>1000000</v>
      </c>
      <c r="M65" s="848"/>
      <c r="N65" s="848"/>
      <c r="O65" s="182"/>
      <c r="P65" s="848"/>
      <c r="Q65" s="291" t="s">
        <v>58</v>
      </c>
      <c r="R65" s="166">
        <v>521800</v>
      </c>
      <c r="S65" s="155">
        <f>SUM(F65*R65)</f>
        <v>521800</v>
      </c>
      <c r="T65" s="156">
        <v>0.15</v>
      </c>
      <c r="U65" s="480">
        <f t="shared" si="10"/>
        <v>78270</v>
      </c>
      <c r="V65" s="480">
        <f t="shared" si="11"/>
        <v>443530</v>
      </c>
      <c r="W65" s="424">
        <f t="shared" si="12"/>
        <v>443530</v>
      </c>
      <c r="X65" s="156">
        <v>0.11</v>
      </c>
      <c r="Y65" s="424">
        <f t="shared" si="13"/>
        <v>492318.3</v>
      </c>
    </row>
    <row r="66" spans="1:25" s="120" customFormat="1" ht="15.5" x14ac:dyDescent="0.35">
      <c r="A66" s="788"/>
      <c r="B66" s="785"/>
      <c r="C66" s="788"/>
      <c r="D66" s="788"/>
      <c r="E66" s="308" t="s">
        <v>313</v>
      </c>
      <c r="F66" s="202">
        <v>1</v>
      </c>
      <c r="G66" s="315" t="s">
        <v>45</v>
      </c>
      <c r="H66" s="316">
        <v>5000000</v>
      </c>
      <c r="I66" s="419">
        <f t="shared" si="7"/>
        <v>5000000</v>
      </c>
      <c r="J66" s="315">
        <v>0.2</v>
      </c>
      <c r="K66" s="383">
        <f t="shared" si="8"/>
        <v>1000000</v>
      </c>
      <c r="L66" s="383">
        <f t="shared" si="9"/>
        <v>4000000</v>
      </c>
      <c r="M66" s="847"/>
      <c r="N66" s="847"/>
      <c r="O66" s="198"/>
      <c r="P66" s="847"/>
      <c r="Q66" s="240" t="s">
        <v>140</v>
      </c>
      <c r="R66" s="487">
        <v>3000000</v>
      </c>
      <c r="S66" s="173">
        <f>SUM(F66*R66)</f>
        <v>3000000</v>
      </c>
      <c r="T66" s="639">
        <v>0.25</v>
      </c>
      <c r="U66" s="242">
        <f t="shared" si="10"/>
        <v>750000</v>
      </c>
      <c r="V66" s="242">
        <f t="shared" si="11"/>
        <v>2250000</v>
      </c>
      <c r="W66" s="241">
        <f t="shared" si="12"/>
        <v>2250000</v>
      </c>
      <c r="X66" s="639">
        <v>0.11</v>
      </c>
      <c r="Y66" s="241">
        <f t="shared" si="13"/>
        <v>2497500</v>
      </c>
    </row>
    <row r="67" spans="1:25" s="120" customFormat="1" ht="15.5" x14ac:dyDescent="0.35">
      <c r="A67" s="786">
        <v>3</v>
      </c>
      <c r="B67" s="783">
        <v>45660</v>
      </c>
      <c r="C67" s="786">
        <v>117190125</v>
      </c>
      <c r="D67" s="780" t="s">
        <v>37</v>
      </c>
      <c r="E67" s="339" t="s">
        <v>333</v>
      </c>
      <c r="F67" s="203">
        <v>3</v>
      </c>
      <c r="G67" s="319" t="s">
        <v>52</v>
      </c>
      <c r="H67" s="320">
        <v>3200000</v>
      </c>
      <c r="I67" s="412">
        <f t="shared" si="7"/>
        <v>9600000</v>
      </c>
      <c r="J67" s="319">
        <v>0</v>
      </c>
      <c r="K67" s="382">
        <f t="shared" si="8"/>
        <v>0</v>
      </c>
      <c r="L67" s="382">
        <f t="shared" si="9"/>
        <v>9600000</v>
      </c>
      <c r="M67" s="205">
        <f>SUM(L67:L69)</f>
        <v>49400000</v>
      </c>
      <c r="N67" s="205">
        <f>SUM(M67*11%)</f>
        <v>5434000</v>
      </c>
      <c r="O67" s="187"/>
      <c r="P67" s="229">
        <f>SUM(M67+N67)</f>
        <v>54834000</v>
      </c>
      <c r="Q67" s="485" t="s">
        <v>246</v>
      </c>
      <c r="R67" s="337">
        <v>1100000</v>
      </c>
      <c r="S67" s="649">
        <f>SUM(F67*R67)</f>
        <v>3300000</v>
      </c>
      <c r="T67" s="638">
        <v>0</v>
      </c>
      <c r="U67" s="239">
        <f t="shared" si="10"/>
        <v>0</v>
      </c>
      <c r="V67" s="239">
        <f t="shared" si="11"/>
        <v>3300000</v>
      </c>
      <c r="W67" s="238">
        <f t="shared" si="12"/>
        <v>3300000</v>
      </c>
      <c r="X67" s="638">
        <v>0.11</v>
      </c>
      <c r="Y67" s="238">
        <f t="shared" si="13"/>
        <v>3663000</v>
      </c>
    </row>
    <row r="68" spans="1:25" s="120" customFormat="1" ht="15.5" x14ac:dyDescent="0.35">
      <c r="A68" s="787"/>
      <c r="B68" s="784"/>
      <c r="C68" s="787"/>
      <c r="D68" s="781"/>
      <c r="E68" s="290" t="s">
        <v>331</v>
      </c>
      <c r="F68" s="310">
        <v>1</v>
      </c>
      <c r="G68" s="311" t="s">
        <v>70</v>
      </c>
      <c r="H68" s="312">
        <v>13700000</v>
      </c>
      <c r="I68" s="413">
        <f t="shared" si="7"/>
        <v>13700000</v>
      </c>
      <c r="J68" s="311">
        <v>0</v>
      </c>
      <c r="K68" s="415">
        <f t="shared" si="8"/>
        <v>0</v>
      </c>
      <c r="L68" s="415">
        <f t="shared" si="9"/>
        <v>13700000</v>
      </c>
      <c r="M68" s="220"/>
      <c r="N68" s="220"/>
      <c r="O68" s="197"/>
      <c r="P68" s="352"/>
      <c r="Q68" s="484" t="s">
        <v>246</v>
      </c>
      <c r="R68" s="483">
        <v>4800000</v>
      </c>
      <c r="S68" s="155">
        <f>SUM(F68*R68)</f>
        <v>4800000</v>
      </c>
      <c r="T68" s="156">
        <v>0</v>
      </c>
      <c r="U68" s="480">
        <f t="shared" si="10"/>
        <v>0</v>
      </c>
      <c r="V68" s="480">
        <f t="shared" si="11"/>
        <v>4800000</v>
      </c>
      <c r="W68" s="424">
        <f t="shared" si="12"/>
        <v>4800000</v>
      </c>
      <c r="X68" s="156">
        <v>0.11</v>
      </c>
      <c r="Y68" s="424">
        <f t="shared" si="13"/>
        <v>5328000</v>
      </c>
    </row>
    <row r="69" spans="1:25" s="120" customFormat="1" ht="15.5" x14ac:dyDescent="0.35">
      <c r="A69" s="788"/>
      <c r="B69" s="785"/>
      <c r="C69" s="788"/>
      <c r="D69" s="782"/>
      <c r="E69" s="397" t="s">
        <v>332</v>
      </c>
      <c r="F69" s="202">
        <v>3</v>
      </c>
      <c r="G69" s="315" t="s">
        <v>70</v>
      </c>
      <c r="H69" s="316">
        <v>8700000</v>
      </c>
      <c r="I69" s="419">
        <f t="shared" si="7"/>
        <v>26100000</v>
      </c>
      <c r="J69" s="315">
        <v>0</v>
      </c>
      <c r="K69" s="383">
        <f t="shared" si="8"/>
        <v>0</v>
      </c>
      <c r="L69" s="383">
        <f t="shared" si="9"/>
        <v>26100000</v>
      </c>
      <c r="M69" s="249"/>
      <c r="N69" s="249"/>
      <c r="O69" s="198"/>
      <c r="P69" s="351"/>
      <c r="Q69" s="489" t="s">
        <v>246</v>
      </c>
      <c r="R69" s="338">
        <v>3500000</v>
      </c>
      <c r="S69" s="173">
        <f>SUM(F69*R69)</f>
        <v>10500000</v>
      </c>
      <c r="T69" s="639">
        <v>0</v>
      </c>
      <c r="U69" s="242">
        <f t="shared" si="10"/>
        <v>0</v>
      </c>
      <c r="V69" s="242">
        <f t="shared" si="11"/>
        <v>10500000</v>
      </c>
      <c r="W69" s="241">
        <f t="shared" si="12"/>
        <v>10500000</v>
      </c>
      <c r="X69" s="639">
        <v>0.11</v>
      </c>
      <c r="Y69" s="241">
        <f t="shared" si="13"/>
        <v>11655000</v>
      </c>
    </row>
    <row r="70" spans="1:25" s="35" customFormat="1" ht="15.5" x14ac:dyDescent="0.35">
      <c r="A70" s="823">
        <v>4</v>
      </c>
      <c r="B70" s="873">
        <v>45667</v>
      </c>
      <c r="C70" s="876">
        <v>117200125</v>
      </c>
      <c r="D70" s="823" t="s">
        <v>51</v>
      </c>
      <c r="E70" s="172" t="s">
        <v>320</v>
      </c>
      <c r="F70" s="203">
        <v>2</v>
      </c>
      <c r="G70" s="133" t="s">
        <v>39</v>
      </c>
      <c r="H70" s="248">
        <v>1372000</v>
      </c>
      <c r="I70" s="123">
        <f t="shared" si="7"/>
        <v>2744000</v>
      </c>
      <c r="J70" s="133">
        <v>0.25</v>
      </c>
      <c r="K70" s="134">
        <f t="shared" si="8"/>
        <v>686000</v>
      </c>
      <c r="L70" s="134">
        <f t="shared" si="9"/>
        <v>2058000</v>
      </c>
      <c r="M70" s="870">
        <f>SUM(L70:L73)</f>
        <v>5558000</v>
      </c>
      <c r="N70" s="870">
        <f>SUM(M70*11%)</f>
        <v>611380</v>
      </c>
      <c r="O70" s="870"/>
      <c r="P70" s="791">
        <f>SUM(M70+N70)</f>
        <v>6169380</v>
      </c>
      <c r="Q70" s="171" t="s">
        <v>58</v>
      </c>
      <c r="R70" s="137">
        <v>420000</v>
      </c>
      <c r="S70" s="137">
        <f>SUM(F70*R70)</f>
        <v>840000</v>
      </c>
      <c r="T70" s="135">
        <v>0</v>
      </c>
      <c r="U70" s="129">
        <f t="shared" si="10"/>
        <v>0</v>
      </c>
      <c r="V70" s="129">
        <f t="shared" si="11"/>
        <v>840000</v>
      </c>
      <c r="W70" s="134">
        <f t="shared" si="12"/>
        <v>840000</v>
      </c>
      <c r="X70" s="135">
        <v>0.11</v>
      </c>
      <c r="Y70" s="134">
        <f t="shared" si="13"/>
        <v>932400</v>
      </c>
    </row>
    <row r="71" spans="1:25" s="35" customFormat="1" ht="15.5" x14ac:dyDescent="0.35">
      <c r="A71" s="824"/>
      <c r="B71" s="874"/>
      <c r="C71" s="877"/>
      <c r="D71" s="824"/>
      <c r="E71" s="125" t="s">
        <v>338</v>
      </c>
      <c r="F71" s="75">
        <v>1</v>
      </c>
      <c r="G71" s="158" t="s">
        <v>39</v>
      </c>
      <c r="H71" s="189">
        <v>1960000</v>
      </c>
      <c r="I71" s="54">
        <f t="shared" si="7"/>
        <v>1960000</v>
      </c>
      <c r="J71" s="158">
        <v>0.25</v>
      </c>
      <c r="K71" s="56">
        <f t="shared" si="8"/>
        <v>490000</v>
      </c>
      <c r="L71" s="56">
        <f t="shared" si="9"/>
        <v>1470000</v>
      </c>
      <c r="M71" s="871"/>
      <c r="N71" s="871"/>
      <c r="O71" s="871"/>
      <c r="P71" s="792"/>
      <c r="Q71" s="77" t="s">
        <v>58</v>
      </c>
      <c r="R71" s="78">
        <v>590000</v>
      </c>
      <c r="S71" s="78">
        <f>SUM(F71*R71)</f>
        <v>590000</v>
      </c>
      <c r="T71" s="55">
        <v>0</v>
      </c>
      <c r="U71" s="73">
        <f t="shared" si="10"/>
        <v>0</v>
      </c>
      <c r="V71" s="73">
        <f t="shared" si="11"/>
        <v>590000</v>
      </c>
      <c r="W71" s="56">
        <f t="shared" si="12"/>
        <v>590000</v>
      </c>
      <c r="X71" s="55">
        <v>0.11</v>
      </c>
      <c r="Y71" s="56">
        <f t="shared" si="13"/>
        <v>654900</v>
      </c>
    </row>
    <row r="72" spans="1:25" s="35" customFormat="1" ht="15.5" x14ac:dyDescent="0.35">
      <c r="A72" s="824"/>
      <c r="B72" s="874"/>
      <c r="C72" s="877"/>
      <c r="D72" s="824"/>
      <c r="E72" s="125" t="s">
        <v>201</v>
      </c>
      <c r="F72" s="75">
        <v>2</v>
      </c>
      <c r="G72" s="158" t="s">
        <v>39</v>
      </c>
      <c r="H72" s="189">
        <v>980000</v>
      </c>
      <c r="I72" s="54">
        <f t="shared" si="7"/>
        <v>1960000</v>
      </c>
      <c r="J72" s="158">
        <v>0.25</v>
      </c>
      <c r="K72" s="56">
        <f t="shared" si="8"/>
        <v>490000</v>
      </c>
      <c r="L72" s="56">
        <f t="shared" si="9"/>
        <v>1470000</v>
      </c>
      <c r="M72" s="871"/>
      <c r="N72" s="871"/>
      <c r="O72" s="625"/>
      <c r="P72" s="792"/>
      <c r="Q72" s="77" t="s">
        <v>58</v>
      </c>
      <c r="R72" s="78">
        <v>300000</v>
      </c>
      <c r="S72" s="78">
        <f>SUM(F72*R72)</f>
        <v>600000</v>
      </c>
      <c r="T72" s="55">
        <v>0</v>
      </c>
      <c r="U72" s="73">
        <f t="shared" si="10"/>
        <v>0</v>
      </c>
      <c r="V72" s="73">
        <f t="shared" si="11"/>
        <v>600000</v>
      </c>
      <c r="W72" s="56">
        <f t="shared" si="12"/>
        <v>600000</v>
      </c>
      <c r="X72" s="55">
        <v>0.11</v>
      </c>
      <c r="Y72" s="56">
        <f t="shared" si="13"/>
        <v>666000</v>
      </c>
    </row>
    <row r="73" spans="1:25" s="20" customFormat="1" ht="15.5" x14ac:dyDescent="0.35">
      <c r="A73" s="825"/>
      <c r="B73" s="875"/>
      <c r="C73" s="878"/>
      <c r="D73" s="825"/>
      <c r="E73" s="184" t="s">
        <v>69</v>
      </c>
      <c r="F73" s="202">
        <v>1</v>
      </c>
      <c r="G73" s="136" t="s">
        <v>46</v>
      </c>
      <c r="H73" s="278">
        <v>560000</v>
      </c>
      <c r="I73" s="44">
        <f t="shared" si="7"/>
        <v>560000</v>
      </c>
      <c r="J73" s="136">
        <v>0</v>
      </c>
      <c r="K73" s="46">
        <f t="shared" si="8"/>
        <v>0</v>
      </c>
      <c r="L73" s="46">
        <f t="shared" si="9"/>
        <v>560000</v>
      </c>
      <c r="M73" s="872"/>
      <c r="N73" s="872"/>
      <c r="O73" s="47"/>
      <c r="P73" s="793"/>
      <c r="Q73" s="128" t="s">
        <v>260</v>
      </c>
      <c r="R73" s="97">
        <v>334000</v>
      </c>
      <c r="S73" s="97">
        <f>SUM(F73*R73)</f>
        <v>334000</v>
      </c>
      <c r="T73" s="45">
        <v>0</v>
      </c>
      <c r="U73" s="81">
        <f t="shared" si="10"/>
        <v>0</v>
      </c>
      <c r="V73" s="81">
        <f t="shared" si="11"/>
        <v>334000</v>
      </c>
      <c r="W73" s="46">
        <f t="shared" si="12"/>
        <v>334000</v>
      </c>
      <c r="X73" s="45">
        <v>0.11</v>
      </c>
      <c r="Y73" s="46">
        <f t="shared" si="13"/>
        <v>370740</v>
      </c>
    </row>
    <row r="74" spans="1:25" s="120" customFormat="1" ht="15.5" x14ac:dyDescent="0.35">
      <c r="A74" s="139">
        <v>5</v>
      </c>
      <c r="B74" s="140">
        <v>45667</v>
      </c>
      <c r="C74" s="141" t="s">
        <v>384</v>
      </c>
      <c r="D74" s="139" t="s">
        <v>72</v>
      </c>
      <c r="E74" s="190" t="s">
        <v>74</v>
      </c>
      <c r="F74" s="231">
        <v>2</v>
      </c>
      <c r="G74" s="152" t="s">
        <v>52</v>
      </c>
      <c r="H74" s="268">
        <v>335000</v>
      </c>
      <c r="I74" s="145">
        <f t="shared" si="7"/>
        <v>670000</v>
      </c>
      <c r="J74" s="152">
        <v>0</v>
      </c>
      <c r="K74" s="146">
        <f t="shared" si="8"/>
        <v>0</v>
      </c>
      <c r="L74" s="146">
        <f t="shared" si="9"/>
        <v>670000</v>
      </c>
      <c r="M74" s="121">
        <f>SUM(L74:L74)</f>
        <v>670000</v>
      </c>
      <c r="N74" s="121">
        <f>SUM(M74*11%)</f>
        <v>73700</v>
      </c>
      <c r="O74" s="454"/>
      <c r="P74" s="121">
        <f>SUM(M74+N74)</f>
        <v>743700</v>
      </c>
      <c r="Q74" s="143" t="s">
        <v>104</v>
      </c>
      <c r="R74" s="148">
        <v>67500</v>
      </c>
      <c r="S74" s="148">
        <f>SUM(F74*R74)</f>
        <v>135000</v>
      </c>
      <c r="T74" s="149">
        <v>0</v>
      </c>
      <c r="U74" s="121">
        <f t="shared" si="10"/>
        <v>0</v>
      </c>
      <c r="V74" s="121">
        <f t="shared" si="11"/>
        <v>135000</v>
      </c>
      <c r="W74" s="146">
        <f t="shared" si="12"/>
        <v>135000</v>
      </c>
      <c r="X74" s="149">
        <v>0.11</v>
      </c>
      <c r="Y74" s="146">
        <f t="shared" si="13"/>
        <v>149850</v>
      </c>
    </row>
    <row r="75" spans="1:25" ht="15.5" x14ac:dyDescent="0.35">
      <c r="A75" s="273">
        <v>6</v>
      </c>
      <c r="B75" s="439">
        <v>45670</v>
      </c>
      <c r="C75" s="441">
        <v>117220125</v>
      </c>
      <c r="D75" s="273" t="s">
        <v>63</v>
      </c>
      <c r="E75" s="98" t="s">
        <v>199</v>
      </c>
      <c r="F75" s="542">
        <v>1</v>
      </c>
      <c r="G75" s="152" t="s">
        <v>65</v>
      </c>
      <c r="H75" s="99">
        <v>354839</v>
      </c>
      <c r="I75" s="145">
        <f t="shared" ref="I75:I98" si="14">SUM(F75*H75)</f>
        <v>354839</v>
      </c>
      <c r="J75" s="152">
        <v>0.2</v>
      </c>
      <c r="K75" s="146">
        <f t="shared" ref="K75:K98" si="15">SUM(I75*J75)</f>
        <v>70967.8</v>
      </c>
      <c r="L75" s="146">
        <f t="shared" ref="L75:L98" si="16">SUM(I75-K75)</f>
        <v>283871.2</v>
      </c>
      <c r="M75" s="146">
        <f>SUM(L75)</f>
        <v>283871.2</v>
      </c>
      <c r="N75" s="146">
        <f>SUM(M75*11%)</f>
        <v>31225.832000000002</v>
      </c>
      <c r="O75" s="121"/>
      <c r="P75" s="121">
        <f>SUM(M75+N75)</f>
        <v>315097.03200000001</v>
      </c>
      <c r="Q75" s="143" t="s">
        <v>104</v>
      </c>
      <c r="R75" s="148">
        <v>67500</v>
      </c>
      <c r="S75" s="148">
        <f>SUM(F75*R75)</f>
        <v>67500</v>
      </c>
      <c r="T75" s="149">
        <v>0</v>
      </c>
      <c r="U75" s="121">
        <f t="shared" ref="U75:U89" si="17">SUM(S75*T75)</f>
        <v>0</v>
      </c>
      <c r="V75" s="121">
        <f t="shared" ref="V75:V98" si="18">SUM(S75-U75)</f>
        <v>67500</v>
      </c>
      <c r="W75" s="146">
        <f t="shared" ref="W75:W98" si="19">SUM(V75)</f>
        <v>67500</v>
      </c>
      <c r="X75" s="149">
        <v>0.11</v>
      </c>
      <c r="Y75" s="146">
        <f>SUM(W75)+(W75*X75)</f>
        <v>74925</v>
      </c>
    </row>
    <row r="76" spans="1:25" s="120" customFormat="1" ht="15.5" x14ac:dyDescent="0.35">
      <c r="A76" s="786">
        <v>7</v>
      </c>
      <c r="B76" s="783">
        <v>45688</v>
      </c>
      <c r="C76" s="838">
        <v>117230125</v>
      </c>
      <c r="D76" s="786" t="s">
        <v>204</v>
      </c>
      <c r="E76" s="571" t="s">
        <v>326</v>
      </c>
      <c r="F76" s="253">
        <v>20</v>
      </c>
      <c r="G76" s="135" t="s">
        <v>52</v>
      </c>
      <c r="H76" s="534">
        <v>186486.486</v>
      </c>
      <c r="I76" s="123">
        <f t="shared" si="14"/>
        <v>3729729.72</v>
      </c>
      <c r="J76" s="133">
        <v>0</v>
      </c>
      <c r="K76" s="134">
        <f t="shared" si="15"/>
        <v>0</v>
      </c>
      <c r="L76" s="134">
        <f t="shared" si="16"/>
        <v>3729729.72</v>
      </c>
      <c r="M76" s="791">
        <f>SUM(L76:L77)</f>
        <v>7063063.0449999999</v>
      </c>
      <c r="N76" s="906">
        <f>SUM(M76*11%)</f>
        <v>776936.93495000002</v>
      </c>
      <c r="O76" s="791">
        <f>SUM(M76*1.5%)</f>
        <v>105945.945675</v>
      </c>
      <c r="P76" s="255">
        <f>SUM(M76+N76)</f>
        <v>7839999.9799499996</v>
      </c>
      <c r="Q76" s="168" t="s">
        <v>227</v>
      </c>
      <c r="R76" s="572">
        <v>130541</v>
      </c>
      <c r="S76" s="137">
        <f>SUM(F76*R76)</f>
        <v>2610820</v>
      </c>
      <c r="T76" s="138">
        <v>0</v>
      </c>
      <c r="U76" s="129">
        <f t="shared" si="17"/>
        <v>0</v>
      </c>
      <c r="V76" s="129">
        <f t="shared" si="18"/>
        <v>2610820</v>
      </c>
      <c r="W76" s="134">
        <f t="shared" si="19"/>
        <v>2610820</v>
      </c>
      <c r="X76" s="138">
        <v>0.11</v>
      </c>
      <c r="Y76" s="134">
        <f t="shared" ref="Y76:Y88" si="20">SUM(W76+(W76*X76))</f>
        <v>2898010.2</v>
      </c>
    </row>
    <row r="77" spans="1:25" s="120" customFormat="1" ht="15.5" x14ac:dyDescent="0.35">
      <c r="A77" s="788"/>
      <c r="B77" s="785"/>
      <c r="C77" s="839"/>
      <c r="D77" s="788"/>
      <c r="E77" s="563" t="s">
        <v>327</v>
      </c>
      <c r="F77" s="165">
        <v>25</v>
      </c>
      <c r="G77" s="45" t="s">
        <v>52</v>
      </c>
      <c r="H77" s="527">
        <v>133333.33300000001</v>
      </c>
      <c r="I77" s="44">
        <f t="shared" si="14"/>
        <v>3333333.3250000002</v>
      </c>
      <c r="J77" s="136">
        <v>0</v>
      </c>
      <c r="K77" s="46">
        <f t="shared" si="15"/>
        <v>0</v>
      </c>
      <c r="L77" s="46">
        <f t="shared" si="16"/>
        <v>3333333.3250000002</v>
      </c>
      <c r="M77" s="793"/>
      <c r="N77" s="908"/>
      <c r="O77" s="793"/>
      <c r="P77" s="164">
        <f>SUM(M77+N77)</f>
        <v>0</v>
      </c>
      <c r="Q77" s="266" t="s">
        <v>227</v>
      </c>
      <c r="R77" s="573">
        <v>93333</v>
      </c>
      <c r="S77" s="97">
        <f>SUM(F77*R77)</f>
        <v>2333325</v>
      </c>
      <c r="T77" s="83">
        <v>0</v>
      </c>
      <c r="U77" s="81">
        <f t="shared" si="17"/>
        <v>0</v>
      </c>
      <c r="V77" s="81">
        <f t="shared" si="18"/>
        <v>2333325</v>
      </c>
      <c r="W77" s="46">
        <f t="shared" si="19"/>
        <v>2333325</v>
      </c>
      <c r="X77" s="83">
        <v>0.11</v>
      </c>
      <c r="Y77" s="46">
        <f t="shared" si="20"/>
        <v>2589990.75</v>
      </c>
    </row>
    <row r="78" spans="1:25" s="120" customFormat="1" ht="15.5" x14ac:dyDescent="0.35">
      <c r="A78" s="780">
        <v>8</v>
      </c>
      <c r="B78" s="783">
        <v>45670</v>
      </c>
      <c r="C78" s="838" t="s">
        <v>770</v>
      </c>
      <c r="D78" s="780" t="s">
        <v>37</v>
      </c>
      <c r="E78" s="172" t="s">
        <v>366</v>
      </c>
      <c r="F78" s="203">
        <v>10</v>
      </c>
      <c r="G78" s="133" t="s">
        <v>45</v>
      </c>
      <c r="H78" s="204">
        <v>250000</v>
      </c>
      <c r="I78" s="123">
        <f t="shared" ref="I78:I83" si="21">SUM(F78*H78)</f>
        <v>2500000</v>
      </c>
      <c r="J78" s="133">
        <v>0.2</v>
      </c>
      <c r="K78" s="382">
        <f t="shared" ref="K78:K84" si="22">SUM(I78*J78)</f>
        <v>500000</v>
      </c>
      <c r="L78" s="382">
        <f t="shared" ref="L78:L83" si="23">SUM(I78-K78)</f>
        <v>2000000</v>
      </c>
      <c r="M78" s="205">
        <f>SUM(L78:L84)</f>
        <v>7775800</v>
      </c>
      <c r="N78" s="205">
        <f>SUM(M78*11%)</f>
        <v>855338</v>
      </c>
      <c r="O78" s="187"/>
      <c r="P78" s="229">
        <f>SUM(M78+N78)</f>
        <v>8631138</v>
      </c>
      <c r="Q78" s="238" t="e">
        <f>SUM(#REF!)</f>
        <v>#REF!</v>
      </c>
      <c r="R78" s="638">
        <v>0.11</v>
      </c>
      <c r="S78" s="238" t="e">
        <f t="shared" ref="S78:S83" si="24">SUM(Q78+(Q78*R78))</f>
        <v>#REF!</v>
      </c>
    </row>
    <row r="79" spans="1:25" s="120" customFormat="1" ht="15.5" x14ac:dyDescent="0.35">
      <c r="A79" s="781"/>
      <c r="B79" s="784"/>
      <c r="C79" s="884"/>
      <c r="D79" s="781"/>
      <c r="E79" s="125" t="s">
        <v>359</v>
      </c>
      <c r="F79" s="75">
        <v>10</v>
      </c>
      <c r="G79" s="133" t="s">
        <v>45</v>
      </c>
      <c r="H79" s="157">
        <v>160000</v>
      </c>
      <c r="I79" s="54">
        <f t="shared" si="21"/>
        <v>1600000</v>
      </c>
      <c r="J79" s="158">
        <v>0.2</v>
      </c>
      <c r="K79" s="415">
        <f t="shared" si="22"/>
        <v>320000</v>
      </c>
      <c r="L79" s="415">
        <f t="shared" si="23"/>
        <v>1280000</v>
      </c>
      <c r="M79" s="220"/>
      <c r="N79" s="220"/>
      <c r="O79" s="197"/>
      <c r="P79" s="154"/>
      <c r="Q79" s="424" t="e">
        <f>SUM(#REF!)</f>
        <v>#REF!</v>
      </c>
      <c r="R79" s="156">
        <v>0.11</v>
      </c>
      <c r="S79" s="424" t="e">
        <f t="shared" si="24"/>
        <v>#REF!</v>
      </c>
    </row>
    <row r="80" spans="1:25" s="120" customFormat="1" ht="15.5" x14ac:dyDescent="0.35">
      <c r="A80" s="781"/>
      <c r="B80" s="784"/>
      <c r="C80" s="884"/>
      <c r="D80" s="781"/>
      <c r="E80" s="125" t="s">
        <v>387</v>
      </c>
      <c r="F80" s="75">
        <v>4</v>
      </c>
      <c r="G80" s="133" t="s">
        <v>45</v>
      </c>
      <c r="H80" s="157">
        <v>172500</v>
      </c>
      <c r="I80" s="54">
        <f t="shared" si="21"/>
        <v>690000</v>
      </c>
      <c r="J80" s="158">
        <v>0.2</v>
      </c>
      <c r="K80" s="415">
        <f t="shared" si="22"/>
        <v>138000</v>
      </c>
      <c r="L80" s="415">
        <f t="shared" si="23"/>
        <v>552000</v>
      </c>
      <c r="M80" s="220"/>
      <c r="N80" s="220"/>
      <c r="O80" s="197"/>
      <c r="P80" s="154"/>
      <c r="Q80" s="424" t="e">
        <f>SUM(#REF!)</f>
        <v>#REF!</v>
      </c>
      <c r="R80" s="156">
        <v>0.11</v>
      </c>
      <c r="S80" s="424" t="e">
        <f t="shared" si="24"/>
        <v>#REF!</v>
      </c>
    </row>
    <row r="81" spans="1:25" s="120" customFormat="1" ht="15.5" x14ac:dyDescent="0.35">
      <c r="A81" s="781"/>
      <c r="B81" s="784"/>
      <c r="C81" s="884"/>
      <c r="D81" s="781"/>
      <c r="E81" s="125" t="s">
        <v>354</v>
      </c>
      <c r="F81" s="75">
        <v>15</v>
      </c>
      <c r="G81" s="133" t="s">
        <v>45</v>
      </c>
      <c r="H81" s="157">
        <v>145000</v>
      </c>
      <c r="I81" s="54">
        <f t="shared" si="21"/>
        <v>2175000</v>
      </c>
      <c r="J81" s="158">
        <v>0.2</v>
      </c>
      <c r="K81" s="415">
        <f t="shared" si="22"/>
        <v>435000</v>
      </c>
      <c r="L81" s="415">
        <f t="shared" si="23"/>
        <v>1740000</v>
      </c>
      <c r="M81" s="220"/>
      <c r="N81" s="220"/>
      <c r="O81" s="197"/>
      <c r="P81" s="154"/>
      <c r="Q81" s="424" t="e">
        <f>SUM(#REF!)</f>
        <v>#REF!</v>
      </c>
      <c r="R81" s="156">
        <v>0.11</v>
      </c>
      <c r="S81" s="424" t="e">
        <f t="shared" si="24"/>
        <v>#REF!</v>
      </c>
    </row>
    <row r="82" spans="1:25" s="120" customFormat="1" ht="15.5" x14ac:dyDescent="0.35">
      <c r="A82" s="781"/>
      <c r="B82" s="784"/>
      <c r="C82" s="884"/>
      <c r="D82" s="781"/>
      <c r="E82" s="125" t="s">
        <v>389</v>
      </c>
      <c r="F82" s="75">
        <v>4</v>
      </c>
      <c r="G82" s="133" t="s">
        <v>45</v>
      </c>
      <c r="H82" s="157">
        <v>200000</v>
      </c>
      <c r="I82" s="54">
        <f t="shared" si="21"/>
        <v>800000</v>
      </c>
      <c r="J82" s="158">
        <v>0.2</v>
      </c>
      <c r="K82" s="415">
        <f t="shared" si="22"/>
        <v>160000</v>
      </c>
      <c r="L82" s="415">
        <f t="shared" si="23"/>
        <v>640000</v>
      </c>
      <c r="M82" s="220"/>
      <c r="N82" s="220"/>
      <c r="O82" s="197"/>
      <c r="P82" s="154"/>
      <c r="Q82" s="424" t="e">
        <f>SUM(#REF!)</f>
        <v>#REF!</v>
      </c>
      <c r="R82" s="156">
        <v>0.11</v>
      </c>
      <c r="S82" s="424" t="e">
        <f t="shared" si="24"/>
        <v>#REF!</v>
      </c>
    </row>
    <row r="83" spans="1:25" s="120" customFormat="1" ht="15.5" x14ac:dyDescent="0.35">
      <c r="A83" s="781"/>
      <c r="B83" s="784"/>
      <c r="C83" s="884"/>
      <c r="D83" s="781"/>
      <c r="E83" s="125" t="s">
        <v>369</v>
      </c>
      <c r="F83" s="75">
        <v>10</v>
      </c>
      <c r="G83" s="133" t="s">
        <v>45</v>
      </c>
      <c r="H83" s="157">
        <v>157500</v>
      </c>
      <c r="I83" s="54">
        <f t="shared" si="21"/>
        <v>1575000</v>
      </c>
      <c r="J83" s="158">
        <v>0.2</v>
      </c>
      <c r="K83" s="415">
        <f t="shared" si="22"/>
        <v>315000</v>
      </c>
      <c r="L83" s="415">
        <f t="shared" si="23"/>
        <v>1260000</v>
      </c>
      <c r="M83" s="220"/>
      <c r="N83" s="220"/>
      <c r="O83" s="197"/>
      <c r="P83" s="154"/>
      <c r="Q83" s="424" t="e">
        <f>SUM(#REF!)</f>
        <v>#REF!</v>
      </c>
      <c r="R83" s="156">
        <v>0.11</v>
      </c>
      <c r="S83" s="424" t="e">
        <f t="shared" si="24"/>
        <v>#REF!</v>
      </c>
    </row>
    <row r="84" spans="1:25" s="270" customFormat="1" ht="15.5" x14ac:dyDescent="0.35">
      <c r="A84" s="782"/>
      <c r="B84" s="785"/>
      <c r="C84" s="839"/>
      <c r="D84" s="782"/>
      <c r="E84" s="308" t="s">
        <v>276</v>
      </c>
      <c r="F84" s="314">
        <v>2</v>
      </c>
      <c r="G84" s="133" t="s">
        <v>45</v>
      </c>
      <c r="H84" s="316">
        <v>189875</v>
      </c>
      <c r="I84" s="419">
        <f t="shared" ref="I84" si="25">SUM(F84*H84)</f>
        <v>379750</v>
      </c>
      <c r="J84" s="315">
        <v>0.2</v>
      </c>
      <c r="K84" s="383">
        <f t="shared" si="22"/>
        <v>75950</v>
      </c>
      <c r="L84" s="383">
        <f>SUM(I84-K84)</f>
        <v>303800</v>
      </c>
      <c r="M84" s="249"/>
      <c r="N84" s="249"/>
      <c r="O84" s="198"/>
      <c r="P84" s="153"/>
      <c r="Q84" s="241" t="e">
        <f>SUM(#REF!)</f>
        <v>#REF!</v>
      </c>
      <c r="R84" s="639">
        <v>0.11</v>
      </c>
      <c r="S84" s="241" t="e">
        <f>SUM(Q84+(Q84*R84))</f>
        <v>#REF!</v>
      </c>
    </row>
    <row r="85" spans="1:25" s="120" customFormat="1" ht="15.5" x14ac:dyDescent="0.35">
      <c r="A85" s="780">
        <v>9</v>
      </c>
      <c r="B85" s="783">
        <v>45667</v>
      </c>
      <c r="C85" s="838" t="s">
        <v>771</v>
      </c>
      <c r="D85" s="780" t="s">
        <v>37</v>
      </c>
      <c r="E85" s="172" t="s">
        <v>386</v>
      </c>
      <c r="F85" s="203">
        <v>2</v>
      </c>
      <c r="G85" s="133" t="s">
        <v>39</v>
      </c>
      <c r="H85" s="204">
        <v>390000</v>
      </c>
      <c r="I85" s="123">
        <f t="shared" ref="I85:I87" si="26">SUM(F85*H85)</f>
        <v>780000</v>
      </c>
      <c r="J85" s="133">
        <v>0.2</v>
      </c>
      <c r="K85" s="382">
        <f t="shared" ref="K85:K87" si="27">SUM(I85*J85)</f>
        <v>156000</v>
      </c>
      <c r="L85" s="382">
        <f t="shared" ref="L85:L87" si="28">SUM(I85-K85)</f>
        <v>624000</v>
      </c>
      <c r="M85" s="205">
        <f>SUM(L85:L87)</f>
        <v>7300000</v>
      </c>
      <c r="N85" s="205">
        <f>SUM(M85*11%)</f>
        <v>803000</v>
      </c>
      <c r="O85" s="187"/>
      <c r="P85" s="229">
        <f>SUM(M85+N85)</f>
        <v>8103000</v>
      </c>
      <c r="Q85" s="238" t="e">
        <f>SUM(#REF!)</f>
        <v>#REF!</v>
      </c>
      <c r="R85" s="638">
        <v>0.11</v>
      </c>
      <c r="S85" s="238" t="e">
        <f t="shared" ref="S85:S87" si="29">SUM(Q85+(Q85*R85))</f>
        <v>#REF!</v>
      </c>
    </row>
    <row r="86" spans="1:25" s="120" customFormat="1" ht="15.5" x14ac:dyDescent="0.35">
      <c r="A86" s="781"/>
      <c r="B86" s="784"/>
      <c r="C86" s="787"/>
      <c r="D86" s="781"/>
      <c r="E86" s="125" t="s">
        <v>387</v>
      </c>
      <c r="F86" s="75">
        <v>2</v>
      </c>
      <c r="G86" s="158" t="s">
        <v>39</v>
      </c>
      <c r="H86" s="157">
        <v>172500</v>
      </c>
      <c r="I86" s="54">
        <f t="shared" si="26"/>
        <v>345000</v>
      </c>
      <c r="J86" s="158">
        <v>0.2</v>
      </c>
      <c r="K86" s="415">
        <f t="shared" si="27"/>
        <v>69000</v>
      </c>
      <c r="L86" s="415">
        <f t="shared" si="28"/>
        <v>276000</v>
      </c>
      <c r="M86" s="220"/>
      <c r="N86" s="220"/>
      <c r="O86" s="197"/>
      <c r="P86" s="154"/>
      <c r="Q86" s="424" t="e">
        <f>SUM(#REF!)</f>
        <v>#REF!</v>
      </c>
      <c r="R86" s="156">
        <v>0.11</v>
      </c>
      <c r="S86" s="424" t="e">
        <f t="shared" si="29"/>
        <v>#REF!</v>
      </c>
    </row>
    <row r="87" spans="1:25" s="120" customFormat="1" ht="15.5" x14ac:dyDescent="0.35">
      <c r="A87" s="782"/>
      <c r="B87" s="785"/>
      <c r="C87" s="788"/>
      <c r="D87" s="782"/>
      <c r="E87" s="125" t="s">
        <v>388</v>
      </c>
      <c r="F87" s="75">
        <v>100</v>
      </c>
      <c r="G87" s="158" t="s">
        <v>45</v>
      </c>
      <c r="H87" s="157">
        <v>80000</v>
      </c>
      <c r="I87" s="54">
        <f t="shared" si="26"/>
        <v>8000000</v>
      </c>
      <c r="J87" s="158">
        <v>0.2</v>
      </c>
      <c r="K87" s="415">
        <f t="shared" si="27"/>
        <v>1600000</v>
      </c>
      <c r="L87" s="415">
        <f t="shared" si="28"/>
        <v>6400000</v>
      </c>
      <c r="M87" s="220"/>
      <c r="N87" s="220"/>
      <c r="O87" s="197"/>
      <c r="P87" s="154"/>
      <c r="Q87" s="424" t="e">
        <f>SUM(#REF!)</f>
        <v>#REF!</v>
      </c>
      <c r="R87" s="156">
        <v>0.11</v>
      </c>
      <c r="S87" s="424" t="e">
        <f t="shared" si="29"/>
        <v>#REF!</v>
      </c>
    </row>
    <row r="88" spans="1:25" ht="15.5" x14ac:dyDescent="0.35">
      <c r="A88" s="786">
        <v>10</v>
      </c>
      <c r="B88" s="783">
        <v>45674</v>
      </c>
      <c r="C88" s="859">
        <v>117260125</v>
      </c>
      <c r="D88" s="786" t="s">
        <v>63</v>
      </c>
      <c r="E88" s="86" t="s">
        <v>390</v>
      </c>
      <c r="F88" s="131">
        <v>1</v>
      </c>
      <c r="G88" s="131" t="s">
        <v>70</v>
      </c>
      <c r="H88" s="92">
        <v>1000000</v>
      </c>
      <c r="I88" s="123">
        <f t="shared" si="14"/>
        <v>1000000</v>
      </c>
      <c r="J88" s="87">
        <v>0.2</v>
      </c>
      <c r="K88" s="134">
        <f t="shared" si="15"/>
        <v>200000</v>
      </c>
      <c r="L88" s="134">
        <f t="shared" si="16"/>
        <v>800000</v>
      </c>
      <c r="M88" s="134">
        <f>SUM(L88:L91)</f>
        <v>9578632</v>
      </c>
      <c r="N88" s="134">
        <f>SUM(M88*11%)</f>
        <v>1053649.52</v>
      </c>
      <c r="O88" s="129"/>
      <c r="P88" s="129">
        <f>SUM(M88+N88)</f>
        <v>10632281.52</v>
      </c>
      <c r="Q88" s="171" t="s">
        <v>58</v>
      </c>
      <c r="R88" s="137">
        <v>495495</v>
      </c>
      <c r="S88" s="137">
        <f>SUM(F88*R88)</f>
        <v>495495</v>
      </c>
      <c r="T88" s="138">
        <v>0</v>
      </c>
      <c r="U88" s="129">
        <f t="shared" si="17"/>
        <v>0</v>
      </c>
      <c r="V88" s="129">
        <f t="shared" si="18"/>
        <v>495495</v>
      </c>
      <c r="W88" s="134">
        <f t="shared" si="19"/>
        <v>495495</v>
      </c>
      <c r="X88" s="138">
        <v>0.11</v>
      </c>
      <c r="Y88" s="134">
        <f t="shared" si="20"/>
        <v>549999.44999999995</v>
      </c>
    </row>
    <row r="89" spans="1:25" ht="15.5" x14ac:dyDescent="0.35">
      <c r="A89" s="787"/>
      <c r="B89" s="784"/>
      <c r="C89" s="860"/>
      <c r="D89" s="787"/>
      <c r="E89" s="70" t="s">
        <v>101</v>
      </c>
      <c r="F89" s="75">
        <v>1</v>
      </c>
      <c r="G89" s="158" t="s">
        <v>65</v>
      </c>
      <c r="H89" s="71">
        <v>161290</v>
      </c>
      <c r="I89" s="54">
        <f t="shared" si="14"/>
        <v>161290</v>
      </c>
      <c r="J89" s="72">
        <v>0.2</v>
      </c>
      <c r="K89" s="56">
        <f t="shared" si="15"/>
        <v>32258</v>
      </c>
      <c r="L89" s="56">
        <f t="shared" si="16"/>
        <v>129032</v>
      </c>
      <c r="M89" s="472"/>
      <c r="N89" s="73"/>
      <c r="O89" s="73"/>
      <c r="P89" s="69"/>
      <c r="Q89" s="77" t="s">
        <v>104</v>
      </c>
      <c r="R89" s="78">
        <v>40000</v>
      </c>
      <c r="S89" s="78">
        <f>SUM(F89*R89)</f>
        <v>40000</v>
      </c>
      <c r="T89" s="79">
        <v>0</v>
      </c>
      <c r="U89" s="73">
        <f t="shared" si="17"/>
        <v>0</v>
      </c>
      <c r="V89" s="73">
        <f t="shared" si="18"/>
        <v>40000</v>
      </c>
      <c r="W89" s="56">
        <f t="shared" si="19"/>
        <v>40000</v>
      </c>
      <c r="X89" s="79">
        <v>0.11</v>
      </c>
      <c r="Y89" s="56">
        <f>SUM(W89)+(W89*X89)</f>
        <v>44400</v>
      </c>
    </row>
    <row r="90" spans="1:25" ht="15.5" x14ac:dyDescent="0.35">
      <c r="A90" s="787"/>
      <c r="B90" s="784"/>
      <c r="C90" s="860"/>
      <c r="D90" s="787"/>
      <c r="E90" s="70" t="s">
        <v>169</v>
      </c>
      <c r="F90" s="396">
        <v>1</v>
      </c>
      <c r="G90" s="158" t="s">
        <v>39</v>
      </c>
      <c r="H90" s="157">
        <v>10200000</v>
      </c>
      <c r="I90" s="54">
        <f t="shared" si="14"/>
        <v>10200000</v>
      </c>
      <c r="J90" s="72">
        <v>0.2</v>
      </c>
      <c r="K90" s="56">
        <f t="shared" si="15"/>
        <v>2040000</v>
      </c>
      <c r="L90" s="56">
        <f t="shared" si="16"/>
        <v>8160000</v>
      </c>
      <c r="M90" s="159"/>
      <c r="N90" s="73"/>
      <c r="O90" s="73"/>
      <c r="P90" s="57"/>
      <c r="Q90" s="77" t="s">
        <v>58</v>
      </c>
      <c r="R90" s="78">
        <v>1350000</v>
      </c>
      <c r="S90" s="78">
        <f>SUM(F90*R90)</f>
        <v>1350000</v>
      </c>
      <c r="T90" s="79">
        <v>0</v>
      </c>
      <c r="U90" s="56">
        <f>SUM(T90)</f>
        <v>0</v>
      </c>
      <c r="V90" s="73">
        <f t="shared" si="18"/>
        <v>1350000</v>
      </c>
      <c r="W90" s="56">
        <f t="shared" si="19"/>
        <v>1350000</v>
      </c>
      <c r="X90" s="79">
        <v>0.11</v>
      </c>
      <c r="Y90" s="56">
        <f>SUM(W90)+(W90*X90)</f>
        <v>1498500</v>
      </c>
    </row>
    <row r="91" spans="1:25" ht="15.5" x14ac:dyDescent="0.35">
      <c r="A91" s="788"/>
      <c r="B91" s="785"/>
      <c r="C91" s="861"/>
      <c r="D91" s="788"/>
      <c r="E91" s="222" t="s">
        <v>391</v>
      </c>
      <c r="F91" s="663">
        <v>1</v>
      </c>
      <c r="G91" s="136" t="s">
        <v>39</v>
      </c>
      <c r="H91" s="126">
        <v>612000</v>
      </c>
      <c r="I91" s="44">
        <f t="shared" si="14"/>
        <v>612000</v>
      </c>
      <c r="J91" s="91">
        <v>0.2</v>
      </c>
      <c r="K91" s="46">
        <f t="shared" si="15"/>
        <v>122400</v>
      </c>
      <c r="L91" s="46">
        <f t="shared" si="16"/>
        <v>489600</v>
      </c>
      <c r="M91" s="84"/>
      <c r="N91" s="81"/>
      <c r="O91" s="81"/>
      <c r="P91" s="47"/>
      <c r="Q91" s="128" t="s">
        <v>364</v>
      </c>
      <c r="R91" s="97">
        <v>394000</v>
      </c>
      <c r="S91" s="97">
        <f>SUM(F91*R91)</f>
        <v>394000</v>
      </c>
      <c r="T91" s="83">
        <v>0.2</v>
      </c>
      <c r="U91" s="81">
        <f t="shared" ref="U91:U133" si="30">SUM(S91*T91)</f>
        <v>78800</v>
      </c>
      <c r="V91" s="81">
        <f t="shared" si="18"/>
        <v>315200</v>
      </c>
      <c r="W91" s="46">
        <f t="shared" si="19"/>
        <v>315200</v>
      </c>
      <c r="X91" s="83">
        <v>0.11</v>
      </c>
      <c r="Y91" s="46">
        <f>SUM(W91)+(W91*X91)</f>
        <v>349872</v>
      </c>
    </row>
    <row r="92" spans="1:25" ht="15.5" x14ac:dyDescent="0.35">
      <c r="A92" s="786">
        <v>11</v>
      </c>
      <c r="B92" s="783">
        <v>45674</v>
      </c>
      <c r="C92" s="859">
        <v>117270125</v>
      </c>
      <c r="D92" s="786" t="s">
        <v>63</v>
      </c>
      <c r="E92" s="32" t="s">
        <v>165</v>
      </c>
      <c r="F92" s="131">
        <v>1</v>
      </c>
      <c r="G92" s="131" t="s">
        <v>64</v>
      </c>
      <c r="H92" s="30">
        <v>2667000</v>
      </c>
      <c r="I92" s="123">
        <f t="shared" si="14"/>
        <v>2667000</v>
      </c>
      <c r="J92" s="87">
        <v>0.1</v>
      </c>
      <c r="K92" s="134">
        <f t="shared" si="15"/>
        <v>266700</v>
      </c>
      <c r="L92" s="134">
        <f t="shared" si="16"/>
        <v>2400300</v>
      </c>
      <c r="M92" s="134">
        <f>SUM(L92:L93)</f>
        <v>8100900</v>
      </c>
      <c r="N92" s="134">
        <f>SUM(M92*11%)</f>
        <v>891099</v>
      </c>
      <c r="O92" s="129"/>
      <c r="P92" s="129">
        <f>SUM(M92+N92)</f>
        <v>8991999</v>
      </c>
      <c r="Q92" s="171" t="s">
        <v>58</v>
      </c>
      <c r="R92" s="137">
        <v>1600000</v>
      </c>
      <c r="S92" s="137">
        <f>SUM(F92*R92)</f>
        <v>1600000</v>
      </c>
      <c r="T92" s="138">
        <v>0.4</v>
      </c>
      <c r="U92" s="129">
        <f t="shared" si="30"/>
        <v>640000</v>
      </c>
      <c r="V92" s="129">
        <f t="shared" si="18"/>
        <v>960000</v>
      </c>
      <c r="W92" s="134">
        <f t="shared" si="19"/>
        <v>960000</v>
      </c>
      <c r="X92" s="138">
        <v>0.11</v>
      </c>
      <c r="Y92" s="134">
        <f>SUM(W92+(W92*X92))</f>
        <v>1065600</v>
      </c>
    </row>
    <row r="93" spans="1:25" ht="15.5" x14ac:dyDescent="0.35">
      <c r="A93" s="788"/>
      <c r="B93" s="785"/>
      <c r="C93" s="861"/>
      <c r="D93" s="788"/>
      <c r="E93" s="235" t="s">
        <v>164</v>
      </c>
      <c r="F93" s="663">
        <v>1</v>
      </c>
      <c r="G93" s="136" t="s">
        <v>64</v>
      </c>
      <c r="H93" s="665">
        <v>6334000</v>
      </c>
      <c r="I93" s="44">
        <f t="shared" si="14"/>
        <v>6334000</v>
      </c>
      <c r="J93" s="91">
        <v>0.1</v>
      </c>
      <c r="K93" s="46">
        <f t="shared" si="15"/>
        <v>633400</v>
      </c>
      <c r="L93" s="46">
        <f t="shared" si="16"/>
        <v>5700600</v>
      </c>
      <c r="M93" s="84"/>
      <c r="N93" s="81"/>
      <c r="O93" s="81"/>
      <c r="P93" s="47"/>
      <c r="Q93" s="128" t="s">
        <v>58</v>
      </c>
      <c r="R93" s="97">
        <v>3800000</v>
      </c>
      <c r="S93" s="97">
        <f>SUM(F93*R93)</f>
        <v>3800000</v>
      </c>
      <c r="T93" s="83">
        <v>0.4</v>
      </c>
      <c r="U93" s="81">
        <f t="shared" si="30"/>
        <v>1520000</v>
      </c>
      <c r="V93" s="81">
        <f t="shared" si="18"/>
        <v>2280000</v>
      </c>
      <c r="W93" s="46">
        <f t="shared" si="19"/>
        <v>2280000</v>
      </c>
      <c r="X93" s="83">
        <v>0.11</v>
      </c>
      <c r="Y93" s="46">
        <f>SUM(W93)+(W93*X93)</f>
        <v>2530800</v>
      </c>
    </row>
    <row r="94" spans="1:25" s="465" customFormat="1" ht="15.5" x14ac:dyDescent="0.35">
      <c r="A94" s="194">
        <v>12</v>
      </c>
      <c r="B94" s="140">
        <v>45677</v>
      </c>
      <c r="C94" s="273">
        <v>117280125</v>
      </c>
      <c r="D94" s="774"/>
      <c r="E94" s="143" t="s">
        <v>189</v>
      </c>
      <c r="F94" s="139">
        <v>1</v>
      </c>
      <c r="G94" s="147" t="s">
        <v>64</v>
      </c>
      <c r="H94" s="469">
        <v>7381000</v>
      </c>
      <c r="I94" s="258">
        <f t="shared" si="14"/>
        <v>7381000</v>
      </c>
      <c r="J94" s="147">
        <v>0.3</v>
      </c>
      <c r="K94" s="470">
        <f t="shared" si="15"/>
        <v>2214300</v>
      </c>
      <c r="L94" s="470">
        <f t="shared" si="16"/>
        <v>5166700</v>
      </c>
      <c r="M94" s="146">
        <f>SUM(L94)</f>
        <v>5166700</v>
      </c>
      <c r="N94" s="303">
        <f>SUM(M94*11%)</f>
        <v>568337</v>
      </c>
      <c r="O94" s="252"/>
      <c r="P94" s="146">
        <f>SUM(M94+N94)</f>
        <v>5735037</v>
      </c>
      <c r="Q94" s="143" t="s">
        <v>260</v>
      </c>
      <c r="R94" s="193">
        <v>2900000</v>
      </c>
      <c r="S94" s="471">
        <f>SUM(F94*R94)</f>
        <v>2900000</v>
      </c>
      <c r="T94" s="147">
        <v>0</v>
      </c>
      <c r="U94" s="470">
        <f t="shared" si="30"/>
        <v>0</v>
      </c>
      <c r="V94" s="470">
        <f t="shared" si="18"/>
        <v>2900000</v>
      </c>
      <c r="W94" s="470">
        <f t="shared" si="19"/>
        <v>2900000</v>
      </c>
      <c r="X94" s="149">
        <v>0.11</v>
      </c>
      <c r="Y94" s="470">
        <f t="shared" ref="Y94:Y130" si="31">SUM(W94+(W94*X94))</f>
        <v>3219000</v>
      </c>
    </row>
    <row r="95" spans="1:25" s="465" customFormat="1" ht="15.5" x14ac:dyDescent="0.35">
      <c r="A95" s="194">
        <v>13</v>
      </c>
      <c r="B95" s="140">
        <v>45677</v>
      </c>
      <c r="C95" s="273">
        <v>117290125</v>
      </c>
      <c r="D95" s="774"/>
      <c r="E95" s="143" t="s">
        <v>392</v>
      </c>
      <c r="F95" s="139">
        <v>1</v>
      </c>
      <c r="G95" s="147" t="s">
        <v>64</v>
      </c>
      <c r="H95" s="469">
        <v>7381000</v>
      </c>
      <c r="I95" s="258">
        <f t="shared" si="14"/>
        <v>7381000</v>
      </c>
      <c r="J95" s="147">
        <v>0.3</v>
      </c>
      <c r="K95" s="470">
        <f t="shared" si="15"/>
        <v>2214300</v>
      </c>
      <c r="L95" s="470">
        <f t="shared" si="16"/>
        <v>5166700</v>
      </c>
      <c r="M95" s="146">
        <f>SUM(L95)</f>
        <v>5166700</v>
      </c>
      <c r="N95" s="303">
        <f>SUM(M95*11%)</f>
        <v>568337</v>
      </c>
      <c r="O95" s="252"/>
      <c r="P95" s="146">
        <f>SUM(M95+N95)</f>
        <v>5735037</v>
      </c>
      <c r="Q95" s="143" t="s">
        <v>260</v>
      </c>
      <c r="R95" s="193">
        <v>2900000</v>
      </c>
      <c r="S95" s="471">
        <f>SUM(F95*R95)</f>
        <v>2900000</v>
      </c>
      <c r="T95" s="147">
        <v>0</v>
      </c>
      <c r="U95" s="470">
        <f t="shared" si="30"/>
        <v>0</v>
      </c>
      <c r="V95" s="470">
        <f t="shared" si="18"/>
        <v>2900000</v>
      </c>
      <c r="W95" s="470">
        <f t="shared" si="19"/>
        <v>2900000</v>
      </c>
      <c r="X95" s="149">
        <v>0.11</v>
      </c>
      <c r="Y95" s="470">
        <f t="shared" si="31"/>
        <v>3219000</v>
      </c>
    </row>
    <row r="96" spans="1:25" s="35" customFormat="1" ht="15.5" x14ac:dyDescent="0.35">
      <c r="A96" s="786">
        <v>14</v>
      </c>
      <c r="B96" s="783">
        <v>45681</v>
      </c>
      <c r="C96" s="838">
        <v>117300125</v>
      </c>
      <c r="D96" s="786" t="s">
        <v>51</v>
      </c>
      <c r="E96" s="275" t="s">
        <v>216</v>
      </c>
      <c r="F96" s="318">
        <v>1</v>
      </c>
      <c r="G96" s="319" t="s">
        <v>42</v>
      </c>
      <c r="H96" s="320">
        <v>1237000</v>
      </c>
      <c r="I96" s="412">
        <f t="shared" si="14"/>
        <v>1237000</v>
      </c>
      <c r="J96" s="319">
        <v>0</v>
      </c>
      <c r="K96" s="382">
        <f t="shared" si="15"/>
        <v>0</v>
      </c>
      <c r="L96" s="382">
        <f t="shared" si="16"/>
        <v>1237000</v>
      </c>
      <c r="M96" s="885">
        <f>SUM(L96:L98)</f>
        <v>3022000</v>
      </c>
      <c r="N96" s="885">
        <f>SUM(M96*11%)</f>
        <v>332420</v>
      </c>
      <c r="O96" s="885"/>
      <c r="P96" s="791">
        <f>SUM(M96+N96)</f>
        <v>3354420</v>
      </c>
      <c r="Q96" s="275" t="s">
        <v>40</v>
      </c>
      <c r="R96" s="422">
        <v>668000</v>
      </c>
      <c r="S96" s="422">
        <f>SUM(F96*R96)</f>
        <v>668000</v>
      </c>
      <c r="T96" s="398">
        <v>0</v>
      </c>
      <c r="U96" s="229">
        <f t="shared" si="30"/>
        <v>0</v>
      </c>
      <c r="V96" s="229">
        <f t="shared" si="18"/>
        <v>668000</v>
      </c>
      <c r="W96" s="382">
        <f t="shared" si="19"/>
        <v>668000</v>
      </c>
      <c r="X96" s="398">
        <v>0.11</v>
      </c>
      <c r="Y96" s="382">
        <f t="shared" si="31"/>
        <v>741480</v>
      </c>
    </row>
    <row r="97" spans="1:25" s="35" customFormat="1" ht="15.5" x14ac:dyDescent="0.35">
      <c r="A97" s="787"/>
      <c r="B97" s="784"/>
      <c r="C97" s="884"/>
      <c r="D97" s="787"/>
      <c r="E97" s="77" t="s">
        <v>393</v>
      </c>
      <c r="F97" s="75">
        <v>3</v>
      </c>
      <c r="G97" s="158" t="s">
        <v>45</v>
      </c>
      <c r="H97" s="157">
        <v>350000</v>
      </c>
      <c r="I97" s="54">
        <f t="shared" si="14"/>
        <v>1050000</v>
      </c>
      <c r="J97" s="158">
        <v>0</v>
      </c>
      <c r="K97" s="56">
        <f t="shared" si="15"/>
        <v>0</v>
      </c>
      <c r="L97" s="56">
        <f t="shared" si="16"/>
        <v>1050000</v>
      </c>
      <c r="M97" s="886"/>
      <c r="N97" s="886"/>
      <c r="O97" s="886"/>
      <c r="P97" s="792"/>
      <c r="Q97" s="77" t="s">
        <v>40</v>
      </c>
      <c r="R97" s="78">
        <v>240000</v>
      </c>
      <c r="S97" s="78">
        <f>SUM(F97*R97)</f>
        <v>720000</v>
      </c>
      <c r="T97" s="55">
        <v>0</v>
      </c>
      <c r="U97" s="73">
        <f t="shared" si="30"/>
        <v>0</v>
      </c>
      <c r="V97" s="73">
        <f t="shared" si="18"/>
        <v>720000</v>
      </c>
      <c r="W97" s="56">
        <f t="shared" si="19"/>
        <v>720000</v>
      </c>
      <c r="X97" s="55">
        <v>0.11</v>
      </c>
      <c r="Y97" s="56">
        <f t="shared" si="31"/>
        <v>799200</v>
      </c>
    </row>
    <row r="98" spans="1:25" s="35" customFormat="1" ht="15.5" x14ac:dyDescent="0.35">
      <c r="A98" s="788"/>
      <c r="B98" s="785"/>
      <c r="C98" s="839"/>
      <c r="D98" s="788"/>
      <c r="E98" s="128" t="s">
        <v>202</v>
      </c>
      <c r="F98" s="202">
        <v>1</v>
      </c>
      <c r="G98" s="136" t="s">
        <v>39</v>
      </c>
      <c r="H98" s="278">
        <v>980000</v>
      </c>
      <c r="I98" s="44">
        <f t="shared" si="14"/>
        <v>980000</v>
      </c>
      <c r="J98" s="136">
        <v>0.25</v>
      </c>
      <c r="K98" s="46">
        <f t="shared" si="15"/>
        <v>245000</v>
      </c>
      <c r="L98" s="46">
        <f t="shared" si="16"/>
        <v>735000</v>
      </c>
      <c r="M98" s="887"/>
      <c r="N98" s="887"/>
      <c r="O98" s="47"/>
      <c r="P98" s="793"/>
      <c r="Q98" s="128" t="s">
        <v>58</v>
      </c>
      <c r="R98" s="97">
        <v>300000</v>
      </c>
      <c r="S98" s="97">
        <f>SUM(F98*R98)</f>
        <v>300000</v>
      </c>
      <c r="T98" s="45">
        <v>0</v>
      </c>
      <c r="U98" s="81">
        <f t="shared" si="30"/>
        <v>0</v>
      </c>
      <c r="V98" s="81">
        <f t="shared" si="18"/>
        <v>300000</v>
      </c>
      <c r="W98" s="46">
        <f t="shared" si="19"/>
        <v>300000</v>
      </c>
      <c r="X98" s="45">
        <v>0.11</v>
      </c>
      <c r="Y98" s="46">
        <f t="shared" si="31"/>
        <v>333000</v>
      </c>
    </row>
    <row r="99" spans="1:25" s="120" customFormat="1" ht="15.5" x14ac:dyDescent="0.35">
      <c r="A99" s="780">
        <v>15</v>
      </c>
      <c r="B99" s="783">
        <v>45670</v>
      </c>
      <c r="C99" s="786">
        <f>117310125</f>
        <v>117310125</v>
      </c>
      <c r="D99" s="780" t="s">
        <v>37</v>
      </c>
      <c r="E99" s="317" t="s">
        <v>288</v>
      </c>
      <c r="F99" s="318">
        <v>40</v>
      </c>
      <c r="G99" s="319" t="s">
        <v>45</v>
      </c>
      <c r="H99" s="320">
        <v>235360</v>
      </c>
      <c r="I99" s="412">
        <f>SUM(F99*H99)</f>
        <v>9414400</v>
      </c>
      <c r="J99" s="319">
        <v>0.2</v>
      </c>
      <c r="K99" s="382">
        <f t="shared" ref="K99:K100" si="32">SUM(I99*J99)</f>
        <v>1882880</v>
      </c>
      <c r="L99" s="382">
        <f>SUM(I99-K99)</f>
        <v>7531520</v>
      </c>
      <c r="M99" s="205">
        <f>SUM(L99:L107)</f>
        <v>23858024</v>
      </c>
      <c r="N99" s="205">
        <f>SUM(M99*11%)</f>
        <v>2624382.64</v>
      </c>
      <c r="O99" s="187"/>
      <c r="P99" s="229">
        <f>SUM(M99+N99)</f>
        <v>26482406.640000001</v>
      </c>
      <c r="Q99" s="238" t="e">
        <f>SUM(#REF!)</f>
        <v>#REF!</v>
      </c>
      <c r="R99" s="638">
        <v>0.11</v>
      </c>
      <c r="S99" s="238" t="e">
        <f t="shared" ref="S99:S106" si="33">SUM(Q99+(Q99*R99))</f>
        <v>#REF!</v>
      </c>
    </row>
    <row r="100" spans="1:25" s="120" customFormat="1" ht="15.5" x14ac:dyDescent="0.35">
      <c r="A100" s="781"/>
      <c r="B100" s="784"/>
      <c r="C100" s="787"/>
      <c r="D100" s="781"/>
      <c r="E100" s="282" t="s">
        <v>397</v>
      </c>
      <c r="F100" s="310">
        <v>2</v>
      </c>
      <c r="G100" s="311" t="s">
        <v>45</v>
      </c>
      <c r="H100" s="312">
        <v>316250</v>
      </c>
      <c r="I100" s="413">
        <f t="shared" ref="I100" si="34">SUM(F100*H100)</f>
        <v>632500</v>
      </c>
      <c r="J100" s="311">
        <v>0.2</v>
      </c>
      <c r="K100" s="415">
        <f t="shared" si="32"/>
        <v>126500</v>
      </c>
      <c r="L100" s="415">
        <f t="shared" ref="L100:L102" si="35">SUM(I100-K100)</f>
        <v>506000</v>
      </c>
      <c r="M100" s="220"/>
      <c r="N100" s="220"/>
      <c r="O100" s="197"/>
      <c r="P100" s="154"/>
      <c r="Q100" s="424" t="e">
        <f>SUM(#REF!)</f>
        <v>#REF!</v>
      </c>
      <c r="R100" s="156">
        <v>0.11</v>
      </c>
      <c r="S100" s="424" t="e">
        <f t="shared" si="33"/>
        <v>#REF!</v>
      </c>
    </row>
    <row r="101" spans="1:25" s="120" customFormat="1" ht="15.5" x14ac:dyDescent="0.35">
      <c r="A101" s="781"/>
      <c r="B101" s="784"/>
      <c r="C101" s="787"/>
      <c r="D101" s="781"/>
      <c r="E101" s="125" t="s">
        <v>126</v>
      </c>
      <c r="F101" s="75">
        <v>25</v>
      </c>
      <c r="G101" s="158" t="s">
        <v>45</v>
      </c>
      <c r="H101" s="157">
        <v>37500</v>
      </c>
      <c r="I101" s="413">
        <f t="shared" ref="I101:I102" si="36">SUM(F101*H101)</f>
        <v>937500</v>
      </c>
      <c r="J101" s="311">
        <v>0.2</v>
      </c>
      <c r="K101" s="415">
        <f t="shared" ref="K101:K107" si="37">SUM(I101*J101)</f>
        <v>187500</v>
      </c>
      <c r="L101" s="415">
        <f t="shared" si="35"/>
        <v>750000</v>
      </c>
      <c r="M101" s="220"/>
      <c r="N101" s="220"/>
      <c r="O101" s="197"/>
      <c r="P101" s="154"/>
      <c r="Q101" s="424" t="e">
        <f>SUM(#REF!)</f>
        <v>#REF!</v>
      </c>
      <c r="R101" s="156">
        <v>0</v>
      </c>
      <c r="S101" s="424" t="e">
        <f t="shared" si="33"/>
        <v>#REF!</v>
      </c>
    </row>
    <row r="102" spans="1:25" s="120" customFormat="1" ht="15.5" x14ac:dyDescent="0.35">
      <c r="A102" s="781"/>
      <c r="B102" s="784"/>
      <c r="C102" s="787"/>
      <c r="D102" s="781"/>
      <c r="E102" s="125" t="s">
        <v>120</v>
      </c>
      <c r="F102" s="75">
        <v>10</v>
      </c>
      <c r="G102" s="311" t="s">
        <v>90</v>
      </c>
      <c r="H102" s="157">
        <v>44938</v>
      </c>
      <c r="I102" s="413">
        <f t="shared" si="36"/>
        <v>449380</v>
      </c>
      <c r="J102" s="311">
        <v>0.2</v>
      </c>
      <c r="K102" s="415">
        <f t="shared" si="37"/>
        <v>89876</v>
      </c>
      <c r="L102" s="415">
        <f t="shared" si="35"/>
        <v>359504</v>
      </c>
      <c r="M102" s="220"/>
      <c r="N102" s="220"/>
      <c r="O102" s="197"/>
      <c r="P102" s="154"/>
      <c r="Q102" s="424" t="e">
        <f>SUM(#REF!)</f>
        <v>#REF!</v>
      </c>
      <c r="R102" s="156">
        <v>0</v>
      </c>
      <c r="S102" s="424" t="e">
        <f t="shared" si="33"/>
        <v>#REF!</v>
      </c>
    </row>
    <row r="103" spans="1:25" s="120" customFormat="1" ht="15.5" x14ac:dyDescent="0.35">
      <c r="A103" s="781"/>
      <c r="B103" s="784"/>
      <c r="C103" s="787"/>
      <c r="D103" s="781"/>
      <c r="E103" s="125" t="s">
        <v>147</v>
      </c>
      <c r="F103" s="310">
        <v>2</v>
      </c>
      <c r="G103" s="158" t="s">
        <v>39</v>
      </c>
      <c r="H103" s="157">
        <v>3328000</v>
      </c>
      <c r="I103" s="54">
        <f t="shared" ref="I103" si="38">SUM(F103*H103)</f>
        <v>6656000</v>
      </c>
      <c r="J103" s="158">
        <v>0</v>
      </c>
      <c r="K103" s="415">
        <f t="shared" si="37"/>
        <v>0</v>
      </c>
      <c r="L103" s="415">
        <f t="shared" ref="L103" si="39">SUM(I103-K103)</f>
        <v>6656000</v>
      </c>
      <c r="M103" s="220"/>
      <c r="N103" s="220"/>
      <c r="O103" s="197"/>
      <c r="P103" s="154"/>
      <c r="Q103" s="424" t="e">
        <f>SUM(#REF!)</f>
        <v>#REF!</v>
      </c>
      <c r="R103" s="156">
        <v>0.11</v>
      </c>
      <c r="S103" s="424" t="e">
        <f t="shared" si="33"/>
        <v>#REF!</v>
      </c>
    </row>
    <row r="104" spans="1:25" s="120" customFormat="1" ht="15.5" x14ac:dyDescent="0.35">
      <c r="A104" s="781"/>
      <c r="B104" s="784"/>
      <c r="C104" s="787"/>
      <c r="D104" s="781"/>
      <c r="E104" s="282" t="s">
        <v>342</v>
      </c>
      <c r="F104" s="310">
        <v>3</v>
      </c>
      <c r="G104" s="311" t="s">
        <v>45</v>
      </c>
      <c r="H104" s="312">
        <v>2000000</v>
      </c>
      <c r="I104" s="413">
        <f>SUM(F104*H104)</f>
        <v>6000000</v>
      </c>
      <c r="J104" s="311">
        <v>0.2</v>
      </c>
      <c r="K104" s="415">
        <f t="shared" si="37"/>
        <v>1200000</v>
      </c>
      <c r="L104" s="415">
        <f>SUM(I104-K104)</f>
        <v>4800000</v>
      </c>
      <c r="M104" s="220"/>
      <c r="N104" s="220"/>
      <c r="O104" s="197"/>
      <c r="P104" s="154"/>
      <c r="Q104" s="424" t="e">
        <f>SUM(#REF!)</f>
        <v>#REF!</v>
      </c>
      <c r="R104" s="156">
        <v>0.11</v>
      </c>
      <c r="S104" s="424" t="e">
        <f t="shared" si="33"/>
        <v>#REF!</v>
      </c>
    </row>
    <row r="105" spans="1:25" s="120" customFormat="1" ht="15.5" x14ac:dyDescent="0.35">
      <c r="A105" s="781"/>
      <c r="B105" s="784"/>
      <c r="C105" s="787"/>
      <c r="D105" s="781"/>
      <c r="E105" s="282" t="s">
        <v>301</v>
      </c>
      <c r="F105" s="75">
        <v>10</v>
      </c>
      <c r="G105" s="158" t="s">
        <v>90</v>
      </c>
      <c r="H105" s="157">
        <v>113500</v>
      </c>
      <c r="I105" s="413">
        <f t="shared" ref="I105:I107" si="40">SUM(F105*H105)</f>
        <v>1135000</v>
      </c>
      <c r="J105" s="158">
        <v>0</v>
      </c>
      <c r="K105" s="415">
        <f t="shared" si="37"/>
        <v>0</v>
      </c>
      <c r="L105" s="415">
        <f t="shared" ref="L105:L106" si="41">SUM(I105-K105)</f>
        <v>1135000</v>
      </c>
      <c r="M105" s="220"/>
      <c r="N105" s="220"/>
      <c r="O105" s="197"/>
      <c r="P105" s="154"/>
      <c r="Q105" s="424" t="e">
        <f>SUM(#REF!)</f>
        <v>#REF!</v>
      </c>
      <c r="R105" s="156">
        <v>0.11</v>
      </c>
      <c r="S105" s="424" t="e">
        <f t="shared" si="33"/>
        <v>#REF!</v>
      </c>
    </row>
    <row r="106" spans="1:25" s="120" customFormat="1" ht="15.5" x14ac:dyDescent="0.35">
      <c r="A106" s="781"/>
      <c r="B106" s="784"/>
      <c r="C106" s="787"/>
      <c r="D106" s="781"/>
      <c r="E106" s="125" t="s">
        <v>395</v>
      </c>
      <c r="F106" s="75">
        <v>4</v>
      </c>
      <c r="G106" s="158" t="s">
        <v>45</v>
      </c>
      <c r="H106" s="157">
        <v>331250</v>
      </c>
      <c r="I106" s="54">
        <f t="shared" si="40"/>
        <v>1325000</v>
      </c>
      <c r="J106" s="158">
        <v>0.2</v>
      </c>
      <c r="K106" s="415">
        <f t="shared" si="37"/>
        <v>265000</v>
      </c>
      <c r="L106" s="415">
        <f t="shared" si="41"/>
        <v>1060000</v>
      </c>
      <c r="M106" s="220"/>
      <c r="N106" s="220"/>
      <c r="O106" s="197"/>
      <c r="P106" s="154"/>
      <c r="Q106" s="424" t="e">
        <f>SUM(#REF!)</f>
        <v>#REF!</v>
      </c>
      <c r="R106" s="156">
        <v>0.11</v>
      </c>
      <c r="S106" s="424" t="e">
        <f t="shared" si="33"/>
        <v>#REF!</v>
      </c>
    </row>
    <row r="107" spans="1:25" s="270" customFormat="1" ht="15.5" x14ac:dyDescent="0.35">
      <c r="A107" s="782"/>
      <c r="B107" s="785"/>
      <c r="C107" s="788"/>
      <c r="D107" s="782"/>
      <c r="E107" s="184" t="s">
        <v>396</v>
      </c>
      <c r="F107" s="314">
        <v>4</v>
      </c>
      <c r="G107" s="136" t="s">
        <v>45</v>
      </c>
      <c r="H107" s="316">
        <v>331250</v>
      </c>
      <c r="I107" s="419">
        <f t="shared" si="40"/>
        <v>1325000</v>
      </c>
      <c r="J107" s="315">
        <v>0.2</v>
      </c>
      <c r="K107" s="383">
        <f t="shared" si="37"/>
        <v>265000</v>
      </c>
      <c r="L107" s="383">
        <f>SUM(I107-K107)</f>
        <v>1060000</v>
      </c>
      <c r="M107" s="249"/>
      <c r="N107" s="249"/>
      <c r="O107" s="198"/>
      <c r="P107" s="153"/>
      <c r="Q107" s="241" t="e">
        <f>SUM(#REF!)</f>
        <v>#REF!</v>
      </c>
      <c r="R107" s="639">
        <v>0.11</v>
      </c>
      <c r="S107" s="241" t="e">
        <f>SUM(Q107+(Q107*R107))</f>
        <v>#REF!</v>
      </c>
    </row>
    <row r="108" spans="1:25" s="120" customFormat="1" ht="15.5" x14ac:dyDescent="0.35">
      <c r="A108" s="780">
        <v>16</v>
      </c>
      <c r="B108" s="783">
        <v>45665</v>
      </c>
      <c r="C108" s="786">
        <v>117320125</v>
      </c>
      <c r="D108" s="780" t="s">
        <v>37</v>
      </c>
      <c r="E108" s="317" t="s">
        <v>415</v>
      </c>
      <c r="F108" s="318">
        <v>20</v>
      </c>
      <c r="G108" s="319" t="s">
        <v>45</v>
      </c>
      <c r="H108" s="320">
        <v>32500</v>
      </c>
      <c r="I108" s="412">
        <f>SUM(F108*H108)</f>
        <v>650000</v>
      </c>
      <c r="J108" s="319">
        <v>0.2</v>
      </c>
      <c r="K108" s="382">
        <f t="shared" ref="K108" si="42">SUM(I108*J108)</f>
        <v>130000</v>
      </c>
      <c r="L108" s="382">
        <f>SUM(I108-K108)</f>
        <v>520000</v>
      </c>
      <c r="M108" s="205">
        <f>SUM(L108:L129)</f>
        <v>35956480</v>
      </c>
      <c r="N108" s="205">
        <f>SUM(M108*11%)</f>
        <v>3955212.8</v>
      </c>
      <c r="O108" s="187"/>
      <c r="P108" s="229">
        <f>SUM(M108+N108)</f>
        <v>39911692.799999997</v>
      </c>
      <c r="Q108" s="238" t="e">
        <f>SUM(#REF!)</f>
        <v>#REF!</v>
      </c>
      <c r="R108" s="638">
        <v>0.11</v>
      </c>
      <c r="S108" s="238" t="e">
        <f t="shared" ref="S108" si="43">SUM(Q108+(Q108*R108))</f>
        <v>#REF!</v>
      </c>
    </row>
    <row r="109" spans="1:25" s="270" customFormat="1" ht="15.5" x14ac:dyDescent="0.35">
      <c r="A109" s="781"/>
      <c r="B109" s="784"/>
      <c r="C109" s="787"/>
      <c r="D109" s="781"/>
      <c r="E109" s="282" t="s">
        <v>398</v>
      </c>
      <c r="F109" s="310">
        <v>200</v>
      </c>
      <c r="G109" s="311" t="s">
        <v>50</v>
      </c>
      <c r="H109" s="312">
        <v>59000</v>
      </c>
      <c r="I109" s="413">
        <f t="shared" ref="I109" si="44">SUM(F109*H109)</f>
        <v>11800000</v>
      </c>
      <c r="J109" s="311">
        <v>0.2</v>
      </c>
      <c r="K109" s="415">
        <f t="shared" ref="K109" si="45">SUM(I109*J109)</f>
        <v>2360000</v>
      </c>
      <c r="L109" s="415">
        <f t="shared" ref="L109" si="46">SUM(I109-K109)</f>
        <v>9440000</v>
      </c>
      <c r="M109" s="220"/>
      <c r="N109" s="220"/>
      <c r="O109" s="197"/>
      <c r="P109" s="352"/>
      <c r="Q109" s="424" t="e">
        <f>SUM(#REF!)</f>
        <v>#REF!</v>
      </c>
      <c r="R109" s="156">
        <v>0.11</v>
      </c>
      <c r="S109" s="424" t="e">
        <f t="shared" ref="S109:S110" si="47">SUM(Q109+(Q109*R109))</f>
        <v>#REF!</v>
      </c>
    </row>
    <row r="110" spans="1:25" s="120" customFormat="1" ht="15.5" x14ac:dyDescent="0.35">
      <c r="A110" s="781"/>
      <c r="B110" s="784"/>
      <c r="C110" s="787"/>
      <c r="D110" s="781"/>
      <c r="E110" s="125" t="s">
        <v>399</v>
      </c>
      <c r="F110" s="75">
        <v>10</v>
      </c>
      <c r="G110" s="158" t="s">
        <v>45</v>
      </c>
      <c r="H110" s="157">
        <v>25000</v>
      </c>
      <c r="I110" s="413">
        <f t="shared" ref="I110:I111" si="48">SUM(F110*H110)</f>
        <v>250000</v>
      </c>
      <c r="J110" s="311">
        <v>0.2</v>
      </c>
      <c r="K110" s="415">
        <f t="shared" ref="K110:K129" si="49">SUM(I110*J110)</f>
        <v>50000</v>
      </c>
      <c r="L110" s="415">
        <f t="shared" ref="L110:L122" si="50">SUM(I110-K110)</f>
        <v>200000</v>
      </c>
      <c r="M110" s="220"/>
      <c r="N110" s="220"/>
      <c r="O110" s="197"/>
      <c r="P110" s="154"/>
      <c r="Q110" s="424" t="e">
        <f>SUM(#REF!)</f>
        <v>#REF!</v>
      </c>
      <c r="R110" s="156">
        <v>0.11</v>
      </c>
      <c r="S110" s="424" t="e">
        <f t="shared" si="47"/>
        <v>#REF!</v>
      </c>
    </row>
    <row r="111" spans="1:25" s="20" customFormat="1" ht="15.5" x14ac:dyDescent="0.35">
      <c r="A111" s="781"/>
      <c r="B111" s="784"/>
      <c r="C111" s="787"/>
      <c r="D111" s="781"/>
      <c r="E111" s="130" t="s">
        <v>402</v>
      </c>
      <c r="F111" s="310">
        <v>50</v>
      </c>
      <c r="G111" s="311" t="s">
        <v>50</v>
      </c>
      <c r="H111" s="312">
        <v>49500</v>
      </c>
      <c r="I111" s="413">
        <f t="shared" si="48"/>
        <v>2475000</v>
      </c>
      <c r="J111" s="311">
        <v>0.2</v>
      </c>
      <c r="K111" s="415">
        <f t="shared" si="49"/>
        <v>495000</v>
      </c>
      <c r="L111" s="415">
        <f t="shared" si="50"/>
        <v>1980000</v>
      </c>
      <c r="M111" s="220"/>
      <c r="N111" s="220"/>
      <c r="O111" s="197"/>
      <c r="P111" s="154"/>
      <c r="Q111" s="424" t="e">
        <f>SUM(#REF!)</f>
        <v>#REF!</v>
      </c>
      <c r="R111" s="156">
        <v>0.11</v>
      </c>
      <c r="S111" s="424" t="e">
        <f>SUM(Q111+(Q111*R111))</f>
        <v>#REF!</v>
      </c>
    </row>
    <row r="112" spans="1:25" s="120" customFormat="1" ht="15.5" x14ac:dyDescent="0.35">
      <c r="A112" s="781"/>
      <c r="B112" s="784"/>
      <c r="C112" s="787"/>
      <c r="D112" s="781"/>
      <c r="E112" s="282" t="s">
        <v>400</v>
      </c>
      <c r="F112" s="310">
        <v>100</v>
      </c>
      <c r="G112" s="311" t="s">
        <v>45</v>
      </c>
      <c r="H112" s="312">
        <v>43375</v>
      </c>
      <c r="I112" s="413">
        <f t="shared" ref="I112:I113" si="51">SUM(F112*H112)</f>
        <v>4337500</v>
      </c>
      <c r="J112" s="311">
        <v>0.2</v>
      </c>
      <c r="K112" s="415">
        <f t="shared" si="49"/>
        <v>867500</v>
      </c>
      <c r="L112" s="415">
        <f t="shared" si="50"/>
        <v>3470000</v>
      </c>
      <c r="M112" s="220"/>
      <c r="N112" s="220"/>
      <c r="O112" s="197"/>
      <c r="P112" s="154"/>
      <c r="Q112" s="424" t="e">
        <f>SUM(#REF!)</f>
        <v>#REF!</v>
      </c>
      <c r="R112" s="156">
        <v>0.11</v>
      </c>
      <c r="S112" s="424" t="e">
        <f t="shared" ref="S112:S128" si="52">SUM(Q112+(Q112*R112))</f>
        <v>#REF!</v>
      </c>
    </row>
    <row r="113" spans="1:20" s="120" customFormat="1" ht="15.5" x14ac:dyDescent="0.35">
      <c r="A113" s="781"/>
      <c r="B113" s="784"/>
      <c r="C113" s="787"/>
      <c r="D113" s="781"/>
      <c r="E113" s="282" t="s">
        <v>401</v>
      </c>
      <c r="F113" s="310">
        <v>50</v>
      </c>
      <c r="G113" s="311" t="s">
        <v>45</v>
      </c>
      <c r="H113" s="312">
        <v>43375</v>
      </c>
      <c r="I113" s="413">
        <f t="shared" si="51"/>
        <v>2168750</v>
      </c>
      <c r="J113" s="311">
        <v>0.2</v>
      </c>
      <c r="K113" s="415">
        <f t="shared" si="49"/>
        <v>433750</v>
      </c>
      <c r="L113" s="415">
        <f t="shared" si="50"/>
        <v>1735000</v>
      </c>
      <c r="M113" s="220"/>
      <c r="N113" s="220"/>
      <c r="O113" s="197"/>
      <c r="P113" s="154"/>
      <c r="Q113" s="424" t="e">
        <f>SUM(#REF!)</f>
        <v>#REF!</v>
      </c>
      <c r="R113" s="156">
        <v>0.11</v>
      </c>
      <c r="S113" s="424" t="e">
        <f t="shared" si="52"/>
        <v>#REF!</v>
      </c>
    </row>
    <row r="114" spans="1:20" s="120" customFormat="1" ht="15.5" x14ac:dyDescent="0.35">
      <c r="A114" s="781"/>
      <c r="B114" s="784"/>
      <c r="C114" s="787"/>
      <c r="D114" s="781"/>
      <c r="E114" s="282" t="s">
        <v>416</v>
      </c>
      <c r="F114" s="310">
        <v>10</v>
      </c>
      <c r="G114" s="311" t="s">
        <v>45</v>
      </c>
      <c r="H114" s="312">
        <v>68750</v>
      </c>
      <c r="I114" s="413">
        <f t="shared" ref="I114:I122" si="53">SUM(F114*H114)</f>
        <v>687500</v>
      </c>
      <c r="J114" s="311">
        <v>0.2</v>
      </c>
      <c r="K114" s="415">
        <f t="shared" si="49"/>
        <v>137500</v>
      </c>
      <c r="L114" s="415">
        <f t="shared" si="50"/>
        <v>550000</v>
      </c>
      <c r="M114" s="220"/>
      <c r="N114" s="220"/>
      <c r="O114" s="197"/>
      <c r="P114" s="154"/>
      <c r="Q114" s="424" t="e">
        <f>SUM(#REF!)</f>
        <v>#REF!</v>
      </c>
      <c r="R114" s="156">
        <v>0.11</v>
      </c>
      <c r="S114" s="424" t="e">
        <f t="shared" si="52"/>
        <v>#REF!</v>
      </c>
      <c r="T114" s="9"/>
    </row>
    <row r="115" spans="1:20" s="120" customFormat="1" ht="15.5" x14ac:dyDescent="0.35">
      <c r="A115" s="781"/>
      <c r="B115" s="784"/>
      <c r="C115" s="787"/>
      <c r="D115" s="781"/>
      <c r="E115" s="282" t="s">
        <v>403</v>
      </c>
      <c r="F115" s="310">
        <v>5</v>
      </c>
      <c r="G115" s="311" t="s">
        <v>45</v>
      </c>
      <c r="H115" s="312">
        <v>122264</v>
      </c>
      <c r="I115" s="413">
        <f t="shared" si="53"/>
        <v>611320</v>
      </c>
      <c r="J115" s="311">
        <v>0.2</v>
      </c>
      <c r="K115" s="415">
        <f t="shared" si="49"/>
        <v>122264</v>
      </c>
      <c r="L115" s="415">
        <f t="shared" si="50"/>
        <v>489056</v>
      </c>
      <c r="M115" s="220"/>
      <c r="N115" s="220"/>
      <c r="O115" s="197"/>
      <c r="P115" s="154"/>
      <c r="Q115" s="424" t="e">
        <f>SUM(#REF!)</f>
        <v>#REF!</v>
      </c>
      <c r="R115" s="156">
        <v>0.11</v>
      </c>
      <c r="S115" s="424" t="e">
        <f t="shared" si="52"/>
        <v>#REF!</v>
      </c>
      <c r="T115" s="9"/>
    </row>
    <row r="116" spans="1:20" s="120" customFormat="1" ht="15.5" x14ac:dyDescent="0.35">
      <c r="A116" s="781"/>
      <c r="B116" s="784"/>
      <c r="C116" s="787"/>
      <c r="D116" s="781"/>
      <c r="E116" s="282" t="s">
        <v>404</v>
      </c>
      <c r="F116" s="310">
        <v>5</v>
      </c>
      <c r="G116" s="311" t="s">
        <v>45</v>
      </c>
      <c r="H116" s="312">
        <v>122264</v>
      </c>
      <c r="I116" s="413">
        <f t="shared" si="53"/>
        <v>611320</v>
      </c>
      <c r="J116" s="311">
        <v>0.2</v>
      </c>
      <c r="K116" s="415">
        <f t="shared" si="49"/>
        <v>122264</v>
      </c>
      <c r="L116" s="415">
        <f t="shared" si="50"/>
        <v>489056</v>
      </c>
      <c r="M116" s="220"/>
      <c r="N116" s="220"/>
      <c r="O116" s="197"/>
      <c r="P116" s="154"/>
      <c r="Q116" s="424" t="e">
        <f>SUM(#REF!)</f>
        <v>#REF!</v>
      </c>
      <c r="R116" s="156">
        <v>0.11</v>
      </c>
      <c r="S116" s="424" t="e">
        <f t="shared" si="52"/>
        <v>#REF!</v>
      </c>
      <c r="T116" s="9"/>
    </row>
    <row r="117" spans="1:20" s="120" customFormat="1" ht="15.5" x14ac:dyDescent="0.35">
      <c r="A117" s="781"/>
      <c r="B117" s="784"/>
      <c r="C117" s="787"/>
      <c r="D117" s="781"/>
      <c r="E117" s="282" t="s">
        <v>405</v>
      </c>
      <c r="F117" s="310">
        <v>5</v>
      </c>
      <c r="G117" s="311" t="s">
        <v>45</v>
      </c>
      <c r="H117" s="312">
        <v>122264</v>
      </c>
      <c r="I117" s="413">
        <f t="shared" si="53"/>
        <v>611320</v>
      </c>
      <c r="J117" s="311">
        <v>0.2</v>
      </c>
      <c r="K117" s="415">
        <f t="shared" si="49"/>
        <v>122264</v>
      </c>
      <c r="L117" s="415">
        <f t="shared" si="50"/>
        <v>489056</v>
      </c>
      <c r="M117" s="220"/>
      <c r="N117" s="220"/>
      <c r="O117" s="197"/>
      <c r="P117" s="154"/>
      <c r="Q117" s="424" t="e">
        <f>SUM(#REF!)</f>
        <v>#REF!</v>
      </c>
      <c r="R117" s="156">
        <v>0.11</v>
      </c>
      <c r="S117" s="424" t="e">
        <f t="shared" si="52"/>
        <v>#REF!</v>
      </c>
      <c r="T117" s="9"/>
    </row>
    <row r="118" spans="1:20" s="120" customFormat="1" ht="15.5" x14ac:dyDescent="0.35">
      <c r="A118" s="781"/>
      <c r="B118" s="784"/>
      <c r="C118" s="787"/>
      <c r="D118" s="781"/>
      <c r="E118" s="282" t="s">
        <v>406</v>
      </c>
      <c r="F118" s="310">
        <v>5</v>
      </c>
      <c r="G118" s="311" t="s">
        <v>45</v>
      </c>
      <c r="H118" s="312">
        <v>122264</v>
      </c>
      <c r="I118" s="413">
        <f t="shared" si="53"/>
        <v>611320</v>
      </c>
      <c r="J118" s="311">
        <v>0.2</v>
      </c>
      <c r="K118" s="415">
        <f t="shared" si="49"/>
        <v>122264</v>
      </c>
      <c r="L118" s="415">
        <f t="shared" si="50"/>
        <v>489056</v>
      </c>
      <c r="M118" s="220"/>
      <c r="N118" s="220"/>
      <c r="O118" s="197"/>
      <c r="P118" s="154"/>
      <c r="Q118" s="424" t="e">
        <f>SUM(#REF!)</f>
        <v>#REF!</v>
      </c>
      <c r="R118" s="156">
        <v>0.11</v>
      </c>
      <c r="S118" s="424" t="e">
        <f t="shared" si="52"/>
        <v>#REF!</v>
      </c>
      <c r="T118" s="9"/>
    </row>
    <row r="119" spans="1:20" s="120" customFormat="1" ht="15.5" x14ac:dyDescent="0.35">
      <c r="A119" s="781"/>
      <c r="B119" s="784"/>
      <c r="C119" s="787"/>
      <c r="D119" s="781"/>
      <c r="E119" s="282" t="s">
        <v>407</v>
      </c>
      <c r="F119" s="310">
        <v>200</v>
      </c>
      <c r="G119" s="311" t="s">
        <v>45</v>
      </c>
      <c r="H119" s="312">
        <v>20000</v>
      </c>
      <c r="I119" s="413">
        <f t="shared" si="53"/>
        <v>4000000</v>
      </c>
      <c r="J119" s="311">
        <v>0.2</v>
      </c>
      <c r="K119" s="415">
        <f t="shared" si="49"/>
        <v>800000</v>
      </c>
      <c r="L119" s="415">
        <f t="shared" si="50"/>
        <v>3200000</v>
      </c>
      <c r="M119" s="220"/>
      <c r="N119" s="220"/>
      <c r="O119" s="197"/>
      <c r="P119" s="154"/>
      <c r="Q119" s="424" t="e">
        <f>SUM(#REF!)</f>
        <v>#REF!</v>
      </c>
      <c r="R119" s="156">
        <v>0.11</v>
      </c>
      <c r="S119" s="424" t="e">
        <f t="shared" si="52"/>
        <v>#REF!</v>
      </c>
      <c r="T119" s="9"/>
    </row>
    <row r="120" spans="1:20" s="120" customFormat="1" ht="15.5" x14ac:dyDescent="0.35">
      <c r="A120" s="781"/>
      <c r="B120" s="784"/>
      <c r="C120" s="787"/>
      <c r="D120" s="781"/>
      <c r="E120" s="282" t="s">
        <v>408</v>
      </c>
      <c r="F120" s="310">
        <v>50</v>
      </c>
      <c r="G120" s="311" t="s">
        <v>45</v>
      </c>
      <c r="H120" s="312">
        <v>15500</v>
      </c>
      <c r="I120" s="413">
        <f t="shared" si="53"/>
        <v>775000</v>
      </c>
      <c r="J120" s="311">
        <v>0.2</v>
      </c>
      <c r="K120" s="415">
        <f t="shared" si="49"/>
        <v>155000</v>
      </c>
      <c r="L120" s="415">
        <f t="shared" si="50"/>
        <v>620000</v>
      </c>
      <c r="M120" s="220"/>
      <c r="N120" s="220"/>
      <c r="O120" s="197"/>
      <c r="P120" s="154"/>
      <c r="Q120" s="424" t="e">
        <f>SUM(#REF!)</f>
        <v>#REF!</v>
      </c>
      <c r="R120" s="156">
        <v>0.11</v>
      </c>
      <c r="S120" s="424" t="e">
        <f t="shared" si="52"/>
        <v>#REF!</v>
      </c>
      <c r="T120" s="9"/>
    </row>
    <row r="121" spans="1:20" s="120" customFormat="1" ht="15.5" x14ac:dyDescent="0.35">
      <c r="A121" s="781"/>
      <c r="B121" s="784"/>
      <c r="C121" s="787"/>
      <c r="D121" s="781"/>
      <c r="E121" s="282" t="s">
        <v>409</v>
      </c>
      <c r="F121" s="310">
        <v>100</v>
      </c>
      <c r="G121" s="311" t="s">
        <v>45</v>
      </c>
      <c r="H121" s="312">
        <v>14700</v>
      </c>
      <c r="I121" s="413">
        <f t="shared" si="53"/>
        <v>1470000</v>
      </c>
      <c r="J121" s="311">
        <v>0.2</v>
      </c>
      <c r="K121" s="415">
        <f t="shared" si="49"/>
        <v>294000</v>
      </c>
      <c r="L121" s="415">
        <f t="shared" si="50"/>
        <v>1176000</v>
      </c>
      <c r="M121" s="220"/>
      <c r="N121" s="220"/>
      <c r="O121" s="197"/>
      <c r="P121" s="154"/>
      <c r="Q121" s="424" t="e">
        <f>SUM(#REF!)</f>
        <v>#REF!</v>
      </c>
      <c r="R121" s="156">
        <v>0.11</v>
      </c>
      <c r="S121" s="424" t="e">
        <f t="shared" si="52"/>
        <v>#REF!</v>
      </c>
      <c r="T121" s="9"/>
    </row>
    <row r="122" spans="1:20" s="120" customFormat="1" ht="15.5" x14ac:dyDescent="0.35">
      <c r="A122" s="781"/>
      <c r="B122" s="784"/>
      <c r="C122" s="787"/>
      <c r="D122" s="781"/>
      <c r="E122" s="282" t="s">
        <v>410</v>
      </c>
      <c r="F122" s="310">
        <v>75</v>
      </c>
      <c r="G122" s="311" t="s">
        <v>45</v>
      </c>
      <c r="H122" s="312">
        <v>13300</v>
      </c>
      <c r="I122" s="413">
        <f t="shared" si="53"/>
        <v>997500</v>
      </c>
      <c r="J122" s="311">
        <v>0.2</v>
      </c>
      <c r="K122" s="415">
        <f t="shared" si="49"/>
        <v>199500</v>
      </c>
      <c r="L122" s="415">
        <f t="shared" si="50"/>
        <v>798000</v>
      </c>
      <c r="M122" s="220"/>
      <c r="N122" s="220"/>
      <c r="O122" s="197"/>
      <c r="P122" s="154"/>
      <c r="Q122" s="424" t="e">
        <f>SUM(#REF!)</f>
        <v>#REF!</v>
      </c>
      <c r="R122" s="156">
        <v>0.11</v>
      </c>
      <c r="S122" s="424" t="e">
        <f t="shared" si="52"/>
        <v>#REF!</v>
      </c>
      <c r="T122" s="9"/>
    </row>
    <row r="123" spans="1:20" s="120" customFormat="1" ht="15.5" x14ac:dyDescent="0.35">
      <c r="A123" s="781"/>
      <c r="B123" s="784"/>
      <c r="C123" s="787"/>
      <c r="D123" s="781"/>
      <c r="E123" s="282" t="s">
        <v>411</v>
      </c>
      <c r="F123" s="310">
        <v>1</v>
      </c>
      <c r="G123" s="311" t="s">
        <v>45</v>
      </c>
      <c r="H123" s="312">
        <v>2000000</v>
      </c>
      <c r="I123" s="413">
        <f>SUM(F123*H123)</f>
        <v>2000000</v>
      </c>
      <c r="J123" s="311">
        <v>0.2</v>
      </c>
      <c r="K123" s="415">
        <f t="shared" si="49"/>
        <v>400000</v>
      </c>
      <c r="L123" s="415">
        <f>SUM(I123-K123)</f>
        <v>1600000</v>
      </c>
      <c r="M123" s="220"/>
      <c r="N123" s="220"/>
      <c r="O123" s="197"/>
      <c r="P123" s="154"/>
      <c r="Q123" s="424" t="e">
        <f>SUM(#REF!)</f>
        <v>#REF!</v>
      </c>
      <c r="R123" s="156">
        <v>0</v>
      </c>
      <c r="S123" s="424" t="e">
        <f t="shared" si="52"/>
        <v>#REF!</v>
      </c>
    </row>
    <row r="124" spans="1:20" s="120" customFormat="1" ht="15.5" x14ac:dyDescent="0.35">
      <c r="A124" s="781"/>
      <c r="B124" s="784"/>
      <c r="C124" s="787"/>
      <c r="D124" s="781"/>
      <c r="E124" s="282" t="s">
        <v>342</v>
      </c>
      <c r="F124" s="310">
        <v>4</v>
      </c>
      <c r="G124" s="311" t="s">
        <v>45</v>
      </c>
      <c r="H124" s="312">
        <v>2000000</v>
      </c>
      <c r="I124" s="413">
        <f>SUM(F124*H124)</f>
        <v>8000000</v>
      </c>
      <c r="J124" s="311">
        <v>0.2</v>
      </c>
      <c r="K124" s="415">
        <f t="shared" si="49"/>
        <v>1600000</v>
      </c>
      <c r="L124" s="415">
        <f>SUM(I124-K124)</f>
        <v>6400000</v>
      </c>
      <c r="M124" s="220"/>
      <c r="N124" s="220"/>
      <c r="O124" s="197"/>
      <c r="P124" s="154"/>
      <c r="Q124" s="424" t="e">
        <f>SUM(#REF!)</f>
        <v>#REF!</v>
      </c>
      <c r="R124" s="156">
        <v>0</v>
      </c>
      <c r="S124" s="424" t="e">
        <f t="shared" si="52"/>
        <v>#REF!</v>
      </c>
    </row>
    <row r="125" spans="1:20" s="120" customFormat="1" ht="15.5" x14ac:dyDescent="0.35">
      <c r="A125" s="781"/>
      <c r="B125" s="784"/>
      <c r="C125" s="787"/>
      <c r="D125" s="781"/>
      <c r="E125" s="282" t="s">
        <v>412</v>
      </c>
      <c r="F125" s="75">
        <v>50</v>
      </c>
      <c r="G125" s="158" t="s">
        <v>90</v>
      </c>
      <c r="H125" s="157">
        <v>32175</v>
      </c>
      <c r="I125" s="413">
        <f t="shared" ref="I125" si="54">SUM(F125*H125)</f>
        <v>1608750</v>
      </c>
      <c r="J125" s="158">
        <v>0.2</v>
      </c>
      <c r="K125" s="415">
        <f t="shared" si="49"/>
        <v>321750</v>
      </c>
      <c r="L125" s="415">
        <f t="shared" ref="L125" si="55">SUM(I125-K125)</f>
        <v>1287000</v>
      </c>
      <c r="M125" s="220"/>
      <c r="N125" s="220"/>
      <c r="O125" s="197"/>
      <c r="P125" s="154"/>
      <c r="Q125" s="424" t="e">
        <f>SUM(#REF!)</f>
        <v>#REF!</v>
      </c>
      <c r="R125" s="156">
        <v>0.11</v>
      </c>
      <c r="S125" s="424" t="e">
        <f t="shared" si="52"/>
        <v>#REF!</v>
      </c>
    </row>
    <row r="126" spans="1:20" s="120" customFormat="1" ht="15.5" x14ac:dyDescent="0.35">
      <c r="A126" s="781"/>
      <c r="B126" s="784"/>
      <c r="C126" s="787"/>
      <c r="D126" s="781"/>
      <c r="E126" s="282" t="s">
        <v>419</v>
      </c>
      <c r="F126" s="310">
        <v>50</v>
      </c>
      <c r="G126" s="311" t="s">
        <v>45</v>
      </c>
      <c r="H126" s="312">
        <v>6454</v>
      </c>
      <c r="I126" s="413">
        <f>SUM(F126*H126)</f>
        <v>322700</v>
      </c>
      <c r="J126" s="311">
        <v>0.2</v>
      </c>
      <c r="K126" s="415">
        <f t="shared" si="49"/>
        <v>64540</v>
      </c>
      <c r="L126" s="415">
        <f>SUM(I126-K126)</f>
        <v>258160</v>
      </c>
      <c r="M126" s="220"/>
      <c r="N126" s="220"/>
      <c r="O126" s="197"/>
      <c r="P126" s="154"/>
      <c r="Q126" s="424" t="e">
        <f>SUM(#REF!)</f>
        <v>#REF!</v>
      </c>
      <c r="R126" s="156">
        <v>0.11</v>
      </c>
      <c r="S126" s="424" t="e">
        <f t="shared" si="52"/>
        <v>#REF!</v>
      </c>
    </row>
    <row r="127" spans="1:20" s="120" customFormat="1" ht="15.5" x14ac:dyDescent="0.35">
      <c r="A127" s="781"/>
      <c r="B127" s="784"/>
      <c r="C127" s="787"/>
      <c r="D127" s="781"/>
      <c r="E127" s="282" t="s">
        <v>420</v>
      </c>
      <c r="F127" s="310">
        <v>30</v>
      </c>
      <c r="G127" s="311" t="s">
        <v>45</v>
      </c>
      <c r="H127" s="312">
        <v>6454</v>
      </c>
      <c r="I127" s="413">
        <f>SUM(F127*H127)</f>
        <v>193620</v>
      </c>
      <c r="J127" s="311">
        <v>0.2</v>
      </c>
      <c r="K127" s="415">
        <f t="shared" si="49"/>
        <v>38724</v>
      </c>
      <c r="L127" s="415">
        <f>SUM(I127-K127)</f>
        <v>154896</v>
      </c>
      <c r="M127" s="220"/>
      <c r="N127" s="220"/>
      <c r="O127" s="197"/>
      <c r="P127" s="154"/>
      <c r="Q127" s="424" t="e">
        <f>SUM(#REF!)</f>
        <v>#REF!</v>
      </c>
      <c r="R127" s="156">
        <v>0.11</v>
      </c>
      <c r="S127" s="424" t="e">
        <f t="shared" si="52"/>
        <v>#REF!</v>
      </c>
    </row>
    <row r="128" spans="1:20" s="120" customFormat="1" ht="15.5" x14ac:dyDescent="0.35">
      <c r="A128" s="781"/>
      <c r="B128" s="784"/>
      <c r="C128" s="787"/>
      <c r="D128" s="781"/>
      <c r="E128" s="282" t="s">
        <v>413</v>
      </c>
      <c r="F128" s="310">
        <v>50</v>
      </c>
      <c r="G128" s="311" t="s">
        <v>45</v>
      </c>
      <c r="H128" s="312">
        <v>6454</v>
      </c>
      <c r="I128" s="413">
        <f>SUM(F128*H128)</f>
        <v>322700</v>
      </c>
      <c r="J128" s="311">
        <v>0.2</v>
      </c>
      <c r="K128" s="415">
        <f t="shared" si="49"/>
        <v>64540</v>
      </c>
      <c r="L128" s="415">
        <f>SUM(I128-K128)</f>
        <v>258160</v>
      </c>
      <c r="M128" s="220"/>
      <c r="N128" s="220"/>
      <c r="O128" s="197"/>
      <c r="P128" s="154"/>
      <c r="Q128" s="424" t="e">
        <f>SUM(#REF!)</f>
        <v>#REF!</v>
      </c>
      <c r="R128" s="156">
        <v>0.11</v>
      </c>
      <c r="S128" s="424" t="e">
        <f t="shared" si="52"/>
        <v>#REF!</v>
      </c>
    </row>
    <row r="129" spans="1:25" s="270" customFormat="1" ht="15.5" x14ac:dyDescent="0.35">
      <c r="A129" s="782"/>
      <c r="B129" s="785"/>
      <c r="C129" s="788"/>
      <c r="D129" s="782"/>
      <c r="E129" s="184" t="s">
        <v>414</v>
      </c>
      <c r="F129" s="314">
        <v>2</v>
      </c>
      <c r="G129" s="136" t="s">
        <v>45</v>
      </c>
      <c r="H129" s="316">
        <v>220650</v>
      </c>
      <c r="I129" s="419">
        <f t="shared" ref="I129" si="56">SUM(F129*H129)</f>
        <v>441300</v>
      </c>
      <c r="J129" s="315">
        <v>0.2</v>
      </c>
      <c r="K129" s="383">
        <f t="shared" si="49"/>
        <v>88260</v>
      </c>
      <c r="L129" s="383">
        <f>SUM(I129-K129)</f>
        <v>353040</v>
      </c>
      <c r="M129" s="249"/>
      <c r="N129" s="249"/>
      <c r="O129" s="198"/>
      <c r="P129" s="153"/>
      <c r="Q129" s="241" t="e">
        <f>SUM(#REF!)</f>
        <v>#REF!</v>
      </c>
      <c r="R129" s="639">
        <v>0.11</v>
      </c>
      <c r="S129" s="241" t="e">
        <f>SUM(Q129+(Q129*R129))</f>
        <v>#REF!</v>
      </c>
    </row>
    <row r="130" spans="1:25" s="20" customFormat="1" ht="15.5" x14ac:dyDescent="0.35">
      <c r="A130" s="139">
        <v>17</v>
      </c>
      <c r="B130" s="140">
        <v>45688</v>
      </c>
      <c r="C130" s="141">
        <v>117340125</v>
      </c>
      <c r="D130" s="139" t="s">
        <v>219</v>
      </c>
      <c r="E130" s="190" t="s">
        <v>278</v>
      </c>
      <c r="F130" s="139">
        <v>10</v>
      </c>
      <c r="G130" s="321" t="s">
        <v>52</v>
      </c>
      <c r="H130" s="577">
        <v>133333.33300000001</v>
      </c>
      <c r="I130" s="145">
        <f t="shared" ref="I130:I133" si="57">SUM(F130*H130)</f>
        <v>1333333.33</v>
      </c>
      <c r="J130" s="149">
        <v>0</v>
      </c>
      <c r="K130" s="146">
        <f t="shared" ref="K130:K133" si="58">SUM(I130*J130)</f>
        <v>0</v>
      </c>
      <c r="L130" s="145">
        <f t="shared" ref="L130:L133" si="59">SUM(I130-K130)</f>
        <v>1333333.33</v>
      </c>
      <c r="M130" s="146">
        <f>SUM(L130:L130)</f>
        <v>1333333.33</v>
      </c>
      <c r="N130" s="146">
        <f>SUM(M130*11%)</f>
        <v>146666.66630000001</v>
      </c>
      <c r="O130" s="121">
        <f>SUM(M130*1.5%)</f>
        <v>19999.999950000001</v>
      </c>
      <c r="P130" s="558">
        <f>SUM(M130+N130)</f>
        <v>1479999.9963</v>
      </c>
      <c r="Q130" s="258" t="s">
        <v>227</v>
      </c>
      <c r="R130" s="577">
        <v>133333.33300000001</v>
      </c>
      <c r="S130" s="148">
        <f>SUM(F130*R130)</f>
        <v>1333333.33</v>
      </c>
      <c r="T130" s="147">
        <v>0.3</v>
      </c>
      <c r="U130" s="121">
        <f t="shared" si="30"/>
        <v>399999.99900000001</v>
      </c>
      <c r="V130" s="121">
        <f t="shared" ref="V130:V133" si="60">SUM(S130-U130)</f>
        <v>933333.33100000001</v>
      </c>
      <c r="W130" s="146">
        <f t="shared" ref="W130:W133" si="61">SUM(V130)</f>
        <v>933333.33100000001</v>
      </c>
      <c r="X130" s="147">
        <v>0.11</v>
      </c>
      <c r="Y130" s="146">
        <f t="shared" si="31"/>
        <v>1035999.9974100001</v>
      </c>
    </row>
    <row r="131" spans="1:25" ht="15.5" x14ac:dyDescent="0.35">
      <c r="A131" s="786">
        <v>18</v>
      </c>
      <c r="B131" s="783">
        <v>45688</v>
      </c>
      <c r="C131" s="859">
        <v>117350125</v>
      </c>
      <c r="D131" s="786" t="s">
        <v>63</v>
      </c>
      <c r="E131" s="172" t="s">
        <v>195</v>
      </c>
      <c r="F131" s="495">
        <v>1</v>
      </c>
      <c r="G131" s="133" t="s">
        <v>45</v>
      </c>
      <c r="H131" s="248">
        <v>781250</v>
      </c>
      <c r="I131" s="123">
        <f t="shared" si="57"/>
        <v>781250</v>
      </c>
      <c r="J131" s="87">
        <v>0.2</v>
      </c>
      <c r="K131" s="134">
        <f t="shared" si="58"/>
        <v>156250</v>
      </c>
      <c r="L131" s="134">
        <f t="shared" si="59"/>
        <v>625000</v>
      </c>
      <c r="M131" s="134">
        <f>SUM(L131:L133)</f>
        <v>2884774.4</v>
      </c>
      <c r="N131" s="134">
        <f>SUM(M131*11%)</f>
        <v>317325.18400000001</v>
      </c>
      <c r="O131" s="129"/>
      <c r="P131" s="129">
        <f>SUM(M131+N131)</f>
        <v>3202099.5839999998</v>
      </c>
      <c r="Q131" s="171" t="s">
        <v>77</v>
      </c>
      <c r="R131" s="137">
        <v>450000</v>
      </c>
      <c r="S131" s="137">
        <f>SUM(F131*R131)</f>
        <v>450000</v>
      </c>
      <c r="T131" s="138">
        <v>0.5</v>
      </c>
      <c r="U131" s="129">
        <f t="shared" si="30"/>
        <v>225000</v>
      </c>
      <c r="V131" s="129">
        <f t="shared" si="60"/>
        <v>225000</v>
      </c>
      <c r="W131" s="134">
        <f t="shared" si="61"/>
        <v>225000</v>
      </c>
      <c r="X131" s="138">
        <v>0.11</v>
      </c>
      <c r="Y131" s="134">
        <f>SUM(W131)+(W131*X131)</f>
        <v>249750</v>
      </c>
    </row>
    <row r="132" spans="1:25" ht="15.5" x14ac:dyDescent="0.35">
      <c r="A132" s="787"/>
      <c r="B132" s="784"/>
      <c r="C132" s="860"/>
      <c r="D132" s="787"/>
      <c r="E132" s="183" t="s">
        <v>421</v>
      </c>
      <c r="F132" s="75">
        <v>1</v>
      </c>
      <c r="G132" s="158" t="s">
        <v>45</v>
      </c>
      <c r="H132" s="71">
        <v>2153750</v>
      </c>
      <c r="I132" s="54">
        <f t="shared" si="57"/>
        <v>2153750</v>
      </c>
      <c r="J132" s="72">
        <v>0.2</v>
      </c>
      <c r="K132" s="56">
        <f t="shared" si="58"/>
        <v>430750</v>
      </c>
      <c r="L132" s="56">
        <f t="shared" si="59"/>
        <v>1723000</v>
      </c>
      <c r="M132" s="159"/>
      <c r="N132" s="73"/>
      <c r="O132" s="73"/>
      <c r="P132" s="73"/>
      <c r="Q132" s="77" t="s">
        <v>77</v>
      </c>
      <c r="R132" s="78">
        <v>1240000</v>
      </c>
      <c r="S132" s="78">
        <f>SUM(F132*R132)</f>
        <v>1240000</v>
      </c>
      <c r="T132" s="79">
        <v>0.5</v>
      </c>
      <c r="U132" s="73">
        <f t="shared" si="30"/>
        <v>620000</v>
      </c>
      <c r="V132" s="73">
        <f t="shared" si="60"/>
        <v>620000</v>
      </c>
      <c r="W132" s="56">
        <f t="shared" si="61"/>
        <v>620000</v>
      </c>
      <c r="X132" s="79">
        <v>0.11</v>
      </c>
      <c r="Y132" s="56">
        <f>SUM(W132)+(W132*X132)</f>
        <v>688200</v>
      </c>
    </row>
    <row r="133" spans="1:25" ht="15.5" x14ac:dyDescent="0.35">
      <c r="A133" s="788"/>
      <c r="B133" s="785"/>
      <c r="C133" s="861"/>
      <c r="D133" s="788"/>
      <c r="E133" s="222" t="s">
        <v>143</v>
      </c>
      <c r="F133" s="202">
        <v>1</v>
      </c>
      <c r="G133" s="136" t="s">
        <v>45</v>
      </c>
      <c r="H133" s="126">
        <v>670968</v>
      </c>
      <c r="I133" s="44">
        <f t="shared" si="57"/>
        <v>670968</v>
      </c>
      <c r="J133" s="91">
        <v>0.2</v>
      </c>
      <c r="K133" s="46">
        <f t="shared" si="58"/>
        <v>134193.60000000001</v>
      </c>
      <c r="L133" s="46">
        <f t="shared" si="59"/>
        <v>536774.40000000002</v>
      </c>
      <c r="M133" s="84"/>
      <c r="N133" s="81"/>
      <c r="O133" s="81"/>
      <c r="P133" s="81"/>
      <c r="Q133" s="128" t="s">
        <v>77</v>
      </c>
      <c r="R133" s="97">
        <v>380000</v>
      </c>
      <c r="S133" s="97">
        <f>SUM(F133*R133)</f>
        <v>380000</v>
      </c>
      <c r="T133" s="83">
        <v>0.5</v>
      </c>
      <c r="U133" s="81">
        <f t="shared" si="30"/>
        <v>190000</v>
      </c>
      <c r="V133" s="81">
        <f t="shared" si="60"/>
        <v>190000</v>
      </c>
      <c r="W133" s="46">
        <f t="shared" si="61"/>
        <v>190000</v>
      </c>
      <c r="X133" s="83">
        <v>0.11</v>
      </c>
      <c r="Y133" s="46">
        <f>SUM(W133)+(W133*X133)</f>
        <v>210900</v>
      </c>
    </row>
    <row r="134" spans="1:25" s="120" customFormat="1" ht="15.5" x14ac:dyDescent="0.35">
      <c r="A134" s="780">
        <v>19</v>
      </c>
      <c r="B134" s="783">
        <v>45672</v>
      </c>
      <c r="C134" s="838">
        <v>117360125</v>
      </c>
      <c r="D134" s="780" t="s">
        <v>37</v>
      </c>
      <c r="E134" s="172" t="s">
        <v>366</v>
      </c>
      <c r="F134" s="203">
        <v>15</v>
      </c>
      <c r="G134" s="133" t="s">
        <v>45</v>
      </c>
      <c r="H134" s="204">
        <v>250000</v>
      </c>
      <c r="I134" s="123">
        <f t="shared" ref="I134:I136" si="62">SUM(F134*H134)</f>
        <v>3750000</v>
      </c>
      <c r="J134" s="133">
        <v>0.2</v>
      </c>
      <c r="K134" s="382">
        <f t="shared" ref="K134:K136" si="63">SUM(I134*J134)</f>
        <v>750000</v>
      </c>
      <c r="L134" s="382">
        <f t="shared" ref="L134:L136" si="64">SUM(I134-K134)</f>
        <v>3000000</v>
      </c>
      <c r="M134" s="205">
        <f>SUM(L134:L136)</f>
        <v>6000000</v>
      </c>
      <c r="N134" s="205">
        <f>SUM(M134*11%)</f>
        <v>660000</v>
      </c>
      <c r="O134" s="187"/>
      <c r="P134" s="229">
        <f>SUM(M134+N134)</f>
        <v>6660000</v>
      </c>
      <c r="Q134" s="238" t="e">
        <f>SUM(#REF!)</f>
        <v>#REF!</v>
      </c>
      <c r="R134" s="638">
        <v>0.11</v>
      </c>
      <c r="S134" s="238" t="e">
        <f t="shared" ref="S134:S136" si="65">SUM(Q134+(Q134*R134))</f>
        <v>#REF!</v>
      </c>
    </row>
    <row r="135" spans="1:25" s="120" customFormat="1" ht="15.5" x14ac:dyDescent="0.35">
      <c r="A135" s="781"/>
      <c r="B135" s="784"/>
      <c r="C135" s="787"/>
      <c r="D135" s="781"/>
      <c r="E135" s="125" t="s">
        <v>354</v>
      </c>
      <c r="F135" s="75">
        <v>15</v>
      </c>
      <c r="G135" s="158" t="s">
        <v>45</v>
      </c>
      <c r="H135" s="157">
        <v>145000</v>
      </c>
      <c r="I135" s="54">
        <f t="shared" si="62"/>
        <v>2175000</v>
      </c>
      <c r="J135" s="158">
        <v>0.2</v>
      </c>
      <c r="K135" s="415">
        <f t="shared" si="63"/>
        <v>435000</v>
      </c>
      <c r="L135" s="415">
        <f t="shared" si="64"/>
        <v>1740000</v>
      </c>
      <c r="M135" s="220"/>
      <c r="N135" s="220"/>
      <c r="O135" s="197"/>
      <c r="P135" s="154"/>
      <c r="Q135" s="424" t="e">
        <f>SUM(#REF!)</f>
        <v>#REF!</v>
      </c>
      <c r="R135" s="156">
        <v>0.11</v>
      </c>
      <c r="S135" s="424" t="e">
        <f t="shared" si="65"/>
        <v>#REF!</v>
      </c>
    </row>
    <row r="136" spans="1:25" s="120" customFormat="1" ht="15.5" x14ac:dyDescent="0.35">
      <c r="A136" s="782"/>
      <c r="B136" s="785"/>
      <c r="C136" s="788"/>
      <c r="D136" s="782"/>
      <c r="E136" s="184" t="s">
        <v>369</v>
      </c>
      <c r="F136" s="202">
        <v>10</v>
      </c>
      <c r="G136" s="136" t="s">
        <v>45</v>
      </c>
      <c r="H136" s="177">
        <v>157500</v>
      </c>
      <c r="I136" s="44">
        <f t="shared" si="62"/>
        <v>1575000</v>
      </c>
      <c r="J136" s="136">
        <v>0.2</v>
      </c>
      <c r="K136" s="383">
        <f t="shared" si="63"/>
        <v>315000</v>
      </c>
      <c r="L136" s="383">
        <f t="shared" si="64"/>
        <v>1260000</v>
      </c>
      <c r="M136" s="249"/>
      <c r="N136" s="249"/>
      <c r="O136" s="198"/>
      <c r="P136" s="153"/>
      <c r="Q136" s="241" t="e">
        <f>SUM(#REF!)</f>
        <v>#REF!</v>
      </c>
      <c r="R136" s="639">
        <v>0.11</v>
      </c>
      <c r="S136" s="241" t="e">
        <f t="shared" si="65"/>
        <v>#REF!</v>
      </c>
    </row>
    <row r="137" spans="1:25" s="120" customFormat="1" ht="17.25" customHeight="1" x14ac:dyDescent="0.35">
      <c r="A137" s="786">
        <v>20</v>
      </c>
      <c r="B137" s="783">
        <v>45705</v>
      </c>
      <c r="C137" s="838">
        <v>117530225</v>
      </c>
      <c r="D137" s="786" t="s">
        <v>185</v>
      </c>
      <c r="E137" s="172" t="s">
        <v>268</v>
      </c>
      <c r="F137" s="203">
        <v>37</v>
      </c>
      <c r="G137" s="135" t="s">
        <v>45</v>
      </c>
      <c r="H137" s="506">
        <v>202252.25200000001</v>
      </c>
      <c r="I137" s="123">
        <f t="shared" ref="I137:I138" si="66">SUM(F137*H137)</f>
        <v>7483333.324</v>
      </c>
      <c r="J137" s="133">
        <v>0</v>
      </c>
      <c r="K137" s="134">
        <f t="shared" ref="K137:K138" si="67">SUM(I137*J137)</f>
        <v>0</v>
      </c>
      <c r="L137" s="134">
        <f t="shared" ref="L137:L138" si="68">SUM(I137-K137)</f>
        <v>7483333.324</v>
      </c>
      <c r="M137" s="791">
        <f>SUM(L137:L138)</f>
        <v>22564414.444000002</v>
      </c>
      <c r="N137" s="791">
        <f>SUM(M137*11%)</f>
        <v>2482085.5888400003</v>
      </c>
      <c r="O137" s="134">
        <f>SUM(M137*1.5%)</f>
        <v>338466.21666000003</v>
      </c>
      <c r="P137" s="791">
        <f>SUM(M137+N137)</f>
        <v>25046500.032840002</v>
      </c>
      <c r="Q137" s="134" t="e">
        <f>SUM(#REF!)</f>
        <v>#REF!</v>
      </c>
      <c r="R137" s="138">
        <v>0.11</v>
      </c>
      <c r="S137" s="134" t="e">
        <f t="shared" ref="S137:S138" si="69">SUM(Q137+(Q137*R137))</f>
        <v>#REF!</v>
      </c>
    </row>
    <row r="138" spans="1:25" s="120" customFormat="1" ht="15.5" x14ac:dyDescent="0.35">
      <c r="A138" s="788"/>
      <c r="B138" s="785"/>
      <c r="C138" s="839"/>
      <c r="D138" s="788"/>
      <c r="E138" s="184" t="s">
        <v>340</v>
      </c>
      <c r="F138" s="202">
        <v>12</v>
      </c>
      <c r="G138" s="45" t="s">
        <v>45</v>
      </c>
      <c r="H138" s="564">
        <v>1256756.76</v>
      </c>
      <c r="I138" s="44">
        <f t="shared" si="66"/>
        <v>15081081.120000001</v>
      </c>
      <c r="J138" s="136">
        <v>0</v>
      </c>
      <c r="K138" s="46">
        <f t="shared" si="67"/>
        <v>0</v>
      </c>
      <c r="L138" s="46">
        <f t="shared" si="68"/>
        <v>15081081.120000001</v>
      </c>
      <c r="M138" s="793"/>
      <c r="N138" s="793"/>
      <c r="O138" s="46"/>
      <c r="P138" s="793"/>
      <c r="Q138" s="46" t="e">
        <f>SUM(#REF!)</f>
        <v>#REF!</v>
      </c>
      <c r="R138" s="83">
        <v>0.11</v>
      </c>
      <c r="S138" s="46" t="e">
        <f t="shared" si="69"/>
        <v>#REF!</v>
      </c>
    </row>
    <row r="139" spans="1:25" s="35" customFormat="1" ht="15.5" x14ac:dyDescent="0.35">
      <c r="A139" s="209"/>
      <c r="B139" s="37"/>
      <c r="C139" s="271"/>
      <c r="D139" s="271"/>
      <c r="E139" s="32"/>
      <c r="F139" s="5"/>
      <c r="G139" s="210"/>
      <c r="H139" s="176"/>
      <c r="I139" s="7"/>
      <c r="J139" s="210"/>
      <c r="K139" s="9"/>
      <c r="L139" s="9"/>
      <c r="M139" s="10"/>
      <c r="N139" s="392"/>
      <c r="O139" s="31"/>
      <c r="P139" s="394"/>
      <c r="Q139" s="2"/>
      <c r="R139" s="11"/>
      <c r="S139" s="11"/>
      <c r="T139" s="8"/>
      <c r="U139" s="10"/>
      <c r="V139" s="10"/>
      <c r="W139" s="9"/>
      <c r="X139" s="12"/>
      <c r="Y139" s="9"/>
    </row>
    <row r="140" spans="1:25" s="35" customFormat="1" ht="16" thickBot="1" x14ac:dyDescent="0.4">
      <c r="A140" s="209"/>
      <c r="B140" s="37"/>
      <c r="C140" s="271"/>
      <c r="D140" s="271"/>
      <c r="E140" s="32"/>
      <c r="F140" s="5"/>
      <c r="G140" s="210"/>
      <c r="H140" s="176"/>
      <c r="I140" s="7"/>
      <c r="J140" s="210"/>
      <c r="K140" s="9"/>
      <c r="L140" s="9"/>
      <c r="M140" s="10"/>
      <c r="N140" s="392"/>
      <c r="O140" s="31"/>
      <c r="P140" s="394"/>
      <c r="Q140" s="2"/>
      <c r="R140" s="11"/>
      <c r="S140" s="11"/>
      <c r="T140" s="8"/>
      <c r="U140" s="10"/>
      <c r="V140" s="10"/>
      <c r="W140" s="9"/>
      <c r="X140" s="12"/>
      <c r="Y140" s="9"/>
    </row>
    <row r="141" spans="1:25" ht="16.5" customHeight="1" thickBot="1" x14ac:dyDescent="0.4">
      <c r="A141" s="326"/>
      <c r="B141" s="327"/>
      <c r="C141" s="327"/>
      <c r="D141" s="327"/>
      <c r="E141" s="327"/>
      <c r="F141" s="327"/>
      <c r="G141" s="327"/>
      <c r="H141" s="327"/>
      <c r="I141" s="327"/>
      <c r="J141" s="327"/>
      <c r="K141" s="327"/>
      <c r="L141" s="328">
        <f>SUM(L11:L140)</f>
        <v>334707390.81899995</v>
      </c>
      <c r="M141" s="356">
        <f>SUM(M11:M140)</f>
        <v>334707390.81899995</v>
      </c>
      <c r="N141" s="327"/>
      <c r="O141" s="327"/>
      <c r="P141" s="236">
        <f>SUM(P11:P140)</f>
        <v>371525203.80909002</v>
      </c>
      <c r="Q141" s="327"/>
      <c r="R141" s="327"/>
      <c r="S141" s="327"/>
      <c r="T141" s="327"/>
      <c r="U141" s="327"/>
      <c r="V141" s="327"/>
      <c r="W141" s="236">
        <f>SUM(W11:W140)</f>
        <v>107184127.331</v>
      </c>
      <c r="X141" s="327"/>
      <c r="Y141" s="327"/>
    </row>
    <row r="142" spans="1:25" s="35" customFormat="1" x14ac:dyDescent="0.35">
      <c r="L142" s="232"/>
      <c r="M142" s="502"/>
      <c r="P142" s="502"/>
      <c r="W142" s="502"/>
    </row>
    <row r="143" spans="1:25" s="35" customFormat="1" ht="15.5" x14ac:dyDescent="0.35">
      <c r="A143" s="209"/>
      <c r="B143" s="37"/>
      <c r="C143" s="271"/>
      <c r="D143" s="271"/>
      <c r="E143" s="32"/>
      <c r="F143" s="5"/>
      <c r="G143" s="210"/>
      <c r="H143" s="176"/>
      <c r="I143" s="7"/>
      <c r="J143" s="210"/>
      <c r="K143" s="9"/>
      <c r="L143" s="9"/>
      <c r="M143" s="10"/>
      <c r="N143" s="392">
        <f>SUM(N11:N140)</f>
        <v>36817812.990089998</v>
      </c>
      <c r="O143" s="31">
        <f>SUM(O11:O140)</f>
        <v>464412.16228500003</v>
      </c>
      <c r="P143" s="394">
        <f>SUM(M141+N143)</f>
        <v>371525203.80908996</v>
      </c>
      <c r="Q143" s="2"/>
      <c r="R143" s="11"/>
      <c r="S143" s="11"/>
      <c r="T143" s="8"/>
      <c r="U143" s="10"/>
      <c r="V143" s="10"/>
      <c r="W143" s="9">
        <f>SUM(W11:W140)</f>
        <v>107184127.331</v>
      </c>
      <c r="X143" s="12"/>
      <c r="Y143" s="9"/>
    </row>
    <row r="144" spans="1:25" s="35" customFormat="1" ht="15.5" x14ac:dyDescent="0.35">
      <c r="A144" s="209"/>
      <c r="B144" s="37"/>
      <c r="C144" s="271"/>
      <c r="D144" s="271"/>
      <c r="E144" s="32"/>
      <c r="F144" s="5"/>
      <c r="G144" s="210"/>
      <c r="H144" s="176"/>
      <c r="I144" s="7"/>
      <c r="J144" s="210"/>
      <c r="K144" s="9"/>
      <c r="L144" s="9"/>
      <c r="M144" s="10"/>
      <c r="N144" s="392"/>
      <c r="O144" s="31"/>
      <c r="P144" s="394"/>
      <c r="Q144" s="2"/>
      <c r="R144" s="11"/>
      <c r="S144" s="11"/>
      <c r="T144" s="8"/>
      <c r="U144" s="10"/>
      <c r="V144" s="10"/>
      <c r="W144" s="9"/>
      <c r="X144" s="12"/>
      <c r="Y144" s="9"/>
    </row>
    <row r="145" spans="1:297" s="35" customFormat="1" ht="15.5" x14ac:dyDescent="0.35">
      <c r="A145" s="209"/>
      <c r="B145" s="37"/>
      <c r="C145" s="271"/>
      <c r="D145" s="271"/>
      <c r="E145" s="32"/>
      <c r="F145" s="5"/>
      <c r="G145" s="210"/>
      <c r="H145" s="176"/>
      <c r="I145" s="7"/>
      <c r="J145" s="210"/>
      <c r="K145" s="9"/>
      <c r="L145" s="9"/>
      <c r="M145" s="10"/>
      <c r="N145" s="392"/>
      <c r="O145" s="31"/>
      <c r="P145" s="394"/>
      <c r="Q145" s="2"/>
      <c r="R145" s="11"/>
      <c r="S145" s="11"/>
      <c r="T145" s="8"/>
      <c r="U145" s="10"/>
      <c r="V145" s="10"/>
      <c r="W145" s="9"/>
      <c r="X145" s="12"/>
      <c r="Y145" s="9"/>
    </row>
    <row r="146" spans="1:297" ht="19" thickBot="1" x14ac:dyDescent="0.4">
      <c r="A146" s="843" t="s">
        <v>427</v>
      </c>
      <c r="B146" s="842"/>
      <c r="C146" s="842"/>
      <c r="D146" s="34"/>
      <c r="E146" s="4"/>
      <c r="F146" s="5"/>
      <c r="G146" s="4"/>
      <c r="H146" s="6"/>
      <c r="I146" s="7"/>
      <c r="J146" s="8"/>
      <c r="K146" s="9"/>
      <c r="L146" s="9"/>
      <c r="M146" s="10"/>
      <c r="N146" s="10"/>
      <c r="O146" s="10"/>
      <c r="P146" s="10"/>
      <c r="Q146" s="11"/>
      <c r="R146" s="11"/>
      <c r="S146" s="12"/>
      <c r="T146" s="13"/>
      <c r="U146" s="13"/>
      <c r="V146" s="13"/>
      <c r="W146" s="12"/>
      <c r="X146" s="13"/>
      <c r="Y146" s="13"/>
    </row>
    <row r="147" spans="1:297" ht="15.5" x14ac:dyDescent="0.35">
      <c r="A147" s="798" t="s">
        <v>0</v>
      </c>
      <c r="B147" s="798" t="s">
        <v>1</v>
      </c>
      <c r="C147" s="798"/>
      <c r="D147" s="798" t="s">
        <v>3</v>
      </c>
      <c r="E147" s="798" t="s">
        <v>5</v>
      </c>
      <c r="F147" s="798" t="s">
        <v>6</v>
      </c>
      <c r="G147" s="798"/>
      <c r="H147" s="370" t="s">
        <v>7</v>
      </c>
      <c r="I147" s="371" t="s">
        <v>8</v>
      </c>
      <c r="J147" s="372" t="s">
        <v>9</v>
      </c>
      <c r="K147" s="371" t="s">
        <v>10</v>
      </c>
      <c r="L147" s="371" t="s">
        <v>10</v>
      </c>
      <c r="M147" s="371" t="s">
        <v>11</v>
      </c>
      <c r="N147" s="802" t="s">
        <v>93</v>
      </c>
      <c r="O147" s="802" t="s">
        <v>206</v>
      </c>
      <c r="P147" s="371" t="s">
        <v>12</v>
      </c>
      <c r="Q147" s="911" t="s">
        <v>13</v>
      </c>
      <c r="R147" s="371" t="s">
        <v>14</v>
      </c>
      <c r="S147" s="371" t="s">
        <v>14</v>
      </c>
      <c r="T147" s="374" t="s">
        <v>15</v>
      </c>
      <c r="U147" s="40" t="s">
        <v>16</v>
      </c>
      <c r="V147" s="40" t="s">
        <v>17</v>
      </c>
      <c r="W147" s="40" t="s">
        <v>18</v>
      </c>
      <c r="X147" s="794" t="s">
        <v>19</v>
      </c>
      <c r="Y147" s="796" t="s">
        <v>17</v>
      </c>
    </row>
    <row r="148" spans="1:297" s="41" customFormat="1" ht="16" thickBot="1" x14ac:dyDescent="0.4">
      <c r="A148" s="799"/>
      <c r="B148" s="399" t="s">
        <v>20</v>
      </c>
      <c r="C148" s="395" t="s">
        <v>21</v>
      </c>
      <c r="D148" s="799"/>
      <c r="E148" s="799"/>
      <c r="F148" s="401" t="s">
        <v>23</v>
      </c>
      <c r="G148" s="395" t="s">
        <v>24</v>
      </c>
      <c r="H148" s="402" t="s">
        <v>25</v>
      </c>
      <c r="I148" s="403" t="s">
        <v>25</v>
      </c>
      <c r="J148" s="404" t="s">
        <v>26</v>
      </c>
      <c r="K148" s="403" t="s">
        <v>27</v>
      </c>
      <c r="L148" s="403" t="s">
        <v>28</v>
      </c>
      <c r="M148" s="403" t="s">
        <v>29</v>
      </c>
      <c r="N148" s="803"/>
      <c r="O148" s="803"/>
      <c r="P148" s="403" t="s">
        <v>30</v>
      </c>
      <c r="Q148" s="912"/>
      <c r="R148" s="403" t="s">
        <v>31</v>
      </c>
      <c r="S148" s="403" t="s">
        <v>32</v>
      </c>
      <c r="T148" s="406" t="s">
        <v>33</v>
      </c>
      <c r="U148" s="395" t="s">
        <v>34</v>
      </c>
      <c r="V148" s="395" t="s">
        <v>35</v>
      </c>
      <c r="W148" s="395" t="s">
        <v>36</v>
      </c>
      <c r="X148" s="795"/>
      <c r="Y148" s="797"/>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row>
    <row r="149" spans="1:297" s="120" customFormat="1" ht="30" customHeight="1" x14ac:dyDescent="0.35">
      <c r="A149" s="139">
        <v>1</v>
      </c>
      <c r="B149" s="140">
        <v>45691</v>
      </c>
      <c r="C149" s="141" t="s">
        <v>425</v>
      </c>
      <c r="D149" s="139" t="s">
        <v>346</v>
      </c>
      <c r="E149" s="292" t="s">
        <v>284</v>
      </c>
      <c r="F149" s="139">
        <v>400</v>
      </c>
      <c r="G149" s="147" t="s">
        <v>45</v>
      </c>
      <c r="H149" s="554">
        <v>154000</v>
      </c>
      <c r="I149" s="145">
        <f t="shared" ref="I149:I180" si="70">SUM(F149*H149)</f>
        <v>61600000</v>
      </c>
      <c r="J149" s="147">
        <v>0</v>
      </c>
      <c r="K149" s="146">
        <f t="shared" ref="K149:K180" si="71">SUM(I149*J149)</f>
        <v>0</v>
      </c>
      <c r="L149" s="146">
        <f t="shared" ref="L149:L180" si="72">SUM(I149-K149)</f>
        <v>61600000</v>
      </c>
      <c r="M149" s="121">
        <f>SUM(L149:L149)</f>
        <v>61600000</v>
      </c>
      <c r="N149" s="121">
        <f>SUM(M149*11%)</f>
        <v>6776000</v>
      </c>
      <c r="O149" s="121">
        <f>SUM(M149*1.5%)</f>
        <v>924000</v>
      </c>
      <c r="P149" s="122">
        <f>SUM(M149+N149)</f>
        <v>68376000</v>
      </c>
      <c r="Q149" s="582" t="s">
        <v>426</v>
      </c>
      <c r="R149" s="554">
        <v>154000</v>
      </c>
      <c r="S149" s="148">
        <f>SUM(F149*R149)</f>
        <v>61600000</v>
      </c>
      <c r="T149" s="149">
        <v>0.25</v>
      </c>
      <c r="U149" s="121">
        <f t="shared" ref="U149:U180" si="73">SUM(S149*T149)</f>
        <v>15400000</v>
      </c>
      <c r="V149" s="121">
        <f t="shared" ref="V149:V180" si="74">SUM(S149-U149)</f>
        <v>46200000</v>
      </c>
      <c r="W149" s="146">
        <f t="shared" ref="W149:W180" si="75">SUM(V149)</f>
        <v>46200000</v>
      </c>
      <c r="X149" s="149">
        <v>0.11</v>
      </c>
      <c r="Y149" s="146">
        <f t="shared" ref="Y149:Y175" si="76">SUM(W149+(W149*X149))</f>
        <v>51282000</v>
      </c>
    </row>
    <row r="150" spans="1:297" s="120" customFormat="1" ht="30" customHeight="1" x14ac:dyDescent="0.35">
      <c r="A150" s="253">
        <v>2</v>
      </c>
      <c r="B150" s="227">
        <v>45694</v>
      </c>
      <c r="C150" s="257" t="s">
        <v>428</v>
      </c>
      <c r="D150" s="253" t="s">
        <v>247</v>
      </c>
      <c r="E150" s="292" t="s">
        <v>284</v>
      </c>
      <c r="F150" s="139">
        <v>50</v>
      </c>
      <c r="G150" s="147" t="s">
        <v>45</v>
      </c>
      <c r="H150" s="536">
        <v>153603.60399999999</v>
      </c>
      <c r="I150" s="145">
        <f t="shared" si="70"/>
        <v>7680180.1999999993</v>
      </c>
      <c r="J150" s="147">
        <v>0</v>
      </c>
      <c r="K150" s="146">
        <f t="shared" si="71"/>
        <v>0</v>
      </c>
      <c r="L150" s="146">
        <f t="shared" si="72"/>
        <v>7680180.1999999993</v>
      </c>
      <c r="M150" s="121">
        <f>SUM(L150:L150)</f>
        <v>7680180.1999999993</v>
      </c>
      <c r="N150" s="121">
        <f>SUM(M150*11%)</f>
        <v>844819.82199999993</v>
      </c>
      <c r="O150" s="121">
        <f>SUM(M150*1.5%)</f>
        <v>115202.70299999998</v>
      </c>
      <c r="P150" s="122">
        <f>SUM(M150+N150)</f>
        <v>8525000.0219999999</v>
      </c>
      <c r="Q150" s="582" t="s">
        <v>426</v>
      </c>
      <c r="R150" s="554">
        <v>154000</v>
      </c>
      <c r="S150" s="148">
        <f>SUM(F150*R150)</f>
        <v>7700000</v>
      </c>
      <c r="T150" s="149">
        <v>0.25</v>
      </c>
      <c r="U150" s="121">
        <f t="shared" si="73"/>
        <v>1925000</v>
      </c>
      <c r="V150" s="121">
        <f t="shared" si="74"/>
        <v>5775000</v>
      </c>
      <c r="W150" s="146">
        <f t="shared" si="75"/>
        <v>5775000</v>
      </c>
      <c r="X150" s="149">
        <v>0.11</v>
      </c>
      <c r="Y150" s="146">
        <f t="shared" si="76"/>
        <v>6410250</v>
      </c>
    </row>
    <row r="151" spans="1:297" s="120" customFormat="1" ht="15.5" x14ac:dyDescent="0.35">
      <c r="A151" s="786">
        <v>3</v>
      </c>
      <c r="B151" s="783">
        <v>45332</v>
      </c>
      <c r="C151" s="838" t="s">
        <v>431</v>
      </c>
      <c r="D151" s="786" t="s">
        <v>141</v>
      </c>
      <c r="E151" s="569" t="s">
        <v>233</v>
      </c>
      <c r="F151" s="76">
        <v>150</v>
      </c>
      <c r="G151" s="55" t="s">
        <v>52</v>
      </c>
      <c r="H151" s="526">
        <v>133333.33300000001</v>
      </c>
      <c r="I151" s="54">
        <f t="shared" si="70"/>
        <v>19999999.950000003</v>
      </c>
      <c r="J151" s="158">
        <v>0</v>
      </c>
      <c r="K151" s="56">
        <f t="shared" si="71"/>
        <v>0</v>
      </c>
      <c r="L151" s="56">
        <f t="shared" si="72"/>
        <v>19999999.950000003</v>
      </c>
      <c r="M151" s="791">
        <f>SUM(L151:L152)</f>
        <v>44243243.130000003</v>
      </c>
      <c r="N151" s="791">
        <f>SUM(M151*11%)</f>
        <v>4866756.7443000004</v>
      </c>
      <c r="O151" s="134">
        <f>SUM(M151*1.5%)</f>
        <v>663648.64694999997</v>
      </c>
      <c r="P151" s="791">
        <f>SUM(M151+N151)</f>
        <v>49109999.874300003</v>
      </c>
      <c r="Q151" s="174" t="s">
        <v>227</v>
      </c>
      <c r="R151" s="526">
        <v>133333.33300000001</v>
      </c>
      <c r="S151" s="78">
        <f>SUM(F151*R151)</f>
        <v>19999999.950000003</v>
      </c>
      <c r="T151" s="79">
        <v>0.3</v>
      </c>
      <c r="U151" s="73">
        <f t="shared" si="73"/>
        <v>5999999.9850000003</v>
      </c>
      <c r="V151" s="73">
        <f t="shared" si="74"/>
        <v>13999999.965000004</v>
      </c>
      <c r="W151" s="56">
        <f t="shared" si="75"/>
        <v>13999999.965000004</v>
      </c>
      <c r="X151" s="79">
        <v>0.11</v>
      </c>
      <c r="Y151" s="56">
        <f t="shared" si="76"/>
        <v>15539999.961150004</v>
      </c>
    </row>
    <row r="152" spans="1:297" s="120" customFormat="1" ht="31" x14ac:dyDescent="0.35">
      <c r="A152" s="788"/>
      <c r="B152" s="785"/>
      <c r="C152" s="839"/>
      <c r="D152" s="788"/>
      <c r="E152" s="563" t="s">
        <v>229</v>
      </c>
      <c r="F152" s="165">
        <v>130</v>
      </c>
      <c r="G152" s="45" t="s">
        <v>52</v>
      </c>
      <c r="H152" s="527">
        <v>186486.486</v>
      </c>
      <c r="I152" s="44">
        <f t="shared" si="70"/>
        <v>24243243.18</v>
      </c>
      <c r="J152" s="136">
        <v>0</v>
      </c>
      <c r="K152" s="46">
        <f t="shared" si="71"/>
        <v>0</v>
      </c>
      <c r="L152" s="46">
        <f t="shared" si="72"/>
        <v>24243243.18</v>
      </c>
      <c r="M152" s="793"/>
      <c r="N152" s="793"/>
      <c r="O152" s="46"/>
      <c r="P152" s="793"/>
      <c r="Q152" s="266" t="s">
        <v>227</v>
      </c>
      <c r="R152" s="527">
        <v>186486.486</v>
      </c>
      <c r="S152" s="97">
        <f>SUM(F152*R152)</f>
        <v>24243243.18</v>
      </c>
      <c r="T152" s="83">
        <v>0.3</v>
      </c>
      <c r="U152" s="81">
        <f t="shared" si="73"/>
        <v>7272972.9539999999</v>
      </c>
      <c r="V152" s="81">
        <f t="shared" si="74"/>
        <v>16970270.226</v>
      </c>
      <c r="W152" s="46">
        <f t="shared" si="75"/>
        <v>16970270.226</v>
      </c>
      <c r="X152" s="83">
        <v>0.11</v>
      </c>
      <c r="Y152" s="46">
        <f t="shared" si="76"/>
        <v>18836999.950860001</v>
      </c>
    </row>
    <row r="153" spans="1:297" s="20" customFormat="1" ht="16" thickBot="1" x14ac:dyDescent="0.4">
      <c r="A153" s="139">
        <v>4</v>
      </c>
      <c r="B153" s="140">
        <v>45699</v>
      </c>
      <c r="C153" s="141">
        <v>117400225</v>
      </c>
      <c r="D153" s="139" t="s">
        <v>432</v>
      </c>
      <c r="E153" s="491" t="s">
        <v>350</v>
      </c>
      <c r="F153" s="139">
        <v>7</v>
      </c>
      <c r="G153" s="147" t="s">
        <v>52</v>
      </c>
      <c r="H153" s="515">
        <v>133333.33300000001</v>
      </c>
      <c r="I153" s="145">
        <f t="shared" si="70"/>
        <v>933333.33100000012</v>
      </c>
      <c r="J153" s="149">
        <v>0</v>
      </c>
      <c r="K153" s="146">
        <f t="shared" si="71"/>
        <v>0</v>
      </c>
      <c r="L153" s="145">
        <f t="shared" si="72"/>
        <v>933333.33100000012</v>
      </c>
      <c r="M153" s="121">
        <f>SUM(L153:L153)</f>
        <v>933333.33100000012</v>
      </c>
      <c r="N153" s="121">
        <f>SUM(M153*11%)</f>
        <v>102666.66641000002</v>
      </c>
      <c r="O153" s="121">
        <f>SUM(M153*1.5%)</f>
        <v>13999.999965000001</v>
      </c>
      <c r="P153" s="121">
        <f>SUM(M153+N153)</f>
        <v>1035999.9974100002</v>
      </c>
      <c r="Q153" s="258" t="s">
        <v>273</v>
      </c>
      <c r="R153" s="516">
        <v>93333</v>
      </c>
      <c r="S153" s="148">
        <f>SUM(F153*R153)</f>
        <v>653331</v>
      </c>
      <c r="T153" s="147">
        <v>0</v>
      </c>
      <c r="U153" s="121">
        <f t="shared" si="73"/>
        <v>0</v>
      </c>
      <c r="V153" s="121">
        <f t="shared" si="74"/>
        <v>653331</v>
      </c>
      <c r="W153" s="146">
        <f t="shared" si="75"/>
        <v>653331</v>
      </c>
      <c r="X153" s="147">
        <v>0.11</v>
      </c>
      <c r="Y153" s="146">
        <f t="shared" si="76"/>
        <v>725197.41</v>
      </c>
    </row>
    <row r="154" spans="1:297" s="20" customFormat="1" ht="15.5" x14ac:dyDescent="0.35">
      <c r="A154" s="139">
        <v>5</v>
      </c>
      <c r="B154" s="140">
        <v>45699</v>
      </c>
      <c r="C154" s="141">
        <v>117410225</v>
      </c>
      <c r="D154" s="139" t="s">
        <v>432</v>
      </c>
      <c r="E154" s="631" t="s">
        <v>344</v>
      </c>
      <c r="F154" s="216">
        <v>7</v>
      </c>
      <c r="G154" s="568" t="s">
        <v>45</v>
      </c>
      <c r="H154" s="626">
        <v>144144.144</v>
      </c>
      <c r="I154" s="145">
        <f t="shared" si="70"/>
        <v>1009009.008</v>
      </c>
      <c r="J154" s="152">
        <v>0</v>
      </c>
      <c r="K154" s="146">
        <f t="shared" si="71"/>
        <v>0</v>
      </c>
      <c r="L154" s="146">
        <f t="shared" si="72"/>
        <v>1009009.008</v>
      </c>
      <c r="M154" s="146">
        <f>SUM(L154)</f>
        <v>1009009.008</v>
      </c>
      <c r="N154" s="146">
        <f>SUM(M154*11%)</f>
        <v>110990.99088</v>
      </c>
      <c r="O154" s="146">
        <f>SUM(M154*1.5%)</f>
        <v>15135.135119999999</v>
      </c>
      <c r="P154" s="146">
        <f>SUM(M154+N154)</f>
        <v>1119999.9988800001</v>
      </c>
      <c r="Q154" s="250" t="s">
        <v>227</v>
      </c>
      <c r="R154" s="145">
        <v>100901</v>
      </c>
      <c r="S154" s="148">
        <f>SUM(F154*R154)</f>
        <v>706307</v>
      </c>
      <c r="T154" s="149">
        <v>0</v>
      </c>
      <c r="U154" s="121">
        <f t="shared" si="73"/>
        <v>0</v>
      </c>
      <c r="V154" s="121">
        <f t="shared" si="74"/>
        <v>706307</v>
      </c>
      <c r="W154" s="146">
        <f t="shared" si="75"/>
        <v>706307</v>
      </c>
      <c r="X154" s="149">
        <v>0.11</v>
      </c>
      <c r="Y154" s="146">
        <f t="shared" si="76"/>
        <v>784000.77</v>
      </c>
    </row>
    <row r="155" spans="1:297" s="35" customFormat="1" ht="15.5" x14ac:dyDescent="0.35">
      <c r="A155" s="820">
        <v>6</v>
      </c>
      <c r="B155" s="783">
        <v>45700</v>
      </c>
      <c r="C155" s="823">
        <v>117420225</v>
      </c>
      <c r="D155" s="823" t="s">
        <v>79</v>
      </c>
      <c r="E155" s="172" t="s">
        <v>61</v>
      </c>
      <c r="F155" s="203">
        <v>2</v>
      </c>
      <c r="G155" s="133" t="s">
        <v>39</v>
      </c>
      <c r="H155" s="204">
        <v>3609000</v>
      </c>
      <c r="I155" s="123">
        <f t="shared" si="70"/>
        <v>7218000</v>
      </c>
      <c r="J155" s="133">
        <v>0.3</v>
      </c>
      <c r="K155" s="134">
        <f t="shared" si="71"/>
        <v>2165400</v>
      </c>
      <c r="L155" s="134">
        <f t="shared" si="72"/>
        <v>5052600</v>
      </c>
      <c r="M155" s="134">
        <f>SUM(L155:L164)</f>
        <v>22079400</v>
      </c>
      <c r="N155" s="331">
        <f>SUM(M155*11%)</f>
        <v>2428734</v>
      </c>
      <c r="O155" s="332"/>
      <c r="P155" s="134">
        <f>SUM(M155+N155)</f>
        <v>24508134</v>
      </c>
      <c r="Q155" s="171" t="s">
        <v>260</v>
      </c>
      <c r="R155" s="181">
        <v>1561285</v>
      </c>
      <c r="S155" s="137">
        <f>SUM(F155*R155)</f>
        <v>3122570</v>
      </c>
      <c r="T155" s="135">
        <v>0</v>
      </c>
      <c r="U155" s="129">
        <f t="shared" si="73"/>
        <v>0</v>
      </c>
      <c r="V155" s="129">
        <f t="shared" si="74"/>
        <v>3122570</v>
      </c>
      <c r="W155" s="134">
        <f t="shared" si="75"/>
        <v>3122570</v>
      </c>
      <c r="X155" s="138">
        <v>0.11</v>
      </c>
      <c r="Y155" s="134">
        <f t="shared" si="76"/>
        <v>3466052.7</v>
      </c>
      <c r="Z155" s="9"/>
    </row>
    <row r="156" spans="1:297" s="35" customFormat="1" ht="15.5" x14ac:dyDescent="0.35">
      <c r="A156" s="821"/>
      <c r="B156" s="784"/>
      <c r="C156" s="824"/>
      <c r="D156" s="824"/>
      <c r="E156" s="125" t="s">
        <v>81</v>
      </c>
      <c r="F156" s="75">
        <v>1</v>
      </c>
      <c r="G156" s="158" t="s">
        <v>39</v>
      </c>
      <c r="H156" s="157">
        <v>489000</v>
      </c>
      <c r="I156" s="54">
        <f t="shared" si="70"/>
        <v>489000</v>
      </c>
      <c r="J156" s="158">
        <v>0.3</v>
      </c>
      <c r="K156" s="56">
        <f t="shared" si="71"/>
        <v>146700</v>
      </c>
      <c r="L156" s="56">
        <f t="shared" si="72"/>
        <v>342300</v>
      </c>
      <c r="M156" s="56"/>
      <c r="N156" s="353"/>
      <c r="O156" s="277"/>
      <c r="P156" s="56"/>
      <c r="Q156" s="77" t="s">
        <v>260</v>
      </c>
      <c r="R156" s="166">
        <v>384100</v>
      </c>
      <c r="S156" s="78">
        <v>211255</v>
      </c>
      <c r="T156" s="55">
        <v>0</v>
      </c>
      <c r="U156" s="73">
        <f t="shared" si="73"/>
        <v>0</v>
      </c>
      <c r="V156" s="73">
        <f t="shared" si="74"/>
        <v>211255</v>
      </c>
      <c r="W156" s="56">
        <f t="shared" si="75"/>
        <v>211255</v>
      </c>
      <c r="X156" s="79">
        <v>0.11</v>
      </c>
      <c r="Y156" s="56">
        <f t="shared" si="76"/>
        <v>234493.05</v>
      </c>
      <c r="Z156" s="9"/>
    </row>
    <row r="157" spans="1:297" s="35" customFormat="1" ht="15.75" customHeight="1" x14ac:dyDescent="0.35">
      <c r="A157" s="821"/>
      <c r="B157" s="784"/>
      <c r="C157" s="824"/>
      <c r="D157" s="824"/>
      <c r="E157" s="125" t="s">
        <v>186</v>
      </c>
      <c r="F157" s="75">
        <v>5</v>
      </c>
      <c r="G157" s="158" t="s">
        <v>46</v>
      </c>
      <c r="H157" s="157">
        <v>2273000</v>
      </c>
      <c r="I157" s="54">
        <f t="shared" si="70"/>
        <v>11365000</v>
      </c>
      <c r="J157" s="158">
        <v>0.3</v>
      </c>
      <c r="K157" s="56">
        <f t="shared" si="71"/>
        <v>3409500</v>
      </c>
      <c r="L157" s="56">
        <f t="shared" si="72"/>
        <v>7955500</v>
      </c>
      <c r="M157" s="56"/>
      <c r="N157" s="353"/>
      <c r="O157" s="277"/>
      <c r="P157" s="56"/>
      <c r="Q157" s="77" t="s">
        <v>260</v>
      </c>
      <c r="R157" s="78">
        <v>946000</v>
      </c>
      <c r="S157" s="78">
        <f>SUM(F157*R157)</f>
        <v>4730000</v>
      </c>
      <c r="T157" s="55">
        <v>0.45</v>
      </c>
      <c r="U157" s="73">
        <f t="shared" si="73"/>
        <v>2128500</v>
      </c>
      <c r="V157" s="73">
        <f t="shared" si="74"/>
        <v>2601500</v>
      </c>
      <c r="W157" s="56">
        <f t="shared" si="75"/>
        <v>2601500</v>
      </c>
      <c r="X157" s="79">
        <v>0.11</v>
      </c>
      <c r="Y157" s="56">
        <f t="shared" si="76"/>
        <v>2887665</v>
      </c>
    </row>
    <row r="158" spans="1:297" s="35" customFormat="1" ht="15.5" x14ac:dyDescent="0.35">
      <c r="A158" s="821"/>
      <c r="B158" s="784"/>
      <c r="C158" s="824"/>
      <c r="D158" s="824"/>
      <c r="E158" s="125" t="s">
        <v>194</v>
      </c>
      <c r="F158" s="75">
        <v>2</v>
      </c>
      <c r="G158" s="158" t="s">
        <v>39</v>
      </c>
      <c r="H158" s="157">
        <v>627000</v>
      </c>
      <c r="I158" s="54">
        <f t="shared" si="70"/>
        <v>1254000</v>
      </c>
      <c r="J158" s="158">
        <v>0.3</v>
      </c>
      <c r="K158" s="56">
        <f t="shared" si="71"/>
        <v>376200</v>
      </c>
      <c r="L158" s="56">
        <f t="shared" si="72"/>
        <v>877800</v>
      </c>
      <c r="M158" s="56"/>
      <c r="N158" s="353"/>
      <c r="O158" s="277"/>
      <c r="P158" s="79"/>
      <c r="Q158" s="77" t="s">
        <v>260</v>
      </c>
      <c r="R158" s="206">
        <v>492600</v>
      </c>
      <c r="S158" s="78">
        <f>SUM(F158*R158)</f>
        <v>985200</v>
      </c>
      <c r="T158" s="55">
        <v>0.45</v>
      </c>
      <c r="U158" s="73">
        <f t="shared" si="73"/>
        <v>443340</v>
      </c>
      <c r="V158" s="73">
        <f t="shared" si="74"/>
        <v>541860</v>
      </c>
      <c r="W158" s="56">
        <f t="shared" si="75"/>
        <v>541860</v>
      </c>
      <c r="X158" s="79">
        <v>0.11</v>
      </c>
      <c r="Y158" s="56">
        <f t="shared" si="76"/>
        <v>601464.6</v>
      </c>
    </row>
    <row r="159" spans="1:297" s="35" customFormat="1" ht="15.5" x14ac:dyDescent="0.35">
      <c r="A159" s="821"/>
      <c r="B159" s="784"/>
      <c r="C159" s="824"/>
      <c r="D159" s="824"/>
      <c r="E159" s="125" t="s">
        <v>83</v>
      </c>
      <c r="F159" s="75">
        <v>1</v>
      </c>
      <c r="G159" s="158" t="s">
        <v>39</v>
      </c>
      <c r="H159" s="157">
        <v>1667000</v>
      </c>
      <c r="I159" s="54">
        <f t="shared" si="70"/>
        <v>1667000</v>
      </c>
      <c r="J159" s="158">
        <v>0.3</v>
      </c>
      <c r="K159" s="56">
        <f t="shared" si="71"/>
        <v>500100</v>
      </c>
      <c r="L159" s="56">
        <f t="shared" si="72"/>
        <v>1166900</v>
      </c>
      <c r="M159" s="56"/>
      <c r="N159" s="353"/>
      <c r="O159" s="277"/>
      <c r="P159" s="79"/>
      <c r="Q159" s="77" t="s">
        <v>260</v>
      </c>
      <c r="R159" s="166">
        <v>720940</v>
      </c>
      <c r="S159" s="78">
        <f>SUM(F159*R159)</f>
        <v>720940</v>
      </c>
      <c r="T159" s="55">
        <v>0</v>
      </c>
      <c r="U159" s="73">
        <f t="shared" si="73"/>
        <v>0</v>
      </c>
      <c r="V159" s="73">
        <f t="shared" si="74"/>
        <v>720940</v>
      </c>
      <c r="W159" s="56">
        <f t="shared" si="75"/>
        <v>720940</v>
      </c>
      <c r="X159" s="79">
        <v>0.11</v>
      </c>
      <c r="Y159" s="56">
        <f t="shared" si="76"/>
        <v>800243.4</v>
      </c>
    </row>
    <row r="160" spans="1:297" s="35" customFormat="1" ht="15.5" x14ac:dyDescent="0.35">
      <c r="A160" s="821"/>
      <c r="B160" s="784"/>
      <c r="C160" s="824"/>
      <c r="D160" s="824"/>
      <c r="E160" s="125" t="s">
        <v>82</v>
      </c>
      <c r="F160" s="75">
        <v>1</v>
      </c>
      <c r="G160" s="158" t="s">
        <v>39</v>
      </c>
      <c r="H160" s="157">
        <v>929000</v>
      </c>
      <c r="I160" s="54">
        <f t="shared" si="70"/>
        <v>929000</v>
      </c>
      <c r="J160" s="158">
        <v>0.3</v>
      </c>
      <c r="K160" s="56">
        <f t="shared" si="71"/>
        <v>278700</v>
      </c>
      <c r="L160" s="56">
        <f t="shared" si="72"/>
        <v>650300</v>
      </c>
      <c r="M160" s="56"/>
      <c r="N160" s="353"/>
      <c r="O160" s="277"/>
      <c r="P160" s="79"/>
      <c r="Q160" s="77" t="s">
        <v>260</v>
      </c>
      <c r="R160" s="206">
        <v>401830</v>
      </c>
      <c r="S160" s="78">
        <f>SUM(F160*R160)</f>
        <v>401830</v>
      </c>
      <c r="T160" s="55">
        <v>0</v>
      </c>
      <c r="U160" s="73">
        <f t="shared" si="73"/>
        <v>0</v>
      </c>
      <c r="V160" s="73">
        <f t="shared" si="74"/>
        <v>401830</v>
      </c>
      <c r="W160" s="56">
        <f t="shared" si="75"/>
        <v>401830</v>
      </c>
      <c r="X160" s="79">
        <v>0.11</v>
      </c>
      <c r="Y160" s="56">
        <f t="shared" si="76"/>
        <v>446031.3</v>
      </c>
    </row>
    <row r="161" spans="1:26" s="35" customFormat="1" ht="15.5" x14ac:dyDescent="0.35">
      <c r="A161" s="821"/>
      <c r="B161" s="784"/>
      <c r="C161" s="824"/>
      <c r="D161" s="824"/>
      <c r="E161" s="70" t="s">
        <v>80</v>
      </c>
      <c r="F161" s="75">
        <v>2</v>
      </c>
      <c r="G161" s="158" t="s">
        <v>39</v>
      </c>
      <c r="H161" s="157">
        <v>3328000</v>
      </c>
      <c r="I161" s="54">
        <f t="shared" si="70"/>
        <v>6656000</v>
      </c>
      <c r="J161" s="158">
        <v>0.3</v>
      </c>
      <c r="K161" s="56">
        <f t="shared" si="71"/>
        <v>1996800</v>
      </c>
      <c r="L161" s="56">
        <f t="shared" si="72"/>
        <v>4659200</v>
      </c>
      <c r="M161" s="56"/>
      <c r="N161" s="353"/>
      <c r="O161" s="277"/>
      <c r="P161" s="79"/>
      <c r="Q161" s="77" t="s">
        <v>260</v>
      </c>
      <c r="R161" s="166">
        <v>500500</v>
      </c>
      <c r="S161" s="78">
        <f>SUM(F161*R161)</f>
        <v>1001000</v>
      </c>
      <c r="T161" s="55">
        <v>0</v>
      </c>
      <c r="U161" s="73">
        <f t="shared" si="73"/>
        <v>0</v>
      </c>
      <c r="V161" s="73">
        <f t="shared" si="74"/>
        <v>1001000</v>
      </c>
      <c r="W161" s="56">
        <f t="shared" si="75"/>
        <v>1001000</v>
      </c>
      <c r="X161" s="79">
        <v>0.11</v>
      </c>
      <c r="Y161" s="56">
        <f t="shared" si="76"/>
        <v>1111110</v>
      </c>
      <c r="Z161" s="9"/>
    </row>
    <row r="162" spans="1:26" s="35" customFormat="1" ht="15.5" x14ac:dyDescent="0.35">
      <c r="A162" s="821"/>
      <c r="B162" s="784"/>
      <c r="C162" s="824"/>
      <c r="D162" s="824"/>
      <c r="E162" s="409" t="s">
        <v>86</v>
      </c>
      <c r="F162" s="306">
        <v>1</v>
      </c>
      <c r="G162" s="306" t="s">
        <v>39</v>
      </c>
      <c r="H162" s="410">
        <v>414000</v>
      </c>
      <c r="I162" s="54">
        <f t="shared" si="70"/>
        <v>414000</v>
      </c>
      <c r="J162" s="55">
        <v>0.3</v>
      </c>
      <c r="K162" s="56">
        <f t="shared" si="71"/>
        <v>124200</v>
      </c>
      <c r="L162" s="56">
        <f t="shared" si="72"/>
        <v>289800</v>
      </c>
      <c r="M162" s="56"/>
      <c r="N162" s="353"/>
      <c r="O162" s="277"/>
      <c r="P162" s="79"/>
      <c r="Q162" s="77" t="s">
        <v>260</v>
      </c>
      <c r="R162" s="166">
        <v>325600</v>
      </c>
      <c r="S162" s="78">
        <f>SUM(F162*R162)</f>
        <v>325600</v>
      </c>
      <c r="T162" s="55">
        <v>0.45</v>
      </c>
      <c r="U162" s="73">
        <f t="shared" si="73"/>
        <v>146520</v>
      </c>
      <c r="V162" s="73">
        <f t="shared" si="74"/>
        <v>179080</v>
      </c>
      <c r="W162" s="56">
        <f t="shared" si="75"/>
        <v>179080</v>
      </c>
      <c r="X162" s="79">
        <v>0.11</v>
      </c>
      <c r="Y162" s="56">
        <f t="shared" si="76"/>
        <v>198778.8</v>
      </c>
    </row>
    <row r="163" spans="1:26" s="35" customFormat="1" ht="15.5" x14ac:dyDescent="0.35">
      <c r="A163" s="821"/>
      <c r="B163" s="784"/>
      <c r="C163" s="824"/>
      <c r="D163" s="824"/>
      <c r="E163" s="70" t="s">
        <v>134</v>
      </c>
      <c r="F163" s="75">
        <v>1</v>
      </c>
      <c r="G163" s="158" t="s">
        <v>39</v>
      </c>
      <c r="H163" s="157">
        <v>621000</v>
      </c>
      <c r="I163" s="54">
        <f t="shared" si="70"/>
        <v>621000</v>
      </c>
      <c r="J163" s="158">
        <v>0.3</v>
      </c>
      <c r="K163" s="56">
        <f t="shared" si="71"/>
        <v>186300</v>
      </c>
      <c r="L163" s="56">
        <f t="shared" si="72"/>
        <v>434700</v>
      </c>
      <c r="M163" s="56"/>
      <c r="N163" s="353"/>
      <c r="O163" s="277"/>
      <c r="P163" s="79"/>
      <c r="Q163" s="77" t="s">
        <v>260</v>
      </c>
      <c r="R163" s="166">
        <v>268620</v>
      </c>
      <c r="S163" s="78">
        <f>SUM(F163*R163)</f>
        <v>268620</v>
      </c>
      <c r="T163" s="55">
        <v>0</v>
      </c>
      <c r="U163" s="73">
        <f t="shared" si="73"/>
        <v>0</v>
      </c>
      <c r="V163" s="73">
        <f t="shared" si="74"/>
        <v>268620</v>
      </c>
      <c r="W163" s="56">
        <f t="shared" si="75"/>
        <v>268620</v>
      </c>
      <c r="X163" s="79">
        <v>0.11</v>
      </c>
      <c r="Y163" s="56">
        <f t="shared" si="76"/>
        <v>298168.2</v>
      </c>
      <c r="Z163" s="9"/>
    </row>
    <row r="164" spans="1:26" s="35" customFormat="1" ht="15.5" x14ac:dyDescent="0.35">
      <c r="A164" s="822"/>
      <c r="B164" s="785"/>
      <c r="C164" s="825"/>
      <c r="D164" s="825"/>
      <c r="E164" s="184" t="s">
        <v>84</v>
      </c>
      <c r="F164" s="202">
        <v>1</v>
      </c>
      <c r="G164" s="136" t="s">
        <v>39</v>
      </c>
      <c r="H164" s="177">
        <v>929000</v>
      </c>
      <c r="I164" s="44">
        <f t="shared" si="70"/>
        <v>929000</v>
      </c>
      <c r="J164" s="136">
        <v>0.3</v>
      </c>
      <c r="K164" s="46">
        <f t="shared" si="71"/>
        <v>278700</v>
      </c>
      <c r="L164" s="46">
        <f t="shared" si="72"/>
        <v>650300</v>
      </c>
      <c r="M164" s="46"/>
      <c r="N164" s="342"/>
      <c r="O164" s="343"/>
      <c r="P164" s="83"/>
      <c r="Q164" s="128" t="s">
        <v>260</v>
      </c>
      <c r="R164" s="338">
        <v>804000</v>
      </c>
      <c r="S164" s="97">
        <f>SUM(F164*R164)</f>
        <v>804000</v>
      </c>
      <c r="T164" s="45">
        <v>0.45</v>
      </c>
      <c r="U164" s="81">
        <f t="shared" si="73"/>
        <v>361800</v>
      </c>
      <c r="V164" s="81">
        <f t="shared" si="74"/>
        <v>442200</v>
      </c>
      <c r="W164" s="46">
        <f t="shared" si="75"/>
        <v>442200</v>
      </c>
      <c r="X164" s="83">
        <v>0.11</v>
      </c>
      <c r="Y164" s="46">
        <f t="shared" si="76"/>
        <v>490842</v>
      </c>
      <c r="Z164" s="9"/>
    </row>
    <row r="165" spans="1:26" s="35" customFormat="1" ht="15.5" x14ac:dyDescent="0.35">
      <c r="A165" s="820">
        <v>7</v>
      </c>
      <c r="B165" s="783">
        <v>45700</v>
      </c>
      <c r="C165" s="823">
        <v>117430225</v>
      </c>
      <c r="D165" s="823" t="s">
        <v>79</v>
      </c>
      <c r="E165" s="172" t="s">
        <v>148</v>
      </c>
      <c r="F165" s="203">
        <v>4</v>
      </c>
      <c r="G165" s="133" t="s">
        <v>42</v>
      </c>
      <c r="H165" s="204">
        <v>1815000</v>
      </c>
      <c r="I165" s="123">
        <f t="shared" si="70"/>
        <v>7260000</v>
      </c>
      <c r="J165" s="133">
        <v>0.3</v>
      </c>
      <c r="K165" s="134">
        <f t="shared" si="71"/>
        <v>2178000</v>
      </c>
      <c r="L165" s="134">
        <f t="shared" si="72"/>
        <v>5082000</v>
      </c>
      <c r="M165" s="134">
        <f>SUM(L165:L168)</f>
        <v>19036500</v>
      </c>
      <c r="N165" s="331">
        <f>SUM(M165*11%)</f>
        <v>2094015</v>
      </c>
      <c r="O165" s="332"/>
      <c r="P165" s="134">
        <f>SUM(M165+N165)</f>
        <v>21130515</v>
      </c>
      <c r="Q165" s="171" t="s">
        <v>260</v>
      </c>
      <c r="R165" s="181">
        <v>658000</v>
      </c>
      <c r="S165" s="137">
        <f>SUM(F165*R165)</f>
        <v>2632000</v>
      </c>
      <c r="T165" s="135">
        <v>0</v>
      </c>
      <c r="U165" s="129">
        <f t="shared" si="73"/>
        <v>0</v>
      </c>
      <c r="V165" s="129">
        <f t="shared" si="74"/>
        <v>2632000</v>
      </c>
      <c r="W165" s="134">
        <f t="shared" si="75"/>
        <v>2632000</v>
      </c>
      <c r="X165" s="138">
        <v>0.11</v>
      </c>
      <c r="Y165" s="134">
        <f t="shared" si="76"/>
        <v>2921520</v>
      </c>
      <c r="Z165" s="188"/>
    </row>
    <row r="166" spans="1:26" s="35" customFormat="1" ht="15.5" x14ac:dyDescent="0.35">
      <c r="A166" s="821"/>
      <c r="B166" s="784"/>
      <c r="C166" s="824"/>
      <c r="D166" s="824"/>
      <c r="E166" s="125" t="s">
        <v>95</v>
      </c>
      <c r="F166" s="75">
        <v>4</v>
      </c>
      <c r="G166" s="158" t="s">
        <v>42</v>
      </c>
      <c r="H166" s="157">
        <v>2891000</v>
      </c>
      <c r="I166" s="54">
        <f t="shared" si="70"/>
        <v>11564000</v>
      </c>
      <c r="J166" s="158">
        <v>0.3</v>
      </c>
      <c r="K166" s="56">
        <f t="shared" si="71"/>
        <v>3469200</v>
      </c>
      <c r="L166" s="56">
        <f t="shared" si="72"/>
        <v>8094800</v>
      </c>
      <c r="M166" s="56"/>
      <c r="N166" s="353"/>
      <c r="O166" s="277"/>
      <c r="P166" s="56"/>
      <c r="Q166" s="77" t="s">
        <v>260</v>
      </c>
      <c r="R166" s="166">
        <v>1462000</v>
      </c>
      <c r="S166" s="78">
        <f>SUM(F166*R166)</f>
        <v>5848000</v>
      </c>
      <c r="T166" s="55">
        <v>0</v>
      </c>
      <c r="U166" s="73">
        <f t="shared" si="73"/>
        <v>0</v>
      </c>
      <c r="V166" s="73">
        <f t="shared" si="74"/>
        <v>5848000</v>
      </c>
      <c r="W166" s="56">
        <f t="shared" si="75"/>
        <v>5848000</v>
      </c>
      <c r="X166" s="79">
        <v>0.11</v>
      </c>
      <c r="Y166" s="56">
        <f t="shared" si="76"/>
        <v>6491280</v>
      </c>
      <c r="Z166" s="188"/>
    </row>
    <row r="167" spans="1:26" s="35" customFormat="1" ht="15.5" x14ac:dyDescent="0.35">
      <c r="A167" s="821"/>
      <c r="B167" s="784"/>
      <c r="C167" s="824"/>
      <c r="D167" s="824"/>
      <c r="E167" s="125" t="s">
        <v>125</v>
      </c>
      <c r="F167" s="75">
        <v>3</v>
      </c>
      <c r="G167" s="158" t="s">
        <v>45</v>
      </c>
      <c r="H167" s="157">
        <v>1681000</v>
      </c>
      <c r="I167" s="54">
        <f t="shared" si="70"/>
        <v>5043000</v>
      </c>
      <c r="J167" s="158">
        <v>0.3</v>
      </c>
      <c r="K167" s="56">
        <f t="shared" si="71"/>
        <v>1512900</v>
      </c>
      <c r="L167" s="56">
        <f t="shared" si="72"/>
        <v>3530100</v>
      </c>
      <c r="M167" s="56"/>
      <c r="N167" s="353"/>
      <c r="O167" s="277"/>
      <c r="P167" s="79"/>
      <c r="Q167" s="77" t="s">
        <v>260</v>
      </c>
      <c r="R167" s="166">
        <v>658000</v>
      </c>
      <c r="S167" s="78">
        <f>SUM(F167*R167)</f>
        <v>1974000</v>
      </c>
      <c r="T167" s="55">
        <v>0</v>
      </c>
      <c r="U167" s="73">
        <f t="shared" si="73"/>
        <v>0</v>
      </c>
      <c r="V167" s="73">
        <f t="shared" si="74"/>
        <v>1974000</v>
      </c>
      <c r="W167" s="56">
        <f t="shared" si="75"/>
        <v>1974000</v>
      </c>
      <c r="X167" s="79">
        <v>0.11</v>
      </c>
      <c r="Y167" s="56">
        <f t="shared" si="76"/>
        <v>2191140</v>
      </c>
      <c r="Z167" s="188"/>
    </row>
    <row r="168" spans="1:26" s="35" customFormat="1" ht="15.5" x14ac:dyDescent="0.35">
      <c r="A168" s="822"/>
      <c r="B168" s="785"/>
      <c r="C168" s="825"/>
      <c r="D168" s="825"/>
      <c r="E168" s="90" t="s">
        <v>80</v>
      </c>
      <c r="F168" s="202">
        <v>1</v>
      </c>
      <c r="G168" s="136" t="s">
        <v>39</v>
      </c>
      <c r="H168" s="177">
        <v>3328000</v>
      </c>
      <c r="I168" s="44">
        <f t="shared" si="70"/>
        <v>3328000</v>
      </c>
      <c r="J168" s="136">
        <v>0.3</v>
      </c>
      <c r="K168" s="46">
        <f t="shared" si="71"/>
        <v>998400</v>
      </c>
      <c r="L168" s="46">
        <f t="shared" si="72"/>
        <v>2329600</v>
      </c>
      <c r="M168" s="46"/>
      <c r="N168" s="342"/>
      <c r="O168" s="343"/>
      <c r="P168" s="83"/>
      <c r="Q168" s="128" t="s">
        <v>260</v>
      </c>
      <c r="R168" s="186">
        <v>500500</v>
      </c>
      <c r="S168" s="97">
        <f>SUM(F168*R168)</f>
        <v>500500</v>
      </c>
      <c r="T168" s="45">
        <v>0</v>
      </c>
      <c r="U168" s="81">
        <f t="shared" si="73"/>
        <v>0</v>
      </c>
      <c r="V168" s="81">
        <f t="shared" si="74"/>
        <v>500500</v>
      </c>
      <c r="W168" s="46">
        <f t="shared" si="75"/>
        <v>500500</v>
      </c>
      <c r="X168" s="83">
        <v>0.11</v>
      </c>
      <c r="Y168" s="46">
        <f t="shared" si="76"/>
        <v>555555</v>
      </c>
      <c r="Z168" s="9"/>
    </row>
    <row r="169" spans="1:26" s="35" customFormat="1" ht="15.5" x14ac:dyDescent="0.35">
      <c r="A169" s="823">
        <v>8</v>
      </c>
      <c r="B169" s="873">
        <v>45334</v>
      </c>
      <c r="C169" s="876">
        <v>117440225</v>
      </c>
      <c r="D169" s="823" t="s">
        <v>51</v>
      </c>
      <c r="E169" s="172" t="s">
        <v>142</v>
      </c>
      <c r="F169" s="203">
        <v>2</v>
      </c>
      <c r="G169" s="133" t="s">
        <v>52</v>
      </c>
      <c r="H169" s="248">
        <v>6164000</v>
      </c>
      <c r="I169" s="123">
        <f t="shared" si="70"/>
        <v>12328000</v>
      </c>
      <c r="J169" s="133">
        <v>0</v>
      </c>
      <c r="K169" s="134">
        <f t="shared" si="71"/>
        <v>0</v>
      </c>
      <c r="L169" s="134">
        <f t="shared" si="72"/>
        <v>12328000</v>
      </c>
      <c r="M169" s="870">
        <f>SUM(L169:L173)</f>
        <v>15325437.5</v>
      </c>
      <c r="N169" s="870">
        <f>SUM(M169*11%)</f>
        <v>1685798.125</v>
      </c>
      <c r="O169" s="870"/>
      <c r="P169" s="791">
        <f>SUM(M169+N169)</f>
        <v>17011235.625</v>
      </c>
      <c r="Q169" s="171" t="s">
        <v>62</v>
      </c>
      <c r="R169" s="137">
        <v>4650000</v>
      </c>
      <c r="S169" s="137">
        <f>SUM(F169*R169)</f>
        <v>9300000</v>
      </c>
      <c r="T169" s="135">
        <v>0.1</v>
      </c>
      <c r="U169" s="129">
        <f t="shared" si="73"/>
        <v>930000</v>
      </c>
      <c r="V169" s="129">
        <f t="shared" si="74"/>
        <v>8370000</v>
      </c>
      <c r="W169" s="134">
        <f t="shared" si="75"/>
        <v>8370000</v>
      </c>
      <c r="X169" s="135">
        <v>0.11</v>
      </c>
      <c r="Y169" s="134">
        <f t="shared" si="76"/>
        <v>9290700</v>
      </c>
    </row>
    <row r="170" spans="1:26" s="20" customFormat="1" ht="15.5" x14ac:dyDescent="0.35">
      <c r="A170" s="824"/>
      <c r="B170" s="874"/>
      <c r="C170" s="877"/>
      <c r="D170" s="824"/>
      <c r="E170" s="125" t="s">
        <v>69</v>
      </c>
      <c r="F170" s="75">
        <v>1</v>
      </c>
      <c r="G170" s="158" t="s">
        <v>46</v>
      </c>
      <c r="H170" s="189">
        <v>560000</v>
      </c>
      <c r="I170" s="54">
        <f t="shared" si="70"/>
        <v>560000</v>
      </c>
      <c r="J170" s="158">
        <v>0</v>
      </c>
      <c r="K170" s="56">
        <f t="shared" si="71"/>
        <v>0</v>
      </c>
      <c r="L170" s="56">
        <f t="shared" si="72"/>
        <v>560000</v>
      </c>
      <c r="M170" s="871"/>
      <c r="N170" s="871"/>
      <c r="O170" s="871"/>
      <c r="P170" s="792"/>
      <c r="Q170" s="77" t="s">
        <v>260</v>
      </c>
      <c r="R170" s="78">
        <v>334000</v>
      </c>
      <c r="S170" s="78">
        <f>SUM(F170*R170)</f>
        <v>334000</v>
      </c>
      <c r="T170" s="55">
        <v>0</v>
      </c>
      <c r="U170" s="73">
        <f t="shared" si="73"/>
        <v>0</v>
      </c>
      <c r="V170" s="73">
        <f t="shared" si="74"/>
        <v>334000</v>
      </c>
      <c r="W170" s="56">
        <f t="shared" si="75"/>
        <v>334000</v>
      </c>
      <c r="X170" s="55">
        <v>0.11</v>
      </c>
      <c r="Y170" s="56">
        <f t="shared" si="76"/>
        <v>370740</v>
      </c>
    </row>
    <row r="171" spans="1:26" s="35" customFormat="1" ht="15.5" x14ac:dyDescent="0.35">
      <c r="A171" s="824"/>
      <c r="B171" s="874"/>
      <c r="C171" s="877"/>
      <c r="D171" s="824"/>
      <c r="E171" s="125" t="s">
        <v>320</v>
      </c>
      <c r="F171" s="75">
        <v>1</v>
      </c>
      <c r="G171" s="158" t="s">
        <v>39</v>
      </c>
      <c r="H171" s="189">
        <v>1372000</v>
      </c>
      <c r="I171" s="54">
        <f t="shared" si="70"/>
        <v>1372000</v>
      </c>
      <c r="J171" s="158">
        <v>0.25</v>
      </c>
      <c r="K171" s="56">
        <f t="shared" si="71"/>
        <v>343000</v>
      </c>
      <c r="L171" s="56">
        <f t="shared" si="72"/>
        <v>1029000</v>
      </c>
      <c r="M171" s="871"/>
      <c r="N171" s="871"/>
      <c r="O171" s="871"/>
      <c r="P171" s="792"/>
      <c r="Q171" s="77" t="s">
        <v>58</v>
      </c>
      <c r="R171" s="78">
        <v>420000</v>
      </c>
      <c r="S171" s="78">
        <f>SUM(F171*R171)</f>
        <v>420000</v>
      </c>
      <c r="T171" s="55">
        <v>0</v>
      </c>
      <c r="U171" s="73">
        <f t="shared" si="73"/>
        <v>0</v>
      </c>
      <c r="V171" s="73">
        <f t="shared" si="74"/>
        <v>420000</v>
      </c>
      <c r="W171" s="56">
        <f t="shared" si="75"/>
        <v>420000</v>
      </c>
      <c r="X171" s="55">
        <v>0.11</v>
      </c>
      <c r="Y171" s="56">
        <f t="shared" si="76"/>
        <v>466200</v>
      </c>
    </row>
    <row r="172" spans="1:26" s="35" customFormat="1" ht="15.5" x14ac:dyDescent="0.35">
      <c r="A172" s="824"/>
      <c r="B172" s="874"/>
      <c r="C172" s="877"/>
      <c r="D172" s="824"/>
      <c r="E172" s="125" t="s">
        <v>184</v>
      </c>
      <c r="F172" s="75">
        <v>1</v>
      </c>
      <c r="G172" s="158" t="s">
        <v>39</v>
      </c>
      <c r="H172" s="157">
        <v>1531250</v>
      </c>
      <c r="I172" s="54">
        <f t="shared" si="70"/>
        <v>1531250</v>
      </c>
      <c r="J172" s="158">
        <v>0.25</v>
      </c>
      <c r="K172" s="56">
        <f t="shared" si="71"/>
        <v>382812.5</v>
      </c>
      <c r="L172" s="56">
        <f t="shared" si="72"/>
        <v>1148437.5</v>
      </c>
      <c r="M172" s="871"/>
      <c r="N172" s="871"/>
      <c r="O172" s="871"/>
      <c r="P172" s="792"/>
      <c r="Q172" s="77" t="s">
        <v>58</v>
      </c>
      <c r="R172" s="78">
        <v>490000</v>
      </c>
      <c r="S172" s="78">
        <f>SUM(F172*R172)</f>
        <v>490000</v>
      </c>
      <c r="T172" s="55">
        <v>0</v>
      </c>
      <c r="U172" s="73">
        <f t="shared" si="73"/>
        <v>0</v>
      </c>
      <c r="V172" s="73">
        <f t="shared" si="74"/>
        <v>490000</v>
      </c>
      <c r="W172" s="56">
        <f t="shared" si="75"/>
        <v>490000</v>
      </c>
      <c r="X172" s="55">
        <v>0.11</v>
      </c>
      <c r="Y172" s="56">
        <f t="shared" si="76"/>
        <v>543900</v>
      </c>
    </row>
    <row r="173" spans="1:26" s="35" customFormat="1" ht="15.5" x14ac:dyDescent="0.35">
      <c r="A173" s="825"/>
      <c r="B173" s="875"/>
      <c r="C173" s="878"/>
      <c r="D173" s="825"/>
      <c r="E173" s="308" t="s">
        <v>89</v>
      </c>
      <c r="F173" s="314">
        <v>10</v>
      </c>
      <c r="G173" s="315" t="s">
        <v>90</v>
      </c>
      <c r="H173" s="316">
        <v>26000</v>
      </c>
      <c r="I173" s="419">
        <f t="shared" si="70"/>
        <v>260000</v>
      </c>
      <c r="J173" s="315">
        <v>0</v>
      </c>
      <c r="K173" s="383">
        <f t="shared" si="71"/>
        <v>0</v>
      </c>
      <c r="L173" s="383">
        <f t="shared" si="72"/>
        <v>260000</v>
      </c>
      <c r="M173" s="872"/>
      <c r="N173" s="872"/>
      <c r="O173" s="538"/>
      <c r="P173" s="793"/>
      <c r="Q173" s="344" t="s">
        <v>40</v>
      </c>
      <c r="R173" s="420">
        <v>14000</v>
      </c>
      <c r="S173" s="420">
        <f>SUM(F173*R173)</f>
        <v>140000</v>
      </c>
      <c r="T173" s="345">
        <v>0</v>
      </c>
      <c r="U173" s="81">
        <f t="shared" si="73"/>
        <v>0</v>
      </c>
      <c r="V173" s="351">
        <f t="shared" si="74"/>
        <v>140000</v>
      </c>
      <c r="W173" s="383">
        <f t="shared" si="75"/>
        <v>140000</v>
      </c>
      <c r="X173" s="345">
        <v>0.11</v>
      </c>
      <c r="Y173" s="383">
        <f t="shared" si="76"/>
        <v>155400</v>
      </c>
    </row>
    <row r="174" spans="1:26" s="120" customFormat="1" ht="15.5" x14ac:dyDescent="0.35">
      <c r="A174" s="139">
        <v>9</v>
      </c>
      <c r="B174" s="140">
        <v>45702</v>
      </c>
      <c r="C174" s="141" t="s">
        <v>433</v>
      </c>
      <c r="D174" s="139" t="s">
        <v>141</v>
      </c>
      <c r="E174" s="559" t="s">
        <v>230</v>
      </c>
      <c r="F174" s="139">
        <v>6</v>
      </c>
      <c r="G174" s="147" t="s">
        <v>52</v>
      </c>
      <c r="H174" s="536">
        <v>699461.26100000006</v>
      </c>
      <c r="I174" s="145">
        <f t="shared" si="70"/>
        <v>4196767.5660000006</v>
      </c>
      <c r="J174" s="147">
        <v>0</v>
      </c>
      <c r="K174" s="146">
        <f t="shared" si="71"/>
        <v>0</v>
      </c>
      <c r="L174" s="146">
        <f t="shared" si="72"/>
        <v>4196767.5660000006</v>
      </c>
      <c r="M174" s="121">
        <f>SUM(L174:L174)</f>
        <v>4196767.5660000006</v>
      </c>
      <c r="N174" s="121">
        <f>SUM(M174*11%)</f>
        <v>461644.43226000009</v>
      </c>
      <c r="O174" s="146">
        <f>SUM(M174*1.5%)</f>
        <v>62951.513490000005</v>
      </c>
      <c r="P174" s="121">
        <f>SUM(M174+N174)</f>
        <v>4658411.9982600007</v>
      </c>
      <c r="Q174" s="250" t="s">
        <v>205</v>
      </c>
      <c r="R174" s="554">
        <v>699461</v>
      </c>
      <c r="S174" s="148">
        <f>SUM(F174*R174)</f>
        <v>4196766</v>
      </c>
      <c r="T174" s="149">
        <v>0.2</v>
      </c>
      <c r="U174" s="121">
        <f t="shared" si="73"/>
        <v>839353.20000000007</v>
      </c>
      <c r="V174" s="121">
        <f t="shared" si="74"/>
        <v>3357412.8</v>
      </c>
      <c r="W174" s="146">
        <f t="shared" si="75"/>
        <v>3357412.8</v>
      </c>
      <c r="X174" s="149">
        <v>0.11</v>
      </c>
      <c r="Y174" s="146">
        <f t="shared" si="76"/>
        <v>3726728.2079999996</v>
      </c>
    </row>
    <row r="175" spans="1:26" s="20" customFormat="1" ht="15.5" x14ac:dyDescent="0.35">
      <c r="A175" s="139">
        <v>10</v>
      </c>
      <c r="B175" s="140">
        <v>45702</v>
      </c>
      <c r="C175" s="141">
        <v>117460225</v>
      </c>
      <c r="D175" s="139" t="s">
        <v>185</v>
      </c>
      <c r="E175" s="547" t="s">
        <v>434</v>
      </c>
      <c r="F175" s="530">
        <v>6</v>
      </c>
      <c r="G175" s="531" t="s">
        <v>45</v>
      </c>
      <c r="H175" s="532">
        <v>689342.34199999995</v>
      </c>
      <c r="I175" s="145">
        <f t="shared" si="70"/>
        <v>4136054.0519999997</v>
      </c>
      <c r="J175" s="152">
        <v>0</v>
      </c>
      <c r="K175" s="146">
        <f t="shared" si="71"/>
        <v>0</v>
      </c>
      <c r="L175" s="146">
        <f t="shared" si="72"/>
        <v>4136054.0519999997</v>
      </c>
      <c r="M175" s="146">
        <f>SUM(L175:L175)</f>
        <v>4136054.0519999997</v>
      </c>
      <c r="N175" s="146">
        <f>SUM(M175*11%)</f>
        <v>454965.94571999996</v>
      </c>
      <c r="O175" s="146">
        <f>SUM(M175*1.5%)</f>
        <v>62040.810779999993</v>
      </c>
      <c r="P175" s="146">
        <f>SUM(M175+N175)</f>
        <v>4591019.9977199994</v>
      </c>
      <c r="Q175" s="250" t="s">
        <v>435</v>
      </c>
      <c r="R175" s="145">
        <v>984775</v>
      </c>
      <c r="S175" s="148">
        <f>SUM(F175*R175)</f>
        <v>5908650</v>
      </c>
      <c r="T175" s="149">
        <v>0.5</v>
      </c>
      <c r="U175" s="121">
        <f t="shared" si="73"/>
        <v>2954325</v>
      </c>
      <c r="V175" s="121">
        <f t="shared" si="74"/>
        <v>2954325</v>
      </c>
      <c r="W175" s="146">
        <f t="shared" si="75"/>
        <v>2954325</v>
      </c>
      <c r="X175" s="149">
        <v>0.11</v>
      </c>
      <c r="Y175" s="146">
        <f t="shared" si="76"/>
        <v>3279300.75</v>
      </c>
    </row>
    <row r="176" spans="1:26" ht="15.5" x14ac:dyDescent="0.35">
      <c r="A176" s="786">
        <v>11</v>
      </c>
      <c r="B176" s="783">
        <v>45702</v>
      </c>
      <c r="C176" s="859">
        <v>117470225</v>
      </c>
      <c r="D176" s="786" t="s">
        <v>63</v>
      </c>
      <c r="E176" s="86" t="s">
        <v>44</v>
      </c>
      <c r="F176" s="495">
        <v>1</v>
      </c>
      <c r="G176" s="133" t="s">
        <v>45</v>
      </c>
      <c r="H176" s="92">
        <v>1686000</v>
      </c>
      <c r="I176" s="123">
        <f t="shared" si="70"/>
        <v>1686000</v>
      </c>
      <c r="J176" s="133">
        <v>0.2</v>
      </c>
      <c r="K176" s="134">
        <f t="shared" si="71"/>
        <v>337200</v>
      </c>
      <c r="L176" s="134">
        <f t="shared" si="72"/>
        <v>1348800</v>
      </c>
      <c r="M176" s="134">
        <f>SUM(L176:L178)</f>
        <v>3282400</v>
      </c>
      <c r="N176" s="134">
        <f>SUM(M176*11%)</f>
        <v>361064</v>
      </c>
      <c r="O176" s="129"/>
      <c r="P176" s="129">
        <f>SUM(M176+N176)</f>
        <v>3643464</v>
      </c>
      <c r="Q176" s="171" t="s">
        <v>260</v>
      </c>
      <c r="R176" s="137">
        <v>557000</v>
      </c>
      <c r="S176" s="137">
        <f>SUM(F176*R176)</f>
        <v>557000</v>
      </c>
      <c r="T176" s="138">
        <v>0</v>
      </c>
      <c r="U176" s="129">
        <f t="shared" si="73"/>
        <v>0</v>
      </c>
      <c r="V176" s="129">
        <f t="shared" si="74"/>
        <v>557000</v>
      </c>
      <c r="W176" s="134">
        <f t="shared" si="75"/>
        <v>557000</v>
      </c>
      <c r="X176" s="138">
        <v>0.11</v>
      </c>
      <c r="Y176" s="134">
        <f>SUM(W176)+(W176*X176)</f>
        <v>618270</v>
      </c>
    </row>
    <row r="177" spans="1:25" ht="15.5" x14ac:dyDescent="0.35">
      <c r="A177" s="787"/>
      <c r="B177" s="784"/>
      <c r="C177" s="860"/>
      <c r="D177" s="787"/>
      <c r="E177" s="70" t="s">
        <v>192</v>
      </c>
      <c r="F177" s="300">
        <v>1</v>
      </c>
      <c r="G177" s="158" t="s">
        <v>42</v>
      </c>
      <c r="H177" s="312">
        <v>376000</v>
      </c>
      <c r="I177" s="54">
        <f t="shared" si="70"/>
        <v>376000</v>
      </c>
      <c r="J177" s="72">
        <v>0.2</v>
      </c>
      <c r="K177" s="56">
        <f t="shared" si="71"/>
        <v>75200</v>
      </c>
      <c r="L177" s="56">
        <f t="shared" si="72"/>
        <v>300800</v>
      </c>
      <c r="M177" s="56"/>
      <c r="N177" s="56"/>
      <c r="O177" s="73"/>
      <c r="P177" s="73"/>
      <c r="Q177" s="77" t="s">
        <v>260</v>
      </c>
      <c r="R177" s="78">
        <v>150000</v>
      </c>
      <c r="S177" s="78">
        <f>SUM(F177*R177)</f>
        <v>150000</v>
      </c>
      <c r="T177" s="79">
        <v>0</v>
      </c>
      <c r="U177" s="73">
        <f t="shared" si="73"/>
        <v>0</v>
      </c>
      <c r="V177" s="73">
        <f t="shared" si="74"/>
        <v>150000</v>
      </c>
      <c r="W177" s="56">
        <f t="shared" si="75"/>
        <v>150000</v>
      </c>
      <c r="X177" s="79">
        <v>0.11</v>
      </c>
      <c r="Y177" s="56">
        <f>SUM(W177)+(W177*X177)</f>
        <v>166500</v>
      </c>
    </row>
    <row r="178" spans="1:25" ht="15.5" x14ac:dyDescent="0.35">
      <c r="A178" s="788"/>
      <c r="B178" s="785"/>
      <c r="C178" s="861"/>
      <c r="D178" s="788"/>
      <c r="E178" s="222" t="s">
        <v>54</v>
      </c>
      <c r="F178" s="202">
        <v>1</v>
      </c>
      <c r="G178" s="136" t="s">
        <v>42</v>
      </c>
      <c r="H178" s="51">
        <v>2041000</v>
      </c>
      <c r="I178" s="44">
        <f t="shared" si="70"/>
        <v>2041000</v>
      </c>
      <c r="J178" s="91">
        <v>0.2</v>
      </c>
      <c r="K178" s="46">
        <f t="shared" si="71"/>
        <v>408200</v>
      </c>
      <c r="L178" s="46">
        <f t="shared" si="72"/>
        <v>1632800</v>
      </c>
      <c r="M178" s="84"/>
      <c r="N178" s="81"/>
      <c r="O178" s="81"/>
      <c r="P178" s="351"/>
      <c r="Q178" s="128" t="s">
        <v>260</v>
      </c>
      <c r="R178" s="97">
        <v>607000</v>
      </c>
      <c r="S178" s="97">
        <f>SUM(F178*R178)</f>
        <v>607000</v>
      </c>
      <c r="T178" s="83">
        <v>0</v>
      </c>
      <c r="U178" s="81">
        <f t="shared" si="73"/>
        <v>0</v>
      </c>
      <c r="V178" s="81">
        <f t="shared" si="74"/>
        <v>607000</v>
      </c>
      <c r="W178" s="46">
        <f t="shared" si="75"/>
        <v>607000</v>
      </c>
      <c r="X178" s="83">
        <v>0.11</v>
      </c>
      <c r="Y178" s="383">
        <f>SUM(W178)+(W178*X178)</f>
        <v>673770</v>
      </c>
    </row>
    <row r="179" spans="1:25" s="120" customFormat="1" ht="15.5" x14ac:dyDescent="0.35">
      <c r="A179" s="497">
        <v>12</v>
      </c>
      <c r="B179" s="140">
        <v>45702</v>
      </c>
      <c r="C179" s="490">
        <v>117480225</v>
      </c>
      <c r="D179" s="490" t="s">
        <v>365</v>
      </c>
      <c r="E179" s="384" t="s">
        <v>172</v>
      </c>
      <c r="F179" s="388">
        <v>1</v>
      </c>
      <c r="G179" s="387" t="s">
        <v>45</v>
      </c>
      <c r="H179" s="440">
        <v>1590000</v>
      </c>
      <c r="I179" s="595">
        <f t="shared" si="70"/>
        <v>1590000</v>
      </c>
      <c r="J179" s="387">
        <v>0</v>
      </c>
      <c r="K179" s="596">
        <f t="shared" si="71"/>
        <v>0</v>
      </c>
      <c r="L179" s="596">
        <f t="shared" si="72"/>
        <v>1590000</v>
      </c>
      <c r="M179" s="192">
        <f>SUM(L179)</f>
        <v>1590000</v>
      </c>
      <c r="N179" s="192">
        <f>SUM(M179*11%)</f>
        <v>174900</v>
      </c>
      <c r="O179" s="196"/>
      <c r="P179" s="597">
        <f>SUM(M179+N179)</f>
        <v>1764900</v>
      </c>
      <c r="Q179" s="498" t="s">
        <v>436</v>
      </c>
      <c r="R179" s="199">
        <v>1271620</v>
      </c>
      <c r="S179" s="650">
        <f>SUM(F179*R179)</f>
        <v>1271620</v>
      </c>
      <c r="T179" s="640">
        <v>0</v>
      </c>
      <c r="U179" s="458">
        <f t="shared" si="73"/>
        <v>0</v>
      </c>
      <c r="V179" s="458">
        <f t="shared" si="74"/>
        <v>1271620</v>
      </c>
      <c r="W179" s="535">
        <f t="shared" si="75"/>
        <v>1271620</v>
      </c>
      <c r="X179" s="640">
        <v>0.11</v>
      </c>
      <c r="Y179" s="535">
        <f t="shared" ref="Y179:Y210" si="77">SUM(W179+(W179*X179))</f>
        <v>1411498.2</v>
      </c>
    </row>
    <row r="180" spans="1:25" s="120" customFormat="1" ht="15.5" x14ac:dyDescent="0.35">
      <c r="A180" s="786">
        <v>13</v>
      </c>
      <c r="B180" s="783">
        <v>45693</v>
      </c>
      <c r="C180" s="786">
        <v>117490225</v>
      </c>
      <c r="D180" s="786" t="s">
        <v>37</v>
      </c>
      <c r="E180" s="172" t="s">
        <v>353</v>
      </c>
      <c r="F180" s="318">
        <v>20</v>
      </c>
      <c r="G180" s="133" t="s">
        <v>45</v>
      </c>
      <c r="H180" s="204">
        <v>27000</v>
      </c>
      <c r="I180" s="412">
        <f t="shared" si="70"/>
        <v>540000</v>
      </c>
      <c r="J180" s="319">
        <v>0.2</v>
      </c>
      <c r="K180" s="382">
        <f t="shared" si="71"/>
        <v>108000</v>
      </c>
      <c r="L180" s="382">
        <f t="shared" si="72"/>
        <v>432000</v>
      </c>
      <c r="M180" s="846">
        <f>SUM(L180:L204)</f>
        <v>49396463.399999999</v>
      </c>
      <c r="N180" s="846">
        <f>SUM(M180*11%)</f>
        <v>5433610.9739999995</v>
      </c>
      <c r="O180" s="187"/>
      <c r="P180" s="846">
        <f>SUM(M180+N180)</f>
        <v>54830074.373999998</v>
      </c>
      <c r="Q180" s="485" t="s">
        <v>68</v>
      </c>
      <c r="R180" s="337">
        <v>15000</v>
      </c>
      <c r="S180" s="649">
        <f>SUM(F180*R180)</f>
        <v>300000</v>
      </c>
      <c r="T180" s="638">
        <v>0</v>
      </c>
      <c r="U180" s="239">
        <f t="shared" si="73"/>
        <v>0</v>
      </c>
      <c r="V180" s="239">
        <f t="shared" si="74"/>
        <v>300000</v>
      </c>
      <c r="W180" s="238">
        <f t="shared" si="75"/>
        <v>300000</v>
      </c>
      <c r="X180" s="638">
        <v>0</v>
      </c>
      <c r="Y180" s="238">
        <f t="shared" si="77"/>
        <v>300000</v>
      </c>
    </row>
    <row r="181" spans="1:25" s="120" customFormat="1" ht="15.5" x14ac:dyDescent="0.35">
      <c r="A181" s="787"/>
      <c r="B181" s="784"/>
      <c r="C181" s="787"/>
      <c r="D181" s="787"/>
      <c r="E181" s="130" t="s">
        <v>348</v>
      </c>
      <c r="F181" s="310">
        <v>20</v>
      </c>
      <c r="G181" s="311" t="s">
        <v>33</v>
      </c>
      <c r="H181" s="312">
        <v>31250</v>
      </c>
      <c r="I181" s="413">
        <f t="shared" ref="I181:I212" si="78">SUM(F181*H181)</f>
        <v>625000</v>
      </c>
      <c r="J181" s="311">
        <v>0.2</v>
      </c>
      <c r="K181" s="415">
        <f t="shared" ref="K181:K212" si="79">SUM(I181*J181)</f>
        <v>125000</v>
      </c>
      <c r="L181" s="415">
        <f t="shared" ref="L181:L212" si="80">SUM(I181-K181)</f>
        <v>500000</v>
      </c>
      <c r="M181" s="848"/>
      <c r="N181" s="848"/>
      <c r="O181" s="197"/>
      <c r="P181" s="848"/>
      <c r="Q181" s="484" t="s">
        <v>212</v>
      </c>
      <c r="R181" s="483">
        <v>13514</v>
      </c>
      <c r="S181" s="155">
        <f>SUM(F181*R181)</f>
        <v>270280</v>
      </c>
      <c r="T181" s="156">
        <v>0</v>
      </c>
      <c r="U181" s="480">
        <f t="shared" ref="U181:U212" si="81">SUM(S181*T181)</f>
        <v>0</v>
      </c>
      <c r="V181" s="480">
        <f t="shared" ref="V181:V212" si="82">SUM(S181-U181)</f>
        <v>270280</v>
      </c>
      <c r="W181" s="424">
        <f t="shared" ref="W181:W212" si="83">SUM(V181)</f>
        <v>270280</v>
      </c>
      <c r="X181" s="156">
        <v>0.11</v>
      </c>
      <c r="Y181" s="424">
        <f t="shared" si="77"/>
        <v>300010.8</v>
      </c>
    </row>
    <row r="182" spans="1:25" s="120" customFormat="1" ht="15.5" x14ac:dyDescent="0.35">
      <c r="A182" s="787"/>
      <c r="B182" s="784"/>
      <c r="C182" s="787"/>
      <c r="D182" s="787"/>
      <c r="E182" s="125" t="s">
        <v>119</v>
      </c>
      <c r="F182" s="75">
        <v>2</v>
      </c>
      <c r="G182" s="158" t="s">
        <v>39</v>
      </c>
      <c r="H182" s="157">
        <v>131000</v>
      </c>
      <c r="I182" s="413">
        <f t="shared" si="78"/>
        <v>262000</v>
      </c>
      <c r="J182" s="158">
        <v>0.2</v>
      </c>
      <c r="K182" s="415">
        <f t="shared" si="79"/>
        <v>52400</v>
      </c>
      <c r="L182" s="415">
        <f t="shared" si="80"/>
        <v>209600</v>
      </c>
      <c r="M182" s="848"/>
      <c r="N182" s="848"/>
      <c r="O182" s="197"/>
      <c r="P182" s="848"/>
      <c r="Q182" s="484" t="s">
        <v>104</v>
      </c>
      <c r="R182" s="483">
        <v>50000</v>
      </c>
      <c r="S182" s="155">
        <f>SUM(F182*R182)</f>
        <v>100000</v>
      </c>
      <c r="T182" s="156">
        <v>0</v>
      </c>
      <c r="U182" s="480">
        <f t="shared" si="81"/>
        <v>0</v>
      </c>
      <c r="V182" s="480">
        <f t="shared" si="82"/>
        <v>100000</v>
      </c>
      <c r="W182" s="424">
        <f t="shared" si="83"/>
        <v>100000</v>
      </c>
      <c r="X182" s="156">
        <v>0.11</v>
      </c>
      <c r="Y182" s="424">
        <f t="shared" si="77"/>
        <v>111000</v>
      </c>
    </row>
    <row r="183" spans="1:25" s="120" customFormat="1" ht="15.5" x14ac:dyDescent="0.35">
      <c r="A183" s="787"/>
      <c r="B183" s="784"/>
      <c r="C183" s="787"/>
      <c r="D183" s="787"/>
      <c r="E183" s="125" t="s">
        <v>359</v>
      </c>
      <c r="F183" s="75">
        <v>10</v>
      </c>
      <c r="G183" s="158" t="s">
        <v>45</v>
      </c>
      <c r="H183" s="157">
        <v>160000</v>
      </c>
      <c r="I183" s="54">
        <f t="shared" si="78"/>
        <v>1600000</v>
      </c>
      <c r="J183" s="158">
        <v>0.2</v>
      </c>
      <c r="K183" s="415">
        <f t="shared" si="79"/>
        <v>320000</v>
      </c>
      <c r="L183" s="415">
        <f t="shared" si="80"/>
        <v>1280000</v>
      </c>
      <c r="M183" s="848"/>
      <c r="N183" s="848"/>
      <c r="O183" s="197"/>
      <c r="P183" s="848"/>
      <c r="Q183" s="484" t="s">
        <v>275</v>
      </c>
      <c r="R183" s="483">
        <v>57658</v>
      </c>
      <c r="S183" s="155">
        <f>SUM(F183*R183)</f>
        <v>576580</v>
      </c>
      <c r="T183" s="156">
        <v>0</v>
      </c>
      <c r="U183" s="480">
        <f t="shared" si="81"/>
        <v>0</v>
      </c>
      <c r="V183" s="480">
        <f t="shared" si="82"/>
        <v>576580</v>
      </c>
      <c r="W183" s="424">
        <f t="shared" si="83"/>
        <v>576580</v>
      </c>
      <c r="X183" s="156">
        <v>0.11</v>
      </c>
      <c r="Y183" s="424">
        <f t="shared" si="77"/>
        <v>640003.80000000005</v>
      </c>
    </row>
    <row r="184" spans="1:25" s="120" customFormat="1" ht="15.5" x14ac:dyDescent="0.35">
      <c r="A184" s="787"/>
      <c r="B184" s="784"/>
      <c r="C184" s="787"/>
      <c r="D184" s="787"/>
      <c r="E184" s="125" t="s">
        <v>354</v>
      </c>
      <c r="F184" s="75">
        <v>5</v>
      </c>
      <c r="G184" s="158" t="s">
        <v>45</v>
      </c>
      <c r="H184" s="157">
        <v>145000</v>
      </c>
      <c r="I184" s="54">
        <f t="shared" si="78"/>
        <v>725000</v>
      </c>
      <c r="J184" s="158">
        <v>0.2</v>
      </c>
      <c r="K184" s="415">
        <f t="shared" si="79"/>
        <v>145000</v>
      </c>
      <c r="L184" s="415">
        <f t="shared" si="80"/>
        <v>580000</v>
      </c>
      <c r="M184" s="848"/>
      <c r="N184" s="848"/>
      <c r="O184" s="197"/>
      <c r="P184" s="848"/>
      <c r="Q184" s="484" t="s">
        <v>275</v>
      </c>
      <c r="R184" s="483">
        <v>52252</v>
      </c>
      <c r="S184" s="155">
        <f>SUM(F184*R184)</f>
        <v>261260</v>
      </c>
      <c r="T184" s="156">
        <v>0</v>
      </c>
      <c r="U184" s="480">
        <f t="shared" si="81"/>
        <v>0</v>
      </c>
      <c r="V184" s="480">
        <f t="shared" si="82"/>
        <v>261260</v>
      </c>
      <c r="W184" s="424">
        <f t="shared" si="83"/>
        <v>261260</v>
      </c>
      <c r="X184" s="156">
        <v>0.11</v>
      </c>
      <c r="Y184" s="424">
        <f t="shared" si="77"/>
        <v>289998.59999999998</v>
      </c>
    </row>
    <row r="185" spans="1:25" s="120" customFormat="1" ht="15.5" x14ac:dyDescent="0.35">
      <c r="A185" s="787"/>
      <c r="B185" s="784"/>
      <c r="C185" s="787"/>
      <c r="D185" s="787"/>
      <c r="E185" s="282" t="s">
        <v>288</v>
      </c>
      <c r="F185" s="310">
        <v>40</v>
      </c>
      <c r="G185" s="311" t="s">
        <v>45</v>
      </c>
      <c r="H185" s="312">
        <v>235360</v>
      </c>
      <c r="I185" s="413">
        <f t="shared" si="78"/>
        <v>9414400</v>
      </c>
      <c r="J185" s="311">
        <v>0.2</v>
      </c>
      <c r="K185" s="415">
        <f t="shared" si="79"/>
        <v>1882880</v>
      </c>
      <c r="L185" s="415">
        <f t="shared" si="80"/>
        <v>7531520</v>
      </c>
      <c r="M185" s="848"/>
      <c r="N185" s="848"/>
      <c r="O185" s="197"/>
      <c r="P185" s="848"/>
      <c r="Q185" s="484" t="s">
        <v>289</v>
      </c>
      <c r="R185" s="206">
        <v>154000</v>
      </c>
      <c r="S185" s="155">
        <f>SUM(F185*R185)</f>
        <v>6160000</v>
      </c>
      <c r="T185" s="156">
        <v>0.25</v>
      </c>
      <c r="U185" s="480">
        <f t="shared" si="81"/>
        <v>1540000</v>
      </c>
      <c r="V185" s="480">
        <f t="shared" si="82"/>
        <v>4620000</v>
      </c>
      <c r="W185" s="424">
        <f t="shared" si="83"/>
        <v>4620000</v>
      </c>
      <c r="X185" s="156">
        <v>0.11</v>
      </c>
      <c r="Y185" s="424">
        <f t="shared" si="77"/>
        <v>5128200</v>
      </c>
    </row>
    <row r="186" spans="1:25" s="282" customFormat="1" ht="15.5" x14ac:dyDescent="0.35">
      <c r="A186" s="787"/>
      <c r="B186" s="784"/>
      <c r="C186" s="787"/>
      <c r="D186" s="787"/>
      <c r="E186" s="282" t="s">
        <v>303</v>
      </c>
      <c r="F186" s="310">
        <v>1</v>
      </c>
      <c r="G186" s="311" t="s">
        <v>42</v>
      </c>
      <c r="H186" s="312">
        <v>2792500</v>
      </c>
      <c r="I186" s="413">
        <f t="shared" si="78"/>
        <v>2792500</v>
      </c>
      <c r="J186" s="311">
        <v>0.2</v>
      </c>
      <c r="K186" s="415">
        <f t="shared" si="79"/>
        <v>558500</v>
      </c>
      <c r="L186" s="415">
        <f t="shared" si="80"/>
        <v>2234000</v>
      </c>
      <c r="M186" s="848"/>
      <c r="N186" s="848"/>
      <c r="O186" s="197"/>
      <c r="P186" s="848"/>
      <c r="Q186" s="346" t="s">
        <v>76</v>
      </c>
      <c r="R186" s="220">
        <v>1675000</v>
      </c>
      <c r="S186" s="660">
        <f>SUM(F186*R186)</f>
        <v>1675000</v>
      </c>
      <c r="T186" s="661">
        <v>0.1</v>
      </c>
      <c r="U186" s="276">
        <f t="shared" si="81"/>
        <v>167500</v>
      </c>
      <c r="V186" s="276">
        <f t="shared" si="82"/>
        <v>1507500</v>
      </c>
      <c r="W186" s="277">
        <f t="shared" si="83"/>
        <v>1507500</v>
      </c>
      <c r="X186" s="661">
        <v>0.11</v>
      </c>
      <c r="Y186" s="277">
        <f t="shared" si="77"/>
        <v>1673325</v>
      </c>
    </row>
    <row r="187" spans="1:25" s="120" customFormat="1" ht="15.5" x14ac:dyDescent="0.35">
      <c r="A187" s="787"/>
      <c r="B187" s="784"/>
      <c r="C187" s="787"/>
      <c r="D187" s="787"/>
      <c r="E187" s="125" t="s">
        <v>378</v>
      </c>
      <c r="F187" s="310">
        <v>50</v>
      </c>
      <c r="G187" s="158" t="s">
        <v>45</v>
      </c>
      <c r="H187" s="157">
        <v>87500</v>
      </c>
      <c r="I187" s="54">
        <f t="shared" si="78"/>
        <v>4375000</v>
      </c>
      <c r="J187" s="158">
        <v>0.2</v>
      </c>
      <c r="K187" s="415">
        <f t="shared" si="79"/>
        <v>875000</v>
      </c>
      <c r="L187" s="415">
        <f t="shared" si="80"/>
        <v>3500000</v>
      </c>
      <c r="M187" s="848"/>
      <c r="N187" s="848"/>
      <c r="O187" s="197"/>
      <c r="P187" s="848"/>
      <c r="Q187" s="484" t="s">
        <v>88</v>
      </c>
      <c r="R187" s="483">
        <v>36036</v>
      </c>
      <c r="S187" s="155">
        <f>SUM(F187*R187)</f>
        <v>1801800</v>
      </c>
      <c r="T187" s="156">
        <v>0</v>
      </c>
      <c r="U187" s="480">
        <f t="shared" si="81"/>
        <v>0</v>
      </c>
      <c r="V187" s="480">
        <f t="shared" si="82"/>
        <v>1801800</v>
      </c>
      <c r="W187" s="424">
        <f t="shared" si="83"/>
        <v>1801800</v>
      </c>
      <c r="X187" s="156">
        <v>0.11</v>
      </c>
      <c r="Y187" s="424">
        <f t="shared" si="77"/>
        <v>1999998</v>
      </c>
    </row>
    <row r="188" spans="1:25" s="120" customFormat="1" ht="15.5" x14ac:dyDescent="0.35">
      <c r="A188" s="787"/>
      <c r="B188" s="784"/>
      <c r="C188" s="787"/>
      <c r="D188" s="787"/>
      <c r="E188" s="125" t="s">
        <v>388</v>
      </c>
      <c r="F188" s="75">
        <v>40</v>
      </c>
      <c r="G188" s="158" t="s">
        <v>45</v>
      </c>
      <c r="H188" s="157">
        <v>80000</v>
      </c>
      <c r="I188" s="54">
        <f t="shared" si="78"/>
        <v>3200000</v>
      </c>
      <c r="J188" s="158">
        <v>0.2</v>
      </c>
      <c r="K188" s="415">
        <f t="shared" si="79"/>
        <v>640000</v>
      </c>
      <c r="L188" s="415">
        <f t="shared" si="80"/>
        <v>2560000</v>
      </c>
      <c r="M188" s="848"/>
      <c r="N188" s="848"/>
      <c r="O188" s="197"/>
      <c r="P188" s="848"/>
      <c r="Q188" s="484" t="s">
        <v>88</v>
      </c>
      <c r="R188" s="483">
        <v>31532</v>
      </c>
      <c r="S188" s="155">
        <f>SUM(F188*R188)</f>
        <v>1261280</v>
      </c>
      <c r="T188" s="156">
        <v>0</v>
      </c>
      <c r="U188" s="480">
        <f t="shared" si="81"/>
        <v>0</v>
      </c>
      <c r="V188" s="480">
        <f t="shared" si="82"/>
        <v>1261280</v>
      </c>
      <c r="W188" s="424">
        <f t="shared" si="83"/>
        <v>1261280</v>
      </c>
      <c r="X188" s="156">
        <v>0.11</v>
      </c>
      <c r="Y188" s="424">
        <f t="shared" si="77"/>
        <v>1400020.8</v>
      </c>
    </row>
    <row r="189" spans="1:25" s="120" customFormat="1" ht="15.5" x14ac:dyDescent="0.35">
      <c r="A189" s="787"/>
      <c r="B189" s="784"/>
      <c r="C189" s="787"/>
      <c r="D189" s="787"/>
      <c r="E189" s="125" t="s">
        <v>221</v>
      </c>
      <c r="F189" s="75">
        <v>1</v>
      </c>
      <c r="G189" s="158" t="s">
        <v>45</v>
      </c>
      <c r="H189" s="157">
        <v>235000</v>
      </c>
      <c r="I189" s="413">
        <f t="shared" si="78"/>
        <v>235000</v>
      </c>
      <c r="J189" s="158">
        <v>0.2</v>
      </c>
      <c r="K189" s="415">
        <f t="shared" si="79"/>
        <v>47000</v>
      </c>
      <c r="L189" s="415">
        <f t="shared" si="80"/>
        <v>188000</v>
      </c>
      <c r="M189" s="848"/>
      <c r="N189" s="848"/>
      <c r="O189" s="197"/>
      <c r="P189" s="848"/>
      <c r="Q189" s="484" t="s">
        <v>360</v>
      </c>
      <c r="R189" s="483">
        <v>190000</v>
      </c>
      <c r="S189" s="155">
        <f>SUM(F189*R189)</f>
        <v>190000</v>
      </c>
      <c r="T189" s="156">
        <v>0.5</v>
      </c>
      <c r="U189" s="480">
        <f t="shared" si="81"/>
        <v>95000</v>
      </c>
      <c r="V189" s="480">
        <f t="shared" si="82"/>
        <v>95000</v>
      </c>
      <c r="W189" s="424">
        <f t="shared" si="83"/>
        <v>95000</v>
      </c>
      <c r="X189" s="156">
        <v>0.11</v>
      </c>
      <c r="Y189" s="424">
        <f t="shared" si="77"/>
        <v>105450</v>
      </c>
    </row>
    <row r="190" spans="1:25" s="120" customFormat="1" ht="15.5" x14ac:dyDescent="0.35">
      <c r="A190" s="787"/>
      <c r="B190" s="784"/>
      <c r="C190" s="787"/>
      <c r="D190" s="787"/>
      <c r="E190" s="282" t="s">
        <v>173</v>
      </c>
      <c r="F190" s="75">
        <v>1</v>
      </c>
      <c r="G190" s="158" t="s">
        <v>46</v>
      </c>
      <c r="H190" s="157">
        <v>905000</v>
      </c>
      <c r="I190" s="413">
        <f t="shared" si="78"/>
        <v>905000</v>
      </c>
      <c r="J190" s="311">
        <v>0</v>
      </c>
      <c r="K190" s="415">
        <f t="shared" si="79"/>
        <v>0</v>
      </c>
      <c r="L190" s="415">
        <f t="shared" si="80"/>
        <v>905000</v>
      </c>
      <c r="M190" s="848"/>
      <c r="N190" s="848"/>
      <c r="O190" s="197"/>
      <c r="P190" s="848"/>
      <c r="Q190" s="484" t="s">
        <v>258</v>
      </c>
      <c r="R190" s="483">
        <v>459250</v>
      </c>
      <c r="S190" s="155">
        <f>SUM(F190*R190)</f>
        <v>459250</v>
      </c>
      <c r="T190" s="156">
        <v>0</v>
      </c>
      <c r="U190" s="480">
        <f t="shared" si="81"/>
        <v>0</v>
      </c>
      <c r="V190" s="480">
        <f t="shared" si="82"/>
        <v>459250</v>
      </c>
      <c r="W190" s="424">
        <f t="shared" si="83"/>
        <v>459250</v>
      </c>
      <c r="X190" s="156">
        <v>0.11</v>
      </c>
      <c r="Y190" s="424">
        <f t="shared" si="77"/>
        <v>509767.5</v>
      </c>
    </row>
    <row r="191" spans="1:25" s="120" customFormat="1" ht="15.5" x14ac:dyDescent="0.35">
      <c r="A191" s="787"/>
      <c r="B191" s="784"/>
      <c r="C191" s="787"/>
      <c r="D191" s="787"/>
      <c r="E191" s="282" t="s">
        <v>285</v>
      </c>
      <c r="F191" s="75">
        <v>2</v>
      </c>
      <c r="G191" s="311" t="s">
        <v>46</v>
      </c>
      <c r="H191" s="312">
        <v>206250</v>
      </c>
      <c r="I191" s="413">
        <f t="shared" si="78"/>
        <v>412500</v>
      </c>
      <c r="J191" s="311">
        <v>0.2</v>
      </c>
      <c r="K191" s="415">
        <f t="shared" si="79"/>
        <v>82500</v>
      </c>
      <c r="L191" s="415">
        <f t="shared" si="80"/>
        <v>330000</v>
      </c>
      <c r="M191" s="848"/>
      <c r="N191" s="848"/>
      <c r="O191" s="197"/>
      <c r="P191" s="848"/>
      <c r="Q191" s="270" t="s">
        <v>88</v>
      </c>
      <c r="R191" s="483">
        <v>49550</v>
      </c>
      <c r="S191" s="155">
        <f>SUM(F191*R191)</f>
        <v>99100</v>
      </c>
      <c r="T191" s="156">
        <v>0</v>
      </c>
      <c r="U191" s="480">
        <f t="shared" si="81"/>
        <v>0</v>
      </c>
      <c r="V191" s="480">
        <f t="shared" si="82"/>
        <v>99100</v>
      </c>
      <c r="W191" s="424">
        <f t="shared" si="83"/>
        <v>99100</v>
      </c>
      <c r="X191" s="156">
        <v>0.11</v>
      </c>
      <c r="Y191" s="424">
        <f t="shared" si="77"/>
        <v>110001</v>
      </c>
    </row>
    <row r="192" spans="1:25" s="120" customFormat="1" ht="15.5" x14ac:dyDescent="0.35">
      <c r="A192" s="787"/>
      <c r="B192" s="784"/>
      <c r="C192" s="787"/>
      <c r="D192" s="787"/>
      <c r="E192" s="125" t="s">
        <v>126</v>
      </c>
      <c r="F192" s="75">
        <v>15</v>
      </c>
      <c r="G192" s="158" t="s">
        <v>45</v>
      </c>
      <c r="H192" s="157">
        <v>37500</v>
      </c>
      <c r="I192" s="413">
        <f t="shared" si="78"/>
        <v>562500</v>
      </c>
      <c r="J192" s="311">
        <v>0.2</v>
      </c>
      <c r="K192" s="415">
        <f t="shared" si="79"/>
        <v>112500</v>
      </c>
      <c r="L192" s="415">
        <f t="shared" si="80"/>
        <v>450000</v>
      </c>
      <c r="M192" s="848"/>
      <c r="N192" s="848"/>
      <c r="O192" s="197"/>
      <c r="P192" s="848"/>
      <c r="Q192" s="484" t="s">
        <v>368</v>
      </c>
      <c r="R192" s="483">
        <v>20000</v>
      </c>
      <c r="S192" s="155">
        <f>SUM(F192*R192)</f>
        <v>300000</v>
      </c>
      <c r="T192" s="156">
        <v>0</v>
      </c>
      <c r="U192" s="480">
        <f t="shared" si="81"/>
        <v>0</v>
      </c>
      <c r="V192" s="480">
        <f t="shared" si="82"/>
        <v>300000</v>
      </c>
      <c r="W192" s="424">
        <f t="shared" si="83"/>
        <v>300000</v>
      </c>
      <c r="X192" s="156">
        <v>0</v>
      </c>
      <c r="Y192" s="424">
        <f t="shared" si="77"/>
        <v>300000</v>
      </c>
    </row>
    <row r="193" spans="1:26" s="120" customFormat="1" ht="15.5" x14ac:dyDescent="0.35">
      <c r="A193" s="787"/>
      <c r="B193" s="784"/>
      <c r="C193" s="787"/>
      <c r="D193" s="787"/>
      <c r="E193" s="282" t="s">
        <v>277</v>
      </c>
      <c r="F193" s="75">
        <v>1</v>
      </c>
      <c r="G193" s="311" t="s">
        <v>39</v>
      </c>
      <c r="H193" s="157">
        <v>673750</v>
      </c>
      <c r="I193" s="413">
        <f t="shared" si="78"/>
        <v>673750</v>
      </c>
      <c r="J193" s="311">
        <v>0.2</v>
      </c>
      <c r="K193" s="415">
        <f t="shared" si="79"/>
        <v>134750</v>
      </c>
      <c r="L193" s="415">
        <f t="shared" si="80"/>
        <v>539000</v>
      </c>
      <c r="M193" s="848"/>
      <c r="N193" s="848"/>
      <c r="O193" s="197"/>
      <c r="P193" s="848"/>
      <c r="Q193" s="484" t="s">
        <v>73</v>
      </c>
      <c r="R193" s="483">
        <v>485000</v>
      </c>
      <c r="S193" s="155">
        <f>SUM(F193*R193)</f>
        <v>485000</v>
      </c>
      <c r="T193" s="156">
        <v>0.25</v>
      </c>
      <c r="U193" s="480">
        <f t="shared" si="81"/>
        <v>121250</v>
      </c>
      <c r="V193" s="480">
        <f t="shared" si="82"/>
        <v>363750</v>
      </c>
      <c r="W193" s="424">
        <f t="shared" si="83"/>
        <v>363750</v>
      </c>
      <c r="X193" s="156">
        <v>0.11</v>
      </c>
      <c r="Y193" s="424">
        <f t="shared" si="77"/>
        <v>403762.5</v>
      </c>
    </row>
    <row r="194" spans="1:26" s="120" customFormat="1" ht="15.5" x14ac:dyDescent="0.35">
      <c r="A194" s="787"/>
      <c r="B194" s="784"/>
      <c r="C194" s="787"/>
      <c r="D194" s="787"/>
      <c r="E194" s="282" t="s">
        <v>349</v>
      </c>
      <c r="F194" s="310">
        <v>1</v>
      </c>
      <c r="G194" s="311" t="s">
        <v>52</v>
      </c>
      <c r="H194" s="312">
        <v>350000</v>
      </c>
      <c r="I194" s="413">
        <f t="shared" si="78"/>
        <v>350000</v>
      </c>
      <c r="J194" s="311">
        <v>0.2</v>
      </c>
      <c r="K194" s="415">
        <f t="shared" si="79"/>
        <v>70000</v>
      </c>
      <c r="L194" s="415">
        <f t="shared" si="80"/>
        <v>280000</v>
      </c>
      <c r="M194" s="848"/>
      <c r="N194" s="848"/>
      <c r="O194" s="197"/>
      <c r="P194" s="848"/>
      <c r="Q194" s="484" t="s">
        <v>104</v>
      </c>
      <c r="R194" s="206">
        <v>140000</v>
      </c>
      <c r="S194" s="155">
        <f>SUM(F194*R194)</f>
        <v>140000</v>
      </c>
      <c r="T194" s="156">
        <v>0</v>
      </c>
      <c r="U194" s="480">
        <f t="shared" si="81"/>
        <v>0</v>
      </c>
      <c r="V194" s="480">
        <f t="shared" si="82"/>
        <v>140000</v>
      </c>
      <c r="W194" s="424">
        <f t="shared" si="83"/>
        <v>140000</v>
      </c>
      <c r="X194" s="156">
        <v>0.11</v>
      </c>
      <c r="Y194" s="424">
        <f t="shared" si="77"/>
        <v>155400</v>
      </c>
    </row>
    <row r="195" spans="1:26" s="120" customFormat="1" ht="15.5" x14ac:dyDescent="0.35">
      <c r="A195" s="787"/>
      <c r="B195" s="784"/>
      <c r="C195" s="787"/>
      <c r="D195" s="787"/>
      <c r="E195" s="125" t="s">
        <v>113</v>
      </c>
      <c r="F195" s="75">
        <v>20</v>
      </c>
      <c r="G195" s="311" t="s">
        <v>45</v>
      </c>
      <c r="H195" s="157">
        <v>464150</v>
      </c>
      <c r="I195" s="413">
        <f t="shared" si="78"/>
        <v>9283000</v>
      </c>
      <c r="J195" s="311">
        <v>0.2</v>
      </c>
      <c r="K195" s="415">
        <f t="shared" si="79"/>
        <v>1856600</v>
      </c>
      <c r="L195" s="415">
        <f t="shared" si="80"/>
        <v>7426400</v>
      </c>
      <c r="M195" s="848"/>
      <c r="N195" s="848"/>
      <c r="O195" s="197"/>
      <c r="P195" s="848"/>
      <c r="Q195" s="484" t="s">
        <v>259</v>
      </c>
      <c r="R195" s="483">
        <v>252253</v>
      </c>
      <c r="S195" s="155">
        <f>SUM(F195*R195)</f>
        <v>5045060</v>
      </c>
      <c r="T195" s="156">
        <v>0</v>
      </c>
      <c r="U195" s="480">
        <f t="shared" si="81"/>
        <v>0</v>
      </c>
      <c r="V195" s="480">
        <f t="shared" si="82"/>
        <v>5045060</v>
      </c>
      <c r="W195" s="424">
        <f t="shared" si="83"/>
        <v>5045060</v>
      </c>
      <c r="X195" s="156">
        <v>0.11</v>
      </c>
      <c r="Y195" s="424">
        <f t="shared" si="77"/>
        <v>5600016.5999999996</v>
      </c>
    </row>
    <row r="196" spans="1:26" ht="15.5" x14ac:dyDescent="0.35">
      <c r="A196" s="787"/>
      <c r="B196" s="784"/>
      <c r="C196" s="787"/>
      <c r="D196" s="787"/>
      <c r="E196" s="260" t="s">
        <v>312</v>
      </c>
      <c r="F196" s="310">
        <v>1</v>
      </c>
      <c r="G196" s="311" t="s">
        <v>45</v>
      </c>
      <c r="H196" s="600">
        <v>668845</v>
      </c>
      <c r="I196" s="413">
        <f t="shared" si="78"/>
        <v>668845</v>
      </c>
      <c r="J196" s="311">
        <v>0</v>
      </c>
      <c r="K196" s="415">
        <f t="shared" si="79"/>
        <v>0</v>
      </c>
      <c r="L196" s="415">
        <f t="shared" si="80"/>
        <v>668845</v>
      </c>
      <c r="M196" s="848"/>
      <c r="N196" s="848"/>
      <c r="O196" s="197"/>
      <c r="P196" s="848"/>
      <c r="Q196" s="291" t="s">
        <v>118</v>
      </c>
      <c r="R196" s="220">
        <v>668845</v>
      </c>
      <c r="S196" s="155">
        <f>SUM(F196*R196)</f>
        <v>668845</v>
      </c>
      <c r="T196" s="156">
        <v>0.3</v>
      </c>
      <c r="U196" s="480">
        <f t="shared" si="81"/>
        <v>200653.5</v>
      </c>
      <c r="V196" s="480">
        <f t="shared" si="82"/>
        <v>468191.5</v>
      </c>
      <c r="W196" s="424">
        <f t="shared" si="83"/>
        <v>468191.5</v>
      </c>
      <c r="X196" s="156">
        <v>0.11</v>
      </c>
      <c r="Y196" s="424">
        <f t="shared" si="77"/>
        <v>519692.565</v>
      </c>
    </row>
    <row r="197" spans="1:26" ht="15.5" x14ac:dyDescent="0.35">
      <c r="A197" s="787"/>
      <c r="B197" s="784"/>
      <c r="C197" s="787"/>
      <c r="D197" s="787"/>
      <c r="E197" s="130" t="s">
        <v>121</v>
      </c>
      <c r="F197" s="75">
        <v>1</v>
      </c>
      <c r="G197" s="158" t="s">
        <v>45</v>
      </c>
      <c r="H197" s="157">
        <v>2978380</v>
      </c>
      <c r="I197" s="413">
        <f t="shared" si="78"/>
        <v>2978380</v>
      </c>
      <c r="J197" s="158">
        <v>0.2</v>
      </c>
      <c r="K197" s="415">
        <f t="shared" si="79"/>
        <v>595676</v>
      </c>
      <c r="L197" s="415">
        <f t="shared" si="80"/>
        <v>2382704</v>
      </c>
      <c r="M197" s="848"/>
      <c r="N197" s="848"/>
      <c r="O197" s="197"/>
      <c r="P197" s="848"/>
      <c r="Q197" s="57" t="s">
        <v>118</v>
      </c>
      <c r="R197" s="166">
        <v>1787028</v>
      </c>
      <c r="S197" s="78">
        <f>SUM(F197*R197)</f>
        <v>1787028</v>
      </c>
      <c r="T197" s="156">
        <v>0.2</v>
      </c>
      <c r="U197" s="480">
        <f t="shared" si="81"/>
        <v>357405.60000000003</v>
      </c>
      <c r="V197" s="480">
        <f t="shared" si="82"/>
        <v>1429622.4</v>
      </c>
      <c r="W197" s="424">
        <f t="shared" si="83"/>
        <v>1429622.4</v>
      </c>
      <c r="X197" s="641">
        <v>0.11</v>
      </c>
      <c r="Y197" s="424">
        <f t="shared" si="77"/>
        <v>1586880.8639999998</v>
      </c>
    </row>
    <row r="198" spans="1:26" s="120" customFormat="1" ht="15.5" x14ac:dyDescent="0.35">
      <c r="A198" s="787"/>
      <c r="B198" s="784"/>
      <c r="C198" s="787"/>
      <c r="D198" s="787"/>
      <c r="E198" s="130" t="s">
        <v>358</v>
      </c>
      <c r="F198" s="310">
        <v>1</v>
      </c>
      <c r="G198" s="311" t="s">
        <v>45</v>
      </c>
      <c r="H198" s="312">
        <v>1317400</v>
      </c>
      <c r="I198" s="413">
        <f t="shared" si="78"/>
        <v>1317400</v>
      </c>
      <c r="J198" s="311">
        <v>0</v>
      </c>
      <c r="K198" s="415">
        <f t="shared" si="79"/>
        <v>0</v>
      </c>
      <c r="L198" s="415">
        <f t="shared" si="80"/>
        <v>1317400</v>
      </c>
      <c r="M198" s="848"/>
      <c r="N198" s="848"/>
      <c r="O198" s="197"/>
      <c r="P198" s="848"/>
      <c r="Q198" s="484" t="s">
        <v>362</v>
      </c>
      <c r="R198" s="483">
        <v>1053850</v>
      </c>
      <c r="S198" s="155">
        <f>SUM(F198*R198)</f>
        <v>1053850</v>
      </c>
      <c r="T198" s="156">
        <v>0.2</v>
      </c>
      <c r="U198" s="480">
        <f t="shared" si="81"/>
        <v>210770</v>
      </c>
      <c r="V198" s="480">
        <f t="shared" si="82"/>
        <v>843080</v>
      </c>
      <c r="W198" s="424">
        <f t="shared" si="83"/>
        <v>843080</v>
      </c>
      <c r="X198" s="156">
        <v>0.11</v>
      </c>
      <c r="Y198" s="424">
        <f t="shared" si="77"/>
        <v>935818.8</v>
      </c>
    </row>
    <row r="199" spans="1:26" s="119" customFormat="1" ht="15.5" x14ac:dyDescent="0.35">
      <c r="A199" s="787"/>
      <c r="B199" s="784"/>
      <c r="C199" s="787"/>
      <c r="D199" s="787"/>
      <c r="E199" s="282" t="s">
        <v>367</v>
      </c>
      <c r="F199" s="310">
        <v>2</v>
      </c>
      <c r="G199" s="311" t="s">
        <v>123</v>
      </c>
      <c r="H199" s="157">
        <v>611250</v>
      </c>
      <c r="I199" s="413">
        <f t="shared" si="78"/>
        <v>1222500</v>
      </c>
      <c r="J199" s="311">
        <v>0.2</v>
      </c>
      <c r="K199" s="415">
        <f t="shared" si="79"/>
        <v>244500</v>
      </c>
      <c r="L199" s="415">
        <f t="shared" si="80"/>
        <v>978000</v>
      </c>
      <c r="M199" s="848"/>
      <c r="N199" s="848"/>
      <c r="O199" s="197"/>
      <c r="P199" s="848"/>
      <c r="Q199" s="484" t="s">
        <v>78</v>
      </c>
      <c r="R199" s="483">
        <v>225225</v>
      </c>
      <c r="S199" s="155">
        <f>SUM(F199*R199)</f>
        <v>450450</v>
      </c>
      <c r="T199" s="156">
        <v>0.45</v>
      </c>
      <c r="U199" s="480">
        <f t="shared" si="81"/>
        <v>202702.5</v>
      </c>
      <c r="V199" s="480">
        <f t="shared" si="82"/>
        <v>247747.5</v>
      </c>
      <c r="W199" s="424">
        <f t="shared" si="83"/>
        <v>247747.5</v>
      </c>
      <c r="X199" s="156">
        <v>0.11</v>
      </c>
      <c r="Y199" s="424">
        <f t="shared" si="77"/>
        <v>274999.72499999998</v>
      </c>
    </row>
    <row r="200" spans="1:26" s="119" customFormat="1" ht="15.5" x14ac:dyDescent="0.35">
      <c r="A200" s="787"/>
      <c r="B200" s="784"/>
      <c r="C200" s="787"/>
      <c r="D200" s="787"/>
      <c r="E200" s="282" t="s">
        <v>180</v>
      </c>
      <c r="F200" s="310">
        <v>25</v>
      </c>
      <c r="G200" s="311" t="s">
        <v>52</v>
      </c>
      <c r="H200" s="312">
        <v>217500</v>
      </c>
      <c r="I200" s="413">
        <f t="shared" si="78"/>
        <v>5437500</v>
      </c>
      <c r="J200" s="311">
        <v>0.2</v>
      </c>
      <c r="K200" s="415">
        <f t="shared" si="79"/>
        <v>1087500</v>
      </c>
      <c r="L200" s="415">
        <f t="shared" si="80"/>
        <v>4350000</v>
      </c>
      <c r="M200" s="848"/>
      <c r="N200" s="848"/>
      <c r="O200" s="197"/>
      <c r="P200" s="848"/>
      <c r="Q200" s="484" t="s">
        <v>40</v>
      </c>
      <c r="R200" s="350">
        <v>93600</v>
      </c>
      <c r="S200" s="155">
        <f>SUM(F200*R200)</f>
        <v>2340000</v>
      </c>
      <c r="T200" s="156">
        <v>0</v>
      </c>
      <c r="U200" s="480">
        <f t="shared" si="81"/>
        <v>0</v>
      </c>
      <c r="V200" s="480">
        <f t="shared" si="82"/>
        <v>2340000</v>
      </c>
      <c r="W200" s="424">
        <f t="shared" si="83"/>
        <v>2340000</v>
      </c>
      <c r="X200" s="156">
        <v>0.11</v>
      </c>
      <c r="Y200" s="424">
        <f t="shared" si="77"/>
        <v>2597400</v>
      </c>
    </row>
    <row r="201" spans="1:26" s="119" customFormat="1" ht="15.5" x14ac:dyDescent="0.35">
      <c r="A201" s="787"/>
      <c r="B201" s="784"/>
      <c r="C201" s="787"/>
      <c r="D201" s="787"/>
      <c r="E201" s="282" t="s">
        <v>181</v>
      </c>
      <c r="F201" s="310">
        <v>20</v>
      </c>
      <c r="G201" s="311" t="s">
        <v>52</v>
      </c>
      <c r="H201" s="312">
        <v>368750</v>
      </c>
      <c r="I201" s="413">
        <f t="shared" si="78"/>
        <v>7375000</v>
      </c>
      <c r="J201" s="311">
        <v>0.2</v>
      </c>
      <c r="K201" s="415">
        <f t="shared" si="79"/>
        <v>1475000</v>
      </c>
      <c r="L201" s="415">
        <f t="shared" si="80"/>
        <v>5900000</v>
      </c>
      <c r="M201" s="848"/>
      <c r="N201" s="848"/>
      <c r="O201" s="197"/>
      <c r="P201" s="848"/>
      <c r="Q201" s="484" t="s">
        <v>40</v>
      </c>
      <c r="R201" s="206">
        <v>131600</v>
      </c>
      <c r="S201" s="155">
        <f>SUM(F201*R201)</f>
        <v>2632000</v>
      </c>
      <c r="T201" s="156">
        <v>0</v>
      </c>
      <c r="U201" s="480">
        <f t="shared" si="81"/>
        <v>0</v>
      </c>
      <c r="V201" s="480">
        <f t="shared" si="82"/>
        <v>2632000</v>
      </c>
      <c r="W201" s="424">
        <f t="shared" si="83"/>
        <v>2632000</v>
      </c>
      <c r="X201" s="156">
        <v>0.11</v>
      </c>
      <c r="Y201" s="424">
        <f t="shared" si="77"/>
        <v>2921520</v>
      </c>
    </row>
    <row r="202" spans="1:26" s="119" customFormat="1" ht="15.5" x14ac:dyDescent="0.35">
      <c r="A202" s="787"/>
      <c r="B202" s="784"/>
      <c r="C202" s="787"/>
      <c r="D202" s="787"/>
      <c r="E202" s="313" t="s">
        <v>305</v>
      </c>
      <c r="F202" s="310">
        <v>3</v>
      </c>
      <c r="G202" s="311" t="s">
        <v>45</v>
      </c>
      <c r="H202" s="312">
        <v>1078091</v>
      </c>
      <c r="I202" s="413">
        <f t="shared" si="78"/>
        <v>3234273</v>
      </c>
      <c r="J202" s="311">
        <v>0.2</v>
      </c>
      <c r="K202" s="415">
        <f t="shared" si="79"/>
        <v>646854.60000000009</v>
      </c>
      <c r="L202" s="415">
        <f t="shared" si="80"/>
        <v>2587418.4</v>
      </c>
      <c r="M202" s="848"/>
      <c r="N202" s="848"/>
      <c r="O202" s="197"/>
      <c r="P202" s="848"/>
      <c r="Q202" s="484" t="s">
        <v>47</v>
      </c>
      <c r="R202" s="206">
        <v>649740</v>
      </c>
      <c r="S202" s="155">
        <f>SUM(F202*R202)</f>
        <v>1949220</v>
      </c>
      <c r="T202" s="156">
        <v>0.22</v>
      </c>
      <c r="U202" s="480">
        <f t="shared" si="81"/>
        <v>428828.4</v>
      </c>
      <c r="V202" s="480">
        <f t="shared" si="82"/>
        <v>1520391.6</v>
      </c>
      <c r="W202" s="424">
        <f t="shared" si="83"/>
        <v>1520391.6</v>
      </c>
      <c r="X202" s="156">
        <v>0.11</v>
      </c>
      <c r="Y202" s="424">
        <f t="shared" si="77"/>
        <v>1687634.676</v>
      </c>
    </row>
    <row r="203" spans="1:26" s="120" customFormat="1" ht="15.5" x14ac:dyDescent="0.35">
      <c r="A203" s="787"/>
      <c r="B203" s="784"/>
      <c r="C203" s="787"/>
      <c r="D203" s="787"/>
      <c r="E203" s="282" t="s">
        <v>287</v>
      </c>
      <c r="F203" s="310">
        <v>10</v>
      </c>
      <c r="G203" s="311" t="s">
        <v>45</v>
      </c>
      <c r="H203" s="312">
        <v>248522</v>
      </c>
      <c r="I203" s="413">
        <f t="shared" si="78"/>
        <v>2485220</v>
      </c>
      <c r="J203" s="311">
        <v>0.2</v>
      </c>
      <c r="K203" s="415">
        <f t="shared" si="79"/>
        <v>497044</v>
      </c>
      <c r="L203" s="415">
        <f t="shared" si="80"/>
        <v>1988176</v>
      </c>
      <c r="M203" s="848"/>
      <c r="N203" s="848"/>
      <c r="O203" s="197"/>
      <c r="P203" s="848"/>
      <c r="Q203" s="270" t="s">
        <v>47</v>
      </c>
      <c r="R203" s="483">
        <v>159100</v>
      </c>
      <c r="S203" s="155">
        <f>SUM(F203*R203)</f>
        <v>1591000</v>
      </c>
      <c r="T203" s="156">
        <v>0.22</v>
      </c>
      <c r="U203" s="480">
        <f t="shared" si="81"/>
        <v>350020</v>
      </c>
      <c r="V203" s="480">
        <f t="shared" si="82"/>
        <v>1240980</v>
      </c>
      <c r="W203" s="424">
        <f t="shared" si="83"/>
        <v>1240980</v>
      </c>
      <c r="X203" s="156">
        <v>0.11</v>
      </c>
      <c r="Y203" s="424">
        <f t="shared" si="77"/>
        <v>1377487.8</v>
      </c>
    </row>
    <row r="204" spans="1:26" s="119" customFormat="1" ht="15.5" x14ac:dyDescent="0.35">
      <c r="A204" s="788"/>
      <c r="B204" s="785"/>
      <c r="C204" s="788"/>
      <c r="D204" s="788"/>
      <c r="E204" s="599" t="s">
        <v>122</v>
      </c>
      <c r="F204" s="202">
        <v>2</v>
      </c>
      <c r="G204" s="315" t="s">
        <v>52</v>
      </c>
      <c r="H204" s="177">
        <v>174000</v>
      </c>
      <c r="I204" s="419">
        <f t="shared" si="78"/>
        <v>348000</v>
      </c>
      <c r="J204" s="136">
        <v>0.2</v>
      </c>
      <c r="K204" s="383">
        <f t="shared" si="79"/>
        <v>69600</v>
      </c>
      <c r="L204" s="383">
        <f t="shared" si="80"/>
        <v>278400</v>
      </c>
      <c r="M204" s="847"/>
      <c r="N204" s="847"/>
      <c r="O204" s="185"/>
      <c r="P204" s="847"/>
      <c r="Q204" s="652" t="s">
        <v>98</v>
      </c>
      <c r="R204" s="338">
        <v>23636</v>
      </c>
      <c r="S204" s="173">
        <f>SUM(F204*R204)</f>
        <v>47272</v>
      </c>
      <c r="T204" s="639">
        <v>0</v>
      </c>
      <c r="U204" s="242">
        <f t="shared" si="81"/>
        <v>0</v>
      </c>
      <c r="V204" s="242">
        <f t="shared" si="82"/>
        <v>47272</v>
      </c>
      <c r="W204" s="241">
        <f t="shared" si="83"/>
        <v>47272</v>
      </c>
      <c r="X204" s="639">
        <v>0.11</v>
      </c>
      <c r="Y204" s="241">
        <f t="shared" si="77"/>
        <v>52471.92</v>
      </c>
    </row>
    <row r="205" spans="1:26" s="270" customFormat="1" ht="15.5" x14ac:dyDescent="0.35">
      <c r="A205" s="786">
        <v>14</v>
      </c>
      <c r="B205" s="783">
        <v>45693</v>
      </c>
      <c r="C205" s="786">
        <v>117500225</v>
      </c>
      <c r="D205" s="786" t="s">
        <v>37</v>
      </c>
      <c r="E205" s="317" t="s">
        <v>220</v>
      </c>
      <c r="F205" s="203">
        <v>1</v>
      </c>
      <c r="G205" s="319" t="s">
        <v>39</v>
      </c>
      <c r="H205" s="320">
        <v>627000</v>
      </c>
      <c r="I205" s="412">
        <f t="shared" si="78"/>
        <v>627000</v>
      </c>
      <c r="J205" s="319">
        <v>0</v>
      </c>
      <c r="K205" s="382">
        <f t="shared" si="79"/>
        <v>0</v>
      </c>
      <c r="L205" s="382">
        <f t="shared" si="80"/>
        <v>627000</v>
      </c>
      <c r="M205" s="846">
        <f>SUM(L205:L223)</f>
        <v>83560000</v>
      </c>
      <c r="N205" s="846">
        <f>SUM(M205*11%)</f>
        <v>9191600</v>
      </c>
      <c r="O205" s="187"/>
      <c r="P205" s="846">
        <f>SUM(M205+N205)</f>
        <v>92751600</v>
      </c>
      <c r="Q205" s="485" t="s">
        <v>258</v>
      </c>
      <c r="R205" s="451">
        <v>270930</v>
      </c>
      <c r="S205" s="649">
        <f>SUM(F205*R205)</f>
        <v>270930</v>
      </c>
      <c r="T205" s="638">
        <v>0</v>
      </c>
      <c r="U205" s="239">
        <f t="shared" si="81"/>
        <v>0</v>
      </c>
      <c r="V205" s="239">
        <f t="shared" si="82"/>
        <v>270930</v>
      </c>
      <c r="W205" s="238">
        <f t="shared" si="83"/>
        <v>270930</v>
      </c>
      <c r="X205" s="638">
        <v>0.11</v>
      </c>
      <c r="Y205" s="238">
        <f t="shared" si="77"/>
        <v>300732.3</v>
      </c>
      <c r="Z205" s="523"/>
    </row>
    <row r="206" spans="1:26" s="120" customFormat="1" ht="15.5" x14ac:dyDescent="0.35">
      <c r="A206" s="787"/>
      <c r="B206" s="784"/>
      <c r="C206" s="787"/>
      <c r="D206" s="787"/>
      <c r="E206" s="282" t="s">
        <v>177</v>
      </c>
      <c r="F206" s="310">
        <v>1</v>
      </c>
      <c r="G206" s="158" t="s">
        <v>39</v>
      </c>
      <c r="H206" s="157">
        <v>983000</v>
      </c>
      <c r="I206" s="413">
        <f t="shared" si="78"/>
        <v>983000</v>
      </c>
      <c r="J206" s="311">
        <v>0</v>
      </c>
      <c r="K206" s="415">
        <f t="shared" si="79"/>
        <v>0</v>
      </c>
      <c r="L206" s="415">
        <f t="shared" si="80"/>
        <v>983000</v>
      </c>
      <c r="M206" s="848"/>
      <c r="N206" s="848"/>
      <c r="O206" s="197"/>
      <c r="P206" s="848"/>
      <c r="Q206" s="484" t="s">
        <v>258</v>
      </c>
      <c r="R206" s="483">
        <v>424765</v>
      </c>
      <c r="S206" s="155">
        <f>SUM(F206*R206)</f>
        <v>424765</v>
      </c>
      <c r="T206" s="156">
        <v>0</v>
      </c>
      <c r="U206" s="480">
        <f t="shared" si="81"/>
        <v>0</v>
      </c>
      <c r="V206" s="480">
        <f t="shared" si="82"/>
        <v>424765</v>
      </c>
      <c r="W206" s="424">
        <f t="shared" si="83"/>
        <v>424765</v>
      </c>
      <c r="X206" s="156">
        <v>0.11</v>
      </c>
      <c r="Y206" s="424">
        <f t="shared" si="77"/>
        <v>471489.15</v>
      </c>
    </row>
    <row r="207" spans="1:26" s="120" customFormat="1" ht="15.5" x14ac:dyDescent="0.35">
      <c r="A207" s="787"/>
      <c r="B207" s="784"/>
      <c r="C207" s="787"/>
      <c r="D207" s="787"/>
      <c r="E207" s="282" t="s">
        <v>316</v>
      </c>
      <c r="F207" s="75">
        <v>1</v>
      </c>
      <c r="G207" s="311" t="s">
        <v>45</v>
      </c>
      <c r="H207" s="312">
        <v>4583750</v>
      </c>
      <c r="I207" s="413">
        <f t="shared" si="78"/>
        <v>4583750</v>
      </c>
      <c r="J207" s="311">
        <v>0.2</v>
      </c>
      <c r="K207" s="415">
        <f t="shared" si="79"/>
        <v>916750</v>
      </c>
      <c r="L207" s="415">
        <f t="shared" si="80"/>
        <v>3667000</v>
      </c>
      <c r="M207" s="848"/>
      <c r="N207" s="848"/>
      <c r="O207" s="197"/>
      <c r="P207" s="848"/>
      <c r="Q207" s="270" t="s">
        <v>140</v>
      </c>
      <c r="R207" s="206">
        <v>1625000</v>
      </c>
      <c r="S207" s="155">
        <f>SUM(F207*R207)</f>
        <v>1625000</v>
      </c>
      <c r="T207" s="156">
        <v>0.25</v>
      </c>
      <c r="U207" s="480">
        <f t="shared" si="81"/>
        <v>406250</v>
      </c>
      <c r="V207" s="480">
        <f t="shared" si="82"/>
        <v>1218750</v>
      </c>
      <c r="W207" s="424">
        <f t="shared" si="83"/>
        <v>1218750</v>
      </c>
      <c r="X207" s="156">
        <v>0.11</v>
      </c>
      <c r="Y207" s="424">
        <f t="shared" si="77"/>
        <v>1352812.5</v>
      </c>
    </row>
    <row r="208" spans="1:26" s="120" customFormat="1" ht="15.5" x14ac:dyDescent="0.35">
      <c r="A208" s="787"/>
      <c r="B208" s="784"/>
      <c r="C208" s="787"/>
      <c r="D208" s="787"/>
      <c r="E208" s="70" t="s">
        <v>379</v>
      </c>
      <c r="F208" s="310">
        <v>1</v>
      </c>
      <c r="G208" s="311" t="s">
        <v>46</v>
      </c>
      <c r="H208" s="157">
        <v>187500</v>
      </c>
      <c r="I208" s="413">
        <f t="shared" si="78"/>
        <v>187500</v>
      </c>
      <c r="J208" s="311">
        <v>0.2</v>
      </c>
      <c r="K208" s="415">
        <f t="shared" si="79"/>
        <v>37500</v>
      </c>
      <c r="L208" s="415">
        <f t="shared" si="80"/>
        <v>150000</v>
      </c>
      <c r="M208" s="848"/>
      <c r="N208" s="848"/>
      <c r="O208" s="197"/>
      <c r="P208" s="848"/>
      <c r="Q208" s="484" t="s">
        <v>58</v>
      </c>
      <c r="R208" s="483">
        <v>102000</v>
      </c>
      <c r="S208" s="155">
        <f>SUM(F208*R208)</f>
        <v>102000</v>
      </c>
      <c r="T208" s="156">
        <v>0.2</v>
      </c>
      <c r="U208" s="480">
        <f t="shared" si="81"/>
        <v>20400</v>
      </c>
      <c r="V208" s="480">
        <f t="shared" si="82"/>
        <v>81600</v>
      </c>
      <c r="W208" s="424">
        <f t="shared" si="83"/>
        <v>81600</v>
      </c>
      <c r="X208" s="156">
        <v>0.11</v>
      </c>
      <c r="Y208" s="424">
        <f t="shared" si="77"/>
        <v>90576</v>
      </c>
    </row>
    <row r="209" spans="1:25" s="20" customFormat="1" ht="15.5" x14ac:dyDescent="0.35">
      <c r="A209" s="787"/>
      <c r="B209" s="784"/>
      <c r="C209" s="787"/>
      <c r="D209" s="787"/>
      <c r="E209" s="130" t="s">
        <v>380</v>
      </c>
      <c r="F209" s="310">
        <v>2</v>
      </c>
      <c r="G209" s="311" t="s">
        <v>46</v>
      </c>
      <c r="H209" s="157">
        <v>187500</v>
      </c>
      <c r="I209" s="413">
        <f t="shared" si="78"/>
        <v>375000</v>
      </c>
      <c r="J209" s="311">
        <v>0.2</v>
      </c>
      <c r="K209" s="415">
        <f t="shared" si="79"/>
        <v>75000</v>
      </c>
      <c r="L209" s="415">
        <f t="shared" si="80"/>
        <v>300000</v>
      </c>
      <c r="M209" s="848"/>
      <c r="N209" s="848"/>
      <c r="O209" s="197"/>
      <c r="P209" s="848"/>
      <c r="Q209" s="69" t="s">
        <v>58</v>
      </c>
      <c r="R209" s="483">
        <v>85000</v>
      </c>
      <c r="S209" s="155">
        <f>SUM(F209*R209)</f>
        <v>170000</v>
      </c>
      <c r="T209" s="156">
        <v>0.2</v>
      </c>
      <c r="U209" s="480">
        <f t="shared" si="81"/>
        <v>34000</v>
      </c>
      <c r="V209" s="480">
        <f t="shared" si="82"/>
        <v>136000</v>
      </c>
      <c r="W209" s="424">
        <f t="shared" si="83"/>
        <v>136000</v>
      </c>
      <c r="X209" s="156">
        <v>0.11</v>
      </c>
      <c r="Y209" s="424">
        <f t="shared" si="77"/>
        <v>150960</v>
      </c>
    </row>
    <row r="210" spans="1:25" s="120" customFormat="1" ht="15.5" x14ac:dyDescent="0.35">
      <c r="A210" s="787"/>
      <c r="B210" s="784"/>
      <c r="C210" s="787"/>
      <c r="D210" s="787"/>
      <c r="E210" s="282" t="s">
        <v>307</v>
      </c>
      <c r="F210" s="75">
        <v>4</v>
      </c>
      <c r="G210" s="311" t="s">
        <v>45</v>
      </c>
      <c r="H210" s="157">
        <v>2708750</v>
      </c>
      <c r="I210" s="413">
        <f t="shared" si="78"/>
        <v>10835000</v>
      </c>
      <c r="J210" s="311">
        <v>0.2</v>
      </c>
      <c r="K210" s="415">
        <f t="shared" si="79"/>
        <v>2167000</v>
      </c>
      <c r="L210" s="415">
        <f t="shared" si="80"/>
        <v>8668000</v>
      </c>
      <c r="M210" s="848"/>
      <c r="N210" s="848"/>
      <c r="O210" s="197"/>
      <c r="P210" s="848"/>
      <c r="Q210" s="270" t="s">
        <v>140</v>
      </c>
      <c r="R210" s="206">
        <v>1625000</v>
      </c>
      <c r="S210" s="155">
        <f>SUM(F210*R210)</f>
        <v>6500000</v>
      </c>
      <c r="T210" s="156">
        <v>0.25</v>
      </c>
      <c r="U210" s="480">
        <f t="shared" si="81"/>
        <v>1625000</v>
      </c>
      <c r="V210" s="480">
        <f t="shared" si="82"/>
        <v>4875000</v>
      </c>
      <c r="W210" s="424">
        <f t="shared" si="83"/>
        <v>4875000</v>
      </c>
      <c r="X210" s="156">
        <v>0.11</v>
      </c>
      <c r="Y210" s="424">
        <f t="shared" si="77"/>
        <v>5411250</v>
      </c>
    </row>
    <row r="211" spans="1:25" s="120" customFormat="1" ht="15.5" x14ac:dyDescent="0.35">
      <c r="A211" s="787"/>
      <c r="B211" s="784"/>
      <c r="C211" s="787"/>
      <c r="D211" s="787"/>
      <c r="E211" s="125" t="s">
        <v>155</v>
      </c>
      <c r="F211" s="75">
        <v>5</v>
      </c>
      <c r="G211" s="158" t="s">
        <v>45</v>
      </c>
      <c r="H211" s="157">
        <v>1682000</v>
      </c>
      <c r="I211" s="413">
        <f t="shared" si="78"/>
        <v>8410000</v>
      </c>
      <c r="J211" s="311">
        <v>0</v>
      </c>
      <c r="K211" s="415">
        <f t="shared" si="79"/>
        <v>0</v>
      </c>
      <c r="L211" s="415">
        <f t="shared" si="80"/>
        <v>8410000</v>
      </c>
      <c r="M211" s="848"/>
      <c r="N211" s="848"/>
      <c r="O211" s="197"/>
      <c r="P211" s="848"/>
      <c r="Q211" s="484" t="s">
        <v>258</v>
      </c>
      <c r="R211" s="483">
        <v>557000</v>
      </c>
      <c r="S211" s="155">
        <f>SUM(F211*R211)</f>
        <v>2785000</v>
      </c>
      <c r="T211" s="156">
        <v>0</v>
      </c>
      <c r="U211" s="480">
        <f t="shared" si="81"/>
        <v>0</v>
      </c>
      <c r="V211" s="480">
        <f t="shared" si="82"/>
        <v>2785000</v>
      </c>
      <c r="W211" s="424">
        <f t="shared" si="83"/>
        <v>2785000</v>
      </c>
      <c r="X211" s="156">
        <v>0.11</v>
      </c>
      <c r="Y211" s="424">
        <f t="shared" ref="Y211:Y239" si="84">SUM(W211+(W211*X211))</f>
        <v>3091350</v>
      </c>
    </row>
    <row r="212" spans="1:25" s="120" customFormat="1" ht="15.5" x14ac:dyDescent="0.35">
      <c r="A212" s="787"/>
      <c r="B212" s="784"/>
      <c r="C212" s="787"/>
      <c r="D212" s="787"/>
      <c r="E212" s="282" t="s">
        <v>176</v>
      </c>
      <c r="F212" s="75">
        <v>1</v>
      </c>
      <c r="G212" s="311" t="s">
        <v>46</v>
      </c>
      <c r="H212" s="157">
        <v>989000</v>
      </c>
      <c r="I212" s="413">
        <f t="shared" si="78"/>
        <v>989000</v>
      </c>
      <c r="J212" s="311">
        <v>0</v>
      </c>
      <c r="K212" s="415">
        <f t="shared" si="79"/>
        <v>0</v>
      </c>
      <c r="L212" s="415">
        <f t="shared" si="80"/>
        <v>989000</v>
      </c>
      <c r="M212" s="848"/>
      <c r="N212" s="848"/>
      <c r="O212" s="197"/>
      <c r="P212" s="848"/>
      <c r="Q212" s="484" t="s">
        <v>40</v>
      </c>
      <c r="R212" s="483">
        <v>877000</v>
      </c>
      <c r="S212" s="155">
        <f>SUM(F212*R212)</f>
        <v>877000</v>
      </c>
      <c r="T212" s="156">
        <v>0.3</v>
      </c>
      <c r="U212" s="480">
        <f t="shared" si="81"/>
        <v>263100</v>
      </c>
      <c r="V212" s="480">
        <f t="shared" si="82"/>
        <v>613900</v>
      </c>
      <c r="W212" s="424">
        <f t="shared" si="83"/>
        <v>613900</v>
      </c>
      <c r="X212" s="156">
        <v>0.11</v>
      </c>
      <c r="Y212" s="424">
        <f t="shared" si="84"/>
        <v>681429</v>
      </c>
    </row>
    <row r="213" spans="1:25" s="120" customFormat="1" ht="15.5" x14ac:dyDescent="0.35">
      <c r="A213" s="787"/>
      <c r="B213" s="784"/>
      <c r="C213" s="787"/>
      <c r="D213" s="787"/>
      <c r="E213" s="125" t="s">
        <v>156</v>
      </c>
      <c r="F213" s="75">
        <v>1</v>
      </c>
      <c r="G213" s="158" t="s">
        <v>39</v>
      </c>
      <c r="H213" s="157">
        <v>489000</v>
      </c>
      <c r="I213" s="54">
        <f t="shared" ref="I213:I244" si="85">SUM(F213*H213)</f>
        <v>489000</v>
      </c>
      <c r="J213" s="158">
        <v>0</v>
      </c>
      <c r="K213" s="415">
        <f t="shared" ref="K213:K244" si="86">SUM(I213*J213)</f>
        <v>0</v>
      </c>
      <c r="L213" s="415">
        <f t="shared" ref="L213:L244" si="87">SUM(I213-K213)</f>
        <v>489000</v>
      </c>
      <c r="M213" s="848"/>
      <c r="N213" s="848"/>
      <c r="O213" s="197"/>
      <c r="P213" s="848"/>
      <c r="Q213" s="484" t="s">
        <v>258</v>
      </c>
      <c r="R213" s="483">
        <v>211255</v>
      </c>
      <c r="S213" s="155">
        <f>SUM(F213*R213)</f>
        <v>211255</v>
      </c>
      <c r="T213" s="156">
        <v>0</v>
      </c>
      <c r="U213" s="480">
        <f t="shared" ref="U213:U239" si="88">SUM(S213*T213)</f>
        <v>0</v>
      </c>
      <c r="V213" s="480">
        <f t="shared" ref="V213:V244" si="89">SUM(S213-U213)</f>
        <v>211255</v>
      </c>
      <c r="W213" s="424">
        <f t="shared" ref="W213:W244" si="90">SUM(V213)</f>
        <v>211255</v>
      </c>
      <c r="X213" s="156">
        <v>0.11</v>
      </c>
      <c r="Y213" s="424">
        <f t="shared" si="84"/>
        <v>234493.05</v>
      </c>
    </row>
    <row r="214" spans="1:25" s="120" customFormat="1" ht="15.5" x14ac:dyDescent="0.35">
      <c r="A214" s="787"/>
      <c r="B214" s="784"/>
      <c r="C214" s="787"/>
      <c r="D214" s="787"/>
      <c r="E214" s="125" t="s">
        <v>43</v>
      </c>
      <c r="F214" s="75">
        <v>2</v>
      </c>
      <c r="G214" s="158" t="s">
        <v>39</v>
      </c>
      <c r="H214" s="157">
        <v>5588000</v>
      </c>
      <c r="I214" s="413">
        <f t="shared" si="85"/>
        <v>11176000</v>
      </c>
      <c r="J214" s="311">
        <v>0</v>
      </c>
      <c r="K214" s="415">
        <f t="shared" si="86"/>
        <v>0</v>
      </c>
      <c r="L214" s="415">
        <f t="shared" si="87"/>
        <v>11176000</v>
      </c>
      <c r="M214" s="848"/>
      <c r="N214" s="848"/>
      <c r="O214" s="197"/>
      <c r="P214" s="848"/>
      <c r="Q214" s="484" t="s">
        <v>258</v>
      </c>
      <c r="R214" s="483">
        <v>2417690</v>
      </c>
      <c r="S214" s="155">
        <f>SUM(F214*R214)</f>
        <v>4835380</v>
      </c>
      <c r="T214" s="156">
        <v>0</v>
      </c>
      <c r="U214" s="480">
        <f t="shared" si="88"/>
        <v>0</v>
      </c>
      <c r="V214" s="480">
        <f t="shared" si="89"/>
        <v>4835380</v>
      </c>
      <c r="W214" s="424">
        <f t="shared" si="90"/>
        <v>4835380</v>
      </c>
      <c r="X214" s="156">
        <v>0.11</v>
      </c>
      <c r="Y214" s="424">
        <f t="shared" si="84"/>
        <v>5367271.8</v>
      </c>
    </row>
    <row r="215" spans="1:25" s="120" customFormat="1" ht="15.5" x14ac:dyDescent="0.35">
      <c r="A215" s="787"/>
      <c r="B215" s="784"/>
      <c r="C215" s="787"/>
      <c r="D215" s="787"/>
      <c r="E215" s="125" t="s">
        <v>59</v>
      </c>
      <c r="F215" s="75">
        <v>3</v>
      </c>
      <c r="G215" s="158" t="s">
        <v>42</v>
      </c>
      <c r="H215" s="157">
        <v>2892000</v>
      </c>
      <c r="I215" s="413">
        <f t="shared" si="85"/>
        <v>8676000</v>
      </c>
      <c r="J215" s="311">
        <v>0</v>
      </c>
      <c r="K215" s="415">
        <f t="shared" si="86"/>
        <v>0</v>
      </c>
      <c r="L215" s="415">
        <f t="shared" si="87"/>
        <v>8676000</v>
      </c>
      <c r="M215" s="848"/>
      <c r="N215" s="848"/>
      <c r="O215" s="197"/>
      <c r="P215" s="848"/>
      <c r="Q215" s="484" t="s">
        <v>258</v>
      </c>
      <c r="R215" s="483">
        <v>1462000</v>
      </c>
      <c r="S215" s="155">
        <f>SUM(F215*R215)</f>
        <v>4386000</v>
      </c>
      <c r="T215" s="156">
        <v>0</v>
      </c>
      <c r="U215" s="480">
        <f t="shared" si="88"/>
        <v>0</v>
      </c>
      <c r="V215" s="480">
        <f t="shared" si="89"/>
        <v>4386000</v>
      </c>
      <c r="W215" s="424">
        <f t="shared" si="90"/>
        <v>4386000</v>
      </c>
      <c r="X215" s="156">
        <v>0.11</v>
      </c>
      <c r="Y215" s="424">
        <f t="shared" si="84"/>
        <v>4868460</v>
      </c>
    </row>
    <row r="216" spans="1:25" s="120" customFormat="1" ht="15.5" x14ac:dyDescent="0.35">
      <c r="A216" s="787"/>
      <c r="B216" s="784"/>
      <c r="C216" s="787"/>
      <c r="D216" s="787"/>
      <c r="E216" s="125" t="s">
        <v>111</v>
      </c>
      <c r="F216" s="75">
        <v>7</v>
      </c>
      <c r="G216" s="158" t="s">
        <v>42</v>
      </c>
      <c r="H216" s="157">
        <v>1816000</v>
      </c>
      <c r="I216" s="413">
        <f t="shared" si="85"/>
        <v>12712000</v>
      </c>
      <c r="J216" s="311">
        <v>0</v>
      </c>
      <c r="K216" s="415">
        <f t="shared" si="86"/>
        <v>0</v>
      </c>
      <c r="L216" s="415">
        <f t="shared" si="87"/>
        <v>12712000</v>
      </c>
      <c r="M216" s="848"/>
      <c r="N216" s="848"/>
      <c r="O216" s="197"/>
      <c r="P216" s="848"/>
      <c r="Q216" s="484" t="s">
        <v>258</v>
      </c>
      <c r="R216" s="483">
        <v>658000</v>
      </c>
      <c r="S216" s="155">
        <f>SUM(F216*R216)</f>
        <v>4606000</v>
      </c>
      <c r="T216" s="156">
        <v>0</v>
      </c>
      <c r="U216" s="480">
        <f t="shared" si="88"/>
        <v>0</v>
      </c>
      <c r="V216" s="480">
        <f t="shared" si="89"/>
        <v>4606000</v>
      </c>
      <c r="W216" s="424">
        <f t="shared" si="90"/>
        <v>4606000</v>
      </c>
      <c r="X216" s="156">
        <v>0.11</v>
      </c>
      <c r="Y216" s="424">
        <f t="shared" si="84"/>
        <v>5112660</v>
      </c>
    </row>
    <row r="217" spans="1:25" s="119" customFormat="1" ht="15.5" x14ac:dyDescent="0.35">
      <c r="A217" s="787"/>
      <c r="B217" s="784"/>
      <c r="C217" s="787"/>
      <c r="D217" s="787"/>
      <c r="E217" s="313" t="s">
        <v>175</v>
      </c>
      <c r="F217" s="75">
        <v>1</v>
      </c>
      <c r="G217" s="158" t="s">
        <v>46</v>
      </c>
      <c r="H217" s="157">
        <v>552000</v>
      </c>
      <c r="I217" s="413">
        <f t="shared" si="85"/>
        <v>552000</v>
      </c>
      <c r="J217" s="158">
        <v>0</v>
      </c>
      <c r="K217" s="415">
        <f t="shared" si="86"/>
        <v>0</v>
      </c>
      <c r="L217" s="415">
        <f t="shared" si="87"/>
        <v>552000</v>
      </c>
      <c r="M217" s="848"/>
      <c r="N217" s="848"/>
      <c r="O217" s="197"/>
      <c r="P217" s="848"/>
      <c r="Q217" s="484" t="s">
        <v>258</v>
      </c>
      <c r="R217" s="483">
        <v>264055</v>
      </c>
      <c r="S217" s="155">
        <f>SUM(F217*R217)</f>
        <v>264055</v>
      </c>
      <c r="T217" s="156">
        <v>0</v>
      </c>
      <c r="U217" s="480">
        <f t="shared" si="88"/>
        <v>0</v>
      </c>
      <c r="V217" s="480">
        <f t="shared" si="89"/>
        <v>264055</v>
      </c>
      <c r="W217" s="424">
        <f t="shared" si="90"/>
        <v>264055</v>
      </c>
      <c r="X217" s="156">
        <v>0.11</v>
      </c>
      <c r="Y217" s="424">
        <f t="shared" si="84"/>
        <v>293101.05</v>
      </c>
    </row>
    <row r="218" spans="1:25" s="35" customFormat="1" ht="15.5" x14ac:dyDescent="0.35">
      <c r="A218" s="787"/>
      <c r="B218" s="784"/>
      <c r="C218" s="787"/>
      <c r="D218" s="787"/>
      <c r="E218" s="282" t="s">
        <v>297</v>
      </c>
      <c r="F218" s="75">
        <v>1</v>
      </c>
      <c r="G218" s="311" t="s">
        <v>39</v>
      </c>
      <c r="H218" s="312">
        <v>2420000</v>
      </c>
      <c r="I218" s="413">
        <f t="shared" si="85"/>
        <v>2420000</v>
      </c>
      <c r="J218" s="311">
        <v>0</v>
      </c>
      <c r="K218" s="415">
        <f t="shared" si="86"/>
        <v>0</v>
      </c>
      <c r="L218" s="415">
        <f t="shared" si="87"/>
        <v>2420000</v>
      </c>
      <c r="M218" s="848"/>
      <c r="N218" s="848"/>
      <c r="O218" s="197"/>
      <c r="P218" s="848"/>
      <c r="Q218" s="484" t="s">
        <v>258</v>
      </c>
      <c r="R218" s="220">
        <v>1046980</v>
      </c>
      <c r="S218" s="155">
        <f>SUM(F218*R218)</f>
        <v>1046980</v>
      </c>
      <c r="T218" s="156">
        <v>0</v>
      </c>
      <c r="U218" s="480">
        <f t="shared" si="88"/>
        <v>0</v>
      </c>
      <c r="V218" s="480">
        <f t="shared" si="89"/>
        <v>1046980</v>
      </c>
      <c r="W218" s="424">
        <f t="shared" si="90"/>
        <v>1046980</v>
      </c>
      <c r="X218" s="156">
        <v>0.11</v>
      </c>
      <c r="Y218" s="424">
        <f t="shared" si="84"/>
        <v>1162147.8</v>
      </c>
    </row>
    <row r="219" spans="1:25" s="120" customFormat="1" ht="15.5" x14ac:dyDescent="0.35">
      <c r="A219" s="787"/>
      <c r="B219" s="784"/>
      <c r="C219" s="787"/>
      <c r="D219" s="787"/>
      <c r="E219" s="125" t="s">
        <v>147</v>
      </c>
      <c r="F219" s="310">
        <v>4</v>
      </c>
      <c r="G219" s="158" t="s">
        <v>39</v>
      </c>
      <c r="H219" s="157">
        <v>3328000</v>
      </c>
      <c r="I219" s="54">
        <f t="shared" si="85"/>
        <v>13312000</v>
      </c>
      <c r="J219" s="158">
        <v>0</v>
      </c>
      <c r="K219" s="415">
        <f t="shared" si="86"/>
        <v>0</v>
      </c>
      <c r="L219" s="415">
        <f t="shared" si="87"/>
        <v>13312000</v>
      </c>
      <c r="M219" s="848"/>
      <c r="N219" s="848"/>
      <c r="O219" s="197"/>
      <c r="P219" s="848"/>
      <c r="Q219" s="484" t="s">
        <v>258</v>
      </c>
      <c r="R219" s="483">
        <v>500500</v>
      </c>
      <c r="S219" s="155">
        <f>SUM(F219*R219)</f>
        <v>2002000</v>
      </c>
      <c r="T219" s="156">
        <v>0</v>
      </c>
      <c r="U219" s="480">
        <f t="shared" si="88"/>
        <v>0</v>
      </c>
      <c r="V219" s="480">
        <f t="shared" si="89"/>
        <v>2002000</v>
      </c>
      <c r="W219" s="424">
        <f t="shared" si="90"/>
        <v>2002000</v>
      </c>
      <c r="X219" s="156">
        <v>0.11</v>
      </c>
      <c r="Y219" s="424">
        <f t="shared" si="84"/>
        <v>2222220</v>
      </c>
    </row>
    <row r="220" spans="1:25" s="120" customFormat="1" ht="15.5" x14ac:dyDescent="0.35">
      <c r="A220" s="787"/>
      <c r="B220" s="784"/>
      <c r="C220" s="787"/>
      <c r="D220" s="787"/>
      <c r="E220" s="125" t="s">
        <v>61</v>
      </c>
      <c r="F220" s="75">
        <v>2</v>
      </c>
      <c r="G220" s="311" t="s">
        <v>39</v>
      </c>
      <c r="H220" s="157">
        <v>3609000</v>
      </c>
      <c r="I220" s="413">
        <f t="shared" si="85"/>
        <v>7218000</v>
      </c>
      <c r="J220" s="311">
        <v>0</v>
      </c>
      <c r="K220" s="415">
        <f t="shared" si="86"/>
        <v>0</v>
      </c>
      <c r="L220" s="415">
        <f t="shared" si="87"/>
        <v>7218000</v>
      </c>
      <c r="M220" s="848"/>
      <c r="N220" s="848"/>
      <c r="O220" s="197"/>
      <c r="P220" s="848"/>
      <c r="Q220" s="484" t="s">
        <v>258</v>
      </c>
      <c r="R220" s="483">
        <v>1561285</v>
      </c>
      <c r="S220" s="155">
        <f>SUM(F220*R220)</f>
        <v>3122570</v>
      </c>
      <c r="T220" s="156">
        <v>0</v>
      </c>
      <c r="U220" s="480">
        <f t="shared" si="88"/>
        <v>0</v>
      </c>
      <c r="V220" s="480">
        <f t="shared" si="89"/>
        <v>3122570</v>
      </c>
      <c r="W220" s="424">
        <f t="shared" si="90"/>
        <v>3122570</v>
      </c>
      <c r="X220" s="156">
        <v>0.11</v>
      </c>
      <c r="Y220" s="424">
        <f t="shared" si="84"/>
        <v>3466052.7</v>
      </c>
    </row>
    <row r="221" spans="1:25" s="120" customFormat="1" ht="15.5" x14ac:dyDescent="0.35">
      <c r="A221" s="787"/>
      <c r="B221" s="784"/>
      <c r="C221" s="787"/>
      <c r="D221" s="787"/>
      <c r="E221" s="282" t="s">
        <v>179</v>
      </c>
      <c r="F221" s="75">
        <v>1</v>
      </c>
      <c r="G221" s="311" t="s">
        <v>39</v>
      </c>
      <c r="H221" s="157">
        <v>1667000</v>
      </c>
      <c r="I221" s="413">
        <f t="shared" si="85"/>
        <v>1667000</v>
      </c>
      <c r="J221" s="311">
        <v>0</v>
      </c>
      <c r="K221" s="415">
        <f t="shared" si="86"/>
        <v>0</v>
      </c>
      <c r="L221" s="415">
        <f t="shared" si="87"/>
        <v>1667000</v>
      </c>
      <c r="M221" s="848"/>
      <c r="N221" s="848"/>
      <c r="O221" s="197"/>
      <c r="P221" s="848"/>
      <c r="Q221" s="484" t="s">
        <v>258</v>
      </c>
      <c r="R221" s="206">
        <v>720940</v>
      </c>
      <c r="S221" s="155">
        <f>SUM(F221*R221)</f>
        <v>720940</v>
      </c>
      <c r="T221" s="156">
        <v>0</v>
      </c>
      <c r="U221" s="480">
        <f t="shared" si="88"/>
        <v>0</v>
      </c>
      <c r="V221" s="480">
        <f t="shared" si="89"/>
        <v>720940</v>
      </c>
      <c r="W221" s="424">
        <f t="shared" si="90"/>
        <v>720940</v>
      </c>
      <c r="X221" s="156">
        <v>0.11</v>
      </c>
      <c r="Y221" s="424">
        <f t="shared" si="84"/>
        <v>800243.4</v>
      </c>
    </row>
    <row r="222" spans="1:25" s="120" customFormat="1" ht="15.5" x14ac:dyDescent="0.35">
      <c r="A222" s="787"/>
      <c r="B222" s="784"/>
      <c r="C222" s="787"/>
      <c r="D222" s="787"/>
      <c r="E222" s="282" t="s">
        <v>292</v>
      </c>
      <c r="F222" s="75">
        <v>1</v>
      </c>
      <c r="G222" s="311" t="s">
        <v>39</v>
      </c>
      <c r="H222" s="157">
        <v>622000</v>
      </c>
      <c r="I222" s="413">
        <f t="shared" si="85"/>
        <v>622000</v>
      </c>
      <c r="J222" s="311">
        <v>0</v>
      </c>
      <c r="K222" s="415">
        <f t="shared" si="86"/>
        <v>0</v>
      </c>
      <c r="L222" s="415">
        <f t="shared" si="87"/>
        <v>622000</v>
      </c>
      <c r="M222" s="848"/>
      <c r="N222" s="848"/>
      <c r="O222" s="197"/>
      <c r="P222" s="848"/>
      <c r="Q222" s="484" t="s">
        <v>258</v>
      </c>
      <c r="R222" s="483">
        <v>268620</v>
      </c>
      <c r="S222" s="155">
        <f>SUM(F222*R222)</f>
        <v>268620</v>
      </c>
      <c r="T222" s="156">
        <v>0</v>
      </c>
      <c r="U222" s="480">
        <f t="shared" si="88"/>
        <v>0</v>
      </c>
      <c r="V222" s="480">
        <f t="shared" si="89"/>
        <v>268620</v>
      </c>
      <c r="W222" s="424">
        <f t="shared" si="90"/>
        <v>268620</v>
      </c>
      <c r="X222" s="156">
        <v>0.11</v>
      </c>
      <c r="Y222" s="424">
        <f t="shared" si="84"/>
        <v>298168.2</v>
      </c>
    </row>
    <row r="223" spans="1:25" ht="15.5" x14ac:dyDescent="0.35">
      <c r="A223" s="788"/>
      <c r="B223" s="785"/>
      <c r="C223" s="788"/>
      <c r="D223" s="788"/>
      <c r="E223" s="214" t="s">
        <v>293</v>
      </c>
      <c r="F223" s="202">
        <v>1</v>
      </c>
      <c r="G223" s="315" t="s">
        <v>39</v>
      </c>
      <c r="H223" s="177">
        <v>922000</v>
      </c>
      <c r="I223" s="419">
        <f t="shared" si="85"/>
        <v>922000</v>
      </c>
      <c r="J223" s="315">
        <v>0</v>
      </c>
      <c r="K223" s="383">
        <f t="shared" si="86"/>
        <v>0</v>
      </c>
      <c r="L223" s="383">
        <f t="shared" si="87"/>
        <v>922000</v>
      </c>
      <c r="M223" s="847"/>
      <c r="N223" s="847"/>
      <c r="O223" s="198"/>
      <c r="P223" s="847"/>
      <c r="Q223" s="489" t="s">
        <v>258</v>
      </c>
      <c r="R223" s="186">
        <v>473110</v>
      </c>
      <c r="S223" s="173">
        <f>SUM(F223*R223)</f>
        <v>473110</v>
      </c>
      <c r="T223" s="639">
        <v>0</v>
      </c>
      <c r="U223" s="242">
        <f t="shared" si="88"/>
        <v>0</v>
      </c>
      <c r="V223" s="242">
        <f t="shared" si="89"/>
        <v>473110</v>
      </c>
      <c r="W223" s="241">
        <f t="shared" si="90"/>
        <v>473110</v>
      </c>
      <c r="X223" s="639">
        <v>0.11</v>
      </c>
      <c r="Y223" s="241">
        <f t="shared" si="84"/>
        <v>525152.1</v>
      </c>
    </row>
    <row r="224" spans="1:25" s="120" customFormat="1" ht="15.5" x14ac:dyDescent="0.35">
      <c r="A224" s="786">
        <v>15</v>
      </c>
      <c r="B224" s="783">
        <v>45693</v>
      </c>
      <c r="C224" s="786">
        <v>117510225</v>
      </c>
      <c r="D224" s="780" t="s">
        <v>37</v>
      </c>
      <c r="E224" s="339" t="s">
        <v>333</v>
      </c>
      <c r="F224" s="203">
        <v>3</v>
      </c>
      <c r="G224" s="319" t="s">
        <v>52</v>
      </c>
      <c r="H224" s="320">
        <v>3200000</v>
      </c>
      <c r="I224" s="412">
        <f t="shared" si="85"/>
        <v>9600000</v>
      </c>
      <c r="J224" s="319">
        <v>0</v>
      </c>
      <c r="K224" s="382">
        <f t="shared" si="86"/>
        <v>0</v>
      </c>
      <c r="L224" s="382">
        <f t="shared" si="87"/>
        <v>9600000</v>
      </c>
      <c r="M224" s="205">
        <f>SUM(L224:L225)</f>
        <v>18300000</v>
      </c>
      <c r="N224" s="205">
        <f>SUM(M224*11%)</f>
        <v>2013000</v>
      </c>
      <c r="O224" s="187"/>
      <c r="P224" s="229">
        <f>SUM(M224+N224)</f>
        <v>20313000</v>
      </c>
      <c r="Q224" s="485" t="s">
        <v>246</v>
      </c>
      <c r="R224" s="337">
        <v>1100000</v>
      </c>
      <c r="S224" s="649">
        <f>SUM(F224*R224)</f>
        <v>3300000</v>
      </c>
      <c r="T224" s="638">
        <v>0</v>
      </c>
      <c r="U224" s="239">
        <f t="shared" si="88"/>
        <v>0</v>
      </c>
      <c r="V224" s="239">
        <f t="shared" si="89"/>
        <v>3300000</v>
      </c>
      <c r="W224" s="238">
        <f t="shared" si="90"/>
        <v>3300000</v>
      </c>
      <c r="X224" s="638">
        <v>0.11</v>
      </c>
      <c r="Y224" s="238">
        <f t="shared" si="84"/>
        <v>3663000</v>
      </c>
    </row>
    <row r="225" spans="1:25" s="120" customFormat="1" ht="15.5" x14ac:dyDescent="0.35">
      <c r="A225" s="788"/>
      <c r="B225" s="785"/>
      <c r="C225" s="788"/>
      <c r="D225" s="782"/>
      <c r="E225" s="397" t="s">
        <v>332</v>
      </c>
      <c r="F225" s="202">
        <v>1</v>
      </c>
      <c r="G225" s="315" t="s">
        <v>70</v>
      </c>
      <c r="H225" s="316">
        <v>8700000</v>
      </c>
      <c r="I225" s="419">
        <f t="shared" si="85"/>
        <v>8700000</v>
      </c>
      <c r="J225" s="315">
        <v>0</v>
      </c>
      <c r="K225" s="383">
        <f t="shared" si="86"/>
        <v>0</v>
      </c>
      <c r="L225" s="383">
        <f t="shared" si="87"/>
        <v>8700000</v>
      </c>
      <c r="M225" s="249"/>
      <c r="N225" s="249"/>
      <c r="O225" s="198"/>
      <c r="P225" s="351"/>
      <c r="Q225" s="489" t="s">
        <v>246</v>
      </c>
      <c r="R225" s="338">
        <v>3500000</v>
      </c>
      <c r="S225" s="173">
        <f>SUM(F225*R225)</f>
        <v>3500000</v>
      </c>
      <c r="T225" s="639">
        <v>0</v>
      </c>
      <c r="U225" s="242">
        <f t="shared" si="88"/>
        <v>0</v>
      </c>
      <c r="V225" s="242">
        <f t="shared" si="89"/>
        <v>3500000</v>
      </c>
      <c r="W225" s="241">
        <f t="shared" si="90"/>
        <v>3500000</v>
      </c>
      <c r="X225" s="639">
        <v>0.11</v>
      </c>
      <c r="Y225" s="241">
        <f t="shared" si="84"/>
        <v>3885000</v>
      </c>
    </row>
    <row r="226" spans="1:25" s="120" customFormat="1" ht="15.5" x14ac:dyDescent="0.35">
      <c r="A226" s="786">
        <v>16</v>
      </c>
      <c r="B226" s="783">
        <v>45693</v>
      </c>
      <c r="C226" s="786">
        <v>117520225</v>
      </c>
      <c r="D226" s="786" t="s">
        <v>37</v>
      </c>
      <c r="E226" s="172" t="s">
        <v>442</v>
      </c>
      <c r="F226" s="318">
        <v>5</v>
      </c>
      <c r="G226" s="319" t="s">
        <v>45</v>
      </c>
      <c r="H226" s="320">
        <v>32500</v>
      </c>
      <c r="I226" s="412">
        <f t="shared" si="85"/>
        <v>162500</v>
      </c>
      <c r="J226" s="319">
        <v>0.2</v>
      </c>
      <c r="K226" s="382">
        <f t="shared" si="86"/>
        <v>32500</v>
      </c>
      <c r="L226" s="382">
        <f t="shared" si="87"/>
        <v>130000</v>
      </c>
      <c r="M226" s="846">
        <f>SUM(L226:L234)</f>
        <v>3320000</v>
      </c>
      <c r="N226" s="846">
        <f>SUM(M226*11%)</f>
        <v>365200</v>
      </c>
      <c r="O226" s="187"/>
      <c r="P226" s="846">
        <f>SUM(M226+N226)</f>
        <v>3685200</v>
      </c>
      <c r="Q226" s="485" t="s">
        <v>417</v>
      </c>
      <c r="R226" s="248">
        <v>23000</v>
      </c>
      <c r="S226" s="649">
        <f>SUM(F226*R226)</f>
        <v>115000</v>
      </c>
      <c r="T226" s="638">
        <v>0.25</v>
      </c>
      <c r="U226" s="239">
        <f t="shared" si="88"/>
        <v>28750</v>
      </c>
      <c r="V226" s="239">
        <f t="shared" si="89"/>
        <v>86250</v>
      </c>
      <c r="W226" s="238">
        <f t="shared" si="90"/>
        <v>86250</v>
      </c>
      <c r="X226" s="638">
        <v>0.11</v>
      </c>
      <c r="Y226" s="238">
        <f t="shared" si="84"/>
        <v>95737.5</v>
      </c>
    </row>
    <row r="227" spans="1:25" s="120" customFormat="1" ht="15.5" x14ac:dyDescent="0.35">
      <c r="A227" s="787"/>
      <c r="B227" s="784"/>
      <c r="C227" s="787"/>
      <c r="D227" s="787"/>
      <c r="E227" s="125" t="s">
        <v>443</v>
      </c>
      <c r="F227" s="310">
        <v>5</v>
      </c>
      <c r="G227" s="311" t="s">
        <v>45</v>
      </c>
      <c r="H227" s="312">
        <v>32500</v>
      </c>
      <c r="I227" s="413">
        <f t="shared" si="85"/>
        <v>162500</v>
      </c>
      <c r="J227" s="311">
        <v>0.2</v>
      </c>
      <c r="K227" s="415">
        <f t="shared" si="86"/>
        <v>32500</v>
      </c>
      <c r="L227" s="415">
        <f t="shared" si="87"/>
        <v>130000</v>
      </c>
      <c r="M227" s="848"/>
      <c r="N227" s="848"/>
      <c r="O227" s="197"/>
      <c r="P227" s="848"/>
      <c r="Q227" s="484" t="s">
        <v>417</v>
      </c>
      <c r="R227" s="189">
        <v>23000</v>
      </c>
      <c r="S227" s="155">
        <f>SUM(F227*R227)</f>
        <v>115000</v>
      </c>
      <c r="T227" s="156">
        <v>0.25</v>
      </c>
      <c r="U227" s="480">
        <f t="shared" si="88"/>
        <v>28750</v>
      </c>
      <c r="V227" s="480">
        <f t="shared" si="89"/>
        <v>86250</v>
      </c>
      <c r="W227" s="424">
        <f t="shared" si="90"/>
        <v>86250</v>
      </c>
      <c r="X227" s="156">
        <v>0.11</v>
      </c>
      <c r="Y227" s="424">
        <f t="shared" si="84"/>
        <v>95737.5</v>
      </c>
    </row>
    <row r="228" spans="1:25" s="120" customFormat="1" ht="15.5" x14ac:dyDescent="0.35">
      <c r="A228" s="787"/>
      <c r="B228" s="784"/>
      <c r="C228" s="787"/>
      <c r="D228" s="787"/>
      <c r="E228" s="125" t="s">
        <v>444</v>
      </c>
      <c r="F228" s="310">
        <v>5</v>
      </c>
      <c r="G228" s="311" t="s">
        <v>45</v>
      </c>
      <c r="H228" s="312">
        <v>32500</v>
      </c>
      <c r="I228" s="413">
        <f t="shared" si="85"/>
        <v>162500</v>
      </c>
      <c r="J228" s="311">
        <v>0.2</v>
      </c>
      <c r="K228" s="415">
        <f t="shared" si="86"/>
        <v>32500</v>
      </c>
      <c r="L228" s="415">
        <f t="shared" si="87"/>
        <v>130000</v>
      </c>
      <c r="M228" s="848"/>
      <c r="N228" s="848"/>
      <c r="O228" s="197"/>
      <c r="P228" s="848"/>
      <c r="Q228" s="484" t="s">
        <v>417</v>
      </c>
      <c r="R228" s="189">
        <v>23000</v>
      </c>
      <c r="S228" s="155">
        <f>SUM(F228*R228)</f>
        <v>115000</v>
      </c>
      <c r="T228" s="156">
        <v>0.25</v>
      </c>
      <c r="U228" s="480">
        <f t="shared" si="88"/>
        <v>28750</v>
      </c>
      <c r="V228" s="480">
        <f t="shared" si="89"/>
        <v>86250</v>
      </c>
      <c r="W228" s="424">
        <f t="shared" si="90"/>
        <v>86250</v>
      </c>
      <c r="X228" s="156">
        <v>0.11</v>
      </c>
      <c r="Y228" s="424">
        <f t="shared" si="84"/>
        <v>95737.5</v>
      </c>
    </row>
    <row r="229" spans="1:25" s="120" customFormat="1" ht="15.5" x14ac:dyDescent="0.35">
      <c r="A229" s="787"/>
      <c r="B229" s="784"/>
      <c r="C229" s="787"/>
      <c r="D229" s="787"/>
      <c r="E229" s="125" t="s">
        <v>445</v>
      </c>
      <c r="F229" s="310">
        <v>15</v>
      </c>
      <c r="G229" s="311" t="s">
        <v>45</v>
      </c>
      <c r="H229" s="312">
        <v>32500</v>
      </c>
      <c r="I229" s="413">
        <f t="shared" si="85"/>
        <v>487500</v>
      </c>
      <c r="J229" s="311">
        <v>0.2</v>
      </c>
      <c r="K229" s="415">
        <f t="shared" si="86"/>
        <v>97500</v>
      </c>
      <c r="L229" s="415">
        <f t="shared" si="87"/>
        <v>390000</v>
      </c>
      <c r="M229" s="848"/>
      <c r="N229" s="848"/>
      <c r="O229" s="197"/>
      <c r="P229" s="848"/>
      <c r="Q229" s="484" t="s">
        <v>417</v>
      </c>
      <c r="R229" s="189">
        <v>23000</v>
      </c>
      <c r="S229" s="155">
        <f>SUM(F229*R229)</f>
        <v>345000</v>
      </c>
      <c r="T229" s="156">
        <v>0.25</v>
      </c>
      <c r="U229" s="480">
        <f t="shared" si="88"/>
        <v>86250</v>
      </c>
      <c r="V229" s="480">
        <f t="shared" si="89"/>
        <v>258750</v>
      </c>
      <c r="W229" s="424">
        <f t="shared" si="90"/>
        <v>258750</v>
      </c>
      <c r="X229" s="156">
        <v>0.11</v>
      </c>
      <c r="Y229" s="424">
        <f t="shared" si="84"/>
        <v>287212.5</v>
      </c>
    </row>
    <row r="230" spans="1:25" s="120" customFormat="1" ht="15.5" x14ac:dyDescent="0.35">
      <c r="A230" s="787"/>
      <c r="B230" s="784"/>
      <c r="C230" s="787"/>
      <c r="D230" s="787"/>
      <c r="E230" s="282" t="s">
        <v>441</v>
      </c>
      <c r="F230" s="310">
        <v>10</v>
      </c>
      <c r="G230" s="311" t="s">
        <v>50</v>
      </c>
      <c r="H230" s="312">
        <v>96250</v>
      </c>
      <c r="I230" s="413">
        <f t="shared" si="85"/>
        <v>962500</v>
      </c>
      <c r="J230" s="311">
        <v>0.2</v>
      </c>
      <c r="K230" s="415">
        <f t="shared" si="86"/>
        <v>192500</v>
      </c>
      <c r="L230" s="415">
        <f t="shared" si="87"/>
        <v>770000</v>
      </c>
      <c r="M230" s="848"/>
      <c r="N230" s="848"/>
      <c r="O230" s="197"/>
      <c r="P230" s="848"/>
      <c r="Q230" s="484" t="s">
        <v>417</v>
      </c>
      <c r="R230" s="312">
        <v>38500</v>
      </c>
      <c r="S230" s="155">
        <f>SUM(F230*R230)</f>
        <v>385000</v>
      </c>
      <c r="T230" s="156">
        <v>0.2</v>
      </c>
      <c r="U230" s="480">
        <f t="shared" si="88"/>
        <v>77000</v>
      </c>
      <c r="V230" s="480">
        <f t="shared" si="89"/>
        <v>308000</v>
      </c>
      <c r="W230" s="424">
        <f t="shared" si="90"/>
        <v>308000</v>
      </c>
      <c r="X230" s="156">
        <v>0.11</v>
      </c>
      <c r="Y230" s="424">
        <f t="shared" si="84"/>
        <v>341880</v>
      </c>
    </row>
    <row r="231" spans="1:25" s="120" customFormat="1" ht="15.5" x14ac:dyDescent="0.35">
      <c r="A231" s="787"/>
      <c r="B231" s="784"/>
      <c r="C231" s="787"/>
      <c r="D231" s="787"/>
      <c r="E231" s="282" t="s">
        <v>440</v>
      </c>
      <c r="F231" s="310">
        <v>10</v>
      </c>
      <c r="G231" s="311" t="s">
        <v>50</v>
      </c>
      <c r="H231" s="312">
        <v>96250</v>
      </c>
      <c r="I231" s="413">
        <f t="shared" si="85"/>
        <v>962500</v>
      </c>
      <c r="J231" s="311">
        <v>0.2</v>
      </c>
      <c r="K231" s="415">
        <f t="shared" si="86"/>
        <v>192500</v>
      </c>
      <c r="L231" s="415">
        <f t="shared" si="87"/>
        <v>770000</v>
      </c>
      <c r="M231" s="848"/>
      <c r="N231" s="848"/>
      <c r="O231" s="197"/>
      <c r="P231" s="848"/>
      <c r="Q231" s="484" t="s">
        <v>417</v>
      </c>
      <c r="R231" s="312">
        <v>38500</v>
      </c>
      <c r="S231" s="155">
        <f>SUM(F231*R231)</f>
        <v>385000</v>
      </c>
      <c r="T231" s="156">
        <v>0.2</v>
      </c>
      <c r="U231" s="480">
        <f t="shared" si="88"/>
        <v>77000</v>
      </c>
      <c r="V231" s="480">
        <f t="shared" si="89"/>
        <v>308000</v>
      </c>
      <c r="W231" s="424">
        <f t="shared" si="90"/>
        <v>308000</v>
      </c>
      <c r="X231" s="156">
        <v>0.11</v>
      </c>
      <c r="Y231" s="424">
        <f t="shared" si="84"/>
        <v>341880</v>
      </c>
    </row>
    <row r="232" spans="1:25" s="120" customFormat="1" ht="15.5" x14ac:dyDescent="0.35">
      <c r="A232" s="787"/>
      <c r="B232" s="784"/>
      <c r="C232" s="787"/>
      <c r="D232" s="787"/>
      <c r="E232" s="282" t="s">
        <v>439</v>
      </c>
      <c r="F232" s="310">
        <v>10</v>
      </c>
      <c r="G232" s="311" t="s">
        <v>50</v>
      </c>
      <c r="H232" s="312">
        <v>75000</v>
      </c>
      <c r="I232" s="413">
        <f t="shared" si="85"/>
        <v>750000</v>
      </c>
      <c r="J232" s="311">
        <v>0.2</v>
      </c>
      <c r="K232" s="415">
        <f t="shared" si="86"/>
        <v>150000</v>
      </c>
      <c r="L232" s="415">
        <f t="shared" si="87"/>
        <v>600000</v>
      </c>
      <c r="M232" s="848"/>
      <c r="N232" s="848"/>
      <c r="O232" s="197"/>
      <c r="P232" s="848"/>
      <c r="Q232" s="484" t="s">
        <v>417</v>
      </c>
      <c r="R232" s="312">
        <v>42000</v>
      </c>
      <c r="S232" s="155">
        <f>SUM(F232*R232)</f>
        <v>420000</v>
      </c>
      <c r="T232" s="156">
        <v>0.15</v>
      </c>
      <c r="U232" s="480">
        <f t="shared" si="88"/>
        <v>63000</v>
      </c>
      <c r="V232" s="480">
        <f t="shared" si="89"/>
        <v>357000</v>
      </c>
      <c r="W232" s="424">
        <f t="shared" si="90"/>
        <v>357000</v>
      </c>
      <c r="X232" s="156">
        <v>0.11</v>
      </c>
      <c r="Y232" s="424">
        <f t="shared" si="84"/>
        <v>396270</v>
      </c>
    </row>
    <row r="233" spans="1:25" s="120" customFormat="1" ht="15.5" x14ac:dyDescent="0.35">
      <c r="A233" s="787"/>
      <c r="B233" s="784"/>
      <c r="C233" s="787"/>
      <c r="D233" s="787"/>
      <c r="E233" s="125" t="s">
        <v>437</v>
      </c>
      <c r="F233" s="75">
        <v>10</v>
      </c>
      <c r="G233" s="158" t="s">
        <v>45</v>
      </c>
      <c r="H233" s="157">
        <v>25000</v>
      </c>
      <c r="I233" s="413">
        <f t="shared" si="85"/>
        <v>250000</v>
      </c>
      <c r="J233" s="311">
        <v>0.2</v>
      </c>
      <c r="K233" s="415">
        <f t="shared" si="86"/>
        <v>50000</v>
      </c>
      <c r="L233" s="415">
        <f t="shared" si="87"/>
        <v>200000</v>
      </c>
      <c r="M233" s="848"/>
      <c r="N233" s="848"/>
      <c r="O233" s="197"/>
      <c r="P233" s="848"/>
      <c r="Q233" s="484" t="s">
        <v>417</v>
      </c>
      <c r="R233" s="312">
        <v>15000</v>
      </c>
      <c r="S233" s="155">
        <f>SUM(F233*R233)</f>
        <v>150000</v>
      </c>
      <c r="T233" s="156">
        <v>0.1</v>
      </c>
      <c r="U233" s="480">
        <f t="shared" si="88"/>
        <v>15000</v>
      </c>
      <c r="V233" s="480">
        <f t="shared" si="89"/>
        <v>135000</v>
      </c>
      <c r="W233" s="424">
        <f t="shared" si="90"/>
        <v>135000</v>
      </c>
      <c r="X233" s="156">
        <v>0.11</v>
      </c>
      <c r="Y233" s="424">
        <f t="shared" si="84"/>
        <v>149850</v>
      </c>
    </row>
    <row r="234" spans="1:25" s="120" customFormat="1" ht="15.5" x14ac:dyDescent="0.35">
      <c r="A234" s="788"/>
      <c r="B234" s="785"/>
      <c r="C234" s="788"/>
      <c r="D234" s="788"/>
      <c r="E234" s="184" t="s">
        <v>438</v>
      </c>
      <c r="F234" s="202">
        <v>10</v>
      </c>
      <c r="G234" s="136" t="s">
        <v>45</v>
      </c>
      <c r="H234" s="177">
        <v>25000</v>
      </c>
      <c r="I234" s="419">
        <f t="shared" si="85"/>
        <v>250000</v>
      </c>
      <c r="J234" s="315">
        <v>0.2</v>
      </c>
      <c r="K234" s="383">
        <f t="shared" si="86"/>
        <v>50000</v>
      </c>
      <c r="L234" s="383">
        <f t="shared" si="87"/>
        <v>200000</v>
      </c>
      <c r="M234" s="847"/>
      <c r="N234" s="847"/>
      <c r="O234" s="198"/>
      <c r="P234" s="847"/>
      <c r="Q234" s="489" t="s">
        <v>417</v>
      </c>
      <c r="R234" s="316">
        <v>15000</v>
      </c>
      <c r="S234" s="173">
        <f>SUM(F234*R234)</f>
        <v>150000</v>
      </c>
      <c r="T234" s="639">
        <v>0.1</v>
      </c>
      <c r="U234" s="242">
        <f t="shared" si="88"/>
        <v>15000</v>
      </c>
      <c r="V234" s="242">
        <f t="shared" si="89"/>
        <v>135000</v>
      </c>
      <c r="W234" s="241">
        <f t="shared" si="90"/>
        <v>135000</v>
      </c>
      <c r="X234" s="639">
        <v>0.11</v>
      </c>
      <c r="Y234" s="241">
        <f t="shared" si="84"/>
        <v>149850</v>
      </c>
    </row>
    <row r="235" spans="1:25" ht="15.5" x14ac:dyDescent="0.35">
      <c r="A235" s="867">
        <v>17</v>
      </c>
      <c r="B235" s="783">
        <v>45705</v>
      </c>
      <c r="C235" s="838">
        <v>117540225</v>
      </c>
      <c r="D235" s="786" t="s">
        <v>71</v>
      </c>
      <c r="E235" s="86" t="s">
        <v>44</v>
      </c>
      <c r="F235" s="131">
        <v>1</v>
      </c>
      <c r="G235" s="87" t="s">
        <v>45</v>
      </c>
      <c r="H235" s="579">
        <v>2237000</v>
      </c>
      <c r="I235" s="123">
        <f t="shared" si="85"/>
        <v>2237000</v>
      </c>
      <c r="J235" s="87">
        <v>0.3</v>
      </c>
      <c r="K235" s="134">
        <f t="shared" si="86"/>
        <v>671100</v>
      </c>
      <c r="L235" s="134">
        <f t="shared" si="87"/>
        <v>1565900</v>
      </c>
      <c r="M235" s="791">
        <f>SUM(L235:L237)</f>
        <v>3335150</v>
      </c>
      <c r="N235" s="791">
        <f>SUM(M235*11%)</f>
        <v>366866.5</v>
      </c>
      <c r="O235" s="791"/>
      <c r="P235" s="129">
        <f>SUM(M235+N235)</f>
        <v>3702016.5</v>
      </c>
      <c r="Q235" s="171" t="s">
        <v>318</v>
      </c>
      <c r="R235" s="137">
        <v>613000</v>
      </c>
      <c r="S235" s="137">
        <f>SUM(F235*R235)</f>
        <v>613000</v>
      </c>
      <c r="T235" s="296">
        <v>0</v>
      </c>
      <c r="U235" s="129">
        <f t="shared" si="88"/>
        <v>0</v>
      </c>
      <c r="V235" s="129">
        <f t="shared" si="89"/>
        <v>613000</v>
      </c>
      <c r="W235" s="134">
        <f t="shared" si="90"/>
        <v>613000</v>
      </c>
      <c r="X235" s="138">
        <v>0.11</v>
      </c>
      <c r="Y235" s="134">
        <f t="shared" si="84"/>
        <v>680430</v>
      </c>
    </row>
    <row r="236" spans="1:25" ht="15.5" x14ac:dyDescent="0.35">
      <c r="A236" s="868"/>
      <c r="B236" s="784"/>
      <c r="C236" s="884"/>
      <c r="D236" s="787"/>
      <c r="E236" s="282" t="s">
        <v>191</v>
      </c>
      <c r="F236" s="52">
        <v>3</v>
      </c>
      <c r="G236" s="72" t="s">
        <v>42</v>
      </c>
      <c r="H236" s="437">
        <v>485000</v>
      </c>
      <c r="I236" s="54">
        <f t="shared" si="85"/>
        <v>1455000</v>
      </c>
      <c r="J236" s="72">
        <v>0.3</v>
      </c>
      <c r="K236" s="56">
        <f t="shared" si="86"/>
        <v>436500</v>
      </c>
      <c r="L236" s="56">
        <f t="shared" si="87"/>
        <v>1018500</v>
      </c>
      <c r="M236" s="792"/>
      <c r="N236" s="792"/>
      <c r="O236" s="792"/>
      <c r="P236" s="57"/>
      <c r="Q236" s="77" t="s">
        <v>265</v>
      </c>
      <c r="R236" s="78">
        <v>150000</v>
      </c>
      <c r="S236" s="78">
        <f>SUM(F236*R236)</f>
        <v>450000</v>
      </c>
      <c r="T236" s="170">
        <v>0</v>
      </c>
      <c r="U236" s="73">
        <f t="shared" si="88"/>
        <v>0</v>
      </c>
      <c r="V236" s="73">
        <f t="shared" si="89"/>
        <v>450000</v>
      </c>
      <c r="W236" s="56">
        <f t="shared" si="90"/>
        <v>450000</v>
      </c>
      <c r="X236" s="79">
        <v>0.11</v>
      </c>
      <c r="Y236" s="56">
        <f t="shared" si="84"/>
        <v>499500</v>
      </c>
    </row>
    <row r="237" spans="1:25" ht="15.5" x14ac:dyDescent="0.35">
      <c r="A237" s="869"/>
      <c r="B237" s="785"/>
      <c r="C237" s="839"/>
      <c r="D237" s="788"/>
      <c r="E237" s="90" t="s">
        <v>390</v>
      </c>
      <c r="F237" s="50">
        <v>1</v>
      </c>
      <c r="G237" s="91" t="s">
        <v>70</v>
      </c>
      <c r="H237" s="278">
        <v>1072500</v>
      </c>
      <c r="I237" s="44">
        <f t="shared" si="85"/>
        <v>1072500</v>
      </c>
      <c r="J237" s="91">
        <v>0.3</v>
      </c>
      <c r="K237" s="46">
        <f t="shared" si="86"/>
        <v>321750</v>
      </c>
      <c r="L237" s="46">
        <f t="shared" si="87"/>
        <v>750750</v>
      </c>
      <c r="M237" s="793"/>
      <c r="N237" s="47"/>
      <c r="O237" s="47"/>
      <c r="P237" s="365">
        <f>SUM(M237+N237)</f>
        <v>0</v>
      </c>
      <c r="Q237" s="128" t="s">
        <v>58</v>
      </c>
      <c r="R237" s="97">
        <v>495495</v>
      </c>
      <c r="S237" s="97">
        <f>SUM(F237*R237)</f>
        <v>495495</v>
      </c>
      <c r="T237" s="298">
        <v>0</v>
      </c>
      <c r="U237" s="81">
        <f t="shared" si="88"/>
        <v>0</v>
      </c>
      <c r="V237" s="81">
        <f t="shared" si="89"/>
        <v>495495</v>
      </c>
      <c r="W237" s="46">
        <f t="shared" si="90"/>
        <v>495495</v>
      </c>
      <c r="X237" s="83">
        <v>0.11</v>
      </c>
      <c r="Y237" s="46">
        <f t="shared" si="84"/>
        <v>549999.44999999995</v>
      </c>
    </row>
    <row r="238" spans="1:25" s="120" customFormat="1" ht="15.5" x14ac:dyDescent="0.35">
      <c r="A238" s="139">
        <v>18</v>
      </c>
      <c r="B238" s="140">
        <v>45705</v>
      </c>
      <c r="C238" s="141">
        <v>117330225</v>
      </c>
      <c r="D238" s="139" t="s">
        <v>141</v>
      </c>
      <c r="E238" s="190" t="s">
        <v>224</v>
      </c>
      <c r="F238" s="231">
        <v>51</v>
      </c>
      <c r="G238" s="531" t="s">
        <v>45</v>
      </c>
      <c r="H238" s="536">
        <v>1256756.7560000001</v>
      </c>
      <c r="I238" s="145">
        <f t="shared" si="85"/>
        <v>64094594.556000002</v>
      </c>
      <c r="J238" s="152">
        <v>0</v>
      </c>
      <c r="K238" s="146">
        <f t="shared" si="86"/>
        <v>0</v>
      </c>
      <c r="L238" s="146">
        <f t="shared" si="87"/>
        <v>64094594.556000002</v>
      </c>
      <c r="M238" s="146">
        <f>SUM(L238:L238)</f>
        <v>64094594.556000002</v>
      </c>
      <c r="N238" s="146">
        <f>SUM(M238*11%)</f>
        <v>7050405.4011599999</v>
      </c>
      <c r="O238" s="146">
        <f>SUM(M238*1.5%)</f>
        <v>961418.91833999997</v>
      </c>
      <c r="P238" s="146">
        <f>SUM(M238+N238)</f>
        <v>71144999.957159996</v>
      </c>
      <c r="Q238" s="143" t="s">
        <v>225</v>
      </c>
      <c r="R238" s="566">
        <v>1256756.8</v>
      </c>
      <c r="S238" s="148">
        <f>SUM(F238*R238)</f>
        <v>64094596.800000004</v>
      </c>
      <c r="T238" s="149">
        <v>0.3</v>
      </c>
      <c r="U238" s="121">
        <f t="shared" si="88"/>
        <v>19228379.039999999</v>
      </c>
      <c r="V238" s="121">
        <f t="shared" si="89"/>
        <v>44866217.760000005</v>
      </c>
      <c r="W238" s="146">
        <f t="shared" si="90"/>
        <v>44866217.760000005</v>
      </c>
      <c r="X238" s="149">
        <v>0.11</v>
      </c>
      <c r="Y238" s="146">
        <f t="shared" si="84"/>
        <v>49801501.71360001</v>
      </c>
    </row>
    <row r="239" spans="1:25" s="120" customFormat="1" ht="15.5" x14ac:dyDescent="0.35">
      <c r="A239" s="497">
        <v>19</v>
      </c>
      <c r="B239" s="140">
        <v>45706</v>
      </c>
      <c r="C239" s="490">
        <v>117550225</v>
      </c>
      <c r="D239" s="490" t="s">
        <v>365</v>
      </c>
      <c r="E239" s="384" t="s">
        <v>300</v>
      </c>
      <c r="F239" s="388">
        <v>2</v>
      </c>
      <c r="G239" s="387" t="s">
        <v>45</v>
      </c>
      <c r="H239" s="440">
        <v>297000</v>
      </c>
      <c r="I239" s="595">
        <f t="shared" si="85"/>
        <v>594000</v>
      </c>
      <c r="J239" s="387">
        <v>0</v>
      </c>
      <c r="K239" s="596">
        <f t="shared" si="86"/>
        <v>0</v>
      </c>
      <c r="L239" s="596">
        <f t="shared" si="87"/>
        <v>594000</v>
      </c>
      <c r="M239" s="192">
        <f>SUM(L239)</f>
        <v>594000</v>
      </c>
      <c r="N239" s="192">
        <f>SUM(M239*11%)</f>
        <v>65340</v>
      </c>
      <c r="O239" s="196"/>
      <c r="P239" s="597">
        <f>SUM(M239+N239)</f>
        <v>659340</v>
      </c>
      <c r="Q239" s="498" t="s">
        <v>259</v>
      </c>
      <c r="R239" s="199">
        <v>252253</v>
      </c>
      <c r="S239" s="650">
        <f>SUM(F239*R239)</f>
        <v>504506</v>
      </c>
      <c r="T239" s="640">
        <v>0</v>
      </c>
      <c r="U239" s="458">
        <f t="shared" si="88"/>
        <v>0</v>
      </c>
      <c r="V239" s="458">
        <f t="shared" si="89"/>
        <v>504506</v>
      </c>
      <c r="W239" s="535">
        <f t="shared" si="90"/>
        <v>504506</v>
      </c>
      <c r="X239" s="640">
        <v>0.11</v>
      </c>
      <c r="Y239" s="535">
        <f t="shared" si="84"/>
        <v>560001.66</v>
      </c>
    </row>
    <row r="240" spans="1:25" ht="15.5" x14ac:dyDescent="0.35">
      <c r="A240" s="786">
        <v>20</v>
      </c>
      <c r="B240" s="783">
        <v>45708</v>
      </c>
      <c r="C240" s="859">
        <v>117560225</v>
      </c>
      <c r="D240" s="786" t="s">
        <v>63</v>
      </c>
      <c r="E240" s="317" t="s">
        <v>167</v>
      </c>
      <c r="F240" s="203">
        <v>1</v>
      </c>
      <c r="G240" s="133" t="s">
        <v>39</v>
      </c>
      <c r="H240" s="204">
        <v>3240000</v>
      </c>
      <c r="I240" s="123">
        <f t="shared" si="85"/>
        <v>3240000</v>
      </c>
      <c r="J240" s="87">
        <v>0.2</v>
      </c>
      <c r="K240" s="134">
        <f t="shared" si="86"/>
        <v>648000</v>
      </c>
      <c r="L240" s="134">
        <f t="shared" si="87"/>
        <v>2592000</v>
      </c>
      <c r="M240" s="134">
        <f>SUM(L240:L241)</f>
        <v>3392000</v>
      </c>
      <c r="N240" s="134">
        <f>SUM(M240*11%)</f>
        <v>373120</v>
      </c>
      <c r="O240" s="129"/>
      <c r="P240" s="129">
        <f>SUM(M240+N240)</f>
        <v>3765120</v>
      </c>
      <c r="Q240" s="171" t="s">
        <v>58</v>
      </c>
      <c r="R240" s="137">
        <v>530000</v>
      </c>
      <c r="S240" s="137">
        <f>SUM(F240*R240)</f>
        <v>530000</v>
      </c>
      <c r="T240" s="138">
        <v>0</v>
      </c>
      <c r="U240" s="134">
        <f>SUM(T240)</f>
        <v>0</v>
      </c>
      <c r="V240" s="129">
        <f t="shared" si="89"/>
        <v>530000</v>
      </c>
      <c r="W240" s="134">
        <f t="shared" si="90"/>
        <v>530000</v>
      </c>
      <c r="X240" s="138">
        <v>0.11</v>
      </c>
      <c r="Y240" s="134">
        <f>SUM(W240)+(W240*X240)</f>
        <v>588300</v>
      </c>
    </row>
    <row r="241" spans="1:25" ht="15.5" x14ac:dyDescent="0.35">
      <c r="A241" s="788"/>
      <c r="B241" s="785"/>
      <c r="C241" s="861"/>
      <c r="D241" s="788"/>
      <c r="E241" s="184" t="s">
        <v>210</v>
      </c>
      <c r="F241" s="341">
        <v>2</v>
      </c>
      <c r="G241" s="136" t="s">
        <v>45</v>
      </c>
      <c r="H241" s="51">
        <v>500000</v>
      </c>
      <c r="I241" s="44">
        <f t="shared" si="85"/>
        <v>1000000</v>
      </c>
      <c r="J241" s="91">
        <v>0.2</v>
      </c>
      <c r="K241" s="46">
        <f t="shared" si="86"/>
        <v>200000</v>
      </c>
      <c r="L241" s="46">
        <f t="shared" si="87"/>
        <v>800000</v>
      </c>
      <c r="M241" s="496"/>
      <c r="N241" s="81"/>
      <c r="O241" s="81"/>
      <c r="P241" s="494"/>
      <c r="Q241" s="128" t="s">
        <v>77</v>
      </c>
      <c r="R241" s="97">
        <v>260000</v>
      </c>
      <c r="S241" s="97">
        <f>SUM(F241*R241)</f>
        <v>520000</v>
      </c>
      <c r="T241" s="83">
        <v>0.5</v>
      </c>
      <c r="U241" s="81">
        <f t="shared" ref="U241:U272" si="91">SUM(S241*T241)</f>
        <v>260000</v>
      </c>
      <c r="V241" s="81">
        <f t="shared" si="89"/>
        <v>260000</v>
      </c>
      <c r="W241" s="46">
        <f t="shared" si="90"/>
        <v>260000</v>
      </c>
      <c r="X241" s="83">
        <v>0.11</v>
      </c>
      <c r="Y241" s="46">
        <f>SUM(W241)+(W241*X241)</f>
        <v>288600</v>
      </c>
    </row>
    <row r="242" spans="1:25" s="20" customFormat="1" ht="15.5" x14ac:dyDescent="0.35">
      <c r="A242" s="786">
        <v>21</v>
      </c>
      <c r="B242" s="783">
        <v>45709</v>
      </c>
      <c r="C242" s="838" t="s">
        <v>446</v>
      </c>
      <c r="D242" s="786" t="s">
        <v>247</v>
      </c>
      <c r="E242" s="339" t="s">
        <v>447</v>
      </c>
      <c r="F242" s="253">
        <v>30</v>
      </c>
      <c r="G242" s="135" t="s">
        <v>52</v>
      </c>
      <c r="H242" s="561">
        <v>186486.486</v>
      </c>
      <c r="I242" s="123">
        <f t="shared" si="85"/>
        <v>5594594.5800000001</v>
      </c>
      <c r="J242" s="138">
        <v>0</v>
      </c>
      <c r="K242" s="134">
        <f t="shared" si="86"/>
        <v>0</v>
      </c>
      <c r="L242" s="123">
        <f t="shared" si="87"/>
        <v>5594594.5800000001</v>
      </c>
      <c r="M242" s="791">
        <f>SUM(L242:L243)</f>
        <v>9327927.904000001</v>
      </c>
      <c r="N242" s="791">
        <f>SUM(M242*11%)</f>
        <v>1026072.0694400001</v>
      </c>
      <c r="O242" s="791">
        <f>SUM(M242*1.5%)</f>
        <v>139918.91856000002</v>
      </c>
      <c r="P242" s="791">
        <f>SUM(M242+N242)</f>
        <v>10353999.973440001</v>
      </c>
      <c r="Q242" s="259" t="s">
        <v>273</v>
      </c>
      <c r="R242" s="507">
        <v>130541</v>
      </c>
      <c r="S242" s="137">
        <f>SUM(F242*R242)</f>
        <v>3916230</v>
      </c>
      <c r="T242" s="135">
        <v>0</v>
      </c>
      <c r="U242" s="129">
        <f t="shared" si="91"/>
        <v>0</v>
      </c>
      <c r="V242" s="129">
        <f t="shared" si="89"/>
        <v>3916230</v>
      </c>
      <c r="W242" s="134">
        <f t="shared" si="90"/>
        <v>3916230</v>
      </c>
      <c r="X242" s="135">
        <v>0.11</v>
      </c>
      <c r="Y242" s="134">
        <f t="shared" ref="Y242:Y283" si="92">SUM(W242+(W242*X242))</f>
        <v>4347015.3</v>
      </c>
    </row>
    <row r="243" spans="1:25" s="120" customFormat="1" ht="15.5" x14ac:dyDescent="0.35">
      <c r="A243" s="788"/>
      <c r="B243" s="785"/>
      <c r="C243" s="839"/>
      <c r="D243" s="788"/>
      <c r="E243" s="520" t="s">
        <v>448</v>
      </c>
      <c r="F243" s="165">
        <v>28</v>
      </c>
      <c r="G243" s="45" t="s">
        <v>52</v>
      </c>
      <c r="H243" s="564">
        <v>133333.33300000001</v>
      </c>
      <c r="I243" s="44">
        <f t="shared" si="85"/>
        <v>3733333.3240000005</v>
      </c>
      <c r="J243" s="83">
        <v>0</v>
      </c>
      <c r="K243" s="46">
        <f t="shared" si="86"/>
        <v>0</v>
      </c>
      <c r="L243" s="44">
        <f t="shared" si="87"/>
        <v>3733333.3240000005</v>
      </c>
      <c r="M243" s="793"/>
      <c r="N243" s="793"/>
      <c r="O243" s="793"/>
      <c r="P243" s="793"/>
      <c r="Q243" s="213" t="s">
        <v>273</v>
      </c>
      <c r="R243" s="614">
        <v>93333</v>
      </c>
      <c r="S243" s="97">
        <f>SUM(F243*R243)</f>
        <v>2613324</v>
      </c>
      <c r="T243" s="45">
        <v>0</v>
      </c>
      <c r="U243" s="81">
        <f t="shared" si="91"/>
        <v>0</v>
      </c>
      <c r="V243" s="81">
        <f t="shared" si="89"/>
        <v>2613324</v>
      </c>
      <c r="W243" s="46">
        <f t="shared" si="90"/>
        <v>2613324</v>
      </c>
      <c r="X243" s="45">
        <v>0.11</v>
      </c>
      <c r="Y243" s="46">
        <f t="shared" si="92"/>
        <v>2900789.64</v>
      </c>
    </row>
    <row r="244" spans="1:25" s="20" customFormat="1" ht="15.5" x14ac:dyDescent="0.35">
      <c r="A244" s="786">
        <v>22</v>
      </c>
      <c r="B244" s="783">
        <v>45709</v>
      </c>
      <c r="C244" s="838" t="s">
        <v>449</v>
      </c>
      <c r="D244" s="786" t="s">
        <v>267</v>
      </c>
      <c r="E244" s="408" t="s">
        <v>448</v>
      </c>
      <c r="F244" s="253">
        <v>239</v>
      </c>
      <c r="G244" s="135" t="s">
        <v>52</v>
      </c>
      <c r="H244" s="506">
        <v>133333.33300000001</v>
      </c>
      <c r="I244" s="123">
        <f t="shared" si="85"/>
        <v>31866666.587000005</v>
      </c>
      <c r="J244" s="138">
        <v>0</v>
      </c>
      <c r="K244" s="134">
        <f t="shared" si="86"/>
        <v>0</v>
      </c>
      <c r="L244" s="123">
        <f t="shared" si="87"/>
        <v>31866666.587000005</v>
      </c>
      <c r="M244" s="791">
        <f>SUM(L244:L245)</f>
        <v>45066666.554000005</v>
      </c>
      <c r="N244" s="791">
        <f>SUM(M244*11%)</f>
        <v>4957333.3209400009</v>
      </c>
      <c r="O244" s="791">
        <f>SUM(M244*1.5%)</f>
        <v>675999.99831000005</v>
      </c>
      <c r="P244" s="791">
        <f>SUM(M244+N244)</f>
        <v>50023999.874940008</v>
      </c>
      <c r="Q244" s="259" t="s">
        <v>273</v>
      </c>
      <c r="R244" s="507">
        <v>93333</v>
      </c>
      <c r="S244" s="137">
        <f>SUM(F244*R244)</f>
        <v>22306587</v>
      </c>
      <c r="T244" s="135">
        <v>0</v>
      </c>
      <c r="U244" s="129">
        <f t="shared" si="91"/>
        <v>0</v>
      </c>
      <c r="V244" s="129">
        <f t="shared" si="89"/>
        <v>22306587</v>
      </c>
      <c r="W244" s="134">
        <f t="shared" si="90"/>
        <v>22306587</v>
      </c>
      <c r="X244" s="135">
        <v>0.11</v>
      </c>
      <c r="Y244" s="134">
        <f t="shared" si="92"/>
        <v>24760311.57</v>
      </c>
    </row>
    <row r="245" spans="1:25" s="120" customFormat="1" ht="15.5" x14ac:dyDescent="0.35">
      <c r="A245" s="788"/>
      <c r="B245" s="785"/>
      <c r="C245" s="839"/>
      <c r="D245" s="788"/>
      <c r="E245" s="664" t="s">
        <v>450</v>
      </c>
      <c r="F245" s="165">
        <v>99</v>
      </c>
      <c r="G245" s="45" t="s">
        <v>52</v>
      </c>
      <c r="H245" s="564">
        <v>133333.33300000001</v>
      </c>
      <c r="I245" s="44">
        <f t="shared" ref="I245:I276" si="93">SUM(F245*H245)</f>
        <v>13199999.967000002</v>
      </c>
      <c r="J245" s="83">
        <v>0</v>
      </c>
      <c r="K245" s="46">
        <f t="shared" ref="K245:K276" si="94">SUM(I245*J245)</f>
        <v>0</v>
      </c>
      <c r="L245" s="44">
        <f t="shared" ref="L245:L276" si="95">SUM(I245-K245)</f>
        <v>13199999.967000002</v>
      </c>
      <c r="M245" s="793"/>
      <c r="N245" s="793"/>
      <c r="O245" s="793"/>
      <c r="P245" s="793"/>
      <c r="Q245" s="213" t="s">
        <v>273</v>
      </c>
      <c r="R245" s="614">
        <v>93333</v>
      </c>
      <c r="S245" s="97">
        <f>SUM(F245*R245)</f>
        <v>9239967</v>
      </c>
      <c r="T245" s="45">
        <v>0</v>
      </c>
      <c r="U245" s="81">
        <f t="shared" si="91"/>
        <v>0</v>
      </c>
      <c r="V245" s="81">
        <f t="shared" ref="V245:V276" si="96">SUM(S245-U245)</f>
        <v>9239967</v>
      </c>
      <c r="W245" s="46">
        <f t="shared" ref="W245:W276" si="97">SUM(V245)</f>
        <v>9239967</v>
      </c>
      <c r="X245" s="45">
        <v>0.11</v>
      </c>
      <c r="Y245" s="46">
        <f t="shared" si="92"/>
        <v>10256363.369999999</v>
      </c>
    </row>
    <row r="246" spans="1:25" s="20" customFormat="1" ht="15.5" x14ac:dyDescent="0.35">
      <c r="A246" s="139">
        <v>23</v>
      </c>
      <c r="B246" s="140">
        <v>45709</v>
      </c>
      <c r="C246" s="141" t="s">
        <v>451</v>
      </c>
      <c r="D246" s="139" t="s">
        <v>272</v>
      </c>
      <c r="E246" s="627" t="s">
        <v>452</v>
      </c>
      <c r="F246" s="139">
        <v>1</v>
      </c>
      <c r="G246" s="531" t="s">
        <v>45</v>
      </c>
      <c r="H246" s="557">
        <v>1105356.7560000001</v>
      </c>
      <c r="I246" s="145">
        <f t="shared" si="93"/>
        <v>1105356.7560000001</v>
      </c>
      <c r="J246" s="147">
        <v>0</v>
      </c>
      <c r="K246" s="146">
        <f t="shared" si="94"/>
        <v>0</v>
      </c>
      <c r="L246" s="146">
        <f t="shared" si="95"/>
        <v>1105356.7560000001</v>
      </c>
      <c r="M246" s="146">
        <f>SUM(L246)</f>
        <v>1105356.7560000001</v>
      </c>
      <c r="N246" s="146">
        <f>SUM(M246*11%)</f>
        <v>121589.24316000001</v>
      </c>
      <c r="O246" s="146">
        <f>SUM(M246*1.5%)</f>
        <v>16580.351340000001</v>
      </c>
      <c r="P246" s="146">
        <f>SUM(M246+N246)</f>
        <v>1226945.9991600001</v>
      </c>
      <c r="Q246" s="250" t="s">
        <v>150</v>
      </c>
      <c r="R246" s="145">
        <v>1579082</v>
      </c>
      <c r="S246" s="148">
        <f>SUM(F246*R246)</f>
        <v>1579082</v>
      </c>
      <c r="T246" s="149">
        <v>0.5</v>
      </c>
      <c r="U246" s="121">
        <f t="shared" si="91"/>
        <v>789541</v>
      </c>
      <c r="V246" s="121">
        <f t="shared" si="96"/>
        <v>789541</v>
      </c>
      <c r="W246" s="146">
        <f t="shared" si="97"/>
        <v>789541</v>
      </c>
      <c r="X246" s="149">
        <v>0.11</v>
      </c>
      <c r="Y246" s="146">
        <f t="shared" si="92"/>
        <v>876390.51</v>
      </c>
    </row>
    <row r="247" spans="1:25" s="20" customFormat="1" ht="15.5" x14ac:dyDescent="0.35">
      <c r="A247" s="139">
        <v>24</v>
      </c>
      <c r="B247" s="140">
        <v>45709</v>
      </c>
      <c r="C247" s="141" t="s">
        <v>453</v>
      </c>
      <c r="D247" s="139" t="s">
        <v>272</v>
      </c>
      <c r="E247" s="627" t="s">
        <v>454</v>
      </c>
      <c r="F247" s="139">
        <v>2</v>
      </c>
      <c r="G247" s="531" t="s">
        <v>45</v>
      </c>
      <c r="H247" s="557">
        <v>326126.12599999999</v>
      </c>
      <c r="I247" s="145">
        <f t="shared" si="93"/>
        <v>652252.25199999998</v>
      </c>
      <c r="J247" s="147">
        <v>0</v>
      </c>
      <c r="K247" s="146">
        <f t="shared" si="94"/>
        <v>0</v>
      </c>
      <c r="L247" s="146">
        <f t="shared" si="95"/>
        <v>652252.25199999998</v>
      </c>
      <c r="M247" s="146">
        <f>SUM(L247)</f>
        <v>652252.25199999998</v>
      </c>
      <c r="N247" s="146">
        <f>SUM(M247*11%)</f>
        <v>71747.747719999999</v>
      </c>
      <c r="O247" s="146">
        <f>SUM(M247*1.5%)</f>
        <v>9783.7837799999998</v>
      </c>
      <c r="P247" s="146">
        <f>SUM(M247+N247)</f>
        <v>723999.99971999996</v>
      </c>
      <c r="Q247" s="250" t="s">
        <v>455</v>
      </c>
      <c r="R247" s="145">
        <v>326126</v>
      </c>
      <c r="S247" s="148">
        <f>SUM(F247*R247)</f>
        <v>652252</v>
      </c>
      <c r="T247" s="149">
        <v>0.3</v>
      </c>
      <c r="U247" s="121">
        <f t="shared" si="91"/>
        <v>195675.6</v>
      </c>
      <c r="V247" s="121">
        <f t="shared" si="96"/>
        <v>456576.4</v>
      </c>
      <c r="W247" s="146">
        <f t="shared" si="97"/>
        <v>456576.4</v>
      </c>
      <c r="X247" s="149">
        <v>0.11</v>
      </c>
      <c r="Y247" s="146">
        <f t="shared" si="92"/>
        <v>506799.804</v>
      </c>
    </row>
    <row r="248" spans="1:25" s="20" customFormat="1" ht="15.5" x14ac:dyDescent="0.35">
      <c r="A248" s="139">
        <v>25</v>
      </c>
      <c r="B248" s="140">
        <v>45709</v>
      </c>
      <c r="C248" s="141" t="s">
        <v>456</v>
      </c>
      <c r="D248" s="139" t="s">
        <v>141</v>
      </c>
      <c r="E248" s="627" t="s">
        <v>454</v>
      </c>
      <c r="F248" s="139">
        <v>3</v>
      </c>
      <c r="G248" s="531" t="s">
        <v>45</v>
      </c>
      <c r="H248" s="557">
        <v>326126.12599999999</v>
      </c>
      <c r="I248" s="145">
        <f t="shared" si="93"/>
        <v>978378.37800000003</v>
      </c>
      <c r="J248" s="147">
        <v>0</v>
      </c>
      <c r="K248" s="146">
        <f t="shared" si="94"/>
        <v>0</v>
      </c>
      <c r="L248" s="146">
        <f t="shared" si="95"/>
        <v>978378.37800000003</v>
      </c>
      <c r="M248" s="146">
        <f>SUM(L248)</f>
        <v>978378.37800000003</v>
      </c>
      <c r="N248" s="146">
        <f>SUM(M248*11%)</f>
        <v>107621.62158000001</v>
      </c>
      <c r="O248" s="146">
        <f>SUM(M248*1.5%)</f>
        <v>14675.675670000001</v>
      </c>
      <c r="P248" s="146">
        <f>SUM(M248+N248)</f>
        <v>1085999.9995800001</v>
      </c>
      <c r="Q248" s="250" t="s">
        <v>455</v>
      </c>
      <c r="R248" s="145">
        <v>326126</v>
      </c>
      <c r="S248" s="148">
        <f>SUM(F248*R248)</f>
        <v>978378</v>
      </c>
      <c r="T248" s="149">
        <v>0.3</v>
      </c>
      <c r="U248" s="121">
        <f t="shared" si="91"/>
        <v>293513.39999999997</v>
      </c>
      <c r="V248" s="121">
        <f t="shared" si="96"/>
        <v>684864.60000000009</v>
      </c>
      <c r="W248" s="146">
        <f t="shared" si="97"/>
        <v>684864.60000000009</v>
      </c>
      <c r="X248" s="149">
        <v>0.11</v>
      </c>
      <c r="Y248" s="146">
        <f t="shared" si="92"/>
        <v>760199.70600000012</v>
      </c>
    </row>
    <row r="249" spans="1:25" s="20" customFormat="1" ht="15.5" x14ac:dyDescent="0.35">
      <c r="A249" s="786">
        <v>26</v>
      </c>
      <c r="B249" s="783">
        <v>45713</v>
      </c>
      <c r="C249" s="838" t="s">
        <v>457</v>
      </c>
      <c r="D249" s="786" t="s">
        <v>267</v>
      </c>
      <c r="E249" s="408" t="s">
        <v>242</v>
      </c>
      <c r="F249" s="517">
        <v>2</v>
      </c>
      <c r="G249" s="336" t="s">
        <v>42</v>
      </c>
      <c r="H249" s="204">
        <v>4000000</v>
      </c>
      <c r="I249" s="123">
        <f t="shared" si="93"/>
        <v>8000000</v>
      </c>
      <c r="J249" s="133">
        <v>0</v>
      </c>
      <c r="K249" s="134">
        <f t="shared" si="94"/>
        <v>0</v>
      </c>
      <c r="L249" s="134">
        <f t="shared" si="95"/>
        <v>8000000</v>
      </c>
      <c r="M249" s="791">
        <f>SUM(L249:L254)</f>
        <v>178261000</v>
      </c>
      <c r="N249" s="791">
        <f>SUM(M249*11%)</f>
        <v>19608710</v>
      </c>
      <c r="O249" s="791">
        <f>SUM(M249*1.5%)</f>
        <v>2673915</v>
      </c>
      <c r="P249" s="791">
        <f>SUM(M249+N249)</f>
        <v>197869710</v>
      </c>
      <c r="Q249" s="168" t="s">
        <v>260</v>
      </c>
      <c r="R249" s="123">
        <v>1800000</v>
      </c>
      <c r="S249" s="137">
        <f>SUM(F249*R249)</f>
        <v>3600000</v>
      </c>
      <c r="T249" s="138">
        <v>0</v>
      </c>
      <c r="U249" s="129">
        <f t="shared" si="91"/>
        <v>0</v>
      </c>
      <c r="V249" s="129">
        <f t="shared" si="96"/>
        <v>3600000</v>
      </c>
      <c r="W249" s="134">
        <f t="shared" si="97"/>
        <v>3600000</v>
      </c>
      <c r="X249" s="138">
        <v>0.11</v>
      </c>
      <c r="Y249" s="134">
        <f t="shared" si="92"/>
        <v>3996000</v>
      </c>
    </row>
    <row r="250" spans="1:25" s="20" customFormat="1" ht="15.5" x14ac:dyDescent="0.35">
      <c r="A250" s="787"/>
      <c r="B250" s="784"/>
      <c r="C250" s="884"/>
      <c r="D250" s="787"/>
      <c r="E250" s="125" t="s">
        <v>240</v>
      </c>
      <c r="F250" s="281">
        <v>11</v>
      </c>
      <c r="G250" s="334" t="s">
        <v>42</v>
      </c>
      <c r="H250" s="519">
        <v>3384000</v>
      </c>
      <c r="I250" s="54">
        <f t="shared" si="93"/>
        <v>37224000</v>
      </c>
      <c r="J250" s="158">
        <v>0</v>
      </c>
      <c r="K250" s="56">
        <f t="shared" si="94"/>
        <v>0</v>
      </c>
      <c r="L250" s="56">
        <f t="shared" si="95"/>
        <v>37224000</v>
      </c>
      <c r="M250" s="792"/>
      <c r="N250" s="792"/>
      <c r="O250" s="792"/>
      <c r="P250" s="792"/>
      <c r="Q250" s="174" t="s">
        <v>260</v>
      </c>
      <c r="R250" s="54">
        <v>1015000</v>
      </c>
      <c r="S250" s="78">
        <f>SUM(F250*R250)</f>
        <v>11165000</v>
      </c>
      <c r="T250" s="79">
        <v>0</v>
      </c>
      <c r="U250" s="73">
        <f t="shared" si="91"/>
        <v>0</v>
      </c>
      <c r="V250" s="73">
        <f t="shared" si="96"/>
        <v>11165000</v>
      </c>
      <c r="W250" s="56">
        <f t="shared" si="97"/>
        <v>11165000</v>
      </c>
      <c r="X250" s="79">
        <v>0.11</v>
      </c>
      <c r="Y250" s="56">
        <f t="shared" si="92"/>
        <v>12393150</v>
      </c>
    </row>
    <row r="251" spans="1:25" s="20" customFormat="1" ht="15.5" x14ac:dyDescent="0.35">
      <c r="A251" s="787"/>
      <c r="B251" s="784"/>
      <c r="C251" s="884"/>
      <c r="D251" s="787"/>
      <c r="E251" s="175" t="s">
        <v>237</v>
      </c>
      <c r="F251" s="281">
        <v>17</v>
      </c>
      <c r="G251" s="334" t="s">
        <v>45</v>
      </c>
      <c r="H251" s="519">
        <v>3234000</v>
      </c>
      <c r="I251" s="54">
        <f t="shared" si="93"/>
        <v>54978000</v>
      </c>
      <c r="J251" s="158">
        <v>0</v>
      </c>
      <c r="K251" s="56">
        <f t="shared" si="94"/>
        <v>0</v>
      </c>
      <c r="L251" s="56">
        <f t="shared" si="95"/>
        <v>54978000</v>
      </c>
      <c r="M251" s="792"/>
      <c r="N251" s="792"/>
      <c r="O251" s="792"/>
      <c r="P251" s="792"/>
      <c r="Q251" s="174" t="s">
        <v>260</v>
      </c>
      <c r="R251" s="54">
        <v>582000</v>
      </c>
      <c r="S251" s="78">
        <f>SUM(F251*R251)</f>
        <v>9894000</v>
      </c>
      <c r="T251" s="79">
        <v>0</v>
      </c>
      <c r="U251" s="73">
        <f t="shared" si="91"/>
        <v>0</v>
      </c>
      <c r="V251" s="73">
        <f t="shared" si="96"/>
        <v>9894000</v>
      </c>
      <c r="W251" s="56">
        <f t="shared" si="97"/>
        <v>9894000</v>
      </c>
      <c r="X251" s="79">
        <v>0.11</v>
      </c>
      <c r="Y251" s="56">
        <f t="shared" si="92"/>
        <v>10982340</v>
      </c>
    </row>
    <row r="252" spans="1:25" s="20" customFormat="1" ht="15.5" x14ac:dyDescent="0.35">
      <c r="A252" s="787"/>
      <c r="B252" s="784"/>
      <c r="C252" s="884"/>
      <c r="D252" s="787"/>
      <c r="E252" s="521" t="s">
        <v>238</v>
      </c>
      <c r="F252" s="281">
        <v>11</v>
      </c>
      <c r="G252" s="334" t="s">
        <v>42</v>
      </c>
      <c r="H252" s="519">
        <v>2750000</v>
      </c>
      <c r="I252" s="54">
        <f t="shared" si="93"/>
        <v>30250000</v>
      </c>
      <c r="J252" s="158">
        <v>0</v>
      </c>
      <c r="K252" s="56">
        <f t="shared" si="94"/>
        <v>0</v>
      </c>
      <c r="L252" s="56">
        <f t="shared" si="95"/>
        <v>30250000</v>
      </c>
      <c r="M252" s="792"/>
      <c r="N252" s="792"/>
      <c r="O252" s="792"/>
      <c r="P252" s="792"/>
      <c r="Q252" s="174" t="s">
        <v>260</v>
      </c>
      <c r="R252" s="54">
        <v>990000</v>
      </c>
      <c r="S252" s="78">
        <f>SUM(F252*R252)</f>
        <v>10890000</v>
      </c>
      <c r="T252" s="79">
        <v>0</v>
      </c>
      <c r="U252" s="73">
        <f t="shared" si="91"/>
        <v>0</v>
      </c>
      <c r="V252" s="73">
        <f t="shared" si="96"/>
        <v>10890000</v>
      </c>
      <c r="W252" s="56">
        <f t="shared" si="97"/>
        <v>10890000</v>
      </c>
      <c r="X252" s="79">
        <v>0.11</v>
      </c>
      <c r="Y252" s="56">
        <f t="shared" si="92"/>
        <v>12087900</v>
      </c>
    </row>
    <row r="253" spans="1:25" s="20" customFormat="1" ht="15.5" x14ac:dyDescent="0.35">
      <c r="A253" s="787"/>
      <c r="B253" s="784"/>
      <c r="C253" s="884"/>
      <c r="D253" s="787"/>
      <c r="E253" s="70" t="s">
        <v>239</v>
      </c>
      <c r="F253" s="281">
        <v>18</v>
      </c>
      <c r="G253" s="334" t="s">
        <v>50</v>
      </c>
      <c r="H253" s="519">
        <v>2250000</v>
      </c>
      <c r="I253" s="54">
        <f t="shared" si="93"/>
        <v>40500000</v>
      </c>
      <c r="J253" s="158">
        <v>0</v>
      </c>
      <c r="K253" s="56">
        <f t="shared" si="94"/>
        <v>0</v>
      </c>
      <c r="L253" s="56">
        <f t="shared" si="95"/>
        <v>40500000</v>
      </c>
      <c r="M253" s="792"/>
      <c r="N253" s="792"/>
      <c r="O253" s="792"/>
      <c r="P253" s="792"/>
      <c r="Q253" s="174" t="s">
        <v>260</v>
      </c>
      <c r="R253" s="54">
        <v>810000</v>
      </c>
      <c r="S253" s="78">
        <f>SUM(F253*R253)</f>
        <v>14580000</v>
      </c>
      <c r="T253" s="79">
        <v>0</v>
      </c>
      <c r="U253" s="73">
        <f t="shared" si="91"/>
        <v>0</v>
      </c>
      <c r="V253" s="73">
        <f t="shared" si="96"/>
        <v>14580000</v>
      </c>
      <c r="W253" s="56">
        <f t="shared" si="97"/>
        <v>14580000</v>
      </c>
      <c r="X253" s="79">
        <v>0.11</v>
      </c>
      <c r="Y253" s="56">
        <f t="shared" si="92"/>
        <v>16183800</v>
      </c>
    </row>
    <row r="254" spans="1:25" s="20" customFormat="1" ht="15.5" x14ac:dyDescent="0.35">
      <c r="A254" s="788"/>
      <c r="B254" s="785"/>
      <c r="C254" s="839"/>
      <c r="D254" s="788"/>
      <c r="E254" s="90" t="s">
        <v>241</v>
      </c>
      <c r="F254" s="286">
        <v>1</v>
      </c>
      <c r="G254" s="335" t="s">
        <v>70</v>
      </c>
      <c r="H254" s="545">
        <v>7309000</v>
      </c>
      <c r="I254" s="44">
        <f t="shared" si="93"/>
        <v>7309000</v>
      </c>
      <c r="J254" s="136">
        <v>0</v>
      </c>
      <c r="K254" s="46">
        <f t="shared" si="94"/>
        <v>0</v>
      </c>
      <c r="L254" s="46">
        <f t="shared" si="95"/>
        <v>7309000</v>
      </c>
      <c r="M254" s="793"/>
      <c r="N254" s="793"/>
      <c r="O254" s="793"/>
      <c r="P254" s="793"/>
      <c r="Q254" s="266" t="s">
        <v>260</v>
      </c>
      <c r="R254" s="44">
        <v>2631000</v>
      </c>
      <c r="S254" s="97">
        <f>SUM(F254*R254)</f>
        <v>2631000</v>
      </c>
      <c r="T254" s="83">
        <v>0</v>
      </c>
      <c r="U254" s="81">
        <f t="shared" si="91"/>
        <v>0</v>
      </c>
      <c r="V254" s="81">
        <f t="shared" si="96"/>
        <v>2631000</v>
      </c>
      <c r="W254" s="46">
        <f t="shared" si="97"/>
        <v>2631000</v>
      </c>
      <c r="X254" s="83">
        <v>0.11</v>
      </c>
      <c r="Y254" s="46">
        <f t="shared" si="92"/>
        <v>2920410</v>
      </c>
    </row>
    <row r="255" spans="1:25" s="120" customFormat="1" ht="30" customHeight="1" x14ac:dyDescent="0.35">
      <c r="A255" s="253">
        <v>27</v>
      </c>
      <c r="B255" s="227">
        <v>45714</v>
      </c>
      <c r="C255" s="257" t="s">
        <v>458</v>
      </c>
      <c r="D255" s="253" t="s">
        <v>185</v>
      </c>
      <c r="E255" s="293" t="s">
        <v>284</v>
      </c>
      <c r="F255" s="253">
        <v>100</v>
      </c>
      <c r="G255" s="135" t="s">
        <v>45</v>
      </c>
      <c r="H255" s="536">
        <v>153603.60399999999</v>
      </c>
      <c r="I255" s="123">
        <f t="shared" si="93"/>
        <v>15360360.399999999</v>
      </c>
      <c r="J255" s="135">
        <v>0</v>
      </c>
      <c r="K255" s="134">
        <f t="shared" si="94"/>
        <v>0</v>
      </c>
      <c r="L255" s="134">
        <f t="shared" si="95"/>
        <v>15360360.399999999</v>
      </c>
      <c r="M255" s="129">
        <f>SUM(L255:L255)</f>
        <v>15360360.399999999</v>
      </c>
      <c r="N255" s="129">
        <f>SUM(M255*11%)</f>
        <v>1689639.6439999999</v>
      </c>
      <c r="O255" s="129">
        <f>SUM(M255*1.5%)</f>
        <v>230405.40599999996</v>
      </c>
      <c r="P255" s="255">
        <f>SUM(M255+N255)</f>
        <v>17050000.044</v>
      </c>
      <c r="Q255" s="662" t="s">
        <v>426</v>
      </c>
      <c r="R255" s="572">
        <v>154000</v>
      </c>
      <c r="S255" s="137">
        <f>SUM(F255*R255)</f>
        <v>15400000</v>
      </c>
      <c r="T255" s="138">
        <v>0.25</v>
      </c>
      <c r="U255" s="129">
        <f t="shared" si="91"/>
        <v>3850000</v>
      </c>
      <c r="V255" s="129">
        <f t="shared" si="96"/>
        <v>11550000</v>
      </c>
      <c r="W255" s="134">
        <f t="shared" si="97"/>
        <v>11550000</v>
      </c>
      <c r="X255" s="138">
        <v>0.11</v>
      </c>
      <c r="Y255" s="134">
        <f t="shared" si="92"/>
        <v>12820500</v>
      </c>
    </row>
    <row r="256" spans="1:25" s="120" customFormat="1" ht="15.5" x14ac:dyDescent="0.35">
      <c r="A256" s="786">
        <v>28</v>
      </c>
      <c r="B256" s="783">
        <v>45714</v>
      </c>
      <c r="C256" s="838">
        <v>117640225</v>
      </c>
      <c r="D256" s="786" t="s">
        <v>236</v>
      </c>
      <c r="E256" s="571" t="s">
        <v>228</v>
      </c>
      <c r="F256" s="253">
        <v>10</v>
      </c>
      <c r="G256" s="135" t="s">
        <v>52</v>
      </c>
      <c r="H256" s="534">
        <v>133333.33300000001</v>
      </c>
      <c r="I256" s="123">
        <f t="shared" si="93"/>
        <v>1333333.33</v>
      </c>
      <c r="J256" s="135">
        <v>0</v>
      </c>
      <c r="K256" s="134">
        <f t="shared" si="94"/>
        <v>0</v>
      </c>
      <c r="L256" s="134">
        <f t="shared" si="95"/>
        <v>1333333.33</v>
      </c>
      <c r="M256" s="791">
        <f>SUM(L256:L257)</f>
        <v>3198198.1900000004</v>
      </c>
      <c r="N256" s="791">
        <f>SUM(M256*11%)</f>
        <v>351801.80090000003</v>
      </c>
      <c r="O256" s="791">
        <f>SUM(M256*1.5%)</f>
        <v>47972.972850000006</v>
      </c>
      <c r="P256" s="776">
        <f>SUM(M256+N256)</f>
        <v>3549999.9909000006</v>
      </c>
      <c r="Q256" s="168" t="s">
        <v>227</v>
      </c>
      <c r="R256" s="654">
        <v>133333.33300000001</v>
      </c>
      <c r="S256" s="137">
        <f>SUM(F256*R256)</f>
        <v>1333333.33</v>
      </c>
      <c r="T256" s="138">
        <v>0.3</v>
      </c>
      <c r="U256" s="129">
        <f t="shared" si="91"/>
        <v>399999.99900000001</v>
      </c>
      <c r="V256" s="129">
        <f t="shared" si="96"/>
        <v>933333.33100000001</v>
      </c>
      <c r="W256" s="129">
        <f t="shared" si="97"/>
        <v>933333.33100000001</v>
      </c>
      <c r="X256" s="138">
        <v>0.11</v>
      </c>
      <c r="Y256" s="129">
        <f t="shared" si="92"/>
        <v>1035999.9974100001</v>
      </c>
    </row>
    <row r="257" spans="1:25" s="120" customFormat="1" ht="15.5" x14ac:dyDescent="0.35">
      <c r="A257" s="788"/>
      <c r="B257" s="785"/>
      <c r="C257" s="839"/>
      <c r="D257" s="788"/>
      <c r="E257" s="207" t="s">
        <v>234</v>
      </c>
      <c r="F257" s="165">
        <v>10</v>
      </c>
      <c r="G257" s="45" t="s">
        <v>52</v>
      </c>
      <c r="H257" s="527">
        <v>186486.486</v>
      </c>
      <c r="I257" s="44">
        <f t="shared" si="93"/>
        <v>1864864.86</v>
      </c>
      <c r="J257" s="136">
        <v>0</v>
      </c>
      <c r="K257" s="46">
        <f t="shared" si="94"/>
        <v>0</v>
      </c>
      <c r="L257" s="46">
        <f t="shared" si="95"/>
        <v>1864864.86</v>
      </c>
      <c r="M257" s="793"/>
      <c r="N257" s="793"/>
      <c r="O257" s="793"/>
      <c r="P257" s="778"/>
      <c r="Q257" s="266" t="s">
        <v>227</v>
      </c>
      <c r="R257" s="616">
        <v>186486.486</v>
      </c>
      <c r="S257" s="97">
        <f>SUM(F257*R257)</f>
        <v>1864864.86</v>
      </c>
      <c r="T257" s="83">
        <v>0.3</v>
      </c>
      <c r="U257" s="81">
        <f t="shared" si="91"/>
        <v>559459.45799999998</v>
      </c>
      <c r="V257" s="81">
        <f t="shared" si="96"/>
        <v>1305405.4020000002</v>
      </c>
      <c r="W257" s="81">
        <f t="shared" si="97"/>
        <v>1305405.4020000002</v>
      </c>
      <c r="X257" s="83">
        <v>0.11</v>
      </c>
      <c r="Y257" s="81">
        <f t="shared" si="92"/>
        <v>1448999.9962200003</v>
      </c>
    </row>
    <row r="258" spans="1:25" s="120" customFormat="1" ht="15.5" x14ac:dyDescent="0.35">
      <c r="A258" s="780">
        <v>29</v>
      </c>
      <c r="B258" s="783">
        <v>45698</v>
      </c>
      <c r="C258" s="786">
        <v>117650225</v>
      </c>
      <c r="D258" s="780" t="s">
        <v>37</v>
      </c>
      <c r="E258" s="172" t="s">
        <v>114</v>
      </c>
      <c r="F258" s="203">
        <v>2</v>
      </c>
      <c r="G258" s="133" t="s">
        <v>39</v>
      </c>
      <c r="H258" s="204">
        <v>1592000</v>
      </c>
      <c r="I258" s="412">
        <f t="shared" si="93"/>
        <v>3184000</v>
      </c>
      <c r="J258" s="133">
        <v>0</v>
      </c>
      <c r="K258" s="382">
        <f t="shared" si="94"/>
        <v>0</v>
      </c>
      <c r="L258" s="382">
        <f t="shared" si="95"/>
        <v>3184000</v>
      </c>
      <c r="M258" s="205">
        <f>SUM(L258:L265)</f>
        <v>13252048</v>
      </c>
      <c r="N258" s="205">
        <f>SUM(M258*11%)</f>
        <v>1457725.28</v>
      </c>
      <c r="O258" s="187"/>
      <c r="P258" s="229">
        <f>SUM(M258+N258)</f>
        <v>14709773.279999999</v>
      </c>
      <c r="Q258" s="485" t="s">
        <v>258</v>
      </c>
      <c r="R258" s="451">
        <v>473110</v>
      </c>
      <c r="S258" s="649">
        <f>SUM(F258*R258)</f>
        <v>946220</v>
      </c>
      <c r="T258" s="638">
        <v>0</v>
      </c>
      <c r="U258" s="239">
        <f t="shared" si="91"/>
        <v>0</v>
      </c>
      <c r="V258" s="239">
        <f t="shared" si="96"/>
        <v>946220</v>
      </c>
      <c r="W258" s="238">
        <f t="shared" si="97"/>
        <v>946220</v>
      </c>
      <c r="X258" s="638">
        <v>0.11</v>
      </c>
      <c r="Y258" s="238">
        <f t="shared" si="92"/>
        <v>1050304.2</v>
      </c>
    </row>
    <row r="259" spans="1:25" s="120" customFormat="1" ht="15.5" x14ac:dyDescent="0.35">
      <c r="A259" s="781"/>
      <c r="B259" s="784"/>
      <c r="C259" s="787"/>
      <c r="D259" s="781"/>
      <c r="E259" s="125" t="s">
        <v>155</v>
      </c>
      <c r="F259" s="75">
        <v>1</v>
      </c>
      <c r="G259" s="158" t="s">
        <v>45</v>
      </c>
      <c r="H259" s="157">
        <v>1682000</v>
      </c>
      <c r="I259" s="413">
        <f t="shared" si="93"/>
        <v>1682000</v>
      </c>
      <c r="J259" s="311">
        <v>0</v>
      </c>
      <c r="K259" s="415">
        <f t="shared" si="94"/>
        <v>0</v>
      </c>
      <c r="L259" s="415">
        <f t="shared" si="95"/>
        <v>1682000</v>
      </c>
      <c r="M259" s="220"/>
      <c r="N259" s="220"/>
      <c r="O259" s="197"/>
      <c r="P259" s="154"/>
      <c r="Q259" s="484" t="s">
        <v>258</v>
      </c>
      <c r="R259" s="483">
        <v>557000</v>
      </c>
      <c r="S259" s="155">
        <f>SUM(F259*R259)</f>
        <v>557000</v>
      </c>
      <c r="T259" s="156">
        <v>0</v>
      </c>
      <c r="U259" s="480">
        <f t="shared" si="91"/>
        <v>0</v>
      </c>
      <c r="V259" s="480">
        <f t="shared" si="96"/>
        <v>557000</v>
      </c>
      <c r="W259" s="424">
        <f t="shared" si="97"/>
        <v>557000</v>
      </c>
      <c r="X259" s="156">
        <v>0.11</v>
      </c>
      <c r="Y259" s="424">
        <f t="shared" si="92"/>
        <v>618270</v>
      </c>
    </row>
    <row r="260" spans="1:25" s="120" customFormat="1" ht="15.5" x14ac:dyDescent="0.35">
      <c r="A260" s="781"/>
      <c r="B260" s="784"/>
      <c r="C260" s="787"/>
      <c r="D260" s="781"/>
      <c r="E260" s="125" t="s">
        <v>111</v>
      </c>
      <c r="F260" s="75">
        <v>1</v>
      </c>
      <c r="G260" s="158" t="s">
        <v>42</v>
      </c>
      <c r="H260" s="157">
        <v>1816000</v>
      </c>
      <c r="I260" s="413">
        <f t="shared" si="93"/>
        <v>1816000</v>
      </c>
      <c r="J260" s="311">
        <v>0</v>
      </c>
      <c r="K260" s="415">
        <f t="shared" si="94"/>
        <v>0</v>
      </c>
      <c r="L260" s="415">
        <f t="shared" si="95"/>
        <v>1816000</v>
      </c>
      <c r="M260" s="220"/>
      <c r="N260" s="220"/>
      <c r="O260" s="197"/>
      <c r="P260" s="154"/>
      <c r="Q260" s="484" t="s">
        <v>258</v>
      </c>
      <c r="R260" s="483">
        <v>658000</v>
      </c>
      <c r="S260" s="155">
        <f>SUM(F260*R260)</f>
        <v>658000</v>
      </c>
      <c r="T260" s="156">
        <v>0</v>
      </c>
      <c r="U260" s="480">
        <f t="shared" si="91"/>
        <v>0</v>
      </c>
      <c r="V260" s="480">
        <f t="shared" si="96"/>
        <v>658000</v>
      </c>
      <c r="W260" s="424">
        <f t="shared" si="97"/>
        <v>658000</v>
      </c>
      <c r="X260" s="156">
        <v>0.11</v>
      </c>
      <c r="Y260" s="424">
        <f t="shared" si="92"/>
        <v>730380</v>
      </c>
    </row>
    <row r="261" spans="1:25" s="119" customFormat="1" ht="15.5" x14ac:dyDescent="0.35">
      <c r="A261" s="781"/>
      <c r="B261" s="784"/>
      <c r="C261" s="787"/>
      <c r="D261" s="781"/>
      <c r="E261" s="313" t="s">
        <v>175</v>
      </c>
      <c r="F261" s="75">
        <v>1</v>
      </c>
      <c r="G261" s="158" t="s">
        <v>46</v>
      </c>
      <c r="H261" s="157">
        <v>552000</v>
      </c>
      <c r="I261" s="413">
        <f t="shared" si="93"/>
        <v>552000</v>
      </c>
      <c r="J261" s="158">
        <v>0</v>
      </c>
      <c r="K261" s="415">
        <f t="shared" si="94"/>
        <v>0</v>
      </c>
      <c r="L261" s="415">
        <f t="shared" si="95"/>
        <v>552000</v>
      </c>
      <c r="M261" s="220"/>
      <c r="N261" s="220"/>
      <c r="O261" s="197"/>
      <c r="P261" s="154"/>
      <c r="Q261" s="484" t="s">
        <v>258</v>
      </c>
      <c r="R261" s="483">
        <v>264055</v>
      </c>
      <c r="S261" s="155">
        <f>SUM(F261*R261)</f>
        <v>264055</v>
      </c>
      <c r="T261" s="156">
        <v>0</v>
      </c>
      <c r="U261" s="480">
        <f t="shared" si="91"/>
        <v>0</v>
      </c>
      <c r="V261" s="480">
        <f t="shared" si="96"/>
        <v>264055</v>
      </c>
      <c r="W261" s="424">
        <f t="shared" si="97"/>
        <v>264055</v>
      </c>
      <c r="X261" s="156">
        <v>0.11</v>
      </c>
      <c r="Y261" s="424">
        <f t="shared" si="92"/>
        <v>293101.05</v>
      </c>
    </row>
    <row r="262" spans="1:25" s="120" customFormat="1" ht="15.5" x14ac:dyDescent="0.35">
      <c r="A262" s="781"/>
      <c r="B262" s="784"/>
      <c r="C262" s="787"/>
      <c r="D262" s="781"/>
      <c r="E262" s="125" t="s">
        <v>218</v>
      </c>
      <c r="F262" s="75">
        <v>2</v>
      </c>
      <c r="G262" s="158" t="s">
        <v>45</v>
      </c>
      <c r="H262" s="157">
        <v>43750</v>
      </c>
      <c r="I262" s="413">
        <f t="shared" si="93"/>
        <v>87500</v>
      </c>
      <c r="J262" s="311">
        <v>0.2</v>
      </c>
      <c r="K262" s="415">
        <f t="shared" si="94"/>
        <v>17500</v>
      </c>
      <c r="L262" s="415">
        <f t="shared" si="95"/>
        <v>70000</v>
      </c>
      <c r="M262" s="220"/>
      <c r="N262" s="220"/>
      <c r="O262" s="197"/>
      <c r="P262" s="154"/>
      <c r="Q262" s="484" t="s">
        <v>68</v>
      </c>
      <c r="R262" s="483">
        <v>15000</v>
      </c>
      <c r="S262" s="155">
        <f>SUM(F262*R262)</f>
        <v>30000</v>
      </c>
      <c r="T262" s="156">
        <v>0</v>
      </c>
      <c r="U262" s="480">
        <f t="shared" si="91"/>
        <v>0</v>
      </c>
      <c r="V262" s="480">
        <f t="shared" si="96"/>
        <v>30000</v>
      </c>
      <c r="W262" s="424">
        <f t="shared" si="97"/>
        <v>30000</v>
      </c>
      <c r="X262" s="156">
        <v>0</v>
      </c>
      <c r="Y262" s="424">
        <f t="shared" si="92"/>
        <v>30000</v>
      </c>
    </row>
    <row r="263" spans="1:25" s="120" customFormat="1" ht="15.5" x14ac:dyDescent="0.35">
      <c r="A263" s="781"/>
      <c r="B263" s="784"/>
      <c r="C263" s="787"/>
      <c r="D263" s="781"/>
      <c r="E263" s="125" t="s">
        <v>113</v>
      </c>
      <c r="F263" s="75">
        <v>3</v>
      </c>
      <c r="G263" s="311" t="s">
        <v>45</v>
      </c>
      <c r="H263" s="157">
        <v>464150</v>
      </c>
      <c r="I263" s="413">
        <f t="shared" si="93"/>
        <v>1392450</v>
      </c>
      <c r="J263" s="311">
        <v>0.2</v>
      </c>
      <c r="K263" s="415">
        <f t="shared" si="94"/>
        <v>278490</v>
      </c>
      <c r="L263" s="415">
        <f t="shared" si="95"/>
        <v>1113960</v>
      </c>
      <c r="M263" s="220"/>
      <c r="N263" s="220"/>
      <c r="O263" s="197"/>
      <c r="P263" s="154"/>
      <c r="Q263" s="484" t="s">
        <v>259</v>
      </c>
      <c r="R263" s="483">
        <v>252253</v>
      </c>
      <c r="S263" s="155">
        <f>SUM(F263*R263)</f>
        <v>756759</v>
      </c>
      <c r="T263" s="156">
        <v>0</v>
      </c>
      <c r="U263" s="480">
        <f t="shared" si="91"/>
        <v>0</v>
      </c>
      <c r="V263" s="480">
        <f t="shared" si="96"/>
        <v>756759</v>
      </c>
      <c r="W263" s="424">
        <f t="shared" si="97"/>
        <v>756759</v>
      </c>
      <c r="X263" s="156">
        <v>0.11</v>
      </c>
      <c r="Y263" s="424">
        <f t="shared" si="92"/>
        <v>840002.49</v>
      </c>
    </row>
    <row r="264" spans="1:25" s="120" customFormat="1" ht="15.5" x14ac:dyDescent="0.35">
      <c r="A264" s="781"/>
      <c r="B264" s="784"/>
      <c r="C264" s="787"/>
      <c r="D264" s="781"/>
      <c r="E264" s="282" t="s">
        <v>287</v>
      </c>
      <c r="F264" s="310">
        <v>5</v>
      </c>
      <c r="G264" s="311" t="s">
        <v>45</v>
      </c>
      <c r="H264" s="312">
        <v>248522</v>
      </c>
      <c r="I264" s="413">
        <f t="shared" si="93"/>
        <v>1242610</v>
      </c>
      <c r="J264" s="311">
        <v>0.2</v>
      </c>
      <c r="K264" s="415">
        <f t="shared" si="94"/>
        <v>248522</v>
      </c>
      <c r="L264" s="415">
        <f t="shared" si="95"/>
        <v>994088</v>
      </c>
      <c r="M264" s="220"/>
      <c r="N264" s="220"/>
      <c r="O264" s="197"/>
      <c r="P264" s="154"/>
      <c r="Q264" s="270" t="s">
        <v>47</v>
      </c>
      <c r="R264" s="483">
        <v>159100</v>
      </c>
      <c r="S264" s="155">
        <f>SUM(F264*R264)</f>
        <v>795500</v>
      </c>
      <c r="T264" s="156">
        <v>0.22</v>
      </c>
      <c r="U264" s="480">
        <f t="shared" si="91"/>
        <v>175010</v>
      </c>
      <c r="V264" s="480">
        <f t="shared" si="96"/>
        <v>620490</v>
      </c>
      <c r="W264" s="424">
        <f t="shared" si="97"/>
        <v>620490</v>
      </c>
      <c r="X264" s="156">
        <v>0.11</v>
      </c>
      <c r="Y264" s="424">
        <f t="shared" si="92"/>
        <v>688743.9</v>
      </c>
    </row>
    <row r="265" spans="1:25" s="120" customFormat="1" ht="15.5" x14ac:dyDescent="0.35">
      <c r="A265" s="782"/>
      <c r="B265" s="785"/>
      <c r="C265" s="788"/>
      <c r="D265" s="782"/>
      <c r="E265" s="184" t="s">
        <v>388</v>
      </c>
      <c r="F265" s="202">
        <v>60</v>
      </c>
      <c r="G265" s="136" t="s">
        <v>45</v>
      </c>
      <c r="H265" s="177">
        <v>80000</v>
      </c>
      <c r="I265" s="44">
        <f t="shared" si="93"/>
        <v>4800000</v>
      </c>
      <c r="J265" s="136">
        <v>0.2</v>
      </c>
      <c r="K265" s="383">
        <f t="shared" si="94"/>
        <v>960000</v>
      </c>
      <c r="L265" s="383">
        <f t="shared" si="95"/>
        <v>3840000</v>
      </c>
      <c r="M265" s="249"/>
      <c r="N265" s="249"/>
      <c r="O265" s="198"/>
      <c r="P265" s="153"/>
      <c r="Q265" s="489" t="s">
        <v>88</v>
      </c>
      <c r="R265" s="487">
        <v>31532</v>
      </c>
      <c r="S265" s="173">
        <f>SUM(F265*R265)</f>
        <v>1891920</v>
      </c>
      <c r="T265" s="639">
        <v>0</v>
      </c>
      <c r="U265" s="242">
        <f t="shared" si="91"/>
        <v>0</v>
      </c>
      <c r="V265" s="242">
        <f t="shared" si="96"/>
        <v>1891920</v>
      </c>
      <c r="W265" s="241">
        <f t="shared" si="97"/>
        <v>1891920</v>
      </c>
      <c r="X265" s="639">
        <v>0.11</v>
      </c>
      <c r="Y265" s="241">
        <f t="shared" si="92"/>
        <v>2100031.2000000002</v>
      </c>
    </row>
    <row r="266" spans="1:25" s="120" customFormat="1" ht="15.5" x14ac:dyDescent="0.35">
      <c r="A266" s="780">
        <v>30</v>
      </c>
      <c r="B266" s="783">
        <v>45709</v>
      </c>
      <c r="C266" s="786">
        <v>117660225</v>
      </c>
      <c r="D266" s="780" t="s">
        <v>37</v>
      </c>
      <c r="E266" s="172" t="s">
        <v>366</v>
      </c>
      <c r="F266" s="203">
        <v>20</v>
      </c>
      <c r="G266" s="133" t="s">
        <v>45</v>
      </c>
      <c r="H266" s="204">
        <v>250000</v>
      </c>
      <c r="I266" s="123">
        <f t="shared" si="93"/>
        <v>5000000</v>
      </c>
      <c r="J266" s="133">
        <v>0.2</v>
      </c>
      <c r="K266" s="382">
        <f t="shared" si="94"/>
        <v>1000000</v>
      </c>
      <c r="L266" s="382">
        <f t="shared" si="95"/>
        <v>4000000</v>
      </c>
      <c r="M266" s="205">
        <f>SUM(L266:L272)</f>
        <v>15582000</v>
      </c>
      <c r="N266" s="205">
        <f>SUM(M266*11%)</f>
        <v>1714020</v>
      </c>
      <c r="O266" s="187"/>
      <c r="P266" s="229">
        <f>SUM(M266+N266)</f>
        <v>17296020</v>
      </c>
      <c r="Q266" s="485" t="s">
        <v>275</v>
      </c>
      <c r="R266" s="451">
        <v>90090</v>
      </c>
      <c r="S266" s="649">
        <f>SUM(F266*R266)</f>
        <v>1801800</v>
      </c>
      <c r="T266" s="638">
        <v>0</v>
      </c>
      <c r="U266" s="239">
        <f t="shared" si="91"/>
        <v>0</v>
      </c>
      <c r="V266" s="239">
        <f t="shared" si="96"/>
        <v>1801800</v>
      </c>
      <c r="W266" s="238">
        <f t="shared" si="97"/>
        <v>1801800</v>
      </c>
      <c r="X266" s="638">
        <v>0.11</v>
      </c>
      <c r="Y266" s="238">
        <f t="shared" si="92"/>
        <v>1999998</v>
      </c>
    </row>
    <row r="267" spans="1:25" s="120" customFormat="1" ht="15.5" x14ac:dyDescent="0.35">
      <c r="A267" s="781"/>
      <c r="B267" s="784"/>
      <c r="C267" s="787"/>
      <c r="D267" s="781"/>
      <c r="E267" s="125" t="s">
        <v>359</v>
      </c>
      <c r="F267" s="75">
        <v>20</v>
      </c>
      <c r="G267" s="158" t="s">
        <v>45</v>
      </c>
      <c r="H267" s="157">
        <v>160000</v>
      </c>
      <c r="I267" s="54">
        <f t="shared" si="93"/>
        <v>3200000</v>
      </c>
      <c r="J267" s="158">
        <v>0.2</v>
      </c>
      <c r="K267" s="415">
        <f t="shared" si="94"/>
        <v>640000</v>
      </c>
      <c r="L267" s="415">
        <f t="shared" si="95"/>
        <v>2560000</v>
      </c>
      <c r="M267" s="220"/>
      <c r="N267" s="220"/>
      <c r="O267" s="197"/>
      <c r="P267" s="154"/>
      <c r="Q267" s="484" t="s">
        <v>275</v>
      </c>
      <c r="R267" s="483">
        <v>57658</v>
      </c>
      <c r="S267" s="155">
        <f>SUM(F267*R267)</f>
        <v>1153160</v>
      </c>
      <c r="T267" s="156">
        <v>0</v>
      </c>
      <c r="U267" s="480">
        <f t="shared" si="91"/>
        <v>0</v>
      </c>
      <c r="V267" s="480">
        <f t="shared" si="96"/>
        <v>1153160</v>
      </c>
      <c r="W267" s="424">
        <f t="shared" si="97"/>
        <v>1153160</v>
      </c>
      <c r="X267" s="156">
        <v>0.11</v>
      </c>
      <c r="Y267" s="424">
        <f t="shared" si="92"/>
        <v>1280007.6000000001</v>
      </c>
    </row>
    <row r="268" spans="1:25" s="120" customFormat="1" ht="15.5" x14ac:dyDescent="0.35">
      <c r="A268" s="781"/>
      <c r="B268" s="784"/>
      <c r="C268" s="787"/>
      <c r="D268" s="781"/>
      <c r="E268" s="125" t="s">
        <v>387</v>
      </c>
      <c r="F268" s="75">
        <v>4</v>
      </c>
      <c r="G268" s="158" t="s">
        <v>45</v>
      </c>
      <c r="H268" s="157">
        <v>172500</v>
      </c>
      <c r="I268" s="54">
        <f t="shared" si="93"/>
        <v>690000</v>
      </c>
      <c r="J268" s="158">
        <v>0.2</v>
      </c>
      <c r="K268" s="415">
        <f t="shared" si="94"/>
        <v>138000</v>
      </c>
      <c r="L268" s="415">
        <f t="shared" si="95"/>
        <v>552000</v>
      </c>
      <c r="M268" s="220"/>
      <c r="N268" s="220"/>
      <c r="O268" s="197"/>
      <c r="P268" s="154"/>
      <c r="Q268" s="484" t="s">
        <v>275</v>
      </c>
      <c r="R268" s="483">
        <v>62162</v>
      </c>
      <c r="S268" s="155">
        <f>SUM(F268*R268)</f>
        <v>248648</v>
      </c>
      <c r="T268" s="156">
        <v>0</v>
      </c>
      <c r="U268" s="480">
        <f t="shared" si="91"/>
        <v>0</v>
      </c>
      <c r="V268" s="480">
        <f t="shared" si="96"/>
        <v>248648</v>
      </c>
      <c r="W268" s="424">
        <f t="shared" si="97"/>
        <v>248648</v>
      </c>
      <c r="X268" s="156">
        <v>0.11</v>
      </c>
      <c r="Y268" s="424">
        <f t="shared" si="92"/>
        <v>275999.28000000003</v>
      </c>
    </row>
    <row r="269" spans="1:25" s="120" customFormat="1" ht="15.5" x14ac:dyDescent="0.35">
      <c r="A269" s="781"/>
      <c r="B269" s="784"/>
      <c r="C269" s="787"/>
      <c r="D269" s="781"/>
      <c r="E269" s="125" t="s">
        <v>354</v>
      </c>
      <c r="F269" s="75">
        <v>20</v>
      </c>
      <c r="G269" s="158" t="s">
        <v>45</v>
      </c>
      <c r="H269" s="157">
        <v>145000</v>
      </c>
      <c r="I269" s="54">
        <f t="shared" si="93"/>
        <v>2900000</v>
      </c>
      <c r="J269" s="158">
        <v>0.2</v>
      </c>
      <c r="K269" s="415">
        <f t="shared" si="94"/>
        <v>580000</v>
      </c>
      <c r="L269" s="415">
        <f t="shared" si="95"/>
        <v>2320000</v>
      </c>
      <c r="M269" s="220"/>
      <c r="N269" s="220"/>
      <c r="O269" s="197"/>
      <c r="P269" s="154"/>
      <c r="Q269" s="484" t="s">
        <v>275</v>
      </c>
      <c r="R269" s="483">
        <v>52252</v>
      </c>
      <c r="S269" s="155">
        <f>SUM(F269*R269)</f>
        <v>1045040</v>
      </c>
      <c r="T269" s="156">
        <v>0</v>
      </c>
      <c r="U269" s="480">
        <f t="shared" si="91"/>
        <v>0</v>
      </c>
      <c r="V269" s="480">
        <f t="shared" si="96"/>
        <v>1045040</v>
      </c>
      <c r="W269" s="424">
        <f t="shared" si="97"/>
        <v>1045040</v>
      </c>
      <c r="X269" s="156">
        <v>0.11</v>
      </c>
      <c r="Y269" s="424">
        <f t="shared" si="92"/>
        <v>1159994.3999999999</v>
      </c>
    </row>
    <row r="270" spans="1:25" s="120" customFormat="1" ht="15.5" x14ac:dyDescent="0.35">
      <c r="A270" s="781"/>
      <c r="B270" s="784"/>
      <c r="C270" s="787"/>
      <c r="D270" s="781"/>
      <c r="E270" s="125" t="s">
        <v>389</v>
      </c>
      <c r="F270" s="75">
        <v>10</v>
      </c>
      <c r="G270" s="158" t="s">
        <v>45</v>
      </c>
      <c r="H270" s="157">
        <v>200000</v>
      </c>
      <c r="I270" s="54">
        <f t="shared" si="93"/>
        <v>2000000</v>
      </c>
      <c r="J270" s="158">
        <v>0.2</v>
      </c>
      <c r="K270" s="415">
        <f t="shared" si="94"/>
        <v>400000</v>
      </c>
      <c r="L270" s="415">
        <f t="shared" si="95"/>
        <v>1600000</v>
      </c>
      <c r="M270" s="220"/>
      <c r="N270" s="220"/>
      <c r="O270" s="197"/>
      <c r="P270" s="154"/>
      <c r="Q270" s="484" t="s">
        <v>275</v>
      </c>
      <c r="R270" s="483">
        <v>72072</v>
      </c>
      <c r="S270" s="155">
        <f>SUM(F270*R270)</f>
        <v>720720</v>
      </c>
      <c r="T270" s="156">
        <v>0</v>
      </c>
      <c r="U270" s="480">
        <f t="shared" si="91"/>
        <v>0</v>
      </c>
      <c r="V270" s="480">
        <f t="shared" si="96"/>
        <v>720720</v>
      </c>
      <c r="W270" s="424">
        <f t="shared" si="97"/>
        <v>720720</v>
      </c>
      <c r="X270" s="156">
        <v>0.11</v>
      </c>
      <c r="Y270" s="424">
        <f t="shared" si="92"/>
        <v>799999.2</v>
      </c>
    </row>
    <row r="271" spans="1:25" s="120" customFormat="1" ht="15.5" x14ac:dyDescent="0.35">
      <c r="A271" s="781"/>
      <c r="B271" s="784"/>
      <c r="C271" s="787"/>
      <c r="D271" s="781"/>
      <c r="E271" s="125" t="s">
        <v>369</v>
      </c>
      <c r="F271" s="75">
        <v>20</v>
      </c>
      <c r="G271" s="158" t="s">
        <v>45</v>
      </c>
      <c r="H271" s="157">
        <v>157500</v>
      </c>
      <c r="I271" s="54">
        <f t="shared" si="93"/>
        <v>3150000</v>
      </c>
      <c r="J271" s="158">
        <v>0.2</v>
      </c>
      <c r="K271" s="415">
        <f t="shared" si="94"/>
        <v>630000</v>
      </c>
      <c r="L271" s="415">
        <f t="shared" si="95"/>
        <v>2520000</v>
      </c>
      <c r="M271" s="220"/>
      <c r="N271" s="220"/>
      <c r="O271" s="197"/>
      <c r="P271" s="154"/>
      <c r="Q271" s="484" t="s">
        <v>275</v>
      </c>
      <c r="R271" s="483">
        <v>56757</v>
      </c>
      <c r="S271" s="155">
        <f>SUM(F271*R271)</f>
        <v>1135140</v>
      </c>
      <c r="T271" s="156">
        <v>0</v>
      </c>
      <c r="U271" s="480">
        <f t="shared" si="91"/>
        <v>0</v>
      </c>
      <c r="V271" s="480">
        <f t="shared" si="96"/>
        <v>1135140</v>
      </c>
      <c r="W271" s="424">
        <f t="shared" si="97"/>
        <v>1135140</v>
      </c>
      <c r="X271" s="156">
        <v>0.11</v>
      </c>
      <c r="Y271" s="424">
        <f t="shared" si="92"/>
        <v>1260005.3999999999</v>
      </c>
    </row>
    <row r="272" spans="1:25" s="270" customFormat="1" ht="15.5" x14ac:dyDescent="0.35">
      <c r="A272" s="782"/>
      <c r="B272" s="785"/>
      <c r="C272" s="788"/>
      <c r="D272" s="782"/>
      <c r="E272" s="308" t="s">
        <v>459</v>
      </c>
      <c r="F272" s="314">
        <v>7</v>
      </c>
      <c r="G272" s="136" t="s">
        <v>45</v>
      </c>
      <c r="H272" s="316">
        <v>362500</v>
      </c>
      <c r="I272" s="419">
        <f t="shared" si="93"/>
        <v>2537500</v>
      </c>
      <c r="J272" s="315">
        <v>0.2</v>
      </c>
      <c r="K272" s="383">
        <f t="shared" si="94"/>
        <v>507500</v>
      </c>
      <c r="L272" s="383">
        <f t="shared" si="95"/>
        <v>2030000</v>
      </c>
      <c r="M272" s="249"/>
      <c r="N272" s="249"/>
      <c r="O272" s="198"/>
      <c r="P272" s="153"/>
      <c r="Q272" s="489" t="s">
        <v>275</v>
      </c>
      <c r="R272" s="338">
        <v>130631</v>
      </c>
      <c r="S272" s="173">
        <f>SUM(F272*R272)</f>
        <v>914417</v>
      </c>
      <c r="T272" s="639">
        <v>0</v>
      </c>
      <c r="U272" s="242">
        <f t="shared" si="91"/>
        <v>0</v>
      </c>
      <c r="V272" s="242">
        <f t="shared" si="96"/>
        <v>914417</v>
      </c>
      <c r="W272" s="241">
        <f t="shared" si="97"/>
        <v>914417</v>
      </c>
      <c r="X272" s="639">
        <v>0.11</v>
      </c>
      <c r="Y272" s="241">
        <f t="shared" si="92"/>
        <v>1015002.87</v>
      </c>
    </row>
    <row r="273" spans="1:26" s="120" customFormat="1" ht="15.5" x14ac:dyDescent="0.35">
      <c r="A273" s="786">
        <v>31</v>
      </c>
      <c r="B273" s="783">
        <v>45709</v>
      </c>
      <c r="C273" s="786">
        <v>117670225</v>
      </c>
      <c r="D273" s="786" t="s">
        <v>37</v>
      </c>
      <c r="E273" s="339" t="s">
        <v>460</v>
      </c>
      <c r="F273" s="203">
        <v>12</v>
      </c>
      <c r="G273" s="133" t="s">
        <v>90</v>
      </c>
      <c r="H273" s="204">
        <v>98125</v>
      </c>
      <c r="I273" s="412">
        <f t="shared" si="93"/>
        <v>1177500</v>
      </c>
      <c r="J273" s="319">
        <v>0.2</v>
      </c>
      <c r="K273" s="382">
        <f t="shared" si="94"/>
        <v>235500</v>
      </c>
      <c r="L273" s="382">
        <f t="shared" si="95"/>
        <v>942000</v>
      </c>
      <c r="M273" s="846">
        <f>SUM(L273:L281)</f>
        <v>9234867.1999999993</v>
      </c>
      <c r="N273" s="846">
        <f>SUM(M273*11%)</f>
        <v>1015835.3919999999</v>
      </c>
      <c r="O273" s="187"/>
      <c r="P273" s="846">
        <f>SUM(M273+N273)</f>
        <v>10250702.591999998</v>
      </c>
      <c r="Q273" s="485" t="s">
        <v>417</v>
      </c>
      <c r="R273" s="248">
        <v>43100</v>
      </c>
      <c r="S273" s="649">
        <f>SUM(F273*R273)</f>
        <v>517200</v>
      </c>
      <c r="T273" s="638">
        <v>0.05</v>
      </c>
      <c r="U273" s="239">
        <f t="shared" ref="U273:U290" si="98">SUM(S273*T273)</f>
        <v>25860</v>
      </c>
      <c r="V273" s="239">
        <f t="shared" si="96"/>
        <v>491340</v>
      </c>
      <c r="W273" s="238">
        <f t="shared" si="97"/>
        <v>491340</v>
      </c>
      <c r="X273" s="638">
        <v>0.11</v>
      </c>
      <c r="Y273" s="238">
        <f t="shared" si="92"/>
        <v>545387.4</v>
      </c>
    </row>
    <row r="274" spans="1:26" s="120" customFormat="1" ht="15.5" x14ac:dyDescent="0.35">
      <c r="A274" s="787"/>
      <c r="B274" s="784"/>
      <c r="C274" s="787"/>
      <c r="D274" s="787"/>
      <c r="E274" s="290" t="s">
        <v>461</v>
      </c>
      <c r="F274" s="75">
        <v>12</v>
      </c>
      <c r="G274" s="158" t="s">
        <v>90</v>
      </c>
      <c r="H274" s="157">
        <v>137500</v>
      </c>
      <c r="I274" s="413">
        <f t="shared" si="93"/>
        <v>1650000</v>
      </c>
      <c r="J274" s="311">
        <v>0.2</v>
      </c>
      <c r="K274" s="415">
        <f t="shared" si="94"/>
        <v>330000</v>
      </c>
      <c r="L274" s="415">
        <f t="shared" si="95"/>
        <v>1320000</v>
      </c>
      <c r="M274" s="848"/>
      <c r="N274" s="848"/>
      <c r="O274" s="197"/>
      <c r="P274" s="848"/>
      <c r="Q274" s="484" t="s">
        <v>417</v>
      </c>
      <c r="R274" s="189">
        <v>60300</v>
      </c>
      <c r="S274" s="155">
        <f>SUM(F274*R274)</f>
        <v>723600</v>
      </c>
      <c r="T274" s="156">
        <v>0.05</v>
      </c>
      <c r="U274" s="480">
        <f t="shared" si="98"/>
        <v>36180</v>
      </c>
      <c r="V274" s="480">
        <f t="shared" si="96"/>
        <v>687420</v>
      </c>
      <c r="W274" s="424">
        <f t="shared" si="97"/>
        <v>687420</v>
      </c>
      <c r="X274" s="156">
        <v>0.11</v>
      </c>
      <c r="Y274" s="424">
        <f t="shared" si="92"/>
        <v>763036.2</v>
      </c>
    </row>
    <row r="275" spans="1:26" s="120" customFormat="1" ht="15.5" x14ac:dyDescent="0.35">
      <c r="A275" s="787"/>
      <c r="B275" s="784"/>
      <c r="C275" s="787"/>
      <c r="D275" s="787"/>
      <c r="E275" s="290" t="s">
        <v>462</v>
      </c>
      <c r="F275" s="75">
        <v>12</v>
      </c>
      <c r="G275" s="158" t="s">
        <v>90</v>
      </c>
      <c r="H275" s="157">
        <v>180000</v>
      </c>
      <c r="I275" s="413">
        <f t="shared" si="93"/>
        <v>2160000</v>
      </c>
      <c r="J275" s="311">
        <v>0.2</v>
      </c>
      <c r="K275" s="415">
        <f t="shared" si="94"/>
        <v>432000</v>
      </c>
      <c r="L275" s="415">
        <f t="shared" si="95"/>
        <v>1728000</v>
      </c>
      <c r="M275" s="848"/>
      <c r="N275" s="848"/>
      <c r="O275" s="197"/>
      <c r="P275" s="848"/>
      <c r="Q275" s="484" t="s">
        <v>417</v>
      </c>
      <c r="R275" s="189">
        <v>79150</v>
      </c>
      <c r="S275" s="155">
        <f>SUM(F275*R275)</f>
        <v>949800</v>
      </c>
      <c r="T275" s="156">
        <v>0.05</v>
      </c>
      <c r="U275" s="480">
        <f t="shared" si="98"/>
        <v>47490</v>
      </c>
      <c r="V275" s="480">
        <f t="shared" si="96"/>
        <v>902310</v>
      </c>
      <c r="W275" s="424">
        <f t="shared" si="97"/>
        <v>902310</v>
      </c>
      <c r="X275" s="156">
        <v>0.11</v>
      </c>
      <c r="Y275" s="424">
        <f t="shared" si="92"/>
        <v>1001564.1</v>
      </c>
    </row>
    <row r="276" spans="1:26" s="120" customFormat="1" ht="15.5" x14ac:dyDescent="0.35">
      <c r="A276" s="787"/>
      <c r="B276" s="784"/>
      <c r="C276" s="787"/>
      <c r="D276" s="787"/>
      <c r="E276" s="282" t="s">
        <v>405</v>
      </c>
      <c r="F276" s="310">
        <v>5</v>
      </c>
      <c r="G276" s="311" t="s">
        <v>45</v>
      </c>
      <c r="H276" s="312">
        <v>122264</v>
      </c>
      <c r="I276" s="413">
        <f t="shared" si="93"/>
        <v>611320</v>
      </c>
      <c r="J276" s="311">
        <v>0.2</v>
      </c>
      <c r="K276" s="415">
        <f t="shared" si="94"/>
        <v>122264</v>
      </c>
      <c r="L276" s="415">
        <f t="shared" si="95"/>
        <v>489056</v>
      </c>
      <c r="M276" s="848"/>
      <c r="N276" s="848"/>
      <c r="O276" s="197"/>
      <c r="P276" s="848"/>
      <c r="Q276" s="484" t="s">
        <v>207</v>
      </c>
      <c r="R276" s="206">
        <v>68468</v>
      </c>
      <c r="S276" s="155">
        <f>SUM(F276*R276)</f>
        <v>342340</v>
      </c>
      <c r="T276" s="156">
        <v>0</v>
      </c>
      <c r="U276" s="480">
        <f t="shared" si="98"/>
        <v>0</v>
      </c>
      <c r="V276" s="480">
        <f t="shared" si="96"/>
        <v>342340</v>
      </c>
      <c r="W276" s="424">
        <f t="shared" si="97"/>
        <v>342340</v>
      </c>
      <c r="X276" s="156">
        <v>0.11</v>
      </c>
      <c r="Y276" s="424">
        <f t="shared" si="92"/>
        <v>379997.4</v>
      </c>
      <c r="Z276" s="9"/>
    </row>
    <row r="277" spans="1:26" s="120" customFormat="1" ht="15.5" x14ac:dyDescent="0.35">
      <c r="A277" s="787"/>
      <c r="B277" s="784"/>
      <c r="C277" s="787"/>
      <c r="D277" s="787"/>
      <c r="E277" s="282" t="s">
        <v>406</v>
      </c>
      <c r="F277" s="310">
        <v>1</v>
      </c>
      <c r="G277" s="311" t="s">
        <v>45</v>
      </c>
      <c r="H277" s="312">
        <v>122264</v>
      </c>
      <c r="I277" s="413">
        <f t="shared" ref="I277:I290" si="99">SUM(F277*H277)</f>
        <v>122264</v>
      </c>
      <c r="J277" s="311">
        <v>0.2</v>
      </c>
      <c r="K277" s="415">
        <f t="shared" ref="K277:K290" si="100">SUM(I277*J277)</f>
        <v>24452.800000000003</v>
      </c>
      <c r="L277" s="415">
        <f t="shared" ref="L277:L290" si="101">SUM(I277-K277)</f>
        <v>97811.199999999997</v>
      </c>
      <c r="M277" s="848"/>
      <c r="N277" s="848"/>
      <c r="O277" s="197"/>
      <c r="P277" s="848"/>
      <c r="Q277" s="484" t="s">
        <v>207</v>
      </c>
      <c r="R277" s="206">
        <v>68468</v>
      </c>
      <c r="S277" s="155">
        <f>SUM(F277*R277)</f>
        <v>68468</v>
      </c>
      <c r="T277" s="156">
        <v>0</v>
      </c>
      <c r="U277" s="480">
        <f t="shared" si="98"/>
        <v>0</v>
      </c>
      <c r="V277" s="480">
        <f t="shared" ref="V277:V290" si="102">SUM(S277-U277)</f>
        <v>68468</v>
      </c>
      <c r="W277" s="424">
        <f t="shared" ref="W277:W290" si="103">SUM(V277)</f>
        <v>68468</v>
      </c>
      <c r="X277" s="156">
        <v>0.11</v>
      </c>
      <c r="Y277" s="424">
        <f t="shared" si="92"/>
        <v>75999.48</v>
      </c>
      <c r="Z277" s="9"/>
    </row>
    <row r="278" spans="1:26" s="120" customFormat="1" ht="15.5" x14ac:dyDescent="0.35">
      <c r="A278" s="787"/>
      <c r="B278" s="784"/>
      <c r="C278" s="787"/>
      <c r="D278" s="787"/>
      <c r="E278" s="290" t="s">
        <v>463</v>
      </c>
      <c r="F278" s="75">
        <v>14</v>
      </c>
      <c r="G278" s="158" t="s">
        <v>45</v>
      </c>
      <c r="H278" s="312">
        <v>128750</v>
      </c>
      <c r="I278" s="413">
        <f t="shared" si="99"/>
        <v>1802500</v>
      </c>
      <c r="J278" s="311">
        <v>0.2</v>
      </c>
      <c r="K278" s="415">
        <f t="shared" si="100"/>
        <v>360500</v>
      </c>
      <c r="L278" s="415">
        <f t="shared" si="101"/>
        <v>1442000</v>
      </c>
      <c r="M278" s="848"/>
      <c r="N278" s="848"/>
      <c r="O278" s="197"/>
      <c r="P278" s="848"/>
      <c r="Q278" s="484" t="s">
        <v>417</v>
      </c>
      <c r="R278" s="312">
        <v>71621</v>
      </c>
      <c r="S278" s="155">
        <f>SUM(F278*R278)</f>
        <v>1002694</v>
      </c>
      <c r="T278" s="156">
        <v>0</v>
      </c>
      <c r="U278" s="480">
        <f t="shared" si="98"/>
        <v>0</v>
      </c>
      <c r="V278" s="480">
        <f t="shared" si="102"/>
        <v>1002694</v>
      </c>
      <c r="W278" s="424">
        <f t="shared" si="103"/>
        <v>1002694</v>
      </c>
      <c r="X278" s="156">
        <v>0.11</v>
      </c>
      <c r="Y278" s="424">
        <f t="shared" si="92"/>
        <v>1112990.3400000001</v>
      </c>
    </row>
    <row r="279" spans="1:26" s="120" customFormat="1" ht="15.5" x14ac:dyDescent="0.35">
      <c r="A279" s="787"/>
      <c r="B279" s="784"/>
      <c r="C279" s="787"/>
      <c r="D279" s="787"/>
      <c r="E279" s="282" t="s">
        <v>464</v>
      </c>
      <c r="F279" s="310">
        <v>12</v>
      </c>
      <c r="G279" s="158" t="s">
        <v>90</v>
      </c>
      <c r="H279" s="312">
        <v>83750</v>
      </c>
      <c r="I279" s="413">
        <f t="shared" si="99"/>
        <v>1005000</v>
      </c>
      <c r="J279" s="311">
        <v>0.2</v>
      </c>
      <c r="K279" s="415">
        <f t="shared" si="100"/>
        <v>201000</v>
      </c>
      <c r="L279" s="415">
        <f t="shared" si="101"/>
        <v>804000</v>
      </c>
      <c r="M279" s="848"/>
      <c r="N279" s="848"/>
      <c r="O279" s="197"/>
      <c r="P279" s="848"/>
      <c r="Q279" s="484" t="s">
        <v>68</v>
      </c>
      <c r="R279" s="312">
        <v>40000</v>
      </c>
      <c r="S279" s="155">
        <f>SUM(F279*R279)</f>
        <v>480000</v>
      </c>
      <c r="T279" s="156">
        <v>0</v>
      </c>
      <c r="U279" s="480">
        <f t="shared" si="98"/>
        <v>0</v>
      </c>
      <c r="V279" s="480">
        <f t="shared" si="102"/>
        <v>480000</v>
      </c>
      <c r="W279" s="424">
        <f t="shared" si="103"/>
        <v>480000</v>
      </c>
      <c r="X279" s="156">
        <v>0</v>
      </c>
      <c r="Y279" s="424">
        <f t="shared" si="92"/>
        <v>480000</v>
      </c>
    </row>
    <row r="280" spans="1:26" s="120" customFormat="1" ht="15.5" x14ac:dyDescent="0.35">
      <c r="A280" s="787"/>
      <c r="B280" s="784"/>
      <c r="C280" s="787"/>
      <c r="D280" s="787"/>
      <c r="E280" s="282" t="s">
        <v>465</v>
      </c>
      <c r="F280" s="310">
        <v>12</v>
      </c>
      <c r="G280" s="158" t="s">
        <v>90</v>
      </c>
      <c r="H280" s="312">
        <v>105000</v>
      </c>
      <c r="I280" s="413">
        <f t="shared" si="99"/>
        <v>1260000</v>
      </c>
      <c r="J280" s="311">
        <v>0.2</v>
      </c>
      <c r="K280" s="415">
        <f t="shared" si="100"/>
        <v>252000</v>
      </c>
      <c r="L280" s="415">
        <f t="shared" si="101"/>
        <v>1008000</v>
      </c>
      <c r="M280" s="848"/>
      <c r="N280" s="848"/>
      <c r="O280" s="197"/>
      <c r="P280" s="848"/>
      <c r="Q280" s="484" t="s">
        <v>68</v>
      </c>
      <c r="R280" s="312">
        <v>50000</v>
      </c>
      <c r="S280" s="155">
        <f>SUM(F280*R280)</f>
        <v>600000</v>
      </c>
      <c r="T280" s="156">
        <v>0</v>
      </c>
      <c r="U280" s="480">
        <f t="shared" si="98"/>
        <v>0</v>
      </c>
      <c r="V280" s="480">
        <f t="shared" si="102"/>
        <v>600000</v>
      </c>
      <c r="W280" s="424">
        <f t="shared" si="103"/>
        <v>600000</v>
      </c>
      <c r="X280" s="156">
        <v>0</v>
      </c>
      <c r="Y280" s="424">
        <f t="shared" si="92"/>
        <v>600000</v>
      </c>
    </row>
    <row r="281" spans="1:26" s="120" customFormat="1" ht="15.5" x14ac:dyDescent="0.35">
      <c r="A281" s="788"/>
      <c r="B281" s="785"/>
      <c r="C281" s="788"/>
      <c r="D281" s="788"/>
      <c r="E281" s="308" t="s">
        <v>466</v>
      </c>
      <c r="F281" s="314">
        <v>12</v>
      </c>
      <c r="G281" s="136" t="s">
        <v>90</v>
      </c>
      <c r="H281" s="316">
        <v>146250</v>
      </c>
      <c r="I281" s="419">
        <f t="shared" si="99"/>
        <v>1755000</v>
      </c>
      <c r="J281" s="315">
        <v>0.2</v>
      </c>
      <c r="K281" s="383">
        <f t="shared" si="100"/>
        <v>351000</v>
      </c>
      <c r="L281" s="383">
        <f t="shared" si="101"/>
        <v>1404000</v>
      </c>
      <c r="M281" s="847"/>
      <c r="N281" s="847"/>
      <c r="O281" s="198"/>
      <c r="P281" s="847"/>
      <c r="Q281" s="489" t="s">
        <v>68</v>
      </c>
      <c r="R281" s="316">
        <v>70000</v>
      </c>
      <c r="S281" s="173">
        <f>SUM(F281*R281)</f>
        <v>840000</v>
      </c>
      <c r="T281" s="639">
        <v>0</v>
      </c>
      <c r="U281" s="242">
        <f t="shared" si="98"/>
        <v>0</v>
      </c>
      <c r="V281" s="242">
        <f t="shared" si="102"/>
        <v>840000</v>
      </c>
      <c r="W281" s="241">
        <f t="shared" si="103"/>
        <v>840000</v>
      </c>
      <c r="X281" s="639">
        <v>0</v>
      </c>
      <c r="Y281" s="241">
        <f t="shared" si="92"/>
        <v>840000</v>
      </c>
    </row>
    <row r="282" spans="1:26" s="120" customFormat="1" ht="15.5" x14ac:dyDescent="0.35">
      <c r="A282" s="786">
        <v>32</v>
      </c>
      <c r="B282" s="783">
        <v>45709</v>
      </c>
      <c r="C282" s="786">
        <v>117680225</v>
      </c>
      <c r="D282" s="780" t="s">
        <v>37</v>
      </c>
      <c r="E282" s="339" t="s">
        <v>467</v>
      </c>
      <c r="F282" s="203">
        <v>20</v>
      </c>
      <c r="G282" s="319" t="s">
        <v>90</v>
      </c>
      <c r="H282" s="320">
        <v>32500</v>
      </c>
      <c r="I282" s="412">
        <f t="shared" si="99"/>
        <v>650000</v>
      </c>
      <c r="J282" s="319">
        <v>0.2</v>
      </c>
      <c r="K282" s="382">
        <f t="shared" si="100"/>
        <v>130000</v>
      </c>
      <c r="L282" s="382">
        <f t="shared" si="101"/>
        <v>520000</v>
      </c>
      <c r="M282" s="205">
        <f>SUM(L282:L283)</f>
        <v>1400000</v>
      </c>
      <c r="N282" s="205">
        <f>SUM(M282*11%)</f>
        <v>154000</v>
      </c>
      <c r="O282" s="187"/>
      <c r="P282" s="229">
        <f>SUM(M282+N282)</f>
        <v>1554000</v>
      </c>
      <c r="Q282" s="485" t="s">
        <v>75</v>
      </c>
      <c r="R282" s="337">
        <v>11712</v>
      </c>
      <c r="S282" s="649">
        <f>SUM(F282*R282)</f>
        <v>234240</v>
      </c>
      <c r="T282" s="638">
        <v>0</v>
      </c>
      <c r="U282" s="239">
        <f t="shared" si="98"/>
        <v>0</v>
      </c>
      <c r="V282" s="239">
        <f t="shared" si="102"/>
        <v>234240</v>
      </c>
      <c r="W282" s="238">
        <f t="shared" si="103"/>
        <v>234240</v>
      </c>
      <c r="X282" s="638">
        <v>0.11</v>
      </c>
      <c r="Y282" s="238">
        <f t="shared" si="92"/>
        <v>260006.39999999999</v>
      </c>
    </row>
    <row r="283" spans="1:26" s="120" customFormat="1" ht="15.5" x14ac:dyDescent="0.35">
      <c r="A283" s="788"/>
      <c r="B283" s="785"/>
      <c r="C283" s="788"/>
      <c r="D283" s="782"/>
      <c r="E283" s="397" t="s">
        <v>468</v>
      </c>
      <c r="F283" s="202">
        <v>20</v>
      </c>
      <c r="G283" s="315" t="s">
        <v>90</v>
      </c>
      <c r="H283" s="316">
        <v>55000</v>
      </c>
      <c r="I283" s="419">
        <f t="shared" si="99"/>
        <v>1100000</v>
      </c>
      <c r="J283" s="315">
        <v>0.2</v>
      </c>
      <c r="K283" s="383">
        <f t="shared" si="100"/>
        <v>220000</v>
      </c>
      <c r="L283" s="383">
        <f t="shared" si="101"/>
        <v>880000</v>
      </c>
      <c r="M283" s="249"/>
      <c r="N283" s="249"/>
      <c r="O283" s="198"/>
      <c r="P283" s="351"/>
      <c r="Q283" s="489" t="s">
        <v>75</v>
      </c>
      <c r="R283" s="338">
        <v>19820</v>
      </c>
      <c r="S283" s="173">
        <f>SUM(F283*R283)</f>
        <v>396400</v>
      </c>
      <c r="T283" s="639">
        <v>0</v>
      </c>
      <c r="U283" s="242">
        <f t="shared" si="98"/>
        <v>0</v>
      </c>
      <c r="V283" s="242">
        <f t="shared" si="102"/>
        <v>396400</v>
      </c>
      <c r="W283" s="241">
        <f t="shared" si="103"/>
        <v>396400</v>
      </c>
      <c r="X283" s="639">
        <v>0.11</v>
      </c>
      <c r="Y283" s="241">
        <f t="shared" si="92"/>
        <v>440004</v>
      </c>
    </row>
    <row r="284" spans="1:26" ht="15.5" x14ac:dyDescent="0.35">
      <c r="A284" s="273">
        <v>33</v>
      </c>
      <c r="B284" s="439">
        <v>45716</v>
      </c>
      <c r="C284" s="441">
        <v>117690225</v>
      </c>
      <c r="D284" s="273" t="s">
        <v>63</v>
      </c>
      <c r="E284" s="98" t="s">
        <v>192</v>
      </c>
      <c r="F284" s="542">
        <v>1</v>
      </c>
      <c r="G284" s="152" t="s">
        <v>42</v>
      </c>
      <c r="H284" s="440">
        <v>376000</v>
      </c>
      <c r="I284" s="145">
        <f t="shared" si="99"/>
        <v>376000</v>
      </c>
      <c r="J284" s="101">
        <v>0.2</v>
      </c>
      <c r="K284" s="146">
        <f t="shared" si="100"/>
        <v>75200</v>
      </c>
      <c r="L284" s="146">
        <f t="shared" si="101"/>
        <v>300800</v>
      </c>
      <c r="M284" s="146">
        <f>SUM(L284)</f>
        <v>300800</v>
      </c>
      <c r="N284" s="146">
        <f>SUM(M284*11%)</f>
        <v>33088</v>
      </c>
      <c r="O284" s="121"/>
      <c r="P284" s="121">
        <f>SUM(M284+N284)</f>
        <v>333888</v>
      </c>
      <c r="Q284" s="143" t="s">
        <v>260</v>
      </c>
      <c r="R284" s="148">
        <v>150000</v>
      </c>
      <c r="S284" s="148">
        <f>SUM(F284*R284)</f>
        <v>150000</v>
      </c>
      <c r="T284" s="149">
        <v>0</v>
      </c>
      <c r="U284" s="121">
        <f t="shared" si="98"/>
        <v>0</v>
      </c>
      <c r="V284" s="121">
        <f t="shared" si="102"/>
        <v>150000</v>
      </c>
      <c r="W284" s="146">
        <f t="shared" si="103"/>
        <v>150000</v>
      </c>
      <c r="X284" s="149">
        <v>0.11</v>
      </c>
      <c r="Y284" s="146">
        <f>SUM(W284)+(W284*X284)</f>
        <v>166500</v>
      </c>
    </row>
    <row r="285" spans="1:26" s="120" customFormat="1" ht="15.5" x14ac:dyDescent="0.35">
      <c r="A285" s="139">
        <v>34</v>
      </c>
      <c r="B285" s="140">
        <v>45716</v>
      </c>
      <c r="C285" s="141" t="s">
        <v>469</v>
      </c>
      <c r="D285" s="139" t="s">
        <v>185</v>
      </c>
      <c r="E285" s="559" t="s">
        <v>230</v>
      </c>
      <c r="F285" s="139">
        <v>2</v>
      </c>
      <c r="G285" s="147" t="s">
        <v>52</v>
      </c>
      <c r="H285" s="536">
        <v>721621.62199999997</v>
      </c>
      <c r="I285" s="145">
        <f t="shared" si="99"/>
        <v>1443243.2439999999</v>
      </c>
      <c r="J285" s="147">
        <v>0</v>
      </c>
      <c r="K285" s="146">
        <f t="shared" si="100"/>
        <v>0</v>
      </c>
      <c r="L285" s="146">
        <f t="shared" si="101"/>
        <v>1443243.2439999999</v>
      </c>
      <c r="M285" s="121">
        <f>SUM(L285:L285)</f>
        <v>1443243.2439999999</v>
      </c>
      <c r="N285" s="121">
        <f>SUM(M285*11%)</f>
        <v>158756.75683999999</v>
      </c>
      <c r="O285" s="146">
        <f>SUM(M285*1.5%)</f>
        <v>21648.648659999999</v>
      </c>
      <c r="P285" s="121">
        <f>SUM(M285+N285)</f>
        <v>1602000.0008399999</v>
      </c>
      <c r="Q285" s="250" t="s">
        <v>205</v>
      </c>
      <c r="R285" s="554">
        <v>721622</v>
      </c>
      <c r="S285" s="148">
        <f>SUM(F285*R285)</f>
        <v>1443244</v>
      </c>
      <c r="T285" s="149">
        <v>0.2</v>
      </c>
      <c r="U285" s="121">
        <f t="shared" si="98"/>
        <v>288648.8</v>
      </c>
      <c r="V285" s="121">
        <f t="shared" si="102"/>
        <v>1154595.2</v>
      </c>
      <c r="W285" s="146">
        <f t="shared" si="103"/>
        <v>1154595.2</v>
      </c>
      <c r="X285" s="149">
        <v>0.11</v>
      </c>
      <c r="Y285" s="146">
        <f t="shared" ref="Y285:Y290" si="104">SUM(W285+(W285*X285))</f>
        <v>1281600.672</v>
      </c>
    </row>
    <row r="286" spans="1:26" s="20" customFormat="1" ht="15.5" x14ac:dyDescent="0.35">
      <c r="A286" s="786">
        <v>35</v>
      </c>
      <c r="B286" s="783">
        <v>45716</v>
      </c>
      <c r="C286" s="838" t="s">
        <v>470</v>
      </c>
      <c r="D286" s="786" t="s">
        <v>185</v>
      </c>
      <c r="E286" s="565" t="s">
        <v>237</v>
      </c>
      <c r="F286" s="517">
        <v>3</v>
      </c>
      <c r="G286" s="336" t="s">
        <v>45</v>
      </c>
      <c r="H286" s="518">
        <v>3234000</v>
      </c>
      <c r="I286" s="123">
        <f t="shared" si="99"/>
        <v>9702000</v>
      </c>
      <c r="J286" s="133">
        <v>0</v>
      </c>
      <c r="K286" s="134">
        <f t="shared" si="100"/>
        <v>0</v>
      </c>
      <c r="L286" s="134">
        <f t="shared" si="101"/>
        <v>9702000</v>
      </c>
      <c r="M286" s="791">
        <f>SUM(L286:L290)</f>
        <v>56781000</v>
      </c>
      <c r="N286" s="791">
        <f>SUM(M286*11%)</f>
        <v>6245910</v>
      </c>
      <c r="O286" s="791">
        <f>SUM(M286*1.5%)</f>
        <v>851715</v>
      </c>
      <c r="P286" s="791">
        <f>SUM(M286+N286)</f>
        <v>63026910</v>
      </c>
      <c r="Q286" s="168" t="s">
        <v>260</v>
      </c>
      <c r="R286" s="123">
        <v>582000</v>
      </c>
      <c r="S286" s="137">
        <f>SUM(F286*R286)</f>
        <v>1746000</v>
      </c>
      <c r="T286" s="138">
        <v>0</v>
      </c>
      <c r="U286" s="129">
        <f t="shared" si="98"/>
        <v>0</v>
      </c>
      <c r="V286" s="129">
        <f t="shared" si="102"/>
        <v>1746000</v>
      </c>
      <c r="W286" s="134">
        <f t="shared" si="103"/>
        <v>1746000</v>
      </c>
      <c r="X286" s="138">
        <v>0.11</v>
      </c>
      <c r="Y286" s="134">
        <f t="shared" si="104"/>
        <v>1938060</v>
      </c>
    </row>
    <row r="287" spans="1:26" s="20" customFormat="1" ht="15.5" x14ac:dyDescent="0.35">
      <c r="A287" s="787"/>
      <c r="B287" s="784"/>
      <c r="C287" s="884"/>
      <c r="D287" s="787"/>
      <c r="E287" s="521" t="s">
        <v>238</v>
      </c>
      <c r="F287" s="281">
        <v>3</v>
      </c>
      <c r="G287" s="334" t="s">
        <v>42</v>
      </c>
      <c r="H287" s="519">
        <v>2750000</v>
      </c>
      <c r="I287" s="54">
        <f t="shared" si="99"/>
        <v>8250000</v>
      </c>
      <c r="J287" s="158">
        <v>0</v>
      </c>
      <c r="K287" s="56">
        <f t="shared" si="100"/>
        <v>0</v>
      </c>
      <c r="L287" s="56">
        <f t="shared" si="101"/>
        <v>8250000</v>
      </c>
      <c r="M287" s="792"/>
      <c r="N287" s="792"/>
      <c r="O287" s="792"/>
      <c r="P287" s="792"/>
      <c r="Q287" s="174" t="s">
        <v>260</v>
      </c>
      <c r="R287" s="54">
        <v>990000</v>
      </c>
      <c r="S287" s="78">
        <f>SUM(F287*R287)</f>
        <v>2970000</v>
      </c>
      <c r="T287" s="79">
        <v>0</v>
      </c>
      <c r="U287" s="73">
        <f t="shared" si="98"/>
        <v>0</v>
      </c>
      <c r="V287" s="73">
        <f t="shared" si="102"/>
        <v>2970000</v>
      </c>
      <c r="W287" s="56">
        <f t="shared" si="103"/>
        <v>2970000</v>
      </c>
      <c r="X287" s="79">
        <v>0.11</v>
      </c>
      <c r="Y287" s="56">
        <f t="shared" si="104"/>
        <v>3296700</v>
      </c>
    </row>
    <row r="288" spans="1:26" s="20" customFormat="1" ht="15.5" x14ac:dyDescent="0.35">
      <c r="A288" s="787"/>
      <c r="B288" s="784"/>
      <c r="C288" s="884"/>
      <c r="D288" s="787"/>
      <c r="E288" s="70" t="s">
        <v>239</v>
      </c>
      <c r="F288" s="281">
        <v>3</v>
      </c>
      <c r="G288" s="334" t="s">
        <v>50</v>
      </c>
      <c r="H288" s="519">
        <v>2250000</v>
      </c>
      <c r="I288" s="54">
        <f t="shared" si="99"/>
        <v>6750000</v>
      </c>
      <c r="J288" s="158">
        <v>0</v>
      </c>
      <c r="K288" s="56">
        <f t="shared" si="100"/>
        <v>0</v>
      </c>
      <c r="L288" s="56">
        <f t="shared" si="101"/>
        <v>6750000</v>
      </c>
      <c r="M288" s="792"/>
      <c r="N288" s="792"/>
      <c r="O288" s="792"/>
      <c r="P288" s="792"/>
      <c r="Q288" s="174" t="s">
        <v>260</v>
      </c>
      <c r="R288" s="54">
        <v>810000</v>
      </c>
      <c r="S288" s="78">
        <f>SUM(F288*R288)</f>
        <v>2430000</v>
      </c>
      <c r="T288" s="79">
        <v>0</v>
      </c>
      <c r="U288" s="73">
        <f t="shared" si="98"/>
        <v>0</v>
      </c>
      <c r="V288" s="73">
        <f t="shared" si="102"/>
        <v>2430000</v>
      </c>
      <c r="W288" s="56">
        <f t="shared" si="103"/>
        <v>2430000</v>
      </c>
      <c r="X288" s="79">
        <v>0.11</v>
      </c>
      <c r="Y288" s="56">
        <f t="shared" si="104"/>
        <v>2697300</v>
      </c>
    </row>
    <row r="289" spans="1:297" s="20" customFormat="1" ht="15.5" x14ac:dyDescent="0.35">
      <c r="A289" s="787"/>
      <c r="B289" s="784"/>
      <c r="C289" s="884"/>
      <c r="D289" s="787"/>
      <c r="E289" s="125" t="s">
        <v>240</v>
      </c>
      <c r="F289" s="281">
        <v>3</v>
      </c>
      <c r="G289" s="334" t="s">
        <v>42</v>
      </c>
      <c r="H289" s="519">
        <v>3384000</v>
      </c>
      <c r="I289" s="54">
        <f t="shared" si="99"/>
        <v>10152000</v>
      </c>
      <c r="J289" s="158">
        <v>0</v>
      </c>
      <c r="K289" s="56">
        <f t="shared" si="100"/>
        <v>0</v>
      </c>
      <c r="L289" s="56">
        <f t="shared" si="101"/>
        <v>10152000</v>
      </c>
      <c r="M289" s="792"/>
      <c r="N289" s="792"/>
      <c r="O289" s="792"/>
      <c r="P289" s="792"/>
      <c r="Q289" s="174" t="s">
        <v>260</v>
      </c>
      <c r="R289" s="54">
        <v>1015000</v>
      </c>
      <c r="S289" s="78">
        <f>SUM(F289*R289)</f>
        <v>3045000</v>
      </c>
      <c r="T289" s="79">
        <v>0</v>
      </c>
      <c r="U289" s="73">
        <f t="shared" si="98"/>
        <v>0</v>
      </c>
      <c r="V289" s="73">
        <f t="shared" si="102"/>
        <v>3045000</v>
      </c>
      <c r="W289" s="56">
        <f t="shared" si="103"/>
        <v>3045000</v>
      </c>
      <c r="X289" s="79">
        <v>0.11</v>
      </c>
      <c r="Y289" s="56">
        <f t="shared" si="104"/>
        <v>3379950</v>
      </c>
    </row>
    <row r="290" spans="1:297" s="20" customFormat="1" ht="15.5" x14ac:dyDescent="0.35">
      <c r="A290" s="788"/>
      <c r="B290" s="785"/>
      <c r="C290" s="839"/>
      <c r="D290" s="788"/>
      <c r="E290" s="90" t="s">
        <v>241</v>
      </c>
      <c r="F290" s="286">
        <v>3</v>
      </c>
      <c r="G290" s="335" t="s">
        <v>70</v>
      </c>
      <c r="H290" s="545">
        <v>7309000</v>
      </c>
      <c r="I290" s="44">
        <f t="shared" si="99"/>
        <v>21927000</v>
      </c>
      <c r="J290" s="136">
        <v>0</v>
      </c>
      <c r="K290" s="46">
        <f t="shared" si="100"/>
        <v>0</v>
      </c>
      <c r="L290" s="46">
        <f t="shared" si="101"/>
        <v>21927000</v>
      </c>
      <c r="M290" s="793"/>
      <c r="N290" s="793"/>
      <c r="O290" s="793"/>
      <c r="P290" s="793"/>
      <c r="Q290" s="266" t="s">
        <v>260</v>
      </c>
      <c r="R290" s="44">
        <v>2631000</v>
      </c>
      <c r="S290" s="97">
        <f>SUM(F290*R290)</f>
        <v>7893000</v>
      </c>
      <c r="T290" s="83">
        <v>0</v>
      </c>
      <c r="U290" s="81">
        <f t="shared" si="98"/>
        <v>0</v>
      </c>
      <c r="V290" s="81">
        <f t="shared" si="102"/>
        <v>7893000</v>
      </c>
      <c r="W290" s="46">
        <f t="shared" si="103"/>
        <v>7893000</v>
      </c>
      <c r="X290" s="83">
        <v>0.11</v>
      </c>
      <c r="Y290" s="46">
        <f t="shared" si="104"/>
        <v>8761230</v>
      </c>
    </row>
    <row r="291" spans="1:297" s="120" customFormat="1" ht="15.5" x14ac:dyDescent="0.35">
      <c r="A291" s="34"/>
      <c r="B291" s="37"/>
      <c r="C291" s="38"/>
      <c r="D291" s="34"/>
      <c r="E291" s="657"/>
      <c r="F291" s="34"/>
      <c r="G291" s="8"/>
      <c r="H291" s="658"/>
      <c r="I291" s="7"/>
      <c r="J291" s="8"/>
      <c r="K291" s="9"/>
      <c r="L291" s="9"/>
      <c r="M291" s="10"/>
      <c r="N291" s="10"/>
      <c r="O291" s="10"/>
      <c r="P291" s="36"/>
      <c r="Q291" s="666"/>
      <c r="R291" s="658"/>
      <c r="S291" s="11"/>
      <c r="T291" s="12"/>
      <c r="U291" s="10"/>
      <c r="V291" s="10"/>
      <c r="W291" s="9"/>
      <c r="X291" s="12"/>
      <c r="Y291" s="9"/>
    </row>
    <row r="292" spans="1:297" s="120" customFormat="1" ht="16" thickBot="1" x14ac:dyDescent="0.4">
      <c r="A292" s="34"/>
      <c r="B292" s="37"/>
      <c r="C292" s="38"/>
      <c r="D292" s="34"/>
      <c r="E292" s="657"/>
      <c r="F292" s="34"/>
      <c r="G292" s="8"/>
      <c r="H292" s="658"/>
      <c r="I292" s="7"/>
      <c r="J292" s="8"/>
      <c r="K292" s="9"/>
      <c r="L292" s="9"/>
      <c r="M292" s="10"/>
      <c r="N292" s="10"/>
      <c r="O292" s="10"/>
      <c r="P292" s="36"/>
      <c r="Q292" s="666"/>
      <c r="R292" s="658"/>
      <c r="S292" s="11"/>
      <c r="T292" s="12"/>
      <c r="U292" s="10"/>
      <c r="V292" s="10"/>
      <c r="W292" s="9"/>
      <c r="X292" s="12"/>
      <c r="Y292" s="9"/>
    </row>
    <row r="293" spans="1:297" ht="16.5" customHeight="1" thickBot="1" x14ac:dyDescent="0.4">
      <c r="A293" s="326"/>
      <c r="B293" s="327"/>
      <c r="C293" s="327"/>
      <c r="D293" s="327"/>
      <c r="E293" s="327"/>
      <c r="F293" s="327"/>
      <c r="G293" s="327"/>
      <c r="H293" s="327"/>
      <c r="I293" s="327"/>
      <c r="J293" s="327"/>
      <c r="K293" s="327"/>
      <c r="L293" s="328">
        <f>SUM(L149:L292)</f>
        <v>763048631.62100005</v>
      </c>
      <c r="M293" s="356">
        <f>SUM(M149:M292)</f>
        <v>763048631.62100005</v>
      </c>
      <c r="N293" s="327"/>
      <c r="O293" s="327"/>
      <c r="P293" s="236">
        <f>SUM(P149:P292)</f>
        <v>846983981.09931004</v>
      </c>
      <c r="Q293" s="327"/>
      <c r="R293" s="327"/>
      <c r="S293" s="327"/>
      <c r="T293" s="327"/>
      <c r="U293" s="327"/>
      <c r="V293" s="327"/>
      <c r="W293" s="236">
        <f>SUM(W149:W292)</f>
        <v>384727344.68399996</v>
      </c>
      <c r="X293" s="327"/>
      <c r="Y293" s="327"/>
    </row>
    <row r="294" spans="1:297" s="35" customFormat="1" x14ac:dyDescent="0.35">
      <c r="L294" s="232"/>
      <c r="M294" s="502"/>
      <c r="P294" s="502"/>
      <c r="W294" s="502"/>
    </row>
    <row r="295" spans="1:297" s="35" customFormat="1" ht="15.5" x14ac:dyDescent="0.35">
      <c r="A295" s="209"/>
      <c r="B295" s="37"/>
      <c r="C295" s="271"/>
      <c r="D295" s="271"/>
      <c r="E295" s="32"/>
      <c r="F295" s="5"/>
      <c r="G295" s="210"/>
      <c r="H295" s="176"/>
      <c r="I295" s="7"/>
      <c r="J295" s="210"/>
      <c r="K295" s="9"/>
      <c r="L295" s="9"/>
      <c r="M295" s="10"/>
      <c r="N295" s="392">
        <f>SUM(N149:N292)</f>
        <v>83935349.478310004</v>
      </c>
      <c r="O295" s="31">
        <f>SUM(O149:O292)</f>
        <v>7501013.4828150002</v>
      </c>
      <c r="P295" s="394">
        <f>SUM(M293+N295)</f>
        <v>846983981.09931004</v>
      </c>
      <c r="Q295" s="2"/>
      <c r="R295" s="11"/>
      <c r="S295" s="11"/>
      <c r="T295" s="8"/>
      <c r="U295" s="10"/>
      <c r="V295" s="10"/>
      <c r="W295" s="9">
        <f>SUM(W149:W292)</f>
        <v>384727344.68399996</v>
      </c>
      <c r="X295" s="12"/>
      <c r="Y295" s="9"/>
    </row>
    <row r="296" spans="1:297" ht="19" thickBot="1" x14ac:dyDescent="0.4">
      <c r="A296" s="843" t="s">
        <v>474</v>
      </c>
      <c r="B296" s="842"/>
      <c r="C296" s="842"/>
      <c r="D296" s="34"/>
      <c r="E296" s="4"/>
      <c r="F296" s="5"/>
      <c r="G296" s="4"/>
      <c r="H296" s="6"/>
      <c r="I296" s="7"/>
      <c r="J296" s="8"/>
      <c r="K296" s="9"/>
      <c r="L296" s="9"/>
      <c r="M296" s="10"/>
      <c r="N296" s="10"/>
      <c r="O296" s="10"/>
      <c r="P296" s="10"/>
      <c r="Q296" s="11"/>
      <c r="R296" s="11"/>
      <c r="S296" s="12"/>
      <c r="T296" s="13"/>
      <c r="U296" s="13"/>
      <c r="V296" s="13"/>
      <c r="W296" s="12"/>
      <c r="X296" s="13"/>
      <c r="Y296" s="13"/>
    </row>
    <row r="297" spans="1:297" ht="15.5" x14ac:dyDescent="0.35">
      <c r="A297" s="798" t="s">
        <v>0</v>
      </c>
      <c r="B297" s="798" t="s">
        <v>1</v>
      </c>
      <c r="C297" s="798"/>
      <c r="D297" s="798" t="s">
        <v>3</v>
      </c>
      <c r="E297" s="798" t="s">
        <v>5</v>
      </c>
      <c r="F297" s="798" t="s">
        <v>6</v>
      </c>
      <c r="G297" s="798"/>
      <c r="H297" s="370" t="s">
        <v>7</v>
      </c>
      <c r="I297" s="371" t="s">
        <v>8</v>
      </c>
      <c r="J297" s="372" t="s">
        <v>9</v>
      </c>
      <c r="K297" s="371" t="s">
        <v>10</v>
      </c>
      <c r="L297" s="371" t="s">
        <v>10</v>
      </c>
      <c r="M297" s="371" t="s">
        <v>11</v>
      </c>
      <c r="N297" s="802" t="s">
        <v>93</v>
      </c>
      <c r="O297" s="802" t="s">
        <v>206</v>
      </c>
      <c r="P297" s="371" t="s">
        <v>12</v>
      </c>
      <c r="Q297" s="911" t="s">
        <v>13</v>
      </c>
      <c r="R297" s="371" t="s">
        <v>14</v>
      </c>
      <c r="S297" s="371" t="s">
        <v>14</v>
      </c>
      <c r="T297" s="374" t="s">
        <v>15</v>
      </c>
      <c r="U297" s="40" t="s">
        <v>16</v>
      </c>
      <c r="V297" s="40" t="s">
        <v>17</v>
      </c>
      <c r="W297" s="40" t="s">
        <v>18</v>
      </c>
      <c r="X297" s="794" t="s">
        <v>19</v>
      </c>
      <c r="Y297" s="796" t="s">
        <v>17</v>
      </c>
    </row>
    <row r="298" spans="1:297" s="41" customFormat="1" ht="16" thickBot="1" x14ac:dyDescent="0.4">
      <c r="A298" s="799"/>
      <c r="B298" s="399" t="s">
        <v>20</v>
      </c>
      <c r="C298" s="395" t="s">
        <v>21</v>
      </c>
      <c r="D298" s="799"/>
      <c r="E298" s="799"/>
      <c r="F298" s="401" t="s">
        <v>23</v>
      </c>
      <c r="G298" s="395" t="s">
        <v>24</v>
      </c>
      <c r="H298" s="402" t="s">
        <v>25</v>
      </c>
      <c r="I298" s="403" t="s">
        <v>25</v>
      </c>
      <c r="J298" s="404" t="s">
        <v>26</v>
      </c>
      <c r="K298" s="403" t="s">
        <v>27</v>
      </c>
      <c r="L298" s="403" t="s">
        <v>28</v>
      </c>
      <c r="M298" s="403" t="s">
        <v>29</v>
      </c>
      <c r="N298" s="803"/>
      <c r="O298" s="803"/>
      <c r="P298" s="403" t="s">
        <v>30</v>
      </c>
      <c r="Q298" s="912"/>
      <c r="R298" s="403" t="s">
        <v>31</v>
      </c>
      <c r="S298" s="403" t="s">
        <v>32</v>
      </c>
      <c r="T298" s="406" t="s">
        <v>33</v>
      </c>
      <c r="U298" s="395" t="s">
        <v>34</v>
      </c>
      <c r="V298" s="395" t="s">
        <v>35</v>
      </c>
      <c r="W298" s="395" t="s">
        <v>36</v>
      </c>
      <c r="X298" s="795"/>
      <c r="Y298" s="797"/>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row>
    <row r="299" spans="1:297" s="120" customFormat="1" ht="15.5" x14ac:dyDescent="0.35">
      <c r="A299" s="780">
        <v>1</v>
      </c>
      <c r="B299" s="783">
        <v>45719</v>
      </c>
      <c r="C299" s="786">
        <v>117720225</v>
      </c>
      <c r="D299" s="780" t="s">
        <v>37</v>
      </c>
      <c r="E299" s="172" t="s">
        <v>114</v>
      </c>
      <c r="F299" s="203">
        <v>2</v>
      </c>
      <c r="G299" s="133" t="s">
        <v>39</v>
      </c>
      <c r="H299" s="204">
        <v>1592000</v>
      </c>
      <c r="I299" s="412">
        <f t="shared" ref="I299:I330" si="105">SUM(F299*H299)</f>
        <v>3184000</v>
      </c>
      <c r="J299" s="133">
        <v>0</v>
      </c>
      <c r="K299" s="382">
        <f t="shared" ref="K299:K330" si="106">SUM(I299*J299)</f>
        <v>0</v>
      </c>
      <c r="L299" s="382">
        <f t="shared" ref="L299:L330" si="107">SUM(I299-K299)</f>
        <v>3184000</v>
      </c>
      <c r="M299" s="205">
        <f>SUM(L299:L312)</f>
        <v>60303905.600000001</v>
      </c>
      <c r="N299" s="205">
        <f>SUM(M299*11%)</f>
        <v>6633429.6160000004</v>
      </c>
      <c r="O299" s="187"/>
      <c r="P299" s="229">
        <f>SUM(M299+N299)</f>
        <v>66937335.216000006</v>
      </c>
      <c r="Q299" s="485" t="s">
        <v>258</v>
      </c>
      <c r="R299" s="451">
        <v>473110</v>
      </c>
      <c r="S299" s="649">
        <f>SUM(F299*R299)</f>
        <v>946220</v>
      </c>
      <c r="T299" s="638">
        <v>0</v>
      </c>
      <c r="U299" s="239">
        <f t="shared" ref="U299:U330" si="108">SUM(S299*T299)</f>
        <v>0</v>
      </c>
      <c r="V299" s="239">
        <f t="shared" ref="V299:V330" si="109">SUM(S299-U299)</f>
        <v>946220</v>
      </c>
      <c r="W299" s="238">
        <f t="shared" ref="W299:W330" si="110">SUM(V299)</f>
        <v>946220</v>
      </c>
      <c r="X299" s="638">
        <v>0.11</v>
      </c>
      <c r="Y299" s="238">
        <f t="shared" ref="Y299:Y330" si="111">SUM(W299+(W299*X299))</f>
        <v>1050304.2</v>
      </c>
    </row>
    <row r="300" spans="1:297" s="120" customFormat="1" ht="15.5" x14ac:dyDescent="0.35">
      <c r="A300" s="781"/>
      <c r="B300" s="784"/>
      <c r="C300" s="787"/>
      <c r="D300" s="781"/>
      <c r="E300" s="282" t="s">
        <v>307</v>
      </c>
      <c r="F300" s="75">
        <v>5</v>
      </c>
      <c r="G300" s="311" t="s">
        <v>45</v>
      </c>
      <c r="H300" s="157">
        <v>2708750</v>
      </c>
      <c r="I300" s="413">
        <f t="shared" si="105"/>
        <v>13543750</v>
      </c>
      <c r="J300" s="311">
        <v>0.2</v>
      </c>
      <c r="K300" s="415">
        <f t="shared" si="106"/>
        <v>2708750</v>
      </c>
      <c r="L300" s="415">
        <f t="shared" si="107"/>
        <v>10835000</v>
      </c>
      <c r="M300" s="220"/>
      <c r="N300" s="220"/>
      <c r="O300" s="197"/>
      <c r="P300" s="154"/>
      <c r="Q300" s="270" t="s">
        <v>140</v>
      </c>
      <c r="R300" s="206">
        <v>1625000</v>
      </c>
      <c r="S300" s="155">
        <f>SUM(F300*R300)</f>
        <v>8125000</v>
      </c>
      <c r="T300" s="156">
        <v>0.25</v>
      </c>
      <c r="U300" s="480">
        <f t="shared" si="108"/>
        <v>2031250</v>
      </c>
      <c r="V300" s="480">
        <f t="shared" si="109"/>
        <v>6093750</v>
      </c>
      <c r="W300" s="424">
        <f t="shared" si="110"/>
        <v>6093750</v>
      </c>
      <c r="X300" s="156">
        <v>0.11</v>
      </c>
      <c r="Y300" s="424">
        <f t="shared" si="111"/>
        <v>6764062.5</v>
      </c>
    </row>
    <row r="301" spans="1:297" s="120" customFormat="1" ht="15.5" x14ac:dyDescent="0.35">
      <c r="A301" s="781"/>
      <c r="B301" s="784"/>
      <c r="C301" s="787"/>
      <c r="D301" s="781"/>
      <c r="E301" s="125" t="s">
        <v>107</v>
      </c>
      <c r="F301" s="310">
        <v>4</v>
      </c>
      <c r="G301" s="158" t="s">
        <v>45</v>
      </c>
      <c r="H301" s="157">
        <v>2414000</v>
      </c>
      <c r="I301" s="54">
        <f t="shared" si="105"/>
        <v>9656000</v>
      </c>
      <c r="J301" s="158">
        <v>0</v>
      </c>
      <c r="K301" s="415">
        <f t="shared" si="106"/>
        <v>0</v>
      </c>
      <c r="L301" s="415">
        <f t="shared" si="107"/>
        <v>9656000</v>
      </c>
      <c r="M301" s="220"/>
      <c r="N301" s="220"/>
      <c r="O301" s="197"/>
      <c r="P301" s="154"/>
      <c r="Q301" s="484" t="s">
        <v>258</v>
      </c>
      <c r="R301" s="483">
        <v>1271620</v>
      </c>
      <c r="S301" s="155">
        <f>SUM(F301*R301)</f>
        <v>5086480</v>
      </c>
      <c r="T301" s="156">
        <v>0</v>
      </c>
      <c r="U301" s="480">
        <f t="shared" si="108"/>
        <v>0</v>
      </c>
      <c r="V301" s="480">
        <f t="shared" si="109"/>
        <v>5086480</v>
      </c>
      <c r="W301" s="424">
        <f t="shared" si="110"/>
        <v>5086480</v>
      </c>
      <c r="X301" s="156">
        <v>0.11</v>
      </c>
      <c r="Y301" s="424">
        <f t="shared" si="111"/>
        <v>5645992.7999999998</v>
      </c>
    </row>
    <row r="302" spans="1:297" s="120" customFormat="1" ht="15.5" x14ac:dyDescent="0.35">
      <c r="A302" s="781"/>
      <c r="B302" s="784"/>
      <c r="C302" s="787"/>
      <c r="D302" s="781"/>
      <c r="E302" s="125" t="s">
        <v>43</v>
      </c>
      <c r="F302" s="75">
        <v>2</v>
      </c>
      <c r="G302" s="158" t="s">
        <v>39</v>
      </c>
      <c r="H302" s="157">
        <v>5588000</v>
      </c>
      <c r="I302" s="413">
        <f t="shared" si="105"/>
        <v>11176000</v>
      </c>
      <c r="J302" s="311">
        <v>0</v>
      </c>
      <c r="K302" s="415">
        <f t="shared" si="106"/>
        <v>0</v>
      </c>
      <c r="L302" s="415">
        <f t="shared" si="107"/>
        <v>11176000</v>
      </c>
      <c r="M302" s="220"/>
      <c r="N302" s="220"/>
      <c r="O302" s="197"/>
      <c r="P302" s="154"/>
      <c r="Q302" s="484" t="s">
        <v>258</v>
      </c>
      <c r="R302" s="483">
        <v>2417690</v>
      </c>
      <c r="S302" s="155">
        <f>SUM(F302*R302)</f>
        <v>4835380</v>
      </c>
      <c r="T302" s="156">
        <v>0</v>
      </c>
      <c r="U302" s="480">
        <f t="shared" si="108"/>
        <v>0</v>
      </c>
      <c r="V302" s="480">
        <f t="shared" si="109"/>
        <v>4835380</v>
      </c>
      <c r="W302" s="424">
        <f t="shared" si="110"/>
        <v>4835380</v>
      </c>
      <c r="X302" s="156">
        <v>0.11</v>
      </c>
      <c r="Y302" s="424">
        <f t="shared" si="111"/>
        <v>5367271.8</v>
      </c>
    </row>
    <row r="303" spans="1:297" s="120" customFormat="1" ht="15.5" x14ac:dyDescent="0.35">
      <c r="A303" s="781"/>
      <c r="B303" s="784"/>
      <c r="C303" s="787"/>
      <c r="D303" s="781"/>
      <c r="E303" s="125" t="s">
        <v>59</v>
      </c>
      <c r="F303" s="75">
        <v>5</v>
      </c>
      <c r="G303" s="158" t="s">
        <v>42</v>
      </c>
      <c r="H303" s="157">
        <v>2892000</v>
      </c>
      <c r="I303" s="413">
        <f t="shared" si="105"/>
        <v>14460000</v>
      </c>
      <c r="J303" s="311">
        <v>0</v>
      </c>
      <c r="K303" s="415">
        <f t="shared" si="106"/>
        <v>0</v>
      </c>
      <c r="L303" s="415">
        <f t="shared" si="107"/>
        <v>14460000</v>
      </c>
      <c r="M303" s="220"/>
      <c r="N303" s="220"/>
      <c r="O303" s="197"/>
      <c r="P303" s="154"/>
      <c r="Q303" s="484" t="s">
        <v>258</v>
      </c>
      <c r="R303" s="483">
        <v>1462000</v>
      </c>
      <c r="S303" s="155">
        <f>SUM(F303*R303)</f>
        <v>7310000</v>
      </c>
      <c r="T303" s="156">
        <v>0</v>
      </c>
      <c r="U303" s="480">
        <f t="shared" si="108"/>
        <v>0</v>
      </c>
      <c r="V303" s="480">
        <f t="shared" si="109"/>
        <v>7310000</v>
      </c>
      <c r="W303" s="424">
        <f t="shared" si="110"/>
        <v>7310000</v>
      </c>
      <c r="X303" s="156">
        <v>0.11</v>
      </c>
      <c r="Y303" s="424">
        <f t="shared" si="111"/>
        <v>8114100</v>
      </c>
    </row>
    <row r="304" spans="1:297" s="120" customFormat="1" ht="15.5" x14ac:dyDescent="0.35">
      <c r="A304" s="781"/>
      <c r="B304" s="784"/>
      <c r="C304" s="787"/>
      <c r="D304" s="781"/>
      <c r="E304" s="282" t="s">
        <v>191</v>
      </c>
      <c r="F304" s="75">
        <v>4</v>
      </c>
      <c r="G304" s="311" t="s">
        <v>42</v>
      </c>
      <c r="H304" s="157">
        <v>339000</v>
      </c>
      <c r="I304" s="413">
        <f t="shared" si="105"/>
        <v>1356000</v>
      </c>
      <c r="J304" s="311">
        <v>0</v>
      </c>
      <c r="K304" s="415">
        <f t="shared" si="106"/>
        <v>0</v>
      </c>
      <c r="L304" s="415">
        <f t="shared" si="107"/>
        <v>1356000</v>
      </c>
      <c r="M304" s="220"/>
      <c r="N304" s="220"/>
      <c r="O304" s="197"/>
      <c r="P304" s="154"/>
      <c r="Q304" s="484" t="s">
        <v>258</v>
      </c>
      <c r="R304" s="483">
        <v>150000</v>
      </c>
      <c r="S304" s="155">
        <f>SUM(F304*R304)</f>
        <v>600000</v>
      </c>
      <c r="T304" s="156">
        <v>0</v>
      </c>
      <c r="U304" s="480">
        <f t="shared" si="108"/>
        <v>0</v>
      </c>
      <c r="V304" s="480">
        <f t="shared" si="109"/>
        <v>600000</v>
      </c>
      <c r="W304" s="424">
        <f t="shared" si="110"/>
        <v>600000</v>
      </c>
      <c r="X304" s="156">
        <v>0.11</v>
      </c>
      <c r="Y304" s="424">
        <f t="shared" si="111"/>
        <v>666000</v>
      </c>
    </row>
    <row r="305" spans="1:25" s="120" customFormat="1" ht="15.5" x14ac:dyDescent="0.35">
      <c r="A305" s="781"/>
      <c r="B305" s="784"/>
      <c r="C305" s="787"/>
      <c r="D305" s="781"/>
      <c r="E305" s="282" t="s">
        <v>208</v>
      </c>
      <c r="F305" s="75">
        <v>1</v>
      </c>
      <c r="G305" s="311" t="s">
        <v>39</v>
      </c>
      <c r="H305" s="312">
        <v>884000</v>
      </c>
      <c r="I305" s="413">
        <f t="shared" si="105"/>
        <v>884000</v>
      </c>
      <c r="J305" s="311">
        <v>0</v>
      </c>
      <c r="K305" s="415">
        <f t="shared" si="106"/>
        <v>0</v>
      </c>
      <c r="L305" s="415">
        <f t="shared" si="107"/>
        <v>884000</v>
      </c>
      <c r="M305" s="220"/>
      <c r="N305" s="220"/>
      <c r="O305" s="197"/>
      <c r="P305" s="154"/>
      <c r="Q305" s="484" t="s">
        <v>258</v>
      </c>
      <c r="R305" s="483">
        <v>424765</v>
      </c>
      <c r="S305" s="155">
        <f>SUM(F305*R305)</f>
        <v>424765</v>
      </c>
      <c r="T305" s="156">
        <v>0</v>
      </c>
      <c r="U305" s="480">
        <f t="shared" si="108"/>
        <v>0</v>
      </c>
      <c r="V305" s="480">
        <f t="shared" si="109"/>
        <v>424765</v>
      </c>
      <c r="W305" s="424">
        <f t="shared" si="110"/>
        <v>424765</v>
      </c>
      <c r="X305" s="156">
        <v>0.11</v>
      </c>
      <c r="Y305" s="424">
        <f t="shared" si="111"/>
        <v>471489.15</v>
      </c>
    </row>
    <row r="306" spans="1:25" s="35" customFormat="1" ht="15.5" x14ac:dyDescent="0.35">
      <c r="A306" s="781"/>
      <c r="B306" s="784"/>
      <c r="C306" s="787"/>
      <c r="D306" s="781"/>
      <c r="E306" s="282" t="s">
        <v>297</v>
      </c>
      <c r="F306" s="75">
        <v>1</v>
      </c>
      <c r="G306" s="311" t="s">
        <v>39</v>
      </c>
      <c r="H306" s="312">
        <v>2420000</v>
      </c>
      <c r="I306" s="413">
        <f t="shared" si="105"/>
        <v>2420000</v>
      </c>
      <c r="J306" s="311">
        <v>0</v>
      </c>
      <c r="K306" s="415">
        <f t="shared" si="106"/>
        <v>0</v>
      </c>
      <c r="L306" s="415">
        <f t="shared" si="107"/>
        <v>2420000</v>
      </c>
      <c r="M306" s="220"/>
      <c r="N306" s="220"/>
      <c r="O306" s="197"/>
      <c r="P306" s="154"/>
      <c r="Q306" s="484" t="s">
        <v>258</v>
      </c>
      <c r="R306" s="220">
        <v>1046980</v>
      </c>
      <c r="S306" s="155">
        <f>SUM(F306*R306)</f>
        <v>1046980</v>
      </c>
      <c r="T306" s="156">
        <v>0</v>
      </c>
      <c r="U306" s="480">
        <f t="shared" si="108"/>
        <v>0</v>
      </c>
      <c r="V306" s="480">
        <f t="shared" si="109"/>
        <v>1046980</v>
      </c>
      <c r="W306" s="424">
        <f t="shared" si="110"/>
        <v>1046980</v>
      </c>
      <c r="X306" s="156">
        <v>0.11</v>
      </c>
      <c r="Y306" s="424">
        <f t="shared" si="111"/>
        <v>1162147.8</v>
      </c>
    </row>
    <row r="307" spans="1:25" s="120" customFormat="1" ht="15.5" x14ac:dyDescent="0.35">
      <c r="A307" s="781"/>
      <c r="B307" s="784"/>
      <c r="C307" s="787"/>
      <c r="D307" s="781"/>
      <c r="E307" s="282" t="s">
        <v>296</v>
      </c>
      <c r="F307" s="310">
        <v>1</v>
      </c>
      <c r="G307" s="158" t="s">
        <v>39</v>
      </c>
      <c r="H307" s="157">
        <v>929000</v>
      </c>
      <c r="I307" s="413">
        <f t="shared" si="105"/>
        <v>929000</v>
      </c>
      <c r="J307" s="311">
        <v>0</v>
      </c>
      <c r="K307" s="415">
        <f t="shared" si="106"/>
        <v>0</v>
      </c>
      <c r="L307" s="415">
        <f t="shared" si="107"/>
        <v>929000</v>
      </c>
      <c r="M307" s="220"/>
      <c r="N307" s="220"/>
      <c r="O307" s="197"/>
      <c r="P307" s="154"/>
      <c r="Q307" s="484" t="s">
        <v>258</v>
      </c>
      <c r="R307" s="206">
        <v>401830</v>
      </c>
      <c r="S307" s="155">
        <f>SUM(F307*R307)</f>
        <v>401830</v>
      </c>
      <c r="T307" s="156">
        <v>0</v>
      </c>
      <c r="U307" s="480">
        <f t="shared" si="108"/>
        <v>0</v>
      </c>
      <c r="V307" s="480">
        <f t="shared" si="109"/>
        <v>401830</v>
      </c>
      <c r="W307" s="424">
        <f t="shared" si="110"/>
        <v>401830</v>
      </c>
      <c r="X307" s="156">
        <v>0.11</v>
      </c>
      <c r="Y307" s="424">
        <f t="shared" si="111"/>
        <v>446031.3</v>
      </c>
    </row>
    <row r="308" spans="1:25" s="120" customFormat="1" ht="15.5" x14ac:dyDescent="0.35">
      <c r="A308" s="781"/>
      <c r="B308" s="784"/>
      <c r="C308" s="787"/>
      <c r="D308" s="781"/>
      <c r="E308" s="282" t="s">
        <v>179</v>
      </c>
      <c r="F308" s="75">
        <v>1</v>
      </c>
      <c r="G308" s="311" t="s">
        <v>39</v>
      </c>
      <c r="H308" s="157">
        <v>1667000</v>
      </c>
      <c r="I308" s="413">
        <f t="shared" si="105"/>
        <v>1667000</v>
      </c>
      <c r="J308" s="311">
        <v>0</v>
      </c>
      <c r="K308" s="415">
        <f t="shared" si="106"/>
        <v>0</v>
      </c>
      <c r="L308" s="415">
        <f t="shared" si="107"/>
        <v>1667000</v>
      </c>
      <c r="M308" s="220"/>
      <c r="N308" s="220"/>
      <c r="O308" s="197"/>
      <c r="P308" s="154"/>
      <c r="Q308" s="484" t="s">
        <v>258</v>
      </c>
      <c r="R308" s="206">
        <v>720940</v>
      </c>
      <c r="S308" s="155">
        <f>SUM(F308*R308)</f>
        <v>720940</v>
      </c>
      <c r="T308" s="156">
        <v>0</v>
      </c>
      <c r="U308" s="480">
        <f t="shared" si="108"/>
        <v>0</v>
      </c>
      <c r="V308" s="480">
        <f t="shared" si="109"/>
        <v>720940</v>
      </c>
      <c r="W308" s="424">
        <f t="shared" si="110"/>
        <v>720940</v>
      </c>
      <c r="X308" s="156">
        <v>0.11</v>
      </c>
      <c r="Y308" s="424">
        <f t="shared" si="111"/>
        <v>800243.4</v>
      </c>
    </row>
    <row r="309" spans="1:25" s="120" customFormat="1" ht="15.5" x14ac:dyDescent="0.35">
      <c r="A309" s="781"/>
      <c r="B309" s="784"/>
      <c r="C309" s="787"/>
      <c r="D309" s="781"/>
      <c r="E309" s="282" t="s">
        <v>292</v>
      </c>
      <c r="F309" s="75">
        <v>1</v>
      </c>
      <c r="G309" s="311" t="s">
        <v>39</v>
      </c>
      <c r="H309" s="157">
        <v>622000</v>
      </c>
      <c r="I309" s="413">
        <f t="shared" si="105"/>
        <v>622000</v>
      </c>
      <c r="J309" s="311">
        <v>0</v>
      </c>
      <c r="K309" s="415">
        <f t="shared" si="106"/>
        <v>0</v>
      </c>
      <c r="L309" s="415">
        <f t="shared" si="107"/>
        <v>622000</v>
      </c>
      <c r="M309" s="220"/>
      <c r="N309" s="220"/>
      <c r="O309" s="197"/>
      <c r="P309" s="154"/>
      <c r="Q309" s="484" t="s">
        <v>258</v>
      </c>
      <c r="R309" s="483">
        <v>268620</v>
      </c>
      <c r="S309" s="155">
        <f>SUM(F309*R309)</f>
        <v>268620</v>
      </c>
      <c r="T309" s="156">
        <v>0</v>
      </c>
      <c r="U309" s="480">
        <f t="shared" si="108"/>
        <v>0</v>
      </c>
      <c r="V309" s="480">
        <f t="shared" si="109"/>
        <v>268620</v>
      </c>
      <c r="W309" s="424">
        <f t="shared" si="110"/>
        <v>268620</v>
      </c>
      <c r="X309" s="156">
        <v>0.11</v>
      </c>
      <c r="Y309" s="424">
        <f t="shared" si="111"/>
        <v>298168.2</v>
      </c>
    </row>
    <row r="310" spans="1:25" ht="15.5" x14ac:dyDescent="0.35">
      <c r="A310" s="781"/>
      <c r="B310" s="784"/>
      <c r="C310" s="787"/>
      <c r="D310" s="781"/>
      <c r="E310" s="130" t="s">
        <v>293</v>
      </c>
      <c r="F310" s="75">
        <v>1</v>
      </c>
      <c r="G310" s="311" t="s">
        <v>39</v>
      </c>
      <c r="H310" s="157">
        <v>922000</v>
      </c>
      <c r="I310" s="413">
        <f t="shared" si="105"/>
        <v>922000</v>
      </c>
      <c r="J310" s="311">
        <v>0</v>
      </c>
      <c r="K310" s="415">
        <f t="shared" si="106"/>
        <v>0</v>
      </c>
      <c r="L310" s="415">
        <f t="shared" si="107"/>
        <v>922000</v>
      </c>
      <c r="M310" s="220"/>
      <c r="N310" s="220"/>
      <c r="O310" s="197"/>
      <c r="P310" s="154"/>
      <c r="Q310" s="484" t="s">
        <v>258</v>
      </c>
      <c r="R310" s="166">
        <v>473110</v>
      </c>
      <c r="S310" s="155">
        <f>SUM(F310*R310)</f>
        <v>473110</v>
      </c>
      <c r="T310" s="156">
        <v>0</v>
      </c>
      <c r="U310" s="480">
        <f t="shared" si="108"/>
        <v>0</v>
      </c>
      <c r="V310" s="480">
        <f t="shared" si="109"/>
        <v>473110</v>
      </c>
      <c r="W310" s="424">
        <f t="shared" si="110"/>
        <v>473110</v>
      </c>
      <c r="X310" s="156">
        <v>0.11</v>
      </c>
      <c r="Y310" s="424">
        <f t="shared" si="111"/>
        <v>525152.1</v>
      </c>
    </row>
    <row r="311" spans="1:25" s="120" customFormat="1" ht="15.5" x14ac:dyDescent="0.35">
      <c r="A311" s="781"/>
      <c r="B311" s="784"/>
      <c r="C311" s="787"/>
      <c r="D311" s="781"/>
      <c r="E311" s="282" t="s">
        <v>287</v>
      </c>
      <c r="F311" s="310">
        <v>6</v>
      </c>
      <c r="G311" s="311" t="s">
        <v>45</v>
      </c>
      <c r="H311" s="312">
        <v>248522</v>
      </c>
      <c r="I311" s="413">
        <f t="shared" si="105"/>
        <v>1491132</v>
      </c>
      <c r="J311" s="311">
        <v>0.2</v>
      </c>
      <c r="K311" s="415">
        <f t="shared" si="106"/>
        <v>298226.40000000002</v>
      </c>
      <c r="L311" s="415">
        <f t="shared" si="107"/>
        <v>1192905.6000000001</v>
      </c>
      <c r="M311" s="220"/>
      <c r="N311" s="220"/>
      <c r="O311" s="197"/>
      <c r="P311" s="154"/>
      <c r="Q311" s="270" t="s">
        <v>47</v>
      </c>
      <c r="R311" s="483">
        <v>159100</v>
      </c>
      <c r="S311" s="155">
        <f>SUM(F311*R311)</f>
        <v>954600</v>
      </c>
      <c r="T311" s="156">
        <v>0.22</v>
      </c>
      <c r="U311" s="480">
        <f t="shared" si="108"/>
        <v>210012</v>
      </c>
      <c r="V311" s="480">
        <f t="shared" si="109"/>
        <v>744588</v>
      </c>
      <c r="W311" s="424">
        <f t="shared" si="110"/>
        <v>744588</v>
      </c>
      <c r="X311" s="156">
        <v>0.11</v>
      </c>
      <c r="Y311" s="424">
        <f t="shared" si="111"/>
        <v>826492.68</v>
      </c>
    </row>
    <row r="312" spans="1:25" ht="15.5" x14ac:dyDescent="0.35">
      <c r="A312" s="782"/>
      <c r="B312" s="785"/>
      <c r="C312" s="788"/>
      <c r="D312" s="782"/>
      <c r="E312" s="308" t="s">
        <v>298</v>
      </c>
      <c r="F312" s="202">
        <v>1</v>
      </c>
      <c r="G312" s="315" t="s">
        <v>70</v>
      </c>
      <c r="H312" s="316">
        <v>1250000</v>
      </c>
      <c r="I312" s="419">
        <f t="shared" si="105"/>
        <v>1250000</v>
      </c>
      <c r="J312" s="315">
        <v>0.2</v>
      </c>
      <c r="K312" s="383">
        <f t="shared" si="106"/>
        <v>250000</v>
      </c>
      <c r="L312" s="383">
        <f t="shared" si="107"/>
        <v>1000000</v>
      </c>
      <c r="M312" s="249"/>
      <c r="N312" s="249"/>
      <c r="O312" s="185"/>
      <c r="P312" s="153"/>
      <c r="Q312" s="305" t="s">
        <v>58</v>
      </c>
      <c r="R312" s="186">
        <v>521800</v>
      </c>
      <c r="S312" s="173">
        <f>SUM(F312*R312)</f>
        <v>521800</v>
      </c>
      <c r="T312" s="639">
        <v>0.15</v>
      </c>
      <c r="U312" s="242">
        <f t="shared" si="108"/>
        <v>78270</v>
      </c>
      <c r="V312" s="242">
        <f t="shared" si="109"/>
        <v>443530</v>
      </c>
      <c r="W312" s="241">
        <f t="shared" si="110"/>
        <v>443530</v>
      </c>
      <c r="X312" s="639">
        <v>0.11</v>
      </c>
      <c r="Y312" s="241">
        <f t="shared" si="111"/>
        <v>492318.3</v>
      </c>
    </row>
    <row r="313" spans="1:25" s="120" customFormat="1" ht="15.5" x14ac:dyDescent="0.35">
      <c r="A313" s="780">
        <v>2</v>
      </c>
      <c r="B313" s="783">
        <v>45722</v>
      </c>
      <c r="C313" s="786">
        <v>117730325</v>
      </c>
      <c r="D313" s="780" t="s">
        <v>37</v>
      </c>
      <c r="E313" s="339" t="s">
        <v>333</v>
      </c>
      <c r="F313" s="203">
        <v>2</v>
      </c>
      <c r="G313" s="319" t="s">
        <v>52</v>
      </c>
      <c r="H313" s="320">
        <v>3200000</v>
      </c>
      <c r="I313" s="412">
        <f t="shared" si="105"/>
        <v>6400000</v>
      </c>
      <c r="J313" s="319">
        <v>0</v>
      </c>
      <c r="K313" s="382">
        <f t="shared" si="106"/>
        <v>0</v>
      </c>
      <c r="L313" s="382">
        <f t="shared" si="107"/>
        <v>6400000</v>
      </c>
      <c r="M313" s="205">
        <f>SUM(L313:L315)</f>
        <v>46200000</v>
      </c>
      <c r="N313" s="205">
        <f>SUM(M313*11%)</f>
        <v>5082000</v>
      </c>
      <c r="O313" s="187"/>
      <c r="P313" s="229">
        <f>SUM(M313+N313)</f>
        <v>51282000</v>
      </c>
      <c r="Q313" s="485" t="s">
        <v>246</v>
      </c>
      <c r="R313" s="337">
        <v>1100000</v>
      </c>
      <c r="S313" s="649">
        <f>SUM(F313*R313)</f>
        <v>2200000</v>
      </c>
      <c r="T313" s="638">
        <v>0</v>
      </c>
      <c r="U313" s="239">
        <f t="shared" si="108"/>
        <v>0</v>
      </c>
      <c r="V313" s="239">
        <f t="shared" si="109"/>
        <v>2200000</v>
      </c>
      <c r="W313" s="238">
        <f t="shared" si="110"/>
        <v>2200000</v>
      </c>
      <c r="X313" s="638">
        <v>0.11</v>
      </c>
      <c r="Y313" s="238">
        <f t="shared" si="111"/>
        <v>2442000</v>
      </c>
    </row>
    <row r="314" spans="1:25" s="120" customFormat="1" ht="15.5" x14ac:dyDescent="0.35">
      <c r="A314" s="781"/>
      <c r="B314" s="784"/>
      <c r="C314" s="787"/>
      <c r="D314" s="781"/>
      <c r="E314" s="290" t="s">
        <v>331</v>
      </c>
      <c r="F314" s="310">
        <v>1</v>
      </c>
      <c r="G314" s="311" t="s">
        <v>70</v>
      </c>
      <c r="H314" s="312">
        <v>13700000</v>
      </c>
      <c r="I314" s="413">
        <f t="shared" si="105"/>
        <v>13700000</v>
      </c>
      <c r="J314" s="311">
        <v>0</v>
      </c>
      <c r="K314" s="415">
        <f t="shared" si="106"/>
        <v>0</v>
      </c>
      <c r="L314" s="415">
        <f t="shared" si="107"/>
        <v>13700000</v>
      </c>
      <c r="M314" s="270"/>
      <c r="N314" s="270"/>
      <c r="O314" s="270"/>
      <c r="P314" s="270"/>
      <c r="Q314" s="484" t="s">
        <v>246</v>
      </c>
      <c r="R314" s="483">
        <v>4800000</v>
      </c>
      <c r="S314" s="155">
        <f>SUM(F314*R314)</f>
        <v>4800000</v>
      </c>
      <c r="T314" s="156">
        <v>0</v>
      </c>
      <c r="U314" s="480">
        <f t="shared" si="108"/>
        <v>0</v>
      </c>
      <c r="V314" s="480">
        <f t="shared" si="109"/>
        <v>4800000</v>
      </c>
      <c r="W314" s="424">
        <f t="shared" si="110"/>
        <v>4800000</v>
      </c>
      <c r="X314" s="156">
        <v>0.11</v>
      </c>
      <c r="Y314" s="424">
        <f t="shared" si="111"/>
        <v>5328000</v>
      </c>
    </row>
    <row r="315" spans="1:25" s="120" customFormat="1" ht="15.5" x14ac:dyDescent="0.35">
      <c r="A315" s="782"/>
      <c r="B315" s="785"/>
      <c r="C315" s="788"/>
      <c r="D315" s="782"/>
      <c r="E315" s="397" t="s">
        <v>332</v>
      </c>
      <c r="F315" s="202">
        <v>3</v>
      </c>
      <c r="G315" s="315" t="s">
        <v>70</v>
      </c>
      <c r="H315" s="316">
        <v>8700000</v>
      </c>
      <c r="I315" s="419">
        <f t="shared" si="105"/>
        <v>26100000</v>
      </c>
      <c r="J315" s="315">
        <v>0</v>
      </c>
      <c r="K315" s="383">
        <f t="shared" si="106"/>
        <v>0</v>
      </c>
      <c r="L315" s="383">
        <f t="shared" si="107"/>
        <v>26100000</v>
      </c>
      <c r="M315" s="249"/>
      <c r="N315" s="249"/>
      <c r="O315" s="198"/>
      <c r="P315" s="351"/>
      <c r="Q315" s="489" t="s">
        <v>246</v>
      </c>
      <c r="R315" s="338">
        <v>3400000</v>
      </c>
      <c r="S315" s="173">
        <f>SUM(F315*R315)</f>
        <v>10200000</v>
      </c>
      <c r="T315" s="639">
        <v>0</v>
      </c>
      <c r="U315" s="242">
        <f t="shared" si="108"/>
        <v>0</v>
      </c>
      <c r="V315" s="242">
        <f t="shared" si="109"/>
        <v>10200000</v>
      </c>
      <c r="W315" s="241">
        <f t="shared" si="110"/>
        <v>10200000</v>
      </c>
      <c r="X315" s="639">
        <v>0.11</v>
      </c>
      <c r="Y315" s="241">
        <f t="shared" si="111"/>
        <v>11322000</v>
      </c>
    </row>
    <row r="316" spans="1:25" s="120" customFormat="1" ht="15.5" x14ac:dyDescent="0.35">
      <c r="A316" s="780">
        <v>3</v>
      </c>
      <c r="B316" s="783">
        <v>45722</v>
      </c>
      <c r="C316" s="786">
        <v>117740325</v>
      </c>
      <c r="D316" s="780" t="s">
        <v>37</v>
      </c>
      <c r="E316" s="172" t="s">
        <v>471</v>
      </c>
      <c r="F316" s="203">
        <v>2</v>
      </c>
      <c r="G316" s="133" t="s">
        <v>45</v>
      </c>
      <c r="H316" s="204">
        <v>390000</v>
      </c>
      <c r="I316" s="123">
        <f t="shared" si="105"/>
        <v>780000</v>
      </c>
      <c r="J316" s="133">
        <v>0.2</v>
      </c>
      <c r="K316" s="382">
        <f t="shared" si="106"/>
        <v>156000</v>
      </c>
      <c r="L316" s="382">
        <f t="shared" si="107"/>
        <v>624000</v>
      </c>
      <c r="M316" s="205">
        <f>SUM(L316:L324)</f>
        <v>11212200</v>
      </c>
      <c r="N316" s="205">
        <f>SUM(M316*11%)</f>
        <v>1233342</v>
      </c>
      <c r="O316" s="187"/>
      <c r="P316" s="229">
        <f>SUM(M316+N316)</f>
        <v>12445542</v>
      </c>
      <c r="Q316" s="485" t="s">
        <v>88</v>
      </c>
      <c r="R316" s="451">
        <v>202703</v>
      </c>
      <c r="S316" s="649">
        <f>SUM(F316*R316)</f>
        <v>405406</v>
      </c>
      <c r="T316" s="638">
        <v>0</v>
      </c>
      <c r="U316" s="239">
        <f t="shared" si="108"/>
        <v>0</v>
      </c>
      <c r="V316" s="239">
        <f t="shared" si="109"/>
        <v>405406</v>
      </c>
      <c r="W316" s="238">
        <f t="shared" si="110"/>
        <v>405406</v>
      </c>
      <c r="X316" s="638">
        <v>0.11</v>
      </c>
      <c r="Y316" s="238">
        <f t="shared" si="111"/>
        <v>450000.66000000003</v>
      </c>
    </row>
    <row r="317" spans="1:25" s="120" customFormat="1" ht="15.5" x14ac:dyDescent="0.35">
      <c r="A317" s="781"/>
      <c r="B317" s="784"/>
      <c r="C317" s="787"/>
      <c r="D317" s="781"/>
      <c r="E317" s="125" t="s">
        <v>472</v>
      </c>
      <c r="F317" s="75">
        <v>3</v>
      </c>
      <c r="G317" s="158" t="s">
        <v>45</v>
      </c>
      <c r="H317" s="157">
        <v>520000</v>
      </c>
      <c r="I317" s="54">
        <f t="shared" si="105"/>
        <v>1560000</v>
      </c>
      <c r="J317" s="158">
        <v>0.2</v>
      </c>
      <c r="K317" s="415">
        <f t="shared" si="106"/>
        <v>312000</v>
      </c>
      <c r="L317" s="415">
        <f t="shared" si="107"/>
        <v>1248000</v>
      </c>
      <c r="M317" s="220"/>
      <c r="N317" s="220"/>
      <c r="O317" s="197"/>
      <c r="P317" s="154"/>
      <c r="Q317" s="484" t="s">
        <v>88</v>
      </c>
      <c r="R317" s="483">
        <v>270270</v>
      </c>
      <c r="S317" s="155">
        <f>SUM(F317*R317)</f>
        <v>810810</v>
      </c>
      <c r="T317" s="156">
        <v>0</v>
      </c>
      <c r="U317" s="480">
        <f t="shared" si="108"/>
        <v>0</v>
      </c>
      <c r="V317" s="480">
        <f t="shared" si="109"/>
        <v>810810</v>
      </c>
      <c r="W317" s="424">
        <f t="shared" si="110"/>
        <v>810810</v>
      </c>
      <c r="X317" s="156">
        <v>0.11</v>
      </c>
      <c r="Y317" s="424">
        <f t="shared" si="111"/>
        <v>899999.1</v>
      </c>
    </row>
    <row r="318" spans="1:25" s="120" customFormat="1" ht="15.5" x14ac:dyDescent="0.35">
      <c r="A318" s="781"/>
      <c r="B318" s="784"/>
      <c r="C318" s="787"/>
      <c r="D318" s="781"/>
      <c r="E318" s="130" t="s">
        <v>348</v>
      </c>
      <c r="F318" s="310">
        <v>15</v>
      </c>
      <c r="G318" s="158" t="s">
        <v>45</v>
      </c>
      <c r="H318" s="312">
        <v>31250</v>
      </c>
      <c r="I318" s="413">
        <f t="shared" si="105"/>
        <v>468750</v>
      </c>
      <c r="J318" s="311">
        <v>0.2</v>
      </c>
      <c r="K318" s="415">
        <f t="shared" si="106"/>
        <v>93750</v>
      </c>
      <c r="L318" s="415">
        <f t="shared" si="107"/>
        <v>375000</v>
      </c>
      <c r="M318" s="220"/>
      <c r="N318" s="220"/>
      <c r="O318" s="197"/>
      <c r="P318" s="154"/>
      <c r="Q318" s="484" t="s">
        <v>212</v>
      </c>
      <c r="R318" s="483">
        <v>13514</v>
      </c>
      <c r="S318" s="155">
        <f>SUM(F318*R318)</f>
        <v>202710</v>
      </c>
      <c r="T318" s="156">
        <v>0</v>
      </c>
      <c r="U318" s="480">
        <f t="shared" si="108"/>
        <v>0</v>
      </c>
      <c r="V318" s="480">
        <f t="shared" si="109"/>
        <v>202710</v>
      </c>
      <c r="W318" s="424">
        <f t="shared" si="110"/>
        <v>202710</v>
      </c>
      <c r="X318" s="156">
        <v>0.11</v>
      </c>
      <c r="Y318" s="424">
        <f t="shared" si="111"/>
        <v>225008.1</v>
      </c>
    </row>
    <row r="319" spans="1:25" s="120" customFormat="1" ht="15.5" x14ac:dyDescent="0.35">
      <c r="A319" s="781"/>
      <c r="B319" s="784"/>
      <c r="C319" s="787"/>
      <c r="D319" s="781"/>
      <c r="E319" s="125" t="s">
        <v>359</v>
      </c>
      <c r="F319" s="75">
        <v>10</v>
      </c>
      <c r="G319" s="158" t="s">
        <v>45</v>
      </c>
      <c r="H319" s="157">
        <v>160000</v>
      </c>
      <c r="I319" s="54">
        <f t="shared" si="105"/>
        <v>1600000</v>
      </c>
      <c r="J319" s="158">
        <v>0.2</v>
      </c>
      <c r="K319" s="415">
        <f t="shared" si="106"/>
        <v>320000</v>
      </c>
      <c r="L319" s="415">
        <f t="shared" si="107"/>
        <v>1280000</v>
      </c>
      <c r="M319" s="220"/>
      <c r="N319" s="220"/>
      <c r="O319" s="197"/>
      <c r="P319" s="154"/>
      <c r="Q319" s="484" t="s">
        <v>275</v>
      </c>
      <c r="R319" s="483">
        <v>57658</v>
      </c>
      <c r="S319" s="155">
        <f>SUM(F319*R319)</f>
        <v>576580</v>
      </c>
      <c r="T319" s="156">
        <v>0</v>
      </c>
      <c r="U319" s="480">
        <f t="shared" si="108"/>
        <v>0</v>
      </c>
      <c r="V319" s="480">
        <f t="shared" si="109"/>
        <v>576580</v>
      </c>
      <c r="W319" s="424">
        <f t="shared" si="110"/>
        <v>576580</v>
      </c>
      <c r="X319" s="156">
        <v>0.11</v>
      </c>
      <c r="Y319" s="424">
        <f t="shared" si="111"/>
        <v>640003.80000000005</v>
      </c>
    </row>
    <row r="320" spans="1:25" s="120" customFormat="1" ht="15" customHeight="1" x14ac:dyDescent="0.35">
      <c r="A320" s="781"/>
      <c r="B320" s="784"/>
      <c r="C320" s="787"/>
      <c r="D320" s="781"/>
      <c r="E320" s="125" t="s">
        <v>354</v>
      </c>
      <c r="F320" s="75">
        <v>5</v>
      </c>
      <c r="G320" s="158" t="s">
        <v>45</v>
      </c>
      <c r="H320" s="157">
        <v>145000</v>
      </c>
      <c r="I320" s="54">
        <f t="shared" si="105"/>
        <v>725000</v>
      </c>
      <c r="J320" s="158">
        <v>0.2</v>
      </c>
      <c r="K320" s="415">
        <f t="shared" si="106"/>
        <v>145000</v>
      </c>
      <c r="L320" s="415">
        <f t="shared" si="107"/>
        <v>580000</v>
      </c>
      <c r="M320" s="220"/>
      <c r="N320" s="220"/>
      <c r="O320" s="197"/>
      <c r="P320" s="154"/>
      <c r="Q320" s="484" t="s">
        <v>275</v>
      </c>
      <c r="R320" s="483">
        <v>52252</v>
      </c>
      <c r="S320" s="155">
        <f>SUM(F320*R320)</f>
        <v>261260</v>
      </c>
      <c r="T320" s="156">
        <v>0</v>
      </c>
      <c r="U320" s="480">
        <f t="shared" si="108"/>
        <v>0</v>
      </c>
      <c r="V320" s="480">
        <f t="shared" si="109"/>
        <v>261260</v>
      </c>
      <c r="W320" s="424">
        <f t="shared" si="110"/>
        <v>261260</v>
      </c>
      <c r="X320" s="156">
        <v>0.11</v>
      </c>
      <c r="Y320" s="424">
        <f t="shared" si="111"/>
        <v>289998.59999999998</v>
      </c>
    </row>
    <row r="321" spans="1:25" s="270" customFormat="1" ht="15.5" x14ac:dyDescent="0.35">
      <c r="A321" s="781"/>
      <c r="B321" s="784"/>
      <c r="C321" s="787"/>
      <c r="D321" s="781"/>
      <c r="E321" s="282" t="s">
        <v>398</v>
      </c>
      <c r="F321" s="310">
        <v>100</v>
      </c>
      <c r="G321" s="311" t="s">
        <v>50</v>
      </c>
      <c r="H321" s="312">
        <v>59000</v>
      </c>
      <c r="I321" s="413">
        <f t="shared" si="105"/>
        <v>5900000</v>
      </c>
      <c r="J321" s="311">
        <v>0.2</v>
      </c>
      <c r="K321" s="415">
        <f t="shared" si="106"/>
        <v>1180000</v>
      </c>
      <c r="L321" s="415">
        <f t="shared" si="107"/>
        <v>4720000</v>
      </c>
      <c r="M321" s="220"/>
      <c r="N321" s="220"/>
      <c r="O321" s="197"/>
      <c r="P321" s="352"/>
      <c r="Q321" s="484" t="s">
        <v>290</v>
      </c>
      <c r="R321" s="483">
        <v>37300</v>
      </c>
      <c r="S321" s="155">
        <f>SUM(F321*R321)</f>
        <v>3730000</v>
      </c>
      <c r="T321" s="156">
        <v>0.2</v>
      </c>
      <c r="U321" s="480">
        <f t="shared" si="108"/>
        <v>746000</v>
      </c>
      <c r="V321" s="480">
        <f t="shared" si="109"/>
        <v>2984000</v>
      </c>
      <c r="W321" s="424">
        <f t="shared" si="110"/>
        <v>2984000</v>
      </c>
      <c r="X321" s="156">
        <v>0.11</v>
      </c>
      <c r="Y321" s="424">
        <f t="shared" si="111"/>
        <v>3312240</v>
      </c>
    </row>
    <row r="322" spans="1:25" s="120" customFormat="1" ht="15.5" x14ac:dyDescent="0.35">
      <c r="A322" s="781"/>
      <c r="B322" s="784"/>
      <c r="C322" s="787"/>
      <c r="D322" s="781"/>
      <c r="E322" s="125" t="s">
        <v>388</v>
      </c>
      <c r="F322" s="75">
        <v>20</v>
      </c>
      <c r="G322" s="158" t="s">
        <v>45</v>
      </c>
      <c r="H322" s="157">
        <v>80000</v>
      </c>
      <c r="I322" s="54">
        <f t="shared" si="105"/>
        <v>1600000</v>
      </c>
      <c r="J322" s="158">
        <v>0.2</v>
      </c>
      <c r="K322" s="415">
        <f t="shared" si="106"/>
        <v>320000</v>
      </c>
      <c r="L322" s="415">
        <f t="shared" si="107"/>
        <v>1280000</v>
      </c>
      <c r="M322" s="220"/>
      <c r="N322" s="220"/>
      <c r="O322" s="197"/>
      <c r="P322" s="154"/>
      <c r="Q322" s="484" t="s">
        <v>88</v>
      </c>
      <c r="R322" s="483">
        <v>31532</v>
      </c>
      <c r="S322" s="155">
        <f>SUM(F322*R322)</f>
        <v>630640</v>
      </c>
      <c r="T322" s="156">
        <v>0</v>
      </c>
      <c r="U322" s="480">
        <f t="shared" si="108"/>
        <v>0</v>
      </c>
      <c r="V322" s="480">
        <f t="shared" si="109"/>
        <v>630640</v>
      </c>
      <c r="W322" s="424">
        <f t="shared" si="110"/>
        <v>630640</v>
      </c>
      <c r="X322" s="156">
        <v>0.11</v>
      </c>
      <c r="Y322" s="424">
        <f t="shared" si="111"/>
        <v>700010.4</v>
      </c>
    </row>
    <row r="323" spans="1:25" s="120" customFormat="1" ht="15.5" x14ac:dyDescent="0.35">
      <c r="A323" s="781"/>
      <c r="B323" s="784"/>
      <c r="C323" s="787"/>
      <c r="D323" s="781"/>
      <c r="E323" s="125" t="s">
        <v>355</v>
      </c>
      <c r="F323" s="75">
        <v>8</v>
      </c>
      <c r="G323" s="158" t="s">
        <v>45</v>
      </c>
      <c r="H323" s="157">
        <v>75000</v>
      </c>
      <c r="I323" s="413">
        <f t="shared" si="105"/>
        <v>600000</v>
      </c>
      <c r="J323" s="311">
        <v>0.2</v>
      </c>
      <c r="K323" s="415">
        <f t="shared" si="106"/>
        <v>120000</v>
      </c>
      <c r="L323" s="415">
        <f t="shared" si="107"/>
        <v>480000</v>
      </c>
      <c r="M323" s="220"/>
      <c r="N323" s="220"/>
      <c r="O323" s="197"/>
      <c r="P323" s="154"/>
      <c r="Q323" s="484" t="s">
        <v>68</v>
      </c>
      <c r="R323" s="483">
        <v>20000</v>
      </c>
      <c r="S323" s="155">
        <f>SUM(F323*R323)</f>
        <v>160000</v>
      </c>
      <c r="T323" s="156">
        <v>0</v>
      </c>
      <c r="U323" s="480">
        <f t="shared" si="108"/>
        <v>0</v>
      </c>
      <c r="V323" s="480">
        <f t="shared" si="109"/>
        <v>160000</v>
      </c>
      <c r="W323" s="424">
        <f t="shared" si="110"/>
        <v>160000</v>
      </c>
      <c r="X323" s="156">
        <v>0</v>
      </c>
      <c r="Y323" s="424">
        <f t="shared" si="111"/>
        <v>160000</v>
      </c>
    </row>
    <row r="324" spans="1:25" s="120" customFormat="1" ht="15.5" x14ac:dyDescent="0.35">
      <c r="A324" s="782"/>
      <c r="B324" s="785"/>
      <c r="C324" s="788"/>
      <c r="D324" s="782"/>
      <c r="E324" s="184" t="s">
        <v>108</v>
      </c>
      <c r="F324" s="202">
        <v>500</v>
      </c>
      <c r="G324" s="315" t="s">
        <v>50</v>
      </c>
      <c r="H324" s="177">
        <v>1563</v>
      </c>
      <c r="I324" s="419">
        <f t="shared" si="105"/>
        <v>781500</v>
      </c>
      <c r="J324" s="315">
        <v>0.2</v>
      </c>
      <c r="K324" s="383">
        <f t="shared" si="106"/>
        <v>156300</v>
      </c>
      <c r="L324" s="383">
        <f t="shared" si="107"/>
        <v>625200</v>
      </c>
      <c r="M324" s="249"/>
      <c r="N324" s="249"/>
      <c r="O324" s="198"/>
      <c r="P324" s="153"/>
      <c r="Q324" s="489" t="s">
        <v>198</v>
      </c>
      <c r="R324" s="487">
        <v>550</v>
      </c>
      <c r="S324" s="173">
        <f>SUM(F324*R324)</f>
        <v>275000</v>
      </c>
      <c r="T324" s="639">
        <v>0</v>
      </c>
      <c r="U324" s="242">
        <f t="shared" si="108"/>
        <v>0</v>
      </c>
      <c r="V324" s="242">
        <f t="shared" si="109"/>
        <v>275000</v>
      </c>
      <c r="W324" s="241">
        <f t="shared" si="110"/>
        <v>275000</v>
      </c>
      <c r="X324" s="639">
        <v>0</v>
      </c>
      <c r="Y324" s="241">
        <f t="shared" si="111"/>
        <v>275000</v>
      </c>
    </row>
    <row r="325" spans="1:25" s="120" customFormat="1" ht="15.5" x14ac:dyDescent="0.35">
      <c r="A325" s="780">
        <v>4</v>
      </c>
      <c r="B325" s="783">
        <v>45722</v>
      </c>
      <c r="C325" s="786">
        <v>117750325</v>
      </c>
      <c r="D325" s="780" t="s">
        <v>37</v>
      </c>
      <c r="E325" s="317" t="s">
        <v>288</v>
      </c>
      <c r="F325" s="318">
        <v>33</v>
      </c>
      <c r="G325" s="319" t="s">
        <v>45</v>
      </c>
      <c r="H325" s="320">
        <v>235360</v>
      </c>
      <c r="I325" s="412">
        <f t="shared" si="105"/>
        <v>7766880</v>
      </c>
      <c r="J325" s="319">
        <v>0.2</v>
      </c>
      <c r="K325" s="382">
        <f t="shared" si="106"/>
        <v>1553376</v>
      </c>
      <c r="L325" s="382">
        <f t="shared" si="107"/>
        <v>6213504</v>
      </c>
      <c r="M325" s="205">
        <f>SUM(L325:L342)</f>
        <v>61946585.600000001</v>
      </c>
      <c r="N325" s="205">
        <f>SUM(M325*11%)</f>
        <v>6814124.4160000002</v>
      </c>
      <c r="O325" s="187"/>
      <c r="P325" s="229">
        <f>SUM(M325+N325)</f>
        <v>68760710.016000003</v>
      </c>
      <c r="Q325" s="485" t="s">
        <v>289</v>
      </c>
      <c r="R325" s="337">
        <v>154000</v>
      </c>
      <c r="S325" s="649">
        <f>SUM(F325*R325)</f>
        <v>5082000</v>
      </c>
      <c r="T325" s="638">
        <v>0.25</v>
      </c>
      <c r="U325" s="239">
        <f t="shared" si="108"/>
        <v>1270500</v>
      </c>
      <c r="V325" s="239">
        <f t="shared" si="109"/>
        <v>3811500</v>
      </c>
      <c r="W325" s="238">
        <f t="shared" si="110"/>
        <v>3811500</v>
      </c>
      <c r="X325" s="638">
        <v>0.11</v>
      </c>
      <c r="Y325" s="238">
        <f t="shared" si="111"/>
        <v>4230765</v>
      </c>
    </row>
    <row r="326" spans="1:25" s="120" customFormat="1" ht="15.5" x14ac:dyDescent="0.35">
      <c r="A326" s="781"/>
      <c r="B326" s="784"/>
      <c r="C326" s="787"/>
      <c r="D326" s="781"/>
      <c r="E326" s="70" t="s">
        <v>379</v>
      </c>
      <c r="F326" s="310">
        <v>1</v>
      </c>
      <c r="G326" s="311" t="s">
        <v>46</v>
      </c>
      <c r="H326" s="157">
        <v>187500</v>
      </c>
      <c r="I326" s="413">
        <f t="shared" si="105"/>
        <v>187500</v>
      </c>
      <c r="J326" s="311">
        <v>0.2</v>
      </c>
      <c r="K326" s="415">
        <f t="shared" si="106"/>
        <v>37500</v>
      </c>
      <c r="L326" s="415">
        <f t="shared" si="107"/>
        <v>150000</v>
      </c>
      <c r="M326" s="220"/>
      <c r="N326" s="220"/>
      <c r="O326" s="197"/>
      <c r="P326" s="352"/>
      <c r="Q326" s="484" t="s">
        <v>58</v>
      </c>
      <c r="R326" s="483">
        <v>102000</v>
      </c>
      <c r="S326" s="155">
        <f>SUM(F326*R326)</f>
        <v>102000</v>
      </c>
      <c r="T326" s="156">
        <v>0.2</v>
      </c>
      <c r="U326" s="480">
        <f t="shared" si="108"/>
        <v>20400</v>
      </c>
      <c r="V326" s="480">
        <f t="shared" si="109"/>
        <v>81600</v>
      </c>
      <c r="W326" s="424">
        <f t="shared" si="110"/>
        <v>81600</v>
      </c>
      <c r="X326" s="156">
        <v>0.11</v>
      </c>
      <c r="Y326" s="424">
        <f t="shared" si="111"/>
        <v>90576</v>
      </c>
    </row>
    <row r="327" spans="1:25" s="20" customFormat="1" ht="15.5" x14ac:dyDescent="0.35">
      <c r="A327" s="781"/>
      <c r="B327" s="784"/>
      <c r="C327" s="787"/>
      <c r="D327" s="781"/>
      <c r="E327" s="130" t="s">
        <v>380</v>
      </c>
      <c r="F327" s="310">
        <v>1</v>
      </c>
      <c r="G327" s="311" t="s">
        <v>46</v>
      </c>
      <c r="H327" s="157">
        <v>187500</v>
      </c>
      <c r="I327" s="413">
        <f t="shared" si="105"/>
        <v>187500</v>
      </c>
      <c r="J327" s="311">
        <v>0.2</v>
      </c>
      <c r="K327" s="415">
        <f t="shared" si="106"/>
        <v>37500</v>
      </c>
      <c r="L327" s="415">
        <f t="shared" si="107"/>
        <v>150000</v>
      </c>
      <c r="M327" s="220"/>
      <c r="N327" s="220"/>
      <c r="O327" s="197"/>
      <c r="P327" s="352"/>
      <c r="Q327" s="69" t="s">
        <v>58</v>
      </c>
      <c r="R327" s="483">
        <v>85000</v>
      </c>
      <c r="S327" s="155">
        <f>SUM(F327*R327)</f>
        <v>85000</v>
      </c>
      <c r="T327" s="156">
        <v>0.2</v>
      </c>
      <c r="U327" s="480">
        <f t="shared" si="108"/>
        <v>17000</v>
      </c>
      <c r="V327" s="480">
        <f t="shared" si="109"/>
        <v>68000</v>
      </c>
      <c r="W327" s="424">
        <f t="shared" si="110"/>
        <v>68000</v>
      </c>
      <c r="X327" s="156">
        <v>0.11</v>
      </c>
      <c r="Y327" s="424">
        <f t="shared" si="111"/>
        <v>75480</v>
      </c>
    </row>
    <row r="328" spans="1:25" s="120" customFormat="1" ht="15.5" x14ac:dyDescent="0.35">
      <c r="A328" s="781"/>
      <c r="B328" s="784"/>
      <c r="C328" s="787"/>
      <c r="D328" s="781"/>
      <c r="E328" s="130" t="s">
        <v>183</v>
      </c>
      <c r="F328" s="310">
        <v>1</v>
      </c>
      <c r="G328" s="311" t="s">
        <v>46</v>
      </c>
      <c r="H328" s="312">
        <v>225000</v>
      </c>
      <c r="I328" s="413">
        <f t="shared" si="105"/>
        <v>225000</v>
      </c>
      <c r="J328" s="311">
        <v>0.2</v>
      </c>
      <c r="K328" s="415">
        <f t="shared" si="106"/>
        <v>45000</v>
      </c>
      <c r="L328" s="415">
        <f t="shared" si="107"/>
        <v>180000</v>
      </c>
      <c r="M328" s="220"/>
      <c r="N328" s="220"/>
      <c r="O328" s="197"/>
      <c r="P328" s="154"/>
      <c r="Q328" s="484" t="s">
        <v>58</v>
      </c>
      <c r="R328" s="483">
        <v>162000</v>
      </c>
      <c r="S328" s="155">
        <f>SUM(F328*R328)</f>
        <v>162000</v>
      </c>
      <c r="T328" s="156">
        <v>0.2</v>
      </c>
      <c r="U328" s="480">
        <f t="shared" si="108"/>
        <v>32400</v>
      </c>
      <c r="V328" s="480">
        <f t="shared" si="109"/>
        <v>129600</v>
      </c>
      <c r="W328" s="424">
        <f t="shared" si="110"/>
        <v>129600</v>
      </c>
      <c r="X328" s="156">
        <v>0.11</v>
      </c>
      <c r="Y328" s="424">
        <f t="shared" si="111"/>
        <v>143856</v>
      </c>
    </row>
    <row r="329" spans="1:25" s="120" customFormat="1" ht="15.5" x14ac:dyDescent="0.35">
      <c r="A329" s="781"/>
      <c r="B329" s="784"/>
      <c r="C329" s="787"/>
      <c r="D329" s="781"/>
      <c r="E329" s="125" t="s">
        <v>221</v>
      </c>
      <c r="F329" s="75">
        <v>1</v>
      </c>
      <c r="G329" s="158" t="s">
        <v>45</v>
      </c>
      <c r="H329" s="157">
        <v>235000</v>
      </c>
      <c r="I329" s="413">
        <f t="shared" si="105"/>
        <v>235000</v>
      </c>
      <c r="J329" s="158">
        <v>0.2</v>
      </c>
      <c r="K329" s="415">
        <f t="shared" si="106"/>
        <v>47000</v>
      </c>
      <c r="L329" s="415">
        <f t="shared" si="107"/>
        <v>188000</v>
      </c>
      <c r="M329" s="220"/>
      <c r="N329" s="220"/>
      <c r="O329" s="197"/>
      <c r="P329" s="352"/>
      <c r="Q329" s="484" t="s">
        <v>360</v>
      </c>
      <c r="R329" s="483">
        <v>190000</v>
      </c>
      <c r="S329" s="155">
        <f>SUM(F329*R329)</f>
        <v>190000</v>
      </c>
      <c r="T329" s="156">
        <v>0.5</v>
      </c>
      <c r="U329" s="480">
        <f t="shared" si="108"/>
        <v>95000</v>
      </c>
      <c r="V329" s="480">
        <f t="shared" si="109"/>
        <v>95000</v>
      </c>
      <c r="W329" s="424">
        <f t="shared" si="110"/>
        <v>95000</v>
      </c>
      <c r="X329" s="156">
        <v>0.11</v>
      </c>
      <c r="Y329" s="424">
        <f t="shared" si="111"/>
        <v>105450</v>
      </c>
    </row>
    <row r="330" spans="1:25" s="21" customFormat="1" ht="15.5" x14ac:dyDescent="0.35">
      <c r="A330" s="781"/>
      <c r="B330" s="784"/>
      <c r="C330" s="787"/>
      <c r="D330" s="781"/>
      <c r="E330" s="282" t="s">
        <v>299</v>
      </c>
      <c r="F330" s="75">
        <v>1</v>
      </c>
      <c r="G330" s="414" t="s">
        <v>50</v>
      </c>
      <c r="H330" s="157">
        <v>5167000</v>
      </c>
      <c r="I330" s="413">
        <f t="shared" si="105"/>
        <v>5167000</v>
      </c>
      <c r="J330" s="311">
        <v>0</v>
      </c>
      <c r="K330" s="415">
        <f t="shared" si="106"/>
        <v>0</v>
      </c>
      <c r="L330" s="415">
        <f t="shared" si="107"/>
        <v>5167000</v>
      </c>
      <c r="M330" s="220"/>
      <c r="N330" s="220"/>
      <c r="O330" s="197"/>
      <c r="P330" s="352"/>
      <c r="Q330" s="291" t="s">
        <v>258</v>
      </c>
      <c r="R330" s="166">
        <v>2900000</v>
      </c>
      <c r="S330" s="155">
        <f>SUM(F330*R330)</f>
        <v>2900000</v>
      </c>
      <c r="T330" s="156">
        <v>0</v>
      </c>
      <c r="U330" s="480">
        <f t="shared" si="108"/>
        <v>0</v>
      </c>
      <c r="V330" s="480">
        <f t="shared" si="109"/>
        <v>2900000</v>
      </c>
      <c r="W330" s="424">
        <f t="shared" si="110"/>
        <v>2900000</v>
      </c>
      <c r="X330" s="156">
        <v>0.11</v>
      </c>
      <c r="Y330" s="424">
        <f t="shared" si="111"/>
        <v>3219000</v>
      </c>
    </row>
    <row r="331" spans="1:25" s="120" customFormat="1" ht="15.5" x14ac:dyDescent="0.35">
      <c r="A331" s="781"/>
      <c r="B331" s="784"/>
      <c r="C331" s="787"/>
      <c r="D331" s="781"/>
      <c r="E331" s="125" t="s">
        <v>155</v>
      </c>
      <c r="F331" s="75">
        <v>4</v>
      </c>
      <c r="G331" s="158" t="s">
        <v>45</v>
      </c>
      <c r="H331" s="157">
        <v>1682000</v>
      </c>
      <c r="I331" s="413">
        <f t="shared" ref="I331:I362" si="112">SUM(F331*H331)</f>
        <v>6728000</v>
      </c>
      <c r="J331" s="311">
        <v>0</v>
      </c>
      <c r="K331" s="415">
        <f t="shared" ref="K331:K362" si="113">SUM(I331*J331)</f>
        <v>0</v>
      </c>
      <c r="L331" s="415">
        <f t="shared" ref="L331:L362" si="114">SUM(I331-K331)</f>
        <v>6728000</v>
      </c>
      <c r="M331" s="220"/>
      <c r="N331" s="220"/>
      <c r="O331" s="197"/>
      <c r="P331" s="154"/>
      <c r="Q331" s="484" t="s">
        <v>258</v>
      </c>
      <c r="R331" s="483">
        <v>557000</v>
      </c>
      <c r="S331" s="155">
        <f>SUM(F331*R331)</f>
        <v>2228000</v>
      </c>
      <c r="T331" s="156">
        <v>0</v>
      </c>
      <c r="U331" s="480">
        <f t="shared" ref="U331:U361" si="115">SUM(S331*T331)</f>
        <v>0</v>
      </c>
      <c r="V331" s="480">
        <f t="shared" ref="V331:V362" si="116">SUM(S331-U331)</f>
        <v>2228000</v>
      </c>
      <c r="W331" s="424">
        <f t="shared" ref="W331:W362" si="117">SUM(V331)</f>
        <v>2228000</v>
      </c>
      <c r="X331" s="156">
        <v>0.11</v>
      </c>
      <c r="Y331" s="424">
        <f t="shared" ref="Y331:Y362" si="118">SUM(W331+(W331*X331))</f>
        <v>2473080</v>
      </c>
    </row>
    <row r="332" spans="1:25" s="120" customFormat="1" ht="15.5" x14ac:dyDescent="0.35">
      <c r="A332" s="781"/>
      <c r="B332" s="784"/>
      <c r="C332" s="787"/>
      <c r="D332" s="781"/>
      <c r="E332" s="290" t="s">
        <v>162</v>
      </c>
      <c r="F332" s="75">
        <v>1</v>
      </c>
      <c r="G332" s="158" t="s">
        <v>46</v>
      </c>
      <c r="H332" s="157">
        <v>562000</v>
      </c>
      <c r="I332" s="413">
        <f t="shared" si="112"/>
        <v>562000</v>
      </c>
      <c r="J332" s="311">
        <v>0</v>
      </c>
      <c r="K332" s="415">
        <f t="shared" si="113"/>
        <v>0</v>
      </c>
      <c r="L332" s="415">
        <f t="shared" si="114"/>
        <v>562000</v>
      </c>
      <c r="M332" s="220"/>
      <c r="N332" s="220"/>
      <c r="O332" s="197"/>
      <c r="P332" s="154"/>
      <c r="Q332" s="484" t="s">
        <v>258</v>
      </c>
      <c r="R332" s="483">
        <v>304000</v>
      </c>
      <c r="S332" s="155">
        <f>SUM(F332*R332)</f>
        <v>304000</v>
      </c>
      <c r="T332" s="156">
        <v>0</v>
      </c>
      <c r="U332" s="480">
        <f t="shared" si="115"/>
        <v>0</v>
      </c>
      <c r="V332" s="480">
        <f t="shared" si="116"/>
        <v>304000</v>
      </c>
      <c r="W332" s="424">
        <f t="shared" si="117"/>
        <v>304000</v>
      </c>
      <c r="X332" s="156">
        <v>0.11</v>
      </c>
      <c r="Y332" s="424">
        <f t="shared" si="118"/>
        <v>337440</v>
      </c>
    </row>
    <row r="333" spans="1:25" s="120" customFormat="1" ht="15.5" x14ac:dyDescent="0.35">
      <c r="A333" s="781"/>
      <c r="B333" s="784"/>
      <c r="C333" s="787"/>
      <c r="D333" s="781"/>
      <c r="E333" s="125" t="s">
        <v>156</v>
      </c>
      <c r="F333" s="75">
        <v>1</v>
      </c>
      <c r="G333" s="158" t="s">
        <v>39</v>
      </c>
      <c r="H333" s="157">
        <v>489000</v>
      </c>
      <c r="I333" s="54">
        <f t="shared" si="112"/>
        <v>489000</v>
      </c>
      <c r="J333" s="158">
        <v>0</v>
      </c>
      <c r="K333" s="415">
        <f t="shared" si="113"/>
        <v>0</v>
      </c>
      <c r="L333" s="415">
        <f t="shared" si="114"/>
        <v>489000</v>
      </c>
      <c r="M333" s="220"/>
      <c r="N333" s="220"/>
      <c r="O333" s="197"/>
      <c r="P333" s="352"/>
      <c r="Q333" s="484" t="s">
        <v>258</v>
      </c>
      <c r="R333" s="483">
        <v>211255</v>
      </c>
      <c r="S333" s="155">
        <f>SUM(F333*R333)</f>
        <v>211255</v>
      </c>
      <c r="T333" s="156">
        <v>0</v>
      </c>
      <c r="U333" s="480">
        <f t="shared" si="115"/>
        <v>0</v>
      </c>
      <c r="V333" s="480">
        <f t="shared" si="116"/>
        <v>211255</v>
      </c>
      <c r="W333" s="424">
        <f t="shared" si="117"/>
        <v>211255</v>
      </c>
      <c r="X333" s="156">
        <v>0.11</v>
      </c>
      <c r="Y333" s="424">
        <f t="shared" si="118"/>
        <v>234493.05</v>
      </c>
    </row>
    <row r="334" spans="1:25" s="120" customFormat="1" ht="15.5" x14ac:dyDescent="0.35">
      <c r="A334" s="781"/>
      <c r="B334" s="784"/>
      <c r="C334" s="787"/>
      <c r="D334" s="781"/>
      <c r="E334" s="125" t="s">
        <v>111</v>
      </c>
      <c r="F334" s="75">
        <v>4</v>
      </c>
      <c r="G334" s="158" t="s">
        <v>42</v>
      </c>
      <c r="H334" s="157">
        <v>1816000</v>
      </c>
      <c r="I334" s="413">
        <f t="shared" si="112"/>
        <v>7264000</v>
      </c>
      <c r="J334" s="311">
        <v>0</v>
      </c>
      <c r="K334" s="415">
        <f t="shared" si="113"/>
        <v>0</v>
      </c>
      <c r="L334" s="415">
        <f t="shared" si="114"/>
        <v>7264000</v>
      </c>
      <c r="M334" s="220"/>
      <c r="N334" s="220"/>
      <c r="O334" s="197"/>
      <c r="P334" s="154"/>
      <c r="Q334" s="484" t="s">
        <v>258</v>
      </c>
      <c r="R334" s="483">
        <v>658000</v>
      </c>
      <c r="S334" s="155">
        <f>SUM(F334*R334)</f>
        <v>2632000</v>
      </c>
      <c r="T334" s="156">
        <v>0</v>
      </c>
      <c r="U334" s="480">
        <f t="shared" si="115"/>
        <v>0</v>
      </c>
      <c r="V334" s="480">
        <f t="shared" si="116"/>
        <v>2632000</v>
      </c>
      <c r="W334" s="424">
        <f t="shared" si="117"/>
        <v>2632000</v>
      </c>
      <c r="X334" s="156">
        <v>0.11</v>
      </c>
      <c r="Y334" s="424">
        <f t="shared" si="118"/>
        <v>2921520</v>
      </c>
    </row>
    <row r="335" spans="1:25" s="120" customFormat="1" ht="15.5" x14ac:dyDescent="0.35">
      <c r="A335" s="781"/>
      <c r="B335" s="784"/>
      <c r="C335" s="787"/>
      <c r="D335" s="781"/>
      <c r="E335" s="125" t="s">
        <v>222</v>
      </c>
      <c r="F335" s="75">
        <v>4</v>
      </c>
      <c r="G335" s="311" t="s">
        <v>45</v>
      </c>
      <c r="H335" s="157">
        <v>566763</v>
      </c>
      <c r="I335" s="413">
        <f t="shared" si="112"/>
        <v>2267052</v>
      </c>
      <c r="J335" s="311">
        <v>0.2</v>
      </c>
      <c r="K335" s="415">
        <f t="shared" si="113"/>
        <v>453410.4</v>
      </c>
      <c r="L335" s="415">
        <f t="shared" si="114"/>
        <v>1813641.6</v>
      </c>
      <c r="M335" s="220"/>
      <c r="N335" s="220"/>
      <c r="O335" s="197"/>
      <c r="P335" s="154"/>
      <c r="Q335" s="484" t="s">
        <v>361</v>
      </c>
      <c r="R335" s="483">
        <v>362728</v>
      </c>
      <c r="S335" s="155">
        <f>SUM(F335*R335)</f>
        <v>1450912</v>
      </c>
      <c r="T335" s="156">
        <v>0.25</v>
      </c>
      <c r="U335" s="480">
        <f t="shared" si="115"/>
        <v>362728</v>
      </c>
      <c r="V335" s="480">
        <f t="shared" si="116"/>
        <v>1088184</v>
      </c>
      <c r="W335" s="424">
        <f t="shared" si="117"/>
        <v>1088184</v>
      </c>
      <c r="X335" s="156">
        <v>0.11</v>
      </c>
      <c r="Y335" s="424">
        <f t="shared" si="118"/>
        <v>1207884.24</v>
      </c>
    </row>
    <row r="336" spans="1:25" ht="15.5" x14ac:dyDescent="0.35">
      <c r="A336" s="781"/>
      <c r="B336" s="784"/>
      <c r="C336" s="787"/>
      <c r="D336" s="781"/>
      <c r="E336" s="282" t="s">
        <v>473</v>
      </c>
      <c r="F336" s="310">
        <v>100</v>
      </c>
      <c r="G336" s="311" t="s">
        <v>50</v>
      </c>
      <c r="H336" s="312">
        <v>3688</v>
      </c>
      <c r="I336" s="413">
        <f t="shared" si="112"/>
        <v>368800</v>
      </c>
      <c r="J336" s="311">
        <v>0.2</v>
      </c>
      <c r="K336" s="415">
        <f t="shared" si="113"/>
        <v>73760</v>
      </c>
      <c r="L336" s="415">
        <f t="shared" si="114"/>
        <v>295040</v>
      </c>
      <c r="M336" s="220"/>
      <c r="N336" s="220"/>
      <c r="O336" s="197"/>
      <c r="P336" s="57"/>
      <c r="Q336" s="57" t="s">
        <v>104</v>
      </c>
      <c r="R336" s="159">
        <v>1500</v>
      </c>
      <c r="S336" s="155">
        <f>SUM(F336*R336)</f>
        <v>150000</v>
      </c>
      <c r="T336" s="156">
        <v>0</v>
      </c>
      <c r="U336" s="480">
        <f t="shared" si="115"/>
        <v>0</v>
      </c>
      <c r="V336" s="480">
        <f t="shared" si="116"/>
        <v>150000</v>
      </c>
      <c r="W336" s="424">
        <f t="shared" si="117"/>
        <v>150000</v>
      </c>
      <c r="X336" s="156">
        <v>0.11</v>
      </c>
      <c r="Y336" s="424">
        <f t="shared" si="118"/>
        <v>166500</v>
      </c>
    </row>
    <row r="337" spans="1:26" s="120" customFormat="1" ht="15.5" x14ac:dyDescent="0.35">
      <c r="A337" s="781"/>
      <c r="B337" s="784"/>
      <c r="C337" s="787"/>
      <c r="D337" s="781"/>
      <c r="E337" s="125" t="s">
        <v>113</v>
      </c>
      <c r="F337" s="75">
        <v>20</v>
      </c>
      <c r="G337" s="311" t="s">
        <v>45</v>
      </c>
      <c r="H337" s="157">
        <v>464150</v>
      </c>
      <c r="I337" s="413">
        <f t="shared" si="112"/>
        <v>9283000</v>
      </c>
      <c r="J337" s="311">
        <v>0.2</v>
      </c>
      <c r="K337" s="415">
        <f t="shared" si="113"/>
        <v>1856600</v>
      </c>
      <c r="L337" s="415">
        <f t="shared" si="114"/>
        <v>7426400</v>
      </c>
      <c r="M337" s="220"/>
      <c r="N337" s="220"/>
      <c r="O337" s="197"/>
      <c r="P337" s="154"/>
      <c r="Q337" s="484" t="s">
        <v>259</v>
      </c>
      <c r="R337" s="483">
        <v>252253</v>
      </c>
      <c r="S337" s="155">
        <f>SUM(F337*R337)</f>
        <v>5045060</v>
      </c>
      <c r="T337" s="156">
        <v>0</v>
      </c>
      <c r="U337" s="480">
        <f t="shared" si="115"/>
        <v>0</v>
      </c>
      <c r="V337" s="480">
        <f t="shared" si="116"/>
        <v>5045060</v>
      </c>
      <c r="W337" s="424">
        <f t="shared" si="117"/>
        <v>5045060</v>
      </c>
      <c r="X337" s="156">
        <v>0.11</v>
      </c>
      <c r="Y337" s="424">
        <f t="shared" si="118"/>
        <v>5600016.5999999996</v>
      </c>
    </row>
    <row r="338" spans="1:26" s="120" customFormat="1" ht="15.5" x14ac:dyDescent="0.35">
      <c r="A338" s="781"/>
      <c r="B338" s="784"/>
      <c r="C338" s="787"/>
      <c r="D338" s="781"/>
      <c r="E338" s="125" t="s">
        <v>147</v>
      </c>
      <c r="F338" s="310">
        <v>3</v>
      </c>
      <c r="G338" s="158" t="s">
        <v>39</v>
      </c>
      <c r="H338" s="157">
        <v>3328000</v>
      </c>
      <c r="I338" s="54">
        <f t="shared" si="112"/>
        <v>9984000</v>
      </c>
      <c r="J338" s="158">
        <v>0</v>
      </c>
      <c r="K338" s="415">
        <f t="shared" si="113"/>
        <v>0</v>
      </c>
      <c r="L338" s="415">
        <f t="shared" si="114"/>
        <v>9984000</v>
      </c>
      <c r="M338" s="220"/>
      <c r="N338" s="220"/>
      <c r="O338" s="197"/>
      <c r="P338" s="154"/>
      <c r="Q338" s="484" t="s">
        <v>258</v>
      </c>
      <c r="R338" s="483">
        <v>500500</v>
      </c>
      <c r="S338" s="155">
        <f>SUM(F338*R338)</f>
        <v>1501500</v>
      </c>
      <c r="T338" s="156">
        <v>0</v>
      </c>
      <c r="U338" s="480">
        <f t="shared" si="115"/>
        <v>0</v>
      </c>
      <c r="V338" s="480">
        <f t="shared" si="116"/>
        <v>1501500</v>
      </c>
      <c r="W338" s="424">
        <f t="shared" si="117"/>
        <v>1501500</v>
      </c>
      <c r="X338" s="156">
        <v>0.11</v>
      </c>
      <c r="Y338" s="424">
        <f t="shared" si="118"/>
        <v>1666665</v>
      </c>
    </row>
    <row r="339" spans="1:26" s="119" customFormat="1" ht="15.5" x14ac:dyDescent="0.35">
      <c r="A339" s="781"/>
      <c r="B339" s="784"/>
      <c r="C339" s="787"/>
      <c r="D339" s="781"/>
      <c r="E339" s="282" t="s">
        <v>367</v>
      </c>
      <c r="F339" s="310">
        <v>4</v>
      </c>
      <c r="G339" s="311" t="s">
        <v>123</v>
      </c>
      <c r="H339" s="157">
        <v>611250</v>
      </c>
      <c r="I339" s="413">
        <f t="shared" si="112"/>
        <v>2445000</v>
      </c>
      <c r="J339" s="311">
        <v>0.2</v>
      </c>
      <c r="K339" s="415">
        <f t="shared" si="113"/>
        <v>489000</v>
      </c>
      <c r="L339" s="415">
        <f t="shared" si="114"/>
        <v>1956000</v>
      </c>
      <c r="M339" s="220"/>
      <c r="N339" s="220"/>
      <c r="O339" s="197"/>
      <c r="P339" s="154"/>
      <c r="Q339" s="484" t="s">
        <v>78</v>
      </c>
      <c r="R339" s="483">
        <v>225225</v>
      </c>
      <c r="S339" s="155">
        <f>SUM(F339*R339)</f>
        <v>900900</v>
      </c>
      <c r="T339" s="156">
        <v>0.45</v>
      </c>
      <c r="U339" s="480">
        <f t="shared" si="115"/>
        <v>405405</v>
      </c>
      <c r="V339" s="480">
        <f t="shared" si="116"/>
        <v>495495</v>
      </c>
      <c r="W339" s="424">
        <f t="shared" si="117"/>
        <v>495495</v>
      </c>
      <c r="X339" s="156">
        <v>0.11</v>
      </c>
      <c r="Y339" s="424">
        <f t="shared" si="118"/>
        <v>549999.44999999995</v>
      </c>
    </row>
    <row r="340" spans="1:26" s="119" customFormat="1" ht="15.5" x14ac:dyDescent="0.35">
      <c r="A340" s="781"/>
      <c r="B340" s="784"/>
      <c r="C340" s="787"/>
      <c r="D340" s="781"/>
      <c r="E340" s="282" t="s">
        <v>180</v>
      </c>
      <c r="F340" s="310">
        <v>20</v>
      </c>
      <c r="G340" s="311" t="s">
        <v>52</v>
      </c>
      <c r="H340" s="312">
        <v>217500</v>
      </c>
      <c r="I340" s="413">
        <f t="shared" si="112"/>
        <v>4350000</v>
      </c>
      <c r="J340" s="311">
        <v>0.2</v>
      </c>
      <c r="K340" s="415">
        <f t="shared" si="113"/>
        <v>870000</v>
      </c>
      <c r="L340" s="415">
        <f t="shared" si="114"/>
        <v>3480000</v>
      </c>
      <c r="M340" s="220"/>
      <c r="N340" s="220"/>
      <c r="O340" s="197"/>
      <c r="P340" s="154"/>
      <c r="Q340" s="484" t="s">
        <v>40</v>
      </c>
      <c r="R340" s="350">
        <v>93600</v>
      </c>
      <c r="S340" s="155">
        <f>SUM(F340*R340)</f>
        <v>1872000</v>
      </c>
      <c r="T340" s="156">
        <v>0</v>
      </c>
      <c r="U340" s="480">
        <f t="shared" si="115"/>
        <v>0</v>
      </c>
      <c r="V340" s="480">
        <f t="shared" si="116"/>
        <v>1872000</v>
      </c>
      <c r="W340" s="424">
        <f t="shared" si="117"/>
        <v>1872000</v>
      </c>
      <c r="X340" s="156">
        <v>0.11</v>
      </c>
      <c r="Y340" s="424">
        <f t="shared" si="118"/>
        <v>2077920</v>
      </c>
    </row>
    <row r="341" spans="1:26" s="119" customFormat="1" ht="15.5" x14ac:dyDescent="0.35">
      <c r="A341" s="781"/>
      <c r="B341" s="784"/>
      <c r="C341" s="787"/>
      <c r="D341" s="781"/>
      <c r="E341" s="282" t="s">
        <v>181</v>
      </c>
      <c r="F341" s="310">
        <v>20</v>
      </c>
      <c r="G341" s="311" t="s">
        <v>52</v>
      </c>
      <c r="H341" s="312">
        <v>368750</v>
      </c>
      <c r="I341" s="413">
        <f t="shared" si="112"/>
        <v>7375000</v>
      </c>
      <c r="J341" s="311">
        <v>0.2</v>
      </c>
      <c r="K341" s="415">
        <f t="shared" si="113"/>
        <v>1475000</v>
      </c>
      <c r="L341" s="415">
        <f t="shared" si="114"/>
        <v>5900000</v>
      </c>
      <c r="M341" s="220"/>
      <c r="N341" s="220"/>
      <c r="O341" s="197"/>
      <c r="P341" s="154"/>
      <c r="Q341" s="484" t="s">
        <v>40</v>
      </c>
      <c r="R341" s="206">
        <v>131600</v>
      </c>
      <c r="S341" s="155">
        <f>SUM(F341*R341)</f>
        <v>2632000</v>
      </c>
      <c r="T341" s="156">
        <v>0</v>
      </c>
      <c r="U341" s="480">
        <f t="shared" si="115"/>
        <v>0</v>
      </c>
      <c r="V341" s="480">
        <f t="shared" si="116"/>
        <v>2632000</v>
      </c>
      <c r="W341" s="424">
        <f t="shared" si="117"/>
        <v>2632000</v>
      </c>
      <c r="X341" s="156">
        <v>0.11</v>
      </c>
      <c r="Y341" s="424">
        <f t="shared" si="118"/>
        <v>2921520</v>
      </c>
    </row>
    <row r="342" spans="1:26" s="120" customFormat="1" ht="15.5" x14ac:dyDescent="0.35">
      <c r="A342" s="781"/>
      <c r="B342" s="784"/>
      <c r="C342" s="787"/>
      <c r="D342" s="781"/>
      <c r="E342" s="282" t="s">
        <v>313</v>
      </c>
      <c r="F342" s="75">
        <v>1</v>
      </c>
      <c r="G342" s="311" t="s">
        <v>45</v>
      </c>
      <c r="H342" s="312">
        <v>5000000</v>
      </c>
      <c r="I342" s="413">
        <f t="shared" si="112"/>
        <v>5000000</v>
      </c>
      <c r="J342" s="311">
        <v>0.2</v>
      </c>
      <c r="K342" s="415">
        <f t="shared" si="113"/>
        <v>1000000</v>
      </c>
      <c r="L342" s="415">
        <f t="shared" si="114"/>
        <v>4000000</v>
      </c>
      <c r="M342" s="220"/>
      <c r="N342" s="220"/>
      <c r="O342" s="197"/>
      <c r="P342" s="154"/>
      <c r="Q342" s="270" t="s">
        <v>140</v>
      </c>
      <c r="R342" s="483">
        <v>3000000</v>
      </c>
      <c r="S342" s="155">
        <f>SUM(F342*R342)</f>
        <v>3000000</v>
      </c>
      <c r="T342" s="156">
        <v>0.25</v>
      </c>
      <c r="U342" s="480">
        <f t="shared" si="115"/>
        <v>750000</v>
      </c>
      <c r="V342" s="480">
        <f t="shared" si="116"/>
        <v>2250000</v>
      </c>
      <c r="W342" s="424">
        <f t="shared" si="117"/>
        <v>2250000</v>
      </c>
      <c r="X342" s="156">
        <v>0.11</v>
      </c>
      <c r="Y342" s="424">
        <f t="shared" si="118"/>
        <v>2497500</v>
      </c>
    </row>
    <row r="343" spans="1:26" s="355" customFormat="1" ht="15.5" x14ac:dyDescent="0.35">
      <c r="A343" s="823">
        <v>5</v>
      </c>
      <c r="B343" s="873">
        <v>45361</v>
      </c>
      <c r="C343" s="876">
        <v>117760325</v>
      </c>
      <c r="D343" s="823" t="s">
        <v>219</v>
      </c>
      <c r="E343" s="317" t="s">
        <v>487</v>
      </c>
      <c r="F343" s="272">
        <v>10</v>
      </c>
      <c r="G343" s="398" t="s">
        <v>45</v>
      </c>
      <c r="H343" s="677">
        <v>133333.33300000001</v>
      </c>
      <c r="I343" s="412">
        <f t="shared" si="112"/>
        <v>1333333.33</v>
      </c>
      <c r="J343" s="423">
        <v>0</v>
      </c>
      <c r="K343" s="382">
        <f t="shared" si="113"/>
        <v>0</v>
      </c>
      <c r="L343" s="412">
        <f t="shared" si="114"/>
        <v>1333333.33</v>
      </c>
      <c r="M343" s="382">
        <f>SUM(L343:L344)</f>
        <v>1706306.3020000001</v>
      </c>
      <c r="N343" s="382">
        <f>SUM(M343*11%)</f>
        <v>187693.69322000002</v>
      </c>
      <c r="O343" s="229">
        <f>SUM(M343*1.5%)</f>
        <v>25594.594530000002</v>
      </c>
      <c r="P343" s="678">
        <f>SUM(M343+N343)</f>
        <v>1893999.9952200002</v>
      </c>
      <c r="Q343" s="431" t="s">
        <v>227</v>
      </c>
      <c r="R343" s="679">
        <v>93333</v>
      </c>
      <c r="S343" s="422">
        <f>SUM(F343*R343)</f>
        <v>933330</v>
      </c>
      <c r="T343" s="398">
        <v>0</v>
      </c>
      <c r="U343" s="229">
        <f t="shared" si="115"/>
        <v>0</v>
      </c>
      <c r="V343" s="229">
        <f t="shared" si="116"/>
        <v>933330</v>
      </c>
      <c r="W343" s="382">
        <f t="shared" si="117"/>
        <v>933330</v>
      </c>
      <c r="X343" s="398">
        <v>0.11</v>
      </c>
      <c r="Y343" s="382">
        <f t="shared" si="118"/>
        <v>1035996.3</v>
      </c>
    </row>
    <row r="344" spans="1:26" s="355" customFormat="1" ht="15.5" x14ac:dyDescent="0.35">
      <c r="A344" s="825"/>
      <c r="B344" s="875"/>
      <c r="C344" s="878"/>
      <c r="D344" s="825"/>
      <c r="E344" s="308" t="s">
        <v>488</v>
      </c>
      <c r="F344" s="341">
        <v>2</v>
      </c>
      <c r="G344" s="345" t="s">
        <v>486</v>
      </c>
      <c r="H344" s="674">
        <v>186486.486</v>
      </c>
      <c r="I344" s="419">
        <f t="shared" si="112"/>
        <v>372972.97200000001</v>
      </c>
      <c r="J344" s="421">
        <v>0</v>
      </c>
      <c r="K344" s="383">
        <f t="shared" si="113"/>
        <v>0</v>
      </c>
      <c r="L344" s="419">
        <f t="shared" si="114"/>
        <v>372972.97200000001</v>
      </c>
      <c r="M344" s="383"/>
      <c r="N344" s="383"/>
      <c r="O344" s="351"/>
      <c r="P344" s="675"/>
      <c r="Q344" s="432" t="s">
        <v>227</v>
      </c>
      <c r="R344" s="676">
        <v>130541</v>
      </c>
      <c r="S344" s="420">
        <f>SUM(F344*R344)</f>
        <v>261082</v>
      </c>
      <c r="T344" s="345">
        <v>0</v>
      </c>
      <c r="U344" s="351">
        <f t="shared" si="115"/>
        <v>0</v>
      </c>
      <c r="V344" s="351">
        <f t="shared" si="116"/>
        <v>261082</v>
      </c>
      <c r="W344" s="383">
        <f t="shared" si="117"/>
        <v>261082</v>
      </c>
      <c r="X344" s="345">
        <v>0.11</v>
      </c>
      <c r="Y344" s="383">
        <f t="shared" si="118"/>
        <v>289801.02</v>
      </c>
    </row>
    <row r="345" spans="1:26" s="20" customFormat="1" ht="15.5" x14ac:dyDescent="0.35">
      <c r="A345" s="139">
        <v>6</v>
      </c>
      <c r="B345" s="140">
        <v>45358</v>
      </c>
      <c r="C345" s="141" t="s">
        <v>475</v>
      </c>
      <c r="D345" s="139" t="s">
        <v>341</v>
      </c>
      <c r="E345" s="190" t="s">
        <v>337</v>
      </c>
      <c r="F345" s="231">
        <v>25</v>
      </c>
      <c r="G345" s="531" t="s">
        <v>45</v>
      </c>
      <c r="H345" s="274">
        <v>872072.07</v>
      </c>
      <c r="I345" s="145">
        <f t="shared" si="112"/>
        <v>21801801.75</v>
      </c>
      <c r="J345" s="152">
        <v>0</v>
      </c>
      <c r="K345" s="146">
        <f t="shared" si="113"/>
        <v>0</v>
      </c>
      <c r="L345" s="146">
        <f t="shared" si="114"/>
        <v>21801801.75</v>
      </c>
      <c r="M345" s="146">
        <f>SUM(L345:L345)</f>
        <v>21801801.75</v>
      </c>
      <c r="N345" s="146">
        <f>SUM(M345*11%)</f>
        <v>2398198.1924999999</v>
      </c>
      <c r="O345" s="146">
        <f>SUM(M345*1.5%)</f>
        <v>327027.02625</v>
      </c>
      <c r="P345" s="146">
        <f>SUM(M345+N345)</f>
        <v>24199999.942499999</v>
      </c>
      <c r="Q345" s="250" t="s">
        <v>214</v>
      </c>
      <c r="R345" s="515">
        <v>872072.07</v>
      </c>
      <c r="S345" s="148">
        <f>SUM(F345*R345)</f>
        <v>21801801.75</v>
      </c>
      <c r="T345" s="149">
        <v>0.3</v>
      </c>
      <c r="U345" s="121">
        <f t="shared" si="115"/>
        <v>6540540.5249999994</v>
      </c>
      <c r="V345" s="121">
        <f t="shared" si="116"/>
        <v>15261261.225000001</v>
      </c>
      <c r="W345" s="146">
        <f t="shared" si="117"/>
        <v>15261261.225000001</v>
      </c>
      <c r="X345" s="149">
        <v>0.11</v>
      </c>
      <c r="Y345" s="146">
        <f t="shared" si="118"/>
        <v>16939999.95975</v>
      </c>
    </row>
    <row r="346" spans="1:26" s="120" customFormat="1" ht="30" customHeight="1" x14ac:dyDescent="0.35">
      <c r="A346" s="139">
        <v>7</v>
      </c>
      <c r="B346" s="140">
        <v>45728</v>
      </c>
      <c r="C346" s="141" t="s">
        <v>477</v>
      </c>
      <c r="D346" s="139" t="s">
        <v>141</v>
      </c>
      <c r="E346" s="292" t="s">
        <v>284</v>
      </c>
      <c r="F346" s="139">
        <v>222</v>
      </c>
      <c r="G346" s="147" t="s">
        <v>45</v>
      </c>
      <c r="H346" s="536">
        <v>153603.60399999999</v>
      </c>
      <c r="I346" s="145">
        <f t="shared" si="112"/>
        <v>34100000.088</v>
      </c>
      <c r="J346" s="147">
        <v>0</v>
      </c>
      <c r="K346" s="146">
        <f t="shared" si="113"/>
        <v>0</v>
      </c>
      <c r="L346" s="146">
        <f t="shared" si="114"/>
        <v>34100000.088</v>
      </c>
      <c r="M346" s="121">
        <f>SUM(L346:L346)</f>
        <v>34100000.088</v>
      </c>
      <c r="N346" s="121">
        <f>SUM(M346*11%)</f>
        <v>3751000.0096800001</v>
      </c>
      <c r="O346" s="121">
        <f>SUM(M346*1.5%)</f>
        <v>511500.00131999998</v>
      </c>
      <c r="P346" s="122">
        <f>SUM(M346+N346)</f>
        <v>37851000.097680002</v>
      </c>
      <c r="Q346" s="582" t="s">
        <v>426</v>
      </c>
      <c r="R346" s="554">
        <v>154000</v>
      </c>
      <c r="S346" s="148">
        <f>SUM(F346*R346)</f>
        <v>34188000</v>
      </c>
      <c r="T346" s="149">
        <v>0.2</v>
      </c>
      <c r="U346" s="121">
        <f t="shared" si="115"/>
        <v>6837600</v>
      </c>
      <c r="V346" s="121">
        <f t="shared" si="116"/>
        <v>27350400</v>
      </c>
      <c r="W346" s="146">
        <f t="shared" si="117"/>
        <v>27350400</v>
      </c>
      <c r="X346" s="149">
        <v>0.11</v>
      </c>
      <c r="Y346" s="146">
        <f t="shared" si="118"/>
        <v>30358944</v>
      </c>
    </row>
    <row r="347" spans="1:26" s="120" customFormat="1" ht="15.5" x14ac:dyDescent="0.35">
      <c r="A347" s="786">
        <v>8</v>
      </c>
      <c r="B347" s="783">
        <v>45728</v>
      </c>
      <c r="C347" s="838" t="s">
        <v>478</v>
      </c>
      <c r="D347" s="786" t="s">
        <v>141</v>
      </c>
      <c r="E347" s="125" t="s">
        <v>283</v>
      </c>
      <c r="F347" s="75">
        <v>5</v>
      </c>
      <c r="G347" s="334" t="s">
        <v>45</v>
      </c>
      <c r="H347" s="667">
        <v>1881592.79</v>
      </c>
      <c r="I347" s="54">
        <f t="shared" si="112"/>
        <v>9407963.9499999993</v>
      </c>
      <c r="J347" s="158">
        <v>0</v>
      </c>
      <c r="K347" s="56">
        <f t="shared" si="113"/>
        <v>0</v>
      </c>
      <c r="L347" s="56">
        <f t="shared" si="114"/>
        <v>9407963.9499999993</v>
      </c>
      <c r="M347" s="791">
        <f>SUM(L347:L348)</f>
        <v>15194392.789999999</v>
      </c>
      <c r="N347" s="791">
        <f>SUM(M347*11%)</f>
        <v>1671383.2068999999</v>
      </c>
      <c r="O347" s="791">
        <f>SUM(M347*1.5%)</f>
        <v>227915.89184999999</v>
      </c>
      <c r="P347" s="791">
        <f>SUM(M347+N347)</f>
        <v>16865775.9969</v>
      </c>
      <c r="Q347" s="77" t="s">
        <v>280</v>
      </c>
      <c r="R347" s="668">
        <v>1881593</v>
      </c>
      <c r="S347" s="78">
        <f>SUM(F347*R347)</f>
        <v>9407965</v>
      </c>
      <c r="T347" s="79">
        <v>0.25</v>
      </c>
      <c r="U347" s="73">
        <f t="shared" si="115"/>
        <v>2351991.25</v>
      </c>
      <c r="V347" s="73">
        <f t="shared" si="116"/>
        <v>7055973.75</v>
      </c>
      <c r="W347" s="56">
        <f t="shared" si="117"/>
        <v>7055973.75</v>
      </c>
      <c r="X347" s="79">
        <v>0.11</v>
      </c>
      <c r="Y347" s="56">
        <f t="shared" si="118"/>
        <v>7832130.8624999998</v>
      </c>
    </row>
    <row r="348" spans="1:26" s="120" customFormat="1" ht="15.5" x14ac:dyDescent="0.35">
      <c r="A348" s="788"/>
      <c r="B348" s="785"/>
      <c r="C348" s="839"/>
      <c r="D348" s="788"/>
      <c r="E348" s="184" t="s">
        <v>323</v>
      </c>
      <c r="F348" s="202">
        <v>4</v>
      </c>
      <c r="G348" s="335" t="s">
        <v>45</v>
      </c>
      <c r="H348" s="622">
        <v>1446607.21</v>
      </c>
      <c r="I348" s="44">
        <f t="shared" si="112"/>
        <v>5786428.8399999999</v>
      </c>
      <c r="J348" s="136">
        <v>0</v>
      </c>
      <c r="K348" s="46">
        <f t="shared" si="113"/>
        <v>0</v>
      </c>
      <c r="L348" s="46">
        <f t="shared" si="114"/>
        <v>5786428.8399999999</v>
      </c>
      <c r="M348" s="793"/>
      <c r="N348" s="793"/>
      <c r="O348" s="793"/>
      <c r="P348" s="793"/>
      <c r="Q348" s="128" t="s">
        <v>280</v>
      </c>
      <c r="R348" s="623">
        <v>1446607</v>
      </c>
      <c r="S348" s="97">
        <f>SUM(F348*R348)</f>
        <v>5786428</v>
      </c>
      <c r="T348" s="83">
        <v>0.25</v>
      </c>
      <c r="U348" s="81">
        <f t="shared" si="115"/>
        <v>1446607</v>
      </c>
      <c r="V348" s="81">
        <f t="shared" si="116"/>
        <v>4339821</v>
      </c>
      <c r="W348" s="46">
        <f t="shared" si="117"/>
        <v>4339821</v>
      </c>
      <c r="X348" s="83">
        <v>0.11</v>
      </c>
      <c r="Y348" s="46">
        <f t="shared" si="118"/>
        <v>4817201.3099999996</v>
      </c>
    </row>
    <row r="349" spans="1:26" s="35" customFormat="1" ht="15.5" x14ac:dyDescent="0.35">
      <c r="A349" s="820">
        <v>9</v>
      </c>
      <c r="B349" s="783">
        <v>45729</v>
      </c>
      <c r="C349" s="823">
        <v>117810325</v>
      </c>
      <c r="D349" s="823" t="s">
        <v>79</v>
      </c>
      <c r="E349" s="172" t="s">
        <v>125</v>
      </c>
      <c r="F349" s="203">
        <v>3</v>
      </c>
      <c r="G349" s="133" t="s">
        <v>45</v>
      </c>
      <c r="H349" s="204">
        <v>1681000</v>
      </c>
      <c r="I349" s="123">
        <f t="shared" si="112"/>
        <v>5043000</v>
      </c>
      <c r="J349" s="133">
        <v>0.3</v>
      </c>
      <c r="K349" s="134">
        <f t="shared" si="113"/>
        <v>1512900</v>
      </c>
      <c r="L349" s="134">
        <f t="shared" si="114"/>
        <v>3530100</v>
      </c>
      <c r="M349" s="134">
        <f>SUM(L349:L353)</f>
        <v>10024700</v>
      </c>
      <c r="N349" s="331">
        <f>SUM(M349*11%)</f>
        <v>1102717</v>
      </c>
      <c r="O349" s="332"/>
      <c r="P349" s="134">
        <f>SUM(M349+N349)</f>
        <v>11127417</v>
      </c>
      <c r="Q349" s="171" t="s">
        <v>260</v>
      </c>
      <c r="R349" s="181">
        <v>658000</v>
      </c>
      <c r="S349" s="137">
        <f>SUM(F349*R349)</f>
        <v>1974000</v>
      </c>
      <c r="T349" s="135">
        <v>0</v>
      </c>
      <c r="U349" s="129">
        <f t="shared" si="115"/>
        <v>0</v>
      </c>
      <c r="V349" s="129">
        <f t="shared" si="116"/>
        <v>1974000</v>
      </c>
      <c r="W349" s="134">
        <f t="shared" si="117"/>
        <v>1974000</v>
      </c>
      <c r="X349" s="138">
        <v>0.11</v>
      </c>
      <c r="Y349" s="134">
        <f t="shared" si="118"/>
        <v>2191140</v>
      </c>
      <c r="Z349" s="9"/>
    </row>
    <row r="350" spans="1:26" s="35" customFormat="1" ht="15.5" x14ac:dyDescent="0.35">
      <c r="A350" s="821"/>
      <c r="B350" s="784"/>
      <c r="C350" s="824"/>
      <c r="D350" s="824"/>
      <c r="E350" s="125" t="s">
        <v>153</v>
      </c>
      <c r="F350" s="310">
        <v>1</v>
      </c>
      <c r="G350" s="310" t="s">
        <v>46</v>
      </c>
      <c r="H350" s="157">
        <v>1412000</v>
      </c>
      <c r="I350" s="54">
        <f t="shared" si="112"/>
        <v>1412000</v>
      </c>
      <c r="J350" s="158">
        <v>0.3</v>
      </c>
      <c r="K350" s="56">
        <f t="shared" si="113"/>
        <v>423600</v>
      </c>
      <c r="L350" s="56">
        <f t="shared" si="114"/>
        <v>988400</v>
      </c>
      <c r="M350" s="56"/>
      <c r="N350" s="353"/>
      <c r="O350" s="277"/>
      <c r="P350" s="79"/>
      <c r="Q350" s="77" t="s">
        <v>260</v>
      </c>
      <c r="R350" s="78">
        <v>557900</v>
      </c>
      <c r="S350" s="78">
        <f>SUM(F350*R350)</f>
        <v>557900</v>
      </c>
      <c r="T350" s="55">
        <v>0</v>
      </c>
      <c r="U350" s="73">
        <f t="shared" si="115"/>
        <v>0</v>
      </c>
      <c r="V350" s="73">
        <f t="shared" si="116"/>
        <v>557900</v>
      </c>
      <c r="W350" s="56">
        <f t="shared" si="117"/>
        <v>557900</v>
      </c>
      <c r="X350" s="79">
        <v>0.11</v>
      </c>
      <c r="Y350" s="56">
        <f t="shared" si="118"/>
        <v>619269</v>
      </c>
    </row>
    <row r="351" spans="1:26" s="35" customFormat="1" ht="15.5" x14ac:dyDescent="0.35">
      <c r="A351" s="821"/>
      <c r="B351" s="784"/>
      <c r="C351" s="824"/>
      <c r="D351" s="824"/>
      <c r="E351" s="125" t="s">
        <v>61</v>
      </c>
      <c r="F351" s="75">
        <v>1</v>
      </c>
      <c r="G351" s="158" t="s">
        <v>39</v>
      </c>
      <c r="H351" s="157">
        <v>3609000</v>
      </c>
      <c r="I351" s="54">
        <f t="shared" si="112"/>
        <v>3609000</v>
      </c>
      <c r="J351" s="158">
        <v>0.3</v>
      </c>
      <c r="K351" s="56">
        <f t="shared" si="113"/>
        <v>1082700</v>
      </c>
      <c r="L351" s="56">
        <f t="shared" si="114"/>
        <v>2526300</v>
      </c>
      <c r="M351" s="56"/>
      <c r="N351" s="353"/>
      <c r="O351" s="277"/>
      <c r="P351" s="56"/>
      <c r="Q351" s="77" t="s">
        <v>260</v>
      </c>
      <c r="R351" s="166">
        <v>1561285</v>
      </c>
      <c r="S351" s="78">
        <f>SUM(F351*R351)</f>
        <v>1561285</v>
      </c>
      <c r="T351" s="55">
        <v>0</v>
      </c>
      <c r="U351" s="73">
        <f t="shared" si="115"/>
        <v>0</v>
      </c>
      <c r="V351" s="73">
        <f t="shared" si="116"/>
        <v>1561285</v>
      </c>
      <c r="W351" s="56">
        <f t="shared" si="117"/>
        <v>1561285</v>
      </c>
      <c r="X351" s="79">
        <v>0.11</v>
      </c>
      <c r="Y351" s="56">
        <f t="shared" si="118"/>
        <v>1733026.35</v>
      </c>
      <c r="Z351" s="9"/>
    </row>
    <row r="352" spans="1:26" s="35" customFormat="1" ht="15.5" x14ac:dyDescent="0.35">
      <c r="A352" s="821"/>
      <c r="B352" s="784"/>
      <c r="C352" s="824"/>
      <c r="D352" s="824"/>
      <c r="E352" s="125" t="s">
        <v>82</v>
      </c>
      <c r="F352" s="75">
        <v>1</v>
      </c>
      <c r="G352" s="158" t="s">
        <v>39</v>
      </c>
      <c r="H352" s="157">
        <v>929000</v>
      </c>
      <c r="I352" s="54">
        <f t="shared" si="112"/>
        <v>929000</v>
      </c>
      <c r="J352" s="158">
        <v>0.3</v>
      </c>
      <c r="K352" s="56">
        <f t="shared" si="113"/>
        <v>278700</v>
      </c>
      <c r="L352" s="56">
        <f t="shared" si="114"/>
        <v>650300</v>
      </c>
      <c r="M352" s="56"/>
      <c r="N352" s="353"/>
      <c r="O352" s="277"/>
      <c r="P352" s="79"/>
      <c r="Q352" s="77" t="s">
        <v>260</v>
      </c>
      <c r="R352" s="206">
        <v>401830</v>
      </c>
      <c r="S352" s="78">
        <f>SUM(F352*R352)</f>
        <v>401830</v>
      </c>
      <c r="T352" s="55">
        <v>0</v>
      </c>
      <c r="U352" s="73">
        <f t="shared" si="115"/>
        <v>0</v>
      </c>
      <c r="V352" s="73">
        <f t="shared" si="116"/>
        <v>401830</v>
      </c>
      <c r="W352" s="56">
        <f t="shared" si="117"/>
        <v>401830</v>
      </c>
      <c r="X352" s="79">
        <v>0.11</v>
      </c>
      <c r="Y352" s="56">
        <f t="shared" si="118"/>
        <v>446031.3</v>
      </c>
    </row>
    <row r="353" spans="1:26" s="35" customFormat="1" ht="15.5" x14ac:dyDescent="0.35">
      <c r="A353" s="822"/>
      <c r="B353" s="785"/>
      <c r="C353" s="825"/>
      <c r="D353" s="825"/>
      <c r="E353" s="90" t="s">
        <v>80</v>
      </c>
      <c r="F353" s="202">
        <v>1</v>
      </c>
      <c r="G353" s="136" t="s">
        <v>39</v>
      </c>
      <c r="H353" s="177">
        <v>3328000</v>
      </c>
      <c r="I353" s="44">
        <f t="shared" si="112"/>
        <v>3328000</v>
      </c>
      <c r="J353" s="136">
        <v>0.3</v>
      </c>
      <c r="K353" s="46">
        <f t="shared" si="113"/>
        <v>998400</v>
      </c>
      <c r="L353" s="46">
        <f t="shared" si="114"/>
        <v>2329600</v>
      </c>
      <c r="M353" s="46"/>
      <c r="N353" s="342"/>
      <c r="O353" s="343"/>
      <c r="P353" s="83"/>
      <c r="Q353" s="128" t="s">
        <v>260</v>
      </c>
      <c r="R353" s="186">
        <v>500500</v>
      </c>
      <c r="S353" s="97">
        <f>SUM(F353*R353)</f>
        <v>500500</v>
      </c>
      <c r="T353" s="45">
        <v>0</v>
      </c>
      <c r="U353" s="81">
        <f t="shared" si="115"/>
        <v>0</v>
      </c>
      <c r="V353" s="81">
        <f t="shared" si="116"/>
        <v>500500</v>
      </c>
      <c r="W353" s="46">
        <f t="shared" si="117"/>
        <v>500500</v>
      </c>
      <c r="X353" s="83">
        <v>0.11</v>
      </c>
      <c r="Y353" s="46">
        <f t="shared" si="118"/>
        <v>555555</v>
      </c>
      <c r="Z353" s="9"/>
    </row>
    <row r="354" spans="1:26" s="35" customFormat="1" ht="15.75" customHeight="1" x14ac:dyDescent="0.35">
      <c r="A354" s="194">
        <v>10</v>
      </c>
      <c r="B354" s="140">
        <v>45729</v>
      </c>
      <c r="C354" s="273">
        <v>117820325</v>
      </c>
      <c r="D354" s="273" t="s">
        <v>79</v>
      </c>
      <c r="E354" s="190" t="s">
        <v>186</v>
      </c>
      <c r="F354" s="231">
        <v>2</v>
      </c>
      <c r="G354" s="152" t="s">
        <v>46</v>
      </c>
      <c r="H354" s="191">
        <v>2273000</v>
      </c>
      <c r="I354" s="145">
        <f t="shared" si="112"/>
        <v>4546000</v>
      </c>
      <c r="J354" s="152">
        <v>0.3</v>
      </c>
      <c r="K354" s="146">
        <f t="shared" si="113"/>
        <v>1363800</v>
      </c>
      <c r="L354" s="146">
        <f t="shared" si="114"/>
        <v>3182200</v>
      </c>
      <c r="M354" s="146">
        <f>SUM(L354)</f>
        <v>3182200</v>
      </c>
      <c r="N354" s="303">
        <f>SUM(M354*11%)</f>
        <v>350042</v>
      </c>
      <c r="O354" s="304"/>
      <c r="P354" s="146">
        <f>SUM(M354+N354)</f>
        <v>3532242</v>
      </c>
      <c r="Q354" s="143" t="s">
        <v>260</v>
      </c>
      <c r="R354" s="148">
        <v>946000</v>
      </c>
      <c r="S354" s="148">
        <f>SUM(F354*R354)</f>
        <v>1892000</v>
      </c>
      <c r="T354" s="147">
        <v>0.45</v>
      </c>
      <c r="U354" s="121">
        <f t="shared" si="115"/>
        <v>851400</v>
      </c>
      <c r="V354" s="121">
        <f t="shared" si="116"/>
        <v>1040600</v>
      </c>
      <c r="W354" s="146">
        <f t="shared" si="117"/>
        <v>1040600</v>
      </c>
      <c r="X354" s="149">
        <v>0.11</v>
      </c>
      <c r="Y354" s="146">
        <f t="shared" si="118"/>
        <v>1155066</v>
      </c>
    </row>
    <row r="355" spans="1:26" s="35" customFormat="1" ht="15.75" customHeight="1" x14ac:dyDescent="0.35">
      <c r="A355" s="194">
        <v>11</v>
      </c>
      <c r="B355" s="140">
        <v>45729</v>
      </c>
      <c r="C355" s="273">
        <v>117830325</v>
      </c>
      <c r="D355" s="273" t="s">
        <v>79</v>
      </c>
      <c r="E355" s="190" t="s">
        <v>479</v>
      </c>
      <c r="F355" s="231">
        <v>1</v>
      </c>
      <c r="G355" s="152" t="s">
        <v>64</v>
      </c>
      <c r="H355" s="191">
        <v>6800000</v>
      </c>
      <c r="I355" s="145">
        <f t="shared" si="112"/>
        <v>6800000</v>
      </c>
      <c r="J355" s="152">
        <v>0</v>
      </c>
      <c r="K355" s="146">
        <f t="shared" si="113"/>
        <v>0</v>
      </c>
      <c r="L355" s="146">
        <f t="shared" si="114"/>
        <v>6800000</v>
      </c>
      <c r="M355" s="146">
        <f>SUM(L355)</f>
        <v>6800000</v>
      </c>
      <c r="N355" s="303">
        <f>SUM(M355*11%)</f>
        <v>748000</v>
      </c>
      <c r="O355" s="304"/>
      <c r="P355" s="146">
        <f>SUM(M355+N355)</f>
        <v>7548000</v>
      </c>
      <c r="Q355" s="143" t="s">
        <v>40</v>
      </c>
      <c r="R355" s="148">
        <v>2000000</v>
      </c>
      <c r="S355" s="148">
        <f>SUM(F355*R355)</f>
        <v>2000000</v>
      </c>
      <c r="T355" s="147">
        <v>0</v>
      </c>
      <c r="U355" s="121">
        <f t="shared" si="115"/>
        <v>0</v>
      </c>
      <c r="V355" s="121">
        <f t="shared" si="116"/>
        <v>2000000</v>
      </c>
      <c r="W355" s="146">
        <f t="shared" si="117"/>
        <v>2000000</v>
      </c>
      <c r="X355" s="149">
        <v>0.11</v>
      </c>
      <c r="Y355" s="146">
        <f t="shared" si="118"/>
        <v>2220000</v>
      </c>
    </row>
    <row r="356" spans="1:26" s="20" customFormat="1" ht="15.5" x14ac:dyDescent="0.35">
      <c r="A356" s="786">
        <v>12</v>
      </c>
      <c r="B356" s="783">
        <v>45733</v>
      </c>
      <c r="C356" s="838" t="s">
        <v>480</v>
      </c>
      <c r="D356" s="786" t="s">
        <v>141</v>
      </c>
      <c r="E356" s="624" t="s">
        <v>238</v>
      </c>
      <c r="F356" s="517">
        <v>11</v>
      </c>
      <c r="G356" s="336" t="s">
        <v>42</v>
      </c>
      <c r="H356" s="518">
        <v>2750000</v>
      </c>
      <c r="I356" s="123">
        <f t="shared" si="112"/>
        <v>30250000</v>
      </c>
      <c r="J356" s="133">
        <v>0</v>
      </c>
      <c r="K356" s="134">
        <f t="shared" si="113"/>
        <v>0</v>
      </c>
      <c r="L356" s="134">
        <f t="shared" si="114"/>
        <v>30250000</v>
      </c>
      <c r="M356" s="791">
        <f>SUM(L356:L361)</f>
        <v>268218000</v>
      </c>
      <c r="N356" s="791">
        <f>SUM(M356*11%)</f>
        <v>29503980</v>
      </c>
      <c r="O356" s="791">
        <f>SUM(M356*1.5%)</f>
        <v>4023270</v>
      </c>
      <c r="P356" s="791">
        <f>SUM(M356+N356)</f>
        <v>297721980</v>
      </c>
      <c r="Q356" s="168" t="s">
        <v>260</v>
      </c>
      <c r="R356" s="123">
        <v>990000</v>
      </c>
      <c r="S356" s="137">
        <f>SUM(F356*R356)</f>
        <v>10890000</v>
      </c>
      <c r="T356" s="138">
        <v>0</v>
      </c>
      <c r="U356" s="129">
        <f t="shared" si="115"/>
        <v>0</v>
      </c>
      <c r="V356" s="129">
        <f t="shared" si="116"/>
        <v>10890000</v>
      </c>
      <c r="W356" s="134">
        <f t="shared" si="117"/>
        <v>10890000</v>
      </c>
      <c r="X356" s="138">
        <v>0.11</v>
      </c>
      <c r="Y356" s="134">
        <f t="shared" si="118"/>
        <v>12087900</v>
      </c>
    </row>
    <row r="357" spans="1:26" s="20" customFormat="1" ht="15.5" x14ac:dyDescent="0.35">
      <c r="A357" s="787"/>
      <c r="B357" s="784"/>
      <c r="C357" s="884"/>
      <c r="D357" s="787"/>
      <c r="E357" s="70" t="s">
        <v>239</v>
      </c>
      <c r="F357" s="281">
        <v>21</v>
      </c>
      <c r="G357" s="334" t="s">
        <v>50</v>
      </c>
      <c r="H357" s="519">
        <v>2250000</v>
      </c>
      <c r="I357" s="54">
        <f t="shared" si="112"/>
        <v>47250000</v>
      </c>
      <c r="J357" s="158">
        <v>0</v>
      </c>
      <c r="K357" s="56">
        <f t="shared" si="113"/>
        <v>0</v>
      </c>
      <c r="L357" s="56">
        <f t="shared" si="114"/>
        <v>47250000</v>
      </c>
      <c r="M357" s="792"/>
      <c r="N357" s="792"/>
      <c r="O357" s="792"/>
      <c r="P357" s="792"/>
      <c r="Q357" s="174" t="s">
        <v>260</v>
      </c>
      <c r="R357" s="54">
        <v>810000</v>
      </c>
      <c r="S357" s="78">
        <f>SUM(F357*R357)</f>
        <v>17010000</v>
      </c>
      <c r="T357" s="79">
        <v>0</v>
      </c>
      <c r="U357" s="73">
        <f t="shared" si="115"/>
        <v>0</v>
      </c>
      <c r="V357" s="73">
        <f t="shared" si="116"/>
        <v>17010000</v>
      </c>
      <c r="W357" s="56">
        <f t="shared" si="117"/>
        <v>17010000</v>
      </c>
      <c r="X357" s="79">
        <v>0.11</v>
      </c>
      <c r="Y357" s="56">
        <f t="shared" si="118"/>
        <v>18881100</v>
      </c>
    </row>
    <row r="358" spans="1:26" s="20" customFormat="1" ht="15.5" x14ac:dyDescent="0.35">
      <c r="A358" s="787"/>
      <c r="B358" s="784"/>
      <c r="C358" s="884"/>
      <c r="D358" s="787"/>
      <c r="E358" s="175" t="s">
        <v>237</v>
      </c>
      <c r="F358" s="281">
        <v>15</v>
      </c>
      <c r="G358" s="334" t="s">
        <v>45</v>
      </c>
      <c r="H358" s="519">
        <v>3234000</v>
      </c>
      <c r="I358" s="54">
        <f t="shared" si="112"/>
        <v>48510000</v>
      </c>
      <c r="J358" s="158">
        <v>0</v>
      </c>
      <c r="K358" s="56">
        <f t="shared" si="113"/>
        <v>0</v>
      </c>
      <c r="L358" s="56">
        <f t="shared" si="114"/>
        <v>48510000</v>
      </c>
      <c r="M358" s="792"/>
      <c r="N358" s="792"/>
      <c r="O358" s="792"/>
      <c r="P358" s="792"/>
      <c r="Q358" s="174" t="s">
        <v>260</v>
      </c>
      <c r="R358" s="54">
        <v>582000</v>
      </c>
      <c r="S358" s="78">
        <f>SUM(F358*R358)</f>
        <v>8730000</v>
      </c>
      <c r="T358" s="79">
        <v>0</v>
      </c>
      <c r="U358" s="73">
        <f t="shared" si="115"/>
        <v>0</v>
      </c>
      <c r="V358" s="73">
        <f t="shared" si="116"/>
        <v>8730000</v>
      </c>
      <c r="W358" s="56">
        <f t="shared" si="117"/>
        <v>8730000</v>
      </c>
      <c r="X358" s="79">
        <v>0.11</v>
      </c>
      <c r="Y358" s="56">
        <f t="shared" si="118"/>
        <v>9690300</v>
      </c>
    </row>
    <row r="359" spans="1:26" s="20" customFormat="1" ht="15.5" x14ac:dyDescent="0.35">
      <c r="A359" s="787"/>
      <c r="B359" s="784"/>
      <c r="C359" s="884"/>
      <c r="D359" s="787"/>
      <c r="E359" s="409" t="s">
        <v>242</v>
      </c>
      <c r="F359" s="281">
        <v>11</v>
      </c>
      <c r="G359" s="334" t="s">
        <v>42</v>
      </c>
      <c r="H359" s="157">
        <v>4000000</v>
      </c>
      <c r="I359" s="54">
        <f t="shared" si="112"/>
        <v>44000000</v>
      </c>
      <c r="J359" s="158">
        <v>0</v>
      </c>
      <c r="K359" s="56">
        <f t="shared" si="113"/>
        <v>0</v>
      </c>
      <c r="L359" s="56">
        <f t="shared" si="114"/>
        <v>44000000</v>
      </c>
      <c r="M359" s="792"/>
      <c r="N359" s="792"/>
      <c r="O359" s="792"/>
      <c r="P359" s="792"/>
      <c r="Q359" s="174" t="s">
        <v>260</v>
      </c>
      <c r="R359" s="54">
        <v>1800000</v>
      </c>
      <c r="S359" s="78">
        <f>SUM(F359*R359)</f>
        <v>19800000</v>
      </c>
      <c r="T359" s="79">
        <v>0</v>
      </c>
      <c r="U359" s="73">
        <f t="shared" si="115"/>
        <v>0</v>
      </c>
      <c r="V359" s="73">
        <f t="shared" si="116"/>
        <v>19800000</v>
      </c>
      <c r="W359" s="56">
        <f t="shared" si="117"/>
        <v>19800000</v>
      </c>
      <c r="X359" s="79">
        <v>0.11</v>
      </c>
      <c r="Y359" s="56">
        <f t="shared" si="118"/>
        <v>21978000</v>
      </c>
    </row>
    <row r="360" spans="1:26" s="20" customFormat="1" ht="15.5" x14ac:dyDescent="0.35">
      <c r="A360" s="787"/>
      <c r="B360" s="784"/>
      <c r="C360" s="884"/>
      <c r="D360" s="787"/>
      <c r="E360" s="70" t="s">
        <v>255</v>
      </c>
      <c r="F360" s="281">
        <v>21</v>
      </c>
      <c r="G360" s="334" t="s">
        <v>39</v>
      </c>
      <c r="H360" s="519">
        <v>500000</v>
      </c>
      <c r="I360" s="54">
        <f t="shared" si="112"/>
        <v>10500000</v>
      </c>
      <c r="J360" s="158">
        <v>0</v>
      </c>
      <c r="K360" s="56">
        <f t="shared" si="113"/>
        <v>0</v>
      </c>
      <c r="L360" s="56">
        <f t="shared" si="114"/>
        <v>10500000</v>
      </c>
      <c r="M360" s="792"/>
      <c r="N360" s="792"/>
      <c r="O360" s="792"/>
      <c r="P360" s="792"/>
      <c r="Q360" s="174" t="s">
        <v>260</v>
      </c>
      <c r="R360" s="54">
        <v>150000</v>
      </c>
      <c r="S360" s="78">
        <f>SUM(F360*R360)</f>
        <v>3150000</v>
      </c>
      <c r="T360" s="79">
        <v>0</v>
      </c>
      <c r="U360" s="73">
        <f t="shared" si="115"/>
        <v>0</v>
      </c>
      <c r="V360" s="73">
        <f t="shared" si="116"/>
        <v>3150000</v>
      </c>
      <c r="W360" s="56">
        <f t="shared" si="117"/>
        <v>3150000</v>
      </c>
      <c r="X360" s="79">
        <v>0.11</v>
      </c>
      <c r="Y360" s="56">
        <f t="shared" si="118"/>
        <v>3496500</v>
      </c>
    </row>
    <row r="361" spans="1:26" s="20" customFormat="1" ht="15.5" x14ac:dyDescent="0.35">
      <c r="A361" s="788"/>
      <c r="B361" s="785"/>
      <c r="C361" s="839"/>
      <c r="D361" s="788"/>
      <c r="E361" s="90" t="s">
        <v>241</v>
      </c>
      <c r="F361" s="286">
        <v>12</v>
      </c>
      <c r="G361" s="335" t="s">
        <v>70</v>
      </c>
      <c r="H361" s="545">
        <v>7309000</v>
      </c>
      <c r="I361" s="44">
        <f t="shared" si="112"/>
        <v>87708000</v>
      </c>
      <c r="J361" s="136">
        <v>0</v>
      </c>
      <c r="K361" s="46">
        <f t="shared" si="113"/>
        <v>0</v>
      </c>
      <c r="L361" s="46">
        <f t="shared" si="114"/>
        <v>87708000</v>
      </c>
      <c r="M361" s="793"/>
      <c r="N361" s="793"/>
      <c r="O361" s="793"/>
      <c r="P361" s="793"/>
      <c r="Q361" s="266" t="s">
        <v>260</v>
      </c>
      <c r="R361" s="44">
        <v>2631000</v>
      </c>
      <c r="S361" s="97">
        <f>SUM(F361*R361)</f>
        <v>31572000</v>
      </c>
      <c r="T361" s="83">
        <v>0</v>
      </c>
      <c r="U361" s="81">
        <f t="shared" si="115"/>
        <v>0</v>
      </c>
      <c r="V361" s="81">
        <f t="shared" si="116"/>
        <v>31572000</v>
      </c>
      <c r="W361" s="46">
        <f t="shared" si="117"/>
        <v>31572000</v>
      </c>
      <c r="X361" s="83">
        <v>0.11</v>
      </c>
      <c r="Y361" s="46">
        <f t="shared" si="118"/>
        <v>35044920</v>
      </c>
    </row>
    <row r="362" spans="1:26" s="120" customFormat="1" ht="15.5" x14ac:dyDescent="0.35">
      <c r="A362" s="253">
        <v>13</v>
      </c>
      <c r="B362" s="227">
        <v>45733</v>
      </c>
      <c r="C362" s="257" t="s">
        <v>481</v>
      </c>
      <c r="D362" s="253" t="s">
        <v>141</v>
      </c>
      <c r="E362" s="172" t="s">
        <v>263</v>
      </c>
      <c r="F362" s="203">
        <v>5</v>
      </c>
      <c r="G362" s="336" t="s">
        <v>96</v>
      </c>
      <c r="H362" s="534">
        <v>278378.37800000003</v>
      </c>
      <c r="I362" s="123">
        <f t="shared" si="112"/>
        <v>1391891.8900000001</v>
      </c>
      <c r="J362" s="133">
        <v>0</v>
      </c>
      <c r="K362" s="134">
        <f t="shared" si="113"/>
        <v>0</v>
      </c>
      <c r="L362" s="134">
        <f t="shared" si="114"/>
        <v>1391891.8900000001</v>
      </c>
      <c r="M362" s="134">
        <f>SUM(L362:L362)</f>
        <v>1391891.8900000001</v>
      </c>
      <c r="N362" s="134">
        <f t="shared" ref="N362:N368" si="119">SUM(M362*11%)</f>
        <v>153108.1079</v>
      </c>
      <c r="O362" s="134">
        <f>SUM(M362*1.5%)</f>
        <v>20878.378350000003</v>
      </c>
      <c r="P362" s="134">
        <f t="shared" ref="P362:P368" si="120">SUM(M362+N362)</f>
        <v>1544999.9979000001</v>
      </c>
      <c r="Q362" s="171" t="s">
        <v>205</v>
      </c>
      <c r="R362" s="621">
        <v>278348</v>
      </c>
      <c r="S362" s="137">
        <f>SUM(F362*R362)</f>
        <v>1391740</v>
      </c>
      <c r="T362" s="138">
        <v>0.2</v>
      </c>
      <c r="U362" s="129">
        <v>278378</v>
      </c>
      <c r="V362" s="129">
        <f t="shared" si="116"/>
        <v>1113362</v>
      </c>
      <c r="W362" s="134">
        <f t="shared" si="117"/>
        <v>1113362</v>
      </c>
      <c r="X362" s="138">
        <v>0.11</v>
      </c>
      <c r="Y362" s="134">
        <f t="shared" si="118"/>
        <v>1235831.82</v>
      </c>
    </row>
    <row r="363" spans="1:26" s="120" customFormat="1" ht="15.5" x14ac:dyDescent="0.35">
      <c r="A363" s="253">
        <v>14</v>
      </c>
      <c r="B363" s="227">
        <v>45733</v>
      </c>
      <c r="C363" s="257" t="s">
        <v>482</v>
      </c>
      <c r="D363" s="253" t="s">
        <v>141</v>
      </c>
      <c r="E363" s="172" t="s">
        <v>244</v>
      </c>
      <c r="F363" s="203">
        <v>9</v>
      </c>
      <c r="G363" s="336" t="s">
        <v>52</v>
      </c>
      <c r="H363" s="506">
        <v>202702.70300000001</v>
      </c>
      <c r="I363" s="123">
        <f t="shared" ref="I363:I394" si="121">SUM(F363*H363)</f>
        <v>1824324.327</v>
      </c>
      <c r="J363" s="133">
        <v>0</v>
      </c>
      <c r="K363" s="134">
        <f t="shared" ref="K363:K394" si="122">SUM(I363*J363)</f>
        <v>0</v>
      </c>
      <c r="L363" s="134">
        <f t="shared" ref="L363:L394" si="123">SUM(I363-K363)</f>
        <v>1824324.327</v>
      </c>
      <c r="M363" s="134">
        <f>SUM(L363:L363)</f>
        <v>1824324.327</v>
      </c>
      <c r="N363" s="134">
        <f t="shared" si="119"/>
        <v>200675.67597000001</v>
      </c>
      <c r="O363" s="134">
        <f>SUM(M363*1.5%)</f>
        <v>27364.864904999999</v>
      </c>
      <c r="P363" s="134">
        <f t="shared" si="120"/>
        <v>2025000.00297</v>
      </c>
      <c r="Q363" s="171" t="s">
        <v>205</v>
      </c>
      <c r="R363" s="123">
        <v>202703</v>
      </c>
      <c r="S363" s="137">
        <f>SUM(F363*R363)</f>
        <v>1824327</v>
      </c>
      <c r="T363" s="138">
        <v>0.2</v>
      </c>
      <c r="U363" s="129">
        <f t="shared" ref="U363:U394" si="124">SUM(S363*T363)</f>
        <v>364865.4</v>
      </c>
      <c r="V363" s="129">
        <f t="shared" ref="V363:V394" si="125">SUM(S363-U363)</f>
        <v>1459461.6</v>
      </c>
      <c r="W363" s="134">
        <f t="shared" ref="W363:W394" si="126">SUM(V363)</f>
        <v>1459461.6</v>
      </c>
      <c r="X363" s="138">
        <v>0.11</v>
      </c>
      <c r="Y363" s="134">
        <f t="shared" ref="Y363:Y394" si="127">SUM(W363+(W363*X363))</f>
        <v>1620002.3760000002</v>
      </c>
    </row>
    <row r="364" spans="1:26" s="35" customFormat="1" ht="15.5" x14ac:dyDescent="0.35">
      <c r="A364" s="581">
        <v>15</v>
      </c>
      <c r="B364" s="669">
        <v>45368</v>
      </c>
      <c r="C364" s="581">
        <v>117870325</v>
      </c>
      <c r="D364" s="581" t="s">
        <v>51</v>
      </c>
      <c r="E364" s="190" t="s">
        <v>142</v>
      </c>
      <c r="F364" s="231">
        <v>1</v>
      </c>
      <c r="G364" s="152" t="s">
        <v>52</v>
      </c>
      <c r="H364" s="268">
        <v>6164000</v>
      </c>
      <c r="I364" s="145">
        <f t="shared" si="121"/>
        <v>6164000</v>
      </c>
      <c r="J364" s="152">
        <v>0</v>
      </c>
      <c r="K364" s="146">
        <f t="shared" si="122"/>
        <v>0</v>
      </c>
      <c r="L364" s="146">
        <f t="shared" si="123"/>
        <v>6164000</v>
      </c>
      <c r="M364" s="653">
        <f>SUM(L364:L364)</f>
        <v>6164000</v>
      </c>
      <c r="N364" s="653">
        <f t="shared" si="119"/>
        <v>678040</v>
      </c>
      <c r="O364" s="653"/>
      <c r="P364" s="121">
        <f t="shared" si="120"/>
        <v>6842040</v>
      </c>
      <c r="Q364" s="121" t="s">
        <v>485</v>
      </c>
      <c r="R364" s="148">
        <v>4650000</v>
      </c>
      <c r="S364" s="148">
        <f>SUM(F364*R364)</f>
        <v>4650000</v>
      </c>
      <c r="T364" s="147">
        <v>0.1</v>
      </c>
      <c r="U364" s="121">
        <f t="shared" si="124"/>
        <v>465000</v>
      </c>
      <c r="V364" s="121">
        <f t="shared" si="125"/>
        <v>4185000</v>
      </c>
      <c r="W364" s="146">
        <f t="shared" si="126"/>
        <v>4185000</v>
      </c>
      <c r="X364" s="147">
        <v>0.11</v>
      </c>
      <c r="Y364" s="146">
        <f t="shared" si="127"/>
        <v>4645350</v>
      </c>
    </row>
    <row r="365" spans="1:26" s="20" customFormat="1" ht="15.5" x14ac:dyDescent="0.35">
      <c r="A365" s="139">
        <v>16</v>
      </c>
      <c r="B365" s="140">
        <v>45369</v>
      </c>
      <c r="C365" s="141" t="s">
        <v>483</v>
      </c>
      <c r="D365" s="139" t="s">
        <v>185</v>
      </c>
      <c r="E365" s="547" t="s">
        <v>282</v>
      </c>
      <c r="F365" s="231">
        <v>20</v>
      </c>
      <c r="G365" s="531" t="s">
        <v>45</v>
      </c>
      <c r="H365" s="515">
        <v>85622.521999999997</v>
      </c>
      <c r="I365" s="145">
        <f t="shared" si="121"/>
        <v>1712450.44</v>
      </c>
      <c r="J365" s="152">
        <v>0</v>
      </c>
      <c r="K365" s="146">
        <f t="shared" si="122"/>
        <v>0</v>
      </c>
      <c r="L365" s="146">
        <f t="shared" si="123"/>
        <v>1712450.44</v>
      </c>
      <c r="M365" s="146">
        <f>SUM(L365:L365)</f>
        <v>1712450.44</v>
      </c>
      <c r="N365" s="146">
        <f t="shared" si="119"/>
        <v>188369.5484</v>
      </c>
      <c r="O365" s="146">
        <f>SUM(M365*1.5%)</f>
        <v>25686.756599999997</v>
      </c>
      <c r="P365" s="146">
        <f t="shared" si="120"/>
        <v>1900819.9883999999</v>
      </c>
      <c r="Q365" s="250" t="s">
        <v>209</v>
      </c>
      <c r="R365" s="515">
        <v>122297</v>
      </c>
      <c r="S365" s="148">
        <f>SUM(F365*R365)</f>
        <v>2445940</v>
      </c>
      <c r="T365" s="149">
        <v>0.5</v>
      </c>
      <c r="U365" s="121">
        <f t="shared" si="124"/>
        <v>1222970</v>
      </c>
      <c r="V365" s="121">
        <f t="shared" si="125"/>
        <v>1222970</v>
      </c>
      <c r="W365" s="146">
        <f t="shared" si="126"/>
        <v>1222970</v>
      </c>
      <c r="X365" s="149">
        <v>0.11</v>
      </c>
      <c r="Y365" s="146">
        <f t="shared" si="127"/>
        <v>1357496.7</v>
      </c>
    </row>
    <row r="366" spans="1:26" s="120" customFormat="1" ht="15.5" x14ac:dyDescent="0.35">
      <c r="A366" s="497">
        <v>17</v>
      </c>
      <c r="B366" s="140">
        <v>45734</v>
      </c>
      <c r="C366" s="490">
        <v>117890325</v>
      </c>
      <c r="D366" s="490" t="s">
        <v>365</v>
      </c>
      <c r="E366" s="384" t="s">
        <v>300</v>
      </c>
      <c r="F366" s="388">
        <v>2</v>
      </c>
      <c r="G366" s="387" t="s">
        <v>45</v>
      </c>
      <c r="H366" s="440">
        <v>297000</v>
      </c>
      <c r="I366" s="595">
        <f t="shared" si="121"/>
        <v>594000</v>
      </c>
      <c r="J366" s="387">
        <v>0</v>
      </c>
      <c r="K366" s="596">
        <f t="shared" si="122"/>
        <v>0</v>
      </c>
      <c r="L366" s="596">
        <f t="shared" si="123"/>
        <v>594000</v>
      </c>
      <c r="M366" s="192">
        <f>SUM(L366)</f>
        <v>594000</v>
      </c>
      <c r="N366" s="192">
        <f t="shared" si="119"/>
        <v>65340</v>
      </c>
      <c r="O366" s="196"/>
      <c r="P366" s="597">
        <f t="shared" si="120"/>
        <v>659340</v>
      </c>
      <c r="Q366" s="498" t="s">
        <v>259</v>
      </c>
      <c r="R366" s="199">
        <v>252253</v>
      </c>
      <c r="S366" s="650">
        <f>SUM(F366*R366)</f>
        <v>504506</v>
      </c>
      <c r="T366" s="640">
        <v>0</v>
      </c>
      <c r="U366" s="458">
        <f t="shared" si="124"/>
        <v>0</v>
      </c>
      <c r="V366" s="458">
        <f t="shared" si="125"/>
        <v>504506</v>
      </c>
      <c r="W366" s="535">
        <f t="shared" si="126"/>
        <v>504506</v>
      </c>
      <c r="X366" s="640">
        <v>0.11</v>
      </c>
      <c r="Y366" s="535">
        <f t="shared" si="127"/>
        <v>560001.66</v>
      </c>
    </row>
    <row r="367" spans="1:26" s="120" customFormat="1" ht="30" customHeight="1" x14ac:dyDescent="0.35">
      <c r="A367" s="139">
        <v>18</v>
      </c>
      <c r="B367" s="140">
        <v>45735</v>
      </c>
      <c r="C367" s="141" t="s">
        <v>484</v>
      </c>
      <c r="D367" s="139" t="s">
        <v>247</v>
      </c>
      <c r="E367" s="292" t="s">
        <v>284</v>
      </c>
      <c r="F367" s="139">
        <v>50</v>
      </c>
      <c r="G367" s="147" t="s">
        <v>45</v>
      </c>
      <c r="H367" s="536">
        <v>153603.60399999999</v>
      </c>
      <c r="I367" s="145">
        <f t="shared" si="121"/>
        <v>7680180.1999999993</v>
      </c>
      <c r="J367" s="147">
        <v>0</v>
      </c>
      <c r="K367" s="146">
        <f t="shared" si="122"/>
        <v>0</v>
      </c>
      <c r="L367" s="146">
        <f t="shared" si="123"/>
        <v>7680180.1999999993</v>
      </c>
      <c r="M367" s="121">
        <f>SUM(L367:L367)</f>
        <v>7680180.1999999993</v>
      </c>
      <c r="N367" s="121">
        <f t="shared" si="119"/>
        <v>844819.82199999993</v>
      </c>
      <c r="O367" s="121">
        <f>SUM(M367*1.5%)</f>
        <v>115202.70299999998</v>
      </c>
      <c r="P367" s="122">
        <f t="shared" si="120"/>
        <v>8525000.0219999999</v>
      </c>
      <c r="Q367" s="582" t="s">
        <v>426</v>
      </c>
      <c r="R367" s="554">
        <v>154000</v>
      </c>
      <c r="S367" s="148">
        <f>SUM(F367*R367)</f>
        <v>7700000</v>
      </c>
      <c r="T367" s="149">
        <v>0.25</v>
      </c>
      <c r="U367" s="121">
        <f t="shared" si="124"/>
        <v>1925000</v>
      </c>
      <c r="V367" s="121">
        <f t="shared" si="125"/>
        <v>5775000</v>
      </c>
      <c r="W367" s="146">
        <f t="shared" si="126"/>
        <v>5775000</v>
      </c>
      <c r="X367" s="149">
        <v>0.11</v>
      </c>
      <c r="Y367" s="146">
        <f t="shared" si="127"/>
        <v>6410250</v>
      </c>
    </row>
    <row r="368" spans="1:26" s="120" customFormat="1" ht="15.5" x14ac:dyDescent="0.35">
      <c r="A368" s="786">
        <v>19</v>
      </c>
      <c r="B368" s="783">
        <v>45741</v>
      </c>
      <c r="C368" s="838" t="s">
        <v>490</v>
      </c>
      <c r="D368" s="786" t="s">
        <v>204</v>
      </c>
      <c r="E368" s="288" t="s">
        <v>326</v>
      </c>
      <c r="F368" s="253">
        <v>30</v>
      </c>
      <c r="G368" s="135" t="s">
        <v>52</v>
      </c>
      <c r="H368" s="534">
        <v>186486.486</v>
      </c>
      <c r="I368" s="123">
        <f t="shared" si="121"/>
        <v>5594594.5800000001</v>
      </c>
      <c r="J368" s="133">
        <v>0</v>
      </c>
      <c r="K368" s="134">
        <f t="shared" si="122"/>
        <v>0</v>
      </c>
      <c r="L368" s="134">
        <f t="shared" si="123"/>
        <v>5594594.5800000001</v>
      </c>
      <c r="M368" s="791">
        <f>SUM(L368:L371)</f>
        <v>10268468.442</v>
      </c>
      <c r="N368" s="906">
        <f t="shared" si="119"/>
        <v>1129531.52862</v>
      </c>
      <c r="O368" s="791">
        <f>SUM(M368*1.5%)</f>
        <v>154027.02662999998</v>
      </c>
      <c r="P368" s="776">
        <f t="shared" si="120"/>
        <v>11397999.970619999</v>
      </c>
      <c r="Q368" s="168" t="s">
        <v>227</v>
      </c>
      <c r="R368" s="572">
        <v>130541</v>
      </c>
      <c r="S368" s="137">
        <f>SUM(F368*R368)</f>
        <v>3916230</v>
      </c>
      <c r="T368" s="138">
        <v>0</v>
      </c>
      <c r="U368" s="129">
        <f t="shared" si="124"/>
        <v>0</v>
      </c>
      <c r="V368" s="129">
        <f t="shared" si="125"/>
        <v>3916230</v>
      </c>
      <c r="W368" s="134">
        <f t="shared" si="126"/>
        <v>3916230</v>
      </c>
      <c r="X368" s="138">
        <v>0.11</v>
      </c>
      <c r="Y368" s="134">
        <f t="shared" si="127"/>
        <v>4347015.3</v>
      </c>
    </row>
    <row r="369" spans="1:25" s="120" customFormat="1" ht="15.5" x14ac:dyDescent="0.35">
      <c r="A369" s="787"/>
      <c r="B369" s="784"/>
      <c r="C369" s="884"/>
      <c r="D369" s="787"/>
      <c r="E369" s="569" t="s">
        <v>327</v>
      </c>
      <c r="F369" s="76">
        <v>30</v>
      </c>
      <c r="G369" s="55" t="s">
        <v>52</v>
      </c>
      <c r="H369" s="526">
        <v>133333.33300000001</v>
      </c>
      <c r="I369" s="54">
        <f t="shared" si="121"/>
        <v>3999999.99</v>
      </c>
      <c r="J369" s="158">
        <v>0</v>
      </c>
      <c r="K369" s="56">
        <f t="shared" si="122"/>
        <v>0</v>
      </c>
      <c r="L369" s="56">
        <f t="shared" si="123"/>
        <v>3999999.99</v>
      </c>
      <c r="M369" s="792"/>
      <c r="N369" s="907"/>
      <c r="O369" s="792"/>
      <c r="P369" s="777"/>
      <c r="Q369" s="174" t="s">
        <v>227</v>
      </c>
      <c r="R369" s="570">
        <v>93333</v>
      </c>
      <c r="S369" s="78">
        <f>SUM(F369*R369)</f>
        <v>2799990</v>
      </c>
      <c r="T369" s="79">
        <v>0</v>
      </c>
      <c r="U369" s="73">
        <f t="shared" si="124"/>
        <v>0</v>
      </c>
      <c r="V369" s="73">
        <f t="shared" si="125"/>
        <v>2799990</v>
      </c>
      <c r="W369" s="56">
        <f t="shared" si="126"/>
        <v>2799990</v>
      </c>
      <c r="X369" s="79">
        <v>0.11</v>
      </c>
      <c r="Y369" s="56">
        <f t="shared" si="127"/>
        <v>3107988.9</v>
      </c>
    </row>
    <row r="370" spans="1:25" s="120" customFormat="1" ht="15.5" x14ac:dyDescent="0.35">
      <c r="A370" s="787"/>
      <c r="B370" s="784"/>
      <c r="C370" s="884"/>
      <c r="D370" s="787"/>
      <c r="E370" s="74" t="s">
        <v>324</v>
      </c>
      <c r="F370" s="76">
        <v>2</v>
      </c>
      <c r="G370" s="55" t="s">
        <v>52</v>
      </c>
      <c r="H370" s="526">
        <v>198198.198</v>
      </c>
      <c r="I370" s="54">
        <f t="shared" si="121"/>
        <v>396396.39600000001</v>
      </c>
      <c r="J370" s="158">
        <v>0</v>
      </c>
      <c r="K370" s="56">
        <f t="shared" si="122"/>
        <v>0</v>
      </c>
      <c r="L370" s="56">
        <f t="shared" si="123"/>
        <v>396396.39600000001</v>
      </c>
      <c r="M370" s="792"/>
      <c r="N370" s="907"/>
      <c r="O370" s="792"/>
      <c r="P370" s="777"/>
      <c r="Q370" s="174" t="s">
        <v>227</v>
      </c>
      <c r="R370" s="570">
        <v>138739</v>
      </c>
      <c r="S370" s="78">
        <f>SUM(F370*R370)</f>
        <v>277478</v>
      </c>
      <c r="T370" s="79">
        <v>0</v>
      </c>
      <c r="U370" s="73">
        <f t="shared" si="124"/>
        <v>0</v>
      </c>
      <c r="V370" s="73">
        <f t="shared" si="125"/>
        <v>277478</v>
      </c>
      <c r="W370" s="56">
        <f t="shared" si="126"/>
        <v>277478</v>
      </c>
      <c r="X370" s="79">
        <v>0.11</v>
      </c>
      <c r="Y370" s="56">
        <f t="shared" si="127"/>
        <v>308000.58</v>
      </c>
    </row>
    <row r="371" spans="1:25" s="120" customFormat="1" ht="15.5" x14ac:dyDescent="0.35">
      <c r="A371" s="788"/>
      <c r="B371" s="785"/>
      <c r="C371" s="839"/>
      <c r="D371" s="788"/>
      <c r="E371" s="207" t="s">
        <v>325</v>
      </c>
      <c r="F371" s="165">
        <v>2</v>
      </c>
      <c r="G371" s="45" t="s">
        <v>52</v>
      </c>
      <c r="H371" s="527">
        <v>138738.73800000001</v>
      </c>
      <c r="I371" s="44">
        <f t="shared" si="121"/>
        <v>277477.47600000002</v>
      </c>
      <c r="J371" s="136">
        <v>0</v>
      </c>
      <c r="K371" s="46">
        <f t="shared" si="122"/>
        <v>0</v>
      </c>
      <c r="L371" s="46">
        <f t="shared" si="123"/>
        <v>277477.47600000002</v>
      </c>
      <c r="M371" s="793"/>
      <c r="N371" s="908"/>
      <c r="O371" s="793"/>
      <c r="P371" s="47"/>
      <c r="Q371" s="266" t="s">
        <v>227</v>
      </c>
      <c r="R371" s="573">
        <v>97117</v>
      </c>
      <c r="S371" s="97">
        <f>SUM(F371*R371)</f>
        <v>194234</v>
      </c>
      <c r="T371" s="83">
        <v>0</v>
      </c>
      <c r="U371" s="81">
        <f t="shared" si="124"/>
        <v>0</v>
      </c>
      <c r="V371" s="81">
        <f t="shared" si="125"/>
        <v>194234</v>
      </c>
      <c r="W371" s="46">
        <f t="shared" si="126"/>
        <v>194234</v>
      </c>
      <c r="X371" s="83">
        <v>0.11</v>
      </c>
      <c r="Y371" s="46">
        <f t="shared" si="127"/>
        <v>215599.74</v>
      </c>
    </row>
    <row r="372" spans="1:25" s="20" customFormat="1" ht="15.5" x14ac:dyDescent="0.35">
      <c r="A372" s="786">
        <v>20</v>
      </c>
      <c r="B372" s="783">
        <v>45741</v>
      </c>
      <c r="C372" s="838" t="s">
        <v>489</v>
      </c>
      <c r="D372" s="786" t="s">
        <v>247</v>
      </c>
      <c r="E372" s="339" t="s">
        <v>447</v>
      </c>
      <c r="F372" s="253">
        <v>40</v>
      </c>
      <c r="G372" s="135" t="s">
        <v>52</v>
      </c>
      <c r="H372" s="561">
        <v>186486.486</v>
      </c>
      <c r="I372" s="123">
        <f t="shared" si="121"/>
        <v>7459459.4400000004</v>
      </c>
      <c r="J372" s="138">
        <v>0</v>
      </c>
      <c r="K372" s="134">
        <f t="shared" si="122"/>
        <v>0</v>
      </c>
      <c r="L372" s="123">
        <f t="shared" si="123"/>
        <v>7459459.4400000004</v>
      </c>
      <c r="M372" s="791">
        <f>SUM(L372:L373)</f>
        <v>13459459.425000001</v>
      </c>
      <c r="N372" s="791">
        <f>SUM(M372*11%)</f>
        <v>1480540.5367500002</v>
      </c>
      <c r="O372" s="791">
        <f>SUM(M372*1.5%)</f>
        <v>201891.89137500001</v>
      </c>
      <c r="P372" s="791">
        <f>SUM(M372+N372)</f>
        <v>14939999.961750001</v>
      </c>
      <c r="Q372" s="259" t="s">
        <v>273</v>
      </c>
      <c r="R372" s="507">
        <v>130541</v>
      </c>
      <c r="S372" s="137">
        <f>SUM(F372*R372)</f>
        <v>5221640</v>
      </c>
      <c r="T372" s="135">
        <v>0</v>
      </c>
      <c r="U372" s="129">
        <f t="shared" si="124"/>
        <v>0</v>
      </c>
      <c r="V372" s="129">
        <f t="shared" si="125"/>
        <v>5221640</v>
      </c>
      <c r="W372" s="134">
        <f t="shared" si="126"/>
        <v>5221640</v>
      </c>
      <c r="X372" s="135">
        <v>0.11</v>
      </c>
      <c r="Y372" s="134">
        <f t="shared" si="127"/>
        <v>5796020.4000000004</v>
      </c>
    </row>
    <row r="373" spans="1:25" s="120" customFormat="1" ht="15.5" x14ac:dyDescent="0.35">
      <c r="A373" s="788"/>
      <c r="B373" s="785"/>
      <c r="C373" s="839"/>
      <c r="D373" s="788"/>
      <c r="E373" s="520" t="s">
        <v>448</v>
      </c>
      <c r="F373" s="165">
        <v>45</v>
      </c>
      <c r="G373" s="45" t="s">
        <v>52</v>
      </c>
      <c r="H373" s="564">
        <v>133333.33300000001</v>
      </c>
      <c r="I373" s="44">
        <f t="shared" si="121"/>
        <v>5999999.9850000003</v>
      </c>
      <c r="J373" s="83">
        <v>0</v>
      </c>
      <c r="K373" s="46">
        <f t="shared" si="122"/>
        <v>0</v>
      </c>
      <c r="L373" s="44">
        <f t="shared" si="123"/>
        <v>5999999.9850000003</v>
      </c>
      <c r="M373" s="793"/>
      <c r="N373" s="793"/>
      <c r="O373" s="793"/>
      <c r="P373" s="793"/>
      <c r="Q373" s="213" t="s">
        <v>273</v>
      </c>
      <c r="R373" s="614">
        <v>93333</v>
      </c>
      <c r="S373" s="97">
        <f>SUM(F373*R373)</f>
        <v>4199985</v>
      </c>
      <c r="T373" s="45">
        <v>0</v>
      </c>
      <c r="U373" s="81">
        <f t="shared" si="124"/>
        <v>0</v>
      </c>
      <c r="V373" s="81">
        <f t="shared" si="125"/>
        <v>4199985</v>
      </c>
      <c r="W373" s="46">
        <f t="shared" si="126"/>
        <v>4199985</v>
      </c>
      <c r="X373" s="45">
        <v>0.11</v>
      </c>
      <c r="Y373" s="46">
        <f t="shared" si="127"/>
        <v>4661983.3499999996</v>
      </c>
    </row>
    <row r="374" spans="1:25" s="120" customFormat="1" ht="31" x14ac:dyDescent="0.35">
      <c r="A374" s="786">
        <v>21</v>
      </c>
      <c r="B374" s="783">
        <v>45741</v>
      </c>
      <c r="C374" s="838" t="s">
        <v>493</v>
      </c>
      <c r="D374" s="786" t="s">
        <v>204</v>
      </c>
      <c r="E374" s="571" t="s">
        <v>491</v>
      </c>
      <c r="F374" s="253">
        <v>2</v>
      </c>
      <c r="G374" s="135" t="s">
        <v>52</v>
      </c>
      <c r="H374" s="534">
        <v>699461.26100000006</v>
      </c>
      <c r="I374" s="123">
        <f t="shared" si="121"/>
        <v>1398922.5220000001</v>
      </c>
      <c r="J374" s="135">
        <v>0</v>
      </c>
      <c r="K374" s="134">
        <f t="shared" si="122"/>
        <v>0</v>
      </c>
      <c r="L374" s="134">
        <f t="shared" si="123"/>
        <v>1398922.5220000001</v>
      </c>
      <c r="M374" s="791">
        <f>SUM(L374:L375)</f>
        <v>2790814.4120000005</v>
      </c>
      <c r="N374" s="906">
        <f>SUM(M374*11%)</f>
        <v>306989.58532000007</v>
      </c>
      <c r="O374" s="791">
        <f>SUM(M374*1.5%)</f>
        <v>41862.216180000003</v>
      </c>
      <c r="P374" s="791">
        <f>SUM(M374+N374)</f>
        <v>3097803.9973200005</v>
      </c>
      <c r="Q374" s="168" t="s">
        <v>205</v>
      </c>
      <c r="R374" s="572">
        <v>699461</v>
      </c>
      <c r="S374" s="137">
        <f>SUM(F374*R374)</f>
        <v>1398922</v>
      </c>
      <c r="T374" s="138">
        <v>0.2</v>
      </c>
      <c r="U374" s="129">
        <f t="shared" si="124"/>
        <v>279784.40000000002</v>
      </c>
      <c r="V374" s="129">
        <f t="shared" si="125"/>
        <v>1119137.6000000001</v>
      </c>
      <c r="W374" s="134">
        <f t="shared" si="126"/>
        <v>1119137.6000000001</v>
      </c>
      <c r="X374" s="138">
        <v>0.11</v>
      </c>
      <c r="Y374" s="134">
        <f t="shared" si="127"/>
        <v>1242242.736</v>
      </c>
    </row>
    <row r="375" spans="1:25" s="120" customFormat="1" ht="15.5" x14ac:dyDescent="0.35">
      <c r="A375" s="788"/>
      <c r="B375" s="785"/>
      <c r="C375" s="839"/>
      <c r="D375" s="788"/>
      <c r="E375" s="563" t="s">
        <v>492</v>
      </c>
      <c r="F375" s="165">
        <v>5</v>
      </c>
      <c r="G375" s="45" t="s">
        <v>52</v>
      </c>
      <c r="H375" s="527">
        <v>278378.37800000003</v>
      </c>
      <c r="I375" s="44">
        <f t="shared" si="121"/>
        <v>1391891.8900000001</v>
      </c>
      <c r="J375" s="136">
        <v>0</v>
      </c>
      <c r="K375" s="46">
        <f t="shared" si="122"/>
        <v>0</v>
      </c>
      <c r="L375" s="46">
        <f t="shared" si="123"/>
        <v>1391891.8900000001</v>
      </c>
      <c r="M375" s="793"/>
      <c r="N375" s="908"/>
      <c r="O375" s="793"/>
      <c r="P375" s="793"/>
      <c r="Q375" s="266" t="s">
        <v>205</v>
      </c>
      <c r="R375" s="573">
        <v>278378</v>
      </c>
      <c r="S375" s="97">
        <f>SUM(F375*R375)</f>
        <v>1391890</v>
      </c>
      <c r="T375" s="83">
        <v>0.2</v>
      </c>
      <c r="U375" s="81">
        <f t="shared" si="124"/>
        <v>278378</v>
      </c>
      <c r="V375" s="81">
        <f t="shared" si="125"/>
        <v>1113512</v>
      </c>
      <c r="W375" s="46">
        <f t="shared" si="126"/>
        <v>1113512</v>
      </c>
      <c r="X375" s="83">
        <v>0.11</v>
      </c>
      <c r="Y375" s="46">
        <f t="shared" si="127"/>
        <v>1235998.32</v>
      </c>
    </row>
    <row r="376" spans="1:25" s="120" customFormat="1" ht="15.5" x14ac:dyDescent="0.35">
      <c r="A376" s="139">
        <v>22</v>
      </c>
      <c r="B376" s="140">
        <v>45377</v>
      </c>
      <c r="C376" s="141" t="s">
        <v>494</v>
      </c>
      <c r="D376" s="139" t="s">
        <v>185</v>
      </c>
      <c r="E376" s="559" t="s">
        <v>230</v>
      </c>
      <c r="F376" s="139">
        <v>8</v>
      </c>
      <c r="G376" s="147" t="s">
        <v>52</v>
      </c>
      <c r="H376" s="536">
        <v>721621.62199999997</v>
      </c>
      <c r="I376" s="145">
        <f t="shared" si="121"/>
        <v>5772972.9759999998</v>
      </c>
      <c r="J376" s="147">
        <v>0</v>
      </c>
      <c r="K376" s="146">
        <f t="shared" si="122"/>
        <v>0</v>
      </c>
      <c r="L376" s="146">
        <f t="shared" si="123"/>
        <v>5772972.9759999998</v>
      </c>
      <c r="M376" s="121">
        <f>SUM(L376:L376)</f>
        <v>5772972.9759999998</v>
      </c>
      <c r="N376" s="121">
        <f>SUM(M376*11%)</f>
        <v>635027.02735999995</v>
      </c>
      <c r="O376" s="146">
        <f>SUM(M376*1.5%)</f>
        <v>86594.594639999996</v>
      </c>
      <c r="P376" s="121">
        <f>SUM(M376+N376)</f>
        <v>6408000.0033599995</v>
      </c>
      <c r="Q376" s="250" t="s">
        <v>205</v>
      </c>
      <c r="R376" s="554">
        <v>721622</v>
      </c>
      <c r="S376" s="148">
        <f>SUM(F376*R376)</f>
        <v>5772976</v>
      </c>
      <c r="T376" s="149">
        <v>0.2</v>
      </c>
      <c r="U376" s="121">
        <f t="shared" si="124"/>
        <v>1154595.2</v>
      </c>
      <c r="V376" s="121">
        <f t="shared" si="125"/>
        <v>4618380.8</v>
      </c>
      <c r="W376" s="146">
        <f t="shared" si="126"/>
        <v>4618380.8</v>
      </c>
      <c r="X376" s="149">
        <v>0.11</v>
      </c>
      <c r="Y376" s="146">
        <f t="shared" si="127"/>
        <v>5126402.6880000001</v>
      </c>
    </row>
    <row r="377" spans="1:25" s="20" customFormat="1" ht="15.5" x14ac:dyDescent="0.35">
      <c r="A377" s="786">
        <v>23</v>
      </c>
      <c r="B377" s="783">
        <v>45743</v>
      </c>
      <c r="C377" s="838" t="s">
        <v>507</v>
      </c>
      <c r="D377" s="786" t="s">
        <v>141</v>
      </c>
      <c r="E377" s="468" t="s">
        <v>495</v>
      </c>
      <c r="F377" s="517">
        <v>16</v>
      </c>
      <c r="G377" s="336" t="s">
        <v>52</v>
      </c>
      <c r="H377" s="518">
        <v>6667000</v>
      </c>
      <c r="I377" s="123">
        <f t="shared" si="121"/>
        <v>106672000</v>
      </c>
      <c r="J377" s="133">
        <v>0</v>
      </c>
      <c r="K377" s="134">
        <f t="shared" si="122"/>
        <v>0</v>
      </c>
      <c r="L377" s="134">
        <f t="shared" si="123"/>
        <v>106672000</v>
      </c>
      <c r="M377" s="791">
        <f>SUM(L377:L379)</f>
        <v>114452000</v>
      </c>
      <c r="N377" s="791">
        <f>SUM(M377*11%)</f>
        <v>12589720</v>
      </c>
      <c r="O377" s="791">
        <f>SUM(M377*1.375%)</f>
        <v>1573715</v>
      </c>
      <c r="P377" s="791">
        <f>SUM(M377+N377)</f>
        <v>127041720</v>
      </c>
      <c r="Q377" s="168" t="s">
        <v>40</v>
      </c>
      <c r="R377" s="123">
        <v>1950000</v>
      </c>
      <c r="S377" s="137">
        <f>SUM(F377*R377)</f>
        <v>31200000</v>
      </c>
      <c r="T377" s="138">
        <v>0</v>
      </c>
      <c r="U377" s="129">
        <f t="shared" si="124"/>
        <v>0</v>
      </c>
      <c r="V377" s="129">
        <f t="shared" si="125"/>
        <v>31200000</v>
      </c>
      <c r="W377" s="134">
        <f t="shared" si="126"/>
        <v>31200000</v>
      </c>
      <c r="X377" s="138">
        <v>0.11</v>
      </c>
      <c r="Y377" s="134">
        <f t="shared" si="127"/>
        <v>34632000</v>
      </c>
    </row>
    <row r="378" spans="1:25" s="20" customFormat="1" ht="15.5" x14ac:dyDescent="0.35">
      <c r="A378" s="787"/>
      <c r="B378" s="784"/>
      <c r="C378" s="884"/>
      <c r="D378" s="787"/>
      <c r="E378" s="468" t="s">
        <v>496</v>
      </c>
      <c r="F378" s="281">
        <v>1</v>
      </c>
      <c r="G378" s="334" t="s">
        <v>42</v>
      </c>
      <c r="H378" s="519">
        <v>1556000</v>
      </c>
      <c r="I378" s="54">
        <f t="shared" si="121"/>
        <v>1556000</v>
      </c>
      <c r="J378" s="158">
        <v>0</v>
      </c>
      <c r="K378" s="56">
        <f t="shared" si="122"/>
        <v>0</v>
      </c>
      <c r="L378" s="56">
        <f t="shared" si="123"/>
        <v>1556000</v>
      </c>
      <c r="M378" s="792"/>
      <c r="N378" s="792"/>
      <c r="O378" s="792"/>
      <c r="P378" s="792"/>
      <c r="Q378" s="174" t="s">
        <v>40</v>
      </c>
      <c r="R378" s="54">
        <v>385000</v>
      </c>
      <c r="S378" s="78">
        <f>SUM(F378*R378)</f>
        <v>385000</v>
      </c>
      <c r="T378" s="79">
        <v>0</v>
      </c>
      <c r="U378" s="73">
        <f t="shared" si="124"/>
        <v>0</v>
      </c>
      <c r="V378" s="73">
        <f t="shared" si="125"/>
        <v>385000</v>
      </c>
      <c r="W378" s="56">
        <f t="shared" si="126"/>
        <v>385000</v>
      </c>
      <c r="X378" s="79">
        <v>0.11</v>
      </c>
      <c r="Y378" s="56">
        <f t="shared" si="127"/>
        <v>427350</v>
      </c>
    </row>
    <row r="379" spans="1:25" s="20" customFormat="1" ht="15.5" x14ac:dyDescent="0.35">
      <c r="A379" s="788"/>
      <c r="B379" s="785"/>
      <c r="C379" s="839"/>
      <c r="D379" s="788"/>
      <c r="E379" s="418" t="s">
        <v>497</v>
      </c>
      <c r="F379" s="286">
        <v>4</v>
      </c>
      <c r="G379" s="335" t="s">
        <v>42</v>
      </c>
      <c r="H379" s="545">
        <v>1556000</v>
      </c>
      <c r="I379" s="44">
        <f t="shared" si="121"/>
        <v>6224000</v>
      </c>
      <c r="J379" s="136">
        <v>0</v>
      </c>
      <c r="K379" s="46">
        <f t="shared" si="122"/>
        <v>0</v>
      </c>
      <c r="L379" s="46">
        <f t="shared" si="123"/>
        <v>6224000</v>
      </c>
      <c r="M379" s="793"/>
      <c r="N379" s="793"/>
      <c r="O379" s="793"/>
      <c r="P379" s="793"/>
      <c r="Q379" s="266" t="s">
        <v>40</v>
      </c>
      <c r="R379" s="44">
        <v>385000</v>
      </c>
      <c r="S379" s="97">
        <f>SUM(F379*R379)</f>
        <v>1540000</v>
      </c>
      <c r="T379" s="83">
        <v>0</v>
      </c>
      <c r="U379" s="81">
        <f t="shared" si="124"/>
        <v>0</v>
      </c>
      <c r="V379" s="81">
        <f t="shared" si="125"/>
        <v>1540000</v>
      </c>
      <c r="W379" s="46">
        <f t="shared" si="126"/>
        <v>1540000</v>
      </c>
      <c r="X379" s="83">
        <v>0.11</v>
      </c>
      <c r="Y379" s="46">
        <f t="shared" si="127"/>
        <v>1709400</v>
      </c>
    </row>
    <row r="380" spans="1:25" s="120" customFormat="1" ht="15.5" x14ac:dyDescent="0.35">
      <c r="A380" s="139">
        <v>24</v>
      </c>
      <c r="B380" s="140">
        <v>45743</v>
      </c>
      <c r="C380" s="141" t="s">
        <v>498</v>
      </c>
      <c r="D380" s="139" t="s">
        <v>141</v>
      </c>
      <c r="E380" s="264" t="s">
        <v>226</v>
      </c>
      <c r="F380" s="139">
        <v>8</v>
      </c>
      <c r="G380" s="147" t="s">
        <v>52</v>
      </c>
      <c r="H380" s="536">
        <v>138738.73800000001</v>
      </c>
      <c r="I380" s="145">
        <f t="shared" si="121"/>
        <v>1109909.9040000001</v>
      </c>
      <c r="J380" s="152">
        <v>0</v>
      </c>
      <c r="K380" s="146">
        <f t="shared" si="122"/>
        <v>0</v>
      </c>
      <c r="L380" s="146">
        <f t="shared" si="123"/>
        <v>1109909.9040000001</v>
      </c>
      <c r="M380" s="146">
        <f>SUM(L380:L380)</f>
        <v>1109909.9040000001</v>
      </c>
      <c r="N380" s="146">
        <f>SUM(M380*11%)</f>
        <v>122090.08944000001</v>
      </c>
      <c r="O380" s="146">
        <f>SUM(M380*1.5%)</f>
        <v>16648.648560000001</v>
      </c>
      <c r="P380" s="146">
        <f>SUM(M380+N380)</f>
        <v>1231999.9934400001</v>
      </c>
      <c r="Q380" s="250" t="s">
        <v>227</v>
      </c>
      <c r="R380" s="536">
        <v>138738.73800000001</v>
      </c>
      <c r="S380" s="148">
        <f>SUM(F380*R380)</f>
        <v>1109909.9040000001</v>
      </c>
      <c r="T380" s="149">
        <v>0.3</v>
      </c>
      <c r="U380" s="121">
        <f t="shared" si="124"/>
        <v>332972.97120000003</v>
      </c>
      <c r="V380" s="121">
        <f t="shared" si="125"/>
        <v>776936.93280000007</v>
      </c>
      <c r="W380" s="146">
        <f t="shared" si="126"/>
        <v>776936.93280000007</v>
      </c>
      <c r="X380" s="149">
        <v>0.11</v>
      </c>
      <c r="Y380" s="146">
        <f t="shared" si="127"/>
        <v>862399.99540800008</v>
      </c>
    </row>
    <row r="381" spans="1:25" s="120" customFormat="1" ht="15.5" x14ac:dyDescent="0.35">
      <c r="A381" s="139">
        <v>25</v>
      </c>
      <c r="B381" s="140">
        <v>45743</v>
      </c>
      <c r="C381" s="141" t="s">
        <v>499</v>
      </c>
      <c r="D381" s="139" t="s">
        <v>204</v>
      </c>
      <c r="E381" s="264" t="s">
        <v>500</v>
      </c>
      <c r="F381" s="139">
        <v>10</v>
      </c>
      <c r="G381" s="147" t="s">
        <v>45</v>
      </c>
      <c r="H381" s="536">
        <v>97297.297000000006</v>
      </c>
      <c r="I381" s="145">
        <f t="shared" si="121"/>
        <v>972972.97000000009</v>
      </c>
      <c r="J381" s="152">
        <v>0</v>
      </c>
      <c r="K381" s="146">
        <f t="shared" si="122"/>
        <v>0</v>
      </c>
      <c r="L381" s="146">
        <f t="shared" si="123"/>
        <v>972972.97000000009</v>
      </c>
      <c r="M381" s="146">
        <f>SUM(L381:L381)</f>
        <v>972972.97000000009</v>
      </c>
      <c r="N381" s="146">
        <f>SUM(M381*11%)</f>
        <v>107027.02670000002</v>
      </c>
      <c r="O381" s="146">
        <f>SUM(M381*1.5%)</f>
        <v>14594.594550000002</v>
      </c>
      <c r="P381" s="146">
        <f>SUM(M381+N381)</f>
        <v>1079999.9967</v>
      </c>
      <c r="Q381" s="250" t="s">
        <v>57</v>
      </c>
      <c r="R381" s="536">
        <v>97297</v>
      </c>
      <c r="S381" s="148">
        <f>SUM(F381*R381)</f>
        <v>972970</v>
      </c>
      <c r="T381" s="149">
        <v>0.2</v>
      </c>
      <c r="U381" s="121">
        <f t="shared" si="124"/>
        <v>194594</v>
      </c>
      <c r="V381" s="121">
        <f t="shared" si="125"/>
        <v>778376</v>
      </c>
      <c r="W381" s="146">
        <f t="shared" si="126"/>
        <v>778376</v>
      </c>
      <c r="X381" s="149">
        <v>0.11</v>
      </c>
      <c r="Y381" s="146">
        <f t="shared" si="127"/>
        <v>863997.36</v>
      </c>
    </row>
    <row r="382" spans="1:25" s="120" customFormat="1" ht="15.5" x14ac:dyDescent="0.35">
      <c r="A382" s="780">
        <v>26</v>
      </c>
      <c r="B382" s="783">
        <v>45743</v>
      </c>
      <c r="C382" s="786">
        <v>118000325</v>
      </c>
      <c r="D382" s="780" t="s">
        <v>37</v>
      </c>
      <c r="E382" s="295" t="s">
        <v>348</v>
      </c>
      <c r="F382" s="318">
        <v>20</v>
      </c>
      <c r="G382" s="133" t="s">
        <v>45</v>
      </c>
      <c r="H382" s="320">
        <v>31250</v>
      </c>
      <c r="I382" s="412">
        <f t="shared" si="121"/>
        <v>625000</v>
      </c>
      <c r="J382" s="319">
        <v>0.2</v>
      </c>
      <c r="K382" s="382">
        <f t="shared" si="122"/>
        <v>125000</v>
      </c>
      <c r="L382" s="382">
        <f t="shared" si="123"/>
        <v>500000</v>
      </c>
      <c r="M382" s="205">
        <f>SUM(L382:L386)</f>
        <v>14404240</v>
      </c>
      <c r="N382" s="205">
        <f>SUM(M382*11%)</f>
        <v>1584466.4</v>
      </c>
      <c r="O382" s="187"/>
      <c r="P382" s="229">
        <f>SUM(M382+N382)</f>
        <v>15988706.4</v>
      </c>
      <c r="Q382" s="485" t="s">
        <v>212</v>
      </c>
      <c r="R382" s="451">
        <v>13514</v>
      </c>
      <c r="S382" s="649">
        <f>SUM(F382*R382)</f>
        <v>270280</v>
      </c>
      <c r="T382" s="638">
        <v>0</v>
      </c>
      <c r="U382" s="239">
        <f t="shared" si="124"/>
        <v>0</v>
      </c>
      <c r="V382" s="239">
        <f t="shared" si="125"/>
        <v>270280</v>
      </c>
      <c r="W382" s="238">
        <f t="shared" si="126"/>
        <v>270280</v>
      </c>
      <c r="X382" s="638">
        <v>0.11</v>
      </c>
      <c r="Y382" s="238">
        <f t="shared" si="127"/>
        <v>300010.8</v>
      </c>
    </row>
    <row r="383" spans="1:25" s="120" customFormat="1" ht="15.5" x14ac:dyDescent="0.35">
      <c r="A383" s="781"/>
      <c r="B383" s="784"/>
      <c r="C383" s="787"/>
      <c r="D383" s="781"/>
      <c r="E383" s="282" t="s">
        <v>288</v>
      </c>
      <c r="F383" s="310">
        <v>28</v>
      </c>
      <c r="G383" s="311" t="s">
        <v>45</v>
      </c>
      <c r="H383" s="312">
        <v>235360</v>
      </c>
      <c r="I383" s="413">
        <f t="shared" si="121"/>
        <v>6590080</v>
      </c>
      <c r="J383" s="311">
        <v>0.2</v>
      </c>
      <c r="K383" s="415">
        <f t="shared" si="122"/>
        <v>1318016</v>
      </c>
      <c r="L383" s="415">
        <f t="shared" si="123"/>
        <v>5272064</v>
      </c>
      <c r="M383" s="270"/>
      <c r="N383" s="270"/>
      <c r="O383" s="270"/>
      <c r="P383" s="270"/>
      <c r="Q383" s="484" t="s">
        <v>289</v>
      </c>
      <c r="R383" s="206">
        <v>154000</v>
      </c>
      <c r="S383" s="155">
        <f>SUM(F383*R383)</f>
        <v>4312000</v>
      </c>
      <c r="T383" s="156">
        <v>0.2</v>
      </c>
      <c r="U383" s="480">
        <f t="shared" si="124"/>
        <v>862400</v>
      </c>
      <c r="V383" s="480">
        <f t="shared" si="125"/>
        <v>3449600</v>
      </c>
      <c r="W383" s="424">
        <f t="shared" si="126"/>
        <v>3449600</v>
      </c>
      <c r="X383" s="156">
        <v>0.11</v>
      </c>
      <c r="Y383" s="424">
        <f t="shared" si="127"/>
        <v>3829056</v>
      </c>
    </row>
    <row r="384" spans="1:25" s="120" customFormat="1" ht="15.5" x14ac:dyDescent="0.35">
      <c r="A384" s="781"/>
      <c r="B384" s="784"/>
      <c r="C384" s="787"/>
      <c r="D384" s="781"/>
      <c r="E384" s="125" t="s">
        <v>107</v>
      </c>
      <c r="F384" s="310">
        <v>2</v>
      </c>
      <c r="G384" s="158" t="s">
        <v>45</v>
      </c>
      <c r="H384" s="157">
        <v>2414000</v>
      </c>
      <c r="I384" s="54">
        <f t="shared" si="121"/>
        <v>4828000</v>
      </c>
      <c r="J384" s="158">
        <v>0</v>
      </c>
      <c r="K384" s="415">
        <f t="shared" si="122"/>
        <v>0</v>
      </c>
      <c r="L384" s="415">
        <f t="shared" si="123"/>
        <v>4828000</v>
      </c>
      <c r="M384" s="220"/>
      <c r="N384" s="220"/>
      <c r="O384" s="197"/>
      <c r="P384" s="154"/>
      <c r="Q384" s="484" t="s">
        <v>258</v>
      </c>
      <c r="R384" s="483">
        <v>1271620</v>
      </c>
      <c r="S384" s="155">
        <f>SUM(F384*R384)</f>
        <v>2543240</v>
      </c>
      <c r="T384" s="156">
        <v>0</v>
      </c>
      <c r="U384" s="480">
        <f t="shared" si="124"/>
        <v>0</v>
      </c>
      <c r="V384" s="480">
        <f t="shared" si="125"/>
        <v>2543240</v>
      </c>
      <c r="W384" s="424">
        <f t="shared" si="126"/>
        <v>2543240</v>
      </c>
      <c r="X384" s="156">
        <v>0.11</v>
      </c>
      <c r="Y384" s="424">
        <f t="shared" si="127"/>
        <v>2822996.4</v>
      </c>
    </row>
    <row r="385" spans="1:25" s="120" customFormat="1" ht="15.5" x14ac:dyDescent="0.35">
      <c r="A385" s="781"/>
      <c r="B385" s="784"/>
      <c r="C385" s="787"/>
      <c r="D385" s="781"/>
      <c r="E385" s="125" t="s">
        <v>111</v>
      </c>
      <c r="F385" s="75">
        <v>1</v>
      </c>
      <c r="G385" s="158" t="s">
        <v>42</v>
      </c>
      <c r="H385" s="157">
        <v>1816000</v>
      </c>
      <c r="I385" s="413">
        <f t="shared" si="121"/>
        <v>1816000</v>
      </c>
      <c r="J385" s="311">
        <v>0</v>
      </c>
      <c r="K385" s="415">
        <f t="shared" si="122"/>
        <v>0</v>
      </c>
      <c r="L385" s="415">
        <f t="shared" si="123"/>
        <v>1816000</v>
      </c>
      <c r="M385" s="220"/>
      <c r="N385" s="220"/>
      <c r="O385" s="197"/>
      <c r="P385" s="154"/>
      <c r="Q385" s="484" t="s">
        <v>258</v>
      </c>
      <c r="R385" s="483">
        <v>658000</v>
      </c>
      <c r="S385" s="155">
        <f>SUM(F385*R385)</f>
        <v>658000</v>
      </c>
      <c r="T385" s="156">
        <v>0</v>
      </c>
      <c r="U385" s="480">
        <f t="shared" si="124"/>
        <v>0</v>
      </c>
      <c r="V385" s="480">
        <f t="shared" si="125"/>
        <v>658000</v>
      </c>
      <c r="W385" s="424">
        <f t="shared" si="126"/>
        <v>658000</v>
      </c>
      <c r="X385" s="156">
        <v>0.11</v>
      </c>
      <c r="Y385" s="424">
        <f t="shared" si="127"/>
        <v>730380</v>
      </c>
    </row>
    <row r="386" spans="1:25" s="120" customFormat="1" ht="15.5" x14ac:dyDescent="0.35">
      <c r="A386" s="782"/>
      <c r="B386" s="785"/>
      <c r="C386" s="788"/>
      <c r="D386" s="782"/>
      <c r="E386" s="308" t="s">
        <v>287</v>
      </c>
      <c r="F386" s="314">
        <v>10</v>
      </c>
      <c r="G386" s="315" t="s">
        <v>45</v>
      </c>
      <c r="H386" s="316">
        <v>248522</v>
      </c>
      <c r="I386" s="419">
        <f t="shared" si="121"/>
        <v>2485220</v>
      </c>
      <c r="J386" s="315">
        <v>0.2</v>
      </c>
      <c r="K386" s="383">
        <f t="shared" si="122"/>
        <v>497044</v>
      </c>
      <c r="L386" s="383">
        <f t="shared" si="123"/>
        <v>1988176</v>
      </c>
      <c r="M386" s="249"/>
      <c r="N386" s="249"/>
      <c r="O386" s="198"/>
      <c r="P386" s="153"/>
      <c r="Q386" s="240" t="s">
        <v>47</v>
      </c>
      <c r="R386" s="487">
        <v>159100</v>
      </c>
      <c r="S386" s="173">
        <f>SUM(F386*R386)</f>
        <v>1591000</v>
      </c>
      <c r="T386" s="639">
        <v>0.22</v>
      </c>
      <c r="U386" s="242">
        <f t="shared" si="124"/>
        <v>350020</v>
      </c>
      <c r="V386" s="242">
        <f t="shared" si="125"/>
        <v>1240980</v>
      </c>
      <c r="W386" s="241">
        <f t="shared" si="126"/>
        <v>1240980</v>
      </c>
      <c r="X386" s="639">
        <v>0.11</v>
      </c>
      <c r="Y386" s="241">
        <f t="shared" si="127"/>
        <v>1377487.8</v>
      </c>
    </row>
    <row r="387" spans="1:25" s="20" customFormat="1" ht="15.5" x14ac:dyDescent="0.35">
      <c r="A387" s="786">
        <v>27</v>
      </c>
      <c r="B387" s="783">
        <v>45747</v>
      </c>
      <c r="C387" s="838" t="s">
        <v>501</v>
      </c>
      <c r="D387" s="786" t="s">
        <v>185</v>
      </c>
      <c r="E387" s="565" t="s">
        <v>502</v>
      </c>
      <c r="F387" s="517">
        <v>4</v>
      </c>
      <c r="G387" s="336" t="s">
        <v>45</v>
      </c>
      <c r="H387" s="680">
        <v>109909.909</v>
      </c>
      <c r="I387" s="123">
        <f t="shared" si="121"/>
        <v>439639.636</v>
      </c>
      <c r="J387" s="133">
        <v>0</v>
      </c>
      <c r="K387" s="134">
        <f t="shared" si="122"/>
        <v>0</v>
      </c>
      <c r="L387" s="134">
        <f t="shared" si="123"/>
        <v>439639.636</v>
      </c>
      <c r="M387" s="791">
        <f>SUM(L387:L390)</f>
        <v>1708108.1040000001</v>
      </c>
      <c r="N387" s="791">
        <f>SUM(M387*11%)</f>
        <v>187891.89144000001</v>
      </c>
      <c r="O387" s="791">
        <f>SUM(M387*1.5%)</f>
        <v>25621.62156</v>
      </c>
      <c r="P387" s="791">
        <f>SUM(M387+N387)</f>
        <v>1895999.99544</v>
      </c>
      <c r="Q387" s="168" t="s">
        <v>211</v>
      </c>
      <c r="R387" s="262">
        <v>109909.91</v>
      </c>
      <c r="S387" s="137">
        <f>SUM(F387*R387)</f>
        <v>439639.64</v>
      </c>
      <c r="T387" s="138">
        <v>0.25</v>
      </c>
      <c r="U387" s="129">
        <f t="shared" si="124"/>
        <v>109909.91</v>
      </c>
      <c r="V387" s="129">
        <f t="shared" si="125"/>
        <v>329729.73</v>
      </c>
      <c r="W387" s="134">
        <f t="shared" si="126"/>
        <v>329729.73</v>
      </c>
      <c r="X387" s="138">
        <v>0.11</v>
      </c>
      <c r="Y387" s="134">
        <f t="shared" si="127"/>
        <v>366000.00029999996</v>
      </c>
    </row>
    <row r="388" spans="1:25" s="20" customFormat="1" ht="15.5" x14ac:dyDescent="0.35">
      <c r="A388" s="787"/>
      <c r="B388" s="784"/>
      <c r="C388" s="884"/>
      <c r="D388" s="787"/>
      <c r="E388" s="521" t="s">
        <v>503</v>
      </c>
      <c r="F388" s="281">
        <v>4</v>
      </c>
      <c r="G388" s="334" t="s">
        <v>42</v>
      </c>
      <c r="H388" s="681">
        <v>117117.117</v>
      </c>
      <c r="I388" s="54">
        <f t="shared" si="121"/>
        <v>468468.46799999999</v>
      </c>
      <c r="J388" s="158">
        <v>0</v>
      </c>
      <c r="K388" s="56">
        <f t="shared" si="122"/>
        <v>0</v>
      </c>
      <c r="L388" s="56">
        <f t="shared" si="123"/>
        <v>468468.46799999999</v>
      </c>
      <c r="M388" s="792"/>
      <c r="N388" s="792"/>
      <c r="O388" s="792"/>
      <c r="P388" s="792"/>
      <c r="Q388" s="174" t="s">
        <v>211</v>
      </c>
      <c r="R388" s="261">
        <v>117117.12</v>
      </c>
      <c r="S388" s="78">
        <f>SUM(F388*R388)</f>
        <v>468468.47999999998</v>
      </c>
      <c r="T388" s="79">
        <v>0.25</v>
      </c>
      <c r="U388" s="73">
        <f t="shared" si="124"/>
        <v>117117.12</v>
      </c>
      <c r="V388" s="73">
        <f t="shared" si="125"/>
        <v>351351.36</v>
      </c>
      <c r="W388" s="56">
        <f t="shared" si="126"/>
        <v>351351.36</v>
      </c>
      <c r="X388" s="79">
        <v>0.11</v>
      </c>
      <c r="Y388" s="56">
        <f t="shared" si="127"/>
        <v>390000.00959999999</v>
      </c>
    </row>
    <row r="389" spans="1:25" s="20" customFormat="1" ht="15.5" x14ac:dyDescent="0.35">
      <c r="A389" s="787"/>
      <c r="B389" s="784"/>
      <c r="C389" s="884"/>
      <c r="D389" s="787"/>
      <c r="E389" s="125" t="s">
        <v>504</v>
      </c>
      <c r="F389" s="281">
        <v>4</v>
      </c>
      <c r="G389" s="334" t="s">
        <v>42</v>
      </c>
      <c r="H389" s="681">
        <v>100000</v>
      </c>
      <c r="I389" s="54">
        <f t="shared" si="121"/>
        <v>400000</v>
      </c>
      <c r="J389" s="158">
        <v>0</v>
      </c>
      <c r="K389" s="56">
        <f t="shared" si="122"/>
        <v>0</v>
      </c>
      <c r="L389" s="56">
        <f t="shared" si="123"/>
        <v>400000</v>
      </c>
      <c r="M389" s="792"/>
      <c r="N389" s="792"/>
      <c r="O389" s="792"/>
      <c r="P389" s="792"/>
      <c r="Q389" s="174" t="s">
        <v>211</v>
      </c>
      <c r="R389" s="261">
        <v>100000</v>
      </c>
      <c r="S389" s="78">
        <f>SUM(F389*R389)</f>
        <v>400000</v>
      </c>
      <c r="T389" s="79">
        <v>0.25</v>
      </c>
      <c r="U389" s="73">
        <f t="shared" si="124"/>
        <v>100000</v>
      </c>
      <c r="V389" s="73">
        <f t="shared" si="125"/>
        <v>300000</v>
      </c>
      <c r="W389" s="56">
        <f t="shared" si="126"/>
        <v>300000</v>
      </c>
      <c r="X389" s="79">
        <v>0.11</v>
      </c>
      <c r="Y389" s="56">
        <f t="shared" si="127"/>
        <v>333000</v>
      </c>
    </row>
    <row r="390" spans="1:25" s="20" customFormat="1" ht="15.5" x14ac:dyDescent="0.35">
      <c r="A390" s="788"/>
      <c r="B390" s="785"/>
      <c r="C390" s="839"/>
      <c r="D390" s="788"/>
      <c r="E390" s="90" t="s">
        <v>505</v>
      </c>
      <c r="F390" s="286">
        <v>4</v>
      </c>
      <c r="G390" s="335" t="s">
        <v>70</v>
      </c>
      <c r="H390" s="682">
        <v>100000</v>
      </c>
      <c r="I390" s="44">
        <f t="shared" si="121"/>
        <v>400000</v>
      </c>
      <c r="J390" s="136">
        <v>0</v>
      </c>
      <c r="K390" s="46">
        <f t="shared" si="122"/>
        <v>0</v>
      </c>
      <c r="L390" s="46">
        <f t="shared" si="123"/>
        <v>400000</v>
      </c>
      <c r="M390" s="793"/>
      <c r="N390" s="793"/>
      <c r="O390" s="793"/>
      <c r="P390" s="793"/>
      <c r="Q390" s="266" t="s">
        <v>211</v>
      </c>
      <c r="R390" s="263">
        <v>100000</v>
      </c>
      <c r="S390" s="97">
        <f>SUM(F390*R390)</f>
        <v>400000</v>
      </c>
      <c r="T390" s="83">
        <v>0.25</v>
      </c>
      <c r="U390" s="81">
        <f t="shared" si="124"/>
        <v>100000</v>
      </c>
      <c r="V390" s="81">
        <f t="shared" si="125"/>
        <v>300000</v>
      </c>
      <c r="W390" s="46">
        <f t="shared" si="126"/>
        <v>300000</v>
      </c>
      <c r="X390" s="83">
        <v>0.11</v>
      </c>
      <c r="Y390" s="46">
        <f t="shared" si="127"/>
        <v>333000</v>
      </c>
    </row>
    <row r="391" spans="1:25" s="20" customFormat="1" ht="15.5" x14ac:dyDescent="0.35">
      <c r="A391" s="786">
        <v>28</v>
      </c>
      <c r="B391" s="783">
        <v>45747</v>
      </c>
      <c r="C391" s="838" t="s">
        <v>506</v>
      </c>
      <c r="D391" s="786" t="s">
        <v>185</v>
      </c>
      <c r="E391" s="565" t="s">
        <v>237</v>
      </c>
      <c r="F391" s="517">
        <v>31</v>
      </c>
      <c r="G391" s="336" t="s">
        <v>45</v>
      </c>
      <c r="H391" s="518">
        <v>3234000</v>
      </c>
      <c r="I391" s="123">
        <f t="shared" si="121"/>
        <v>100254000</v>
      </c>
      <c r="J391" s="133">
        <v>0</v>
      </c>
      <c r="K391" s="134">
        <f t="shared" si="122"/>
        <v>0</v>
      </c>
      <c r="L391" s="134">
        <f t="shared" si="123"/>
        <v>100254000</v>
      </c>
      <c r="M391" s="791">
        <f>SUM(L391:L394)</f>
        <v>278524000</v>
      </c>
      <c r="N391" s="791">
        <f>SUM(M391*11%)</f>
        <v>30637640</v>
      </c>
      <c r="O391" s="791">
        <f>SUM(M391*1.5%)</f>
        <v>4177860</v>
      </c>
      <c r="P391" s="791">
        <f>SUM(M391+N391)</f>
        <v>309161640</v>
      </c>
      <c r="Q391" s="168" t="s">
        <v>260</v>
      </c>
      <c r="R391" s="123">
        <v>582000</v>
      </c>
      <c r="S391" s="137">
        <f>SUM(F391*R391)</f>
        <v>18042000</v>
      </c>
      <c r="T391" s="138">
        <v>0</v>
      </c>
      <c r="U391" s="129">
        <f t="shared" si="124"/>
        <v>0</v>
      </c>
      <c r="V391" s="129">
        <f t="shared" si="125"/>
        <v>18042000</v>
      </c>
      <c r="W391" s="134">
        <f t="shared" si="126"/>
        <v>18042000</v>
      </c>
      <c r="X391" s="138">
        <v>0.11</v>
      </c>
      <c r="Y391" s="134">
        <f t="shared" si="127"/>
        <v>20026620</v>
      </c>
    </row>
    <row r="392" spans="1:25" s="20" customFormat="1" ht="15.5" x14ac:dyDescent="0.35">
      <c r="A392" s="787"/>
      <c r="B392" s="784"/>
      <c r="C392" s="884"/>
      <c r="D392" s="787"/>
      <c r="E392" s="70" t="s">
        <v>241</v>
      </c>
      <c r="F392" s="281">
        <v>1</v>
      </c>
      <c r="G392" s="334" t="s">
        <v>70</v>
      </c>
      <c r="H392" s="519">
        <v>7000000</v>
      </c>
      <c r="I392" s="54">
        <f t="shared" si="121"/>
        <v>7000000</v>
      </c>
      <c r="J392" s="158">
        <v>0</v>
      </c>
      <c r="K392" s="56">
        <f t="shared" si="122"/>
        <v>0</v>
      </c>
      <c r="L392" s="56">
        <f t="shared" si="123"/>
        <v>7000000</v>
      </c>
      <c r="M392" s="792"/>
      <c r="N392" s="792"/>
      <c r="O392" s="792"/>
      <c r="P392" s="792"/>
      <c r="Q392" s="174" t="s">
        <v>260</v>
      </c>
      <c r="R392" s="54">
        <v>2631000</v>
      </c>
      <c r="S392" s="78">
        <f>SUM(F392*R392)</f>
        <v>2631000</v>
      </c>
      <c r="T392" s="79">
        <v>0</v>
      </c>
      <c r="U392" s="73">
        <f t="shared" si="124"/>
        <v>0</v>
      </c>
      <c r="V392" s="73">
        <f t="shared" si="125"/>
        <v>2631000</v>
      </c>
      <c r="W392" s="56">
        <f t="shared" si="126"/>
        <v>2631000</v>
      </c>
      <c r="X392" s="79">
        <v>0.11</v>
      </c>
      <c r="Y392" s="56">
        <f t="shared" si="127"/>
        <v>2920410</v>
      </c>
    </row>
    <row r="393" spans="1:25" s="20" customFormat="1" ht="15.5" x14ac:dyDescent="0.35">
      <c r="A393" s="787"/>
      <c r="B393" s="784"/>
      <c r="C393" s="884"/>
      <c r="D393" s="787"/>
      <c r="E393" s="70" t="s">
        <v>239</v>
      </c>
      <c r="F393" s="281">
        <v>31</v>
      </c>
      <c r="G393" s="334" t="s">
        <v>50</v>
      </c>
      <c r="H393" s="519">
        <v>2250000</v>
      </c>
      <c r="I393" s="54">
        <f t="shared" si="121"/>
        <v>69750000</v>
      </c>
      <c r="J393" s="158">
        <v>0</v>
      </c>
      <c r="K393" s="56">
        <f t="shared" si="122"/>
        <v>0</v>
      </c>
      <c r="L393" s="56">
        <f t="shared" si="123"/>
        <v>69750000</v>
      </c>
      <c r="M393" s="792"/>
      <c r="N393" s="792"/>
      <c r="O393" s="792"/>
      <c r="P393" s="792"/>
      <c r="Q393" s="174" t="s">
        <v>260</v>
      </c>
      <c r="R393" s="54">
        <v>810000</v>
      </c>
      <c r="S393" s="78">
        <f>SUM(F393*R393)</f>
        <v>25110000</v>
      </c>
      <c r="T393" s="79">
        <v>0</v>
      </c>
      <c r="U393" s="73">
        <f t="shared" si="124"/>
        <v>0</v>
      </c>
      <c r="V393" s="73">
        <f t="shared" si="125"/>
        <v>25110000</v>
      </c>
      <c r="W393" s="56">
        <f t="shared" si="126"/>
        <v>25110000</v>
      </c>
      <c r="X393" s="79">
        <v>0.11</v>
      </c>
      <c r="Y393" s="56">
        <f t="shared" si="127"/>
        <v>27872100</v>
      </c>
    </row>
    <row r="394" spans="1:25" s="20" customFormat="1" ht="15.5" x14ac:dyDescent="0.35">
      <c r="A394" s="788"/>
      <c r="B394" s="785"/>
      <c r="C394" s="839"/>
      <c r="D394" s="788"/>
      <c r="E394" s="184" t="s">
        <v>240</v>
      </c>
      <c r="F394" s="286">
        <v>30</v>
      </c>
      <c r="G394" s="335" t="s">
        <v>42</v>
      </c>
      <c r="H394" s="545">
        <v>3384000</v>
      </c>
      <c r="I394" s="44">
        <f t="shared" si="121"/>
        <v>101520000</v>
      </c>
      <c r="J394" s="136">
        <v>0</v>
      </c>
      <c r="K394" s="46">
        <f t="shared" si="122"/>
        <v>0</v>
      </c>
      <c r="L394" s="46">
        <f t="shared" si="123"/>
        <v>101520000</v>
      </c>
      <c r="M394" s="793"/>
      <c r="N394" s="793"/>
      <c r="O394" s="793"/>
      <c r="P394" s="793"/>
      <c r="Q394" s="266" t="s">
        <v>260</v>
      </c>
      <c r="R394" s="44">
        <v>1015000</v>
      </c>
      <c r="S394" s="97">
        <f>SUM(F394*R394)</f>
        <v>30450000</v>
      </c>
      <c r="T394" s="83">
        <v>0</v>
      </c>
      <c r="U394" s="81">
        <f t="shared" si="124"/>
        <v>0</v>
      </c>
      <c r="V394" s="81">
        <f t="shared" si="125"/>
        <v>30450000</v>
      </c>
      <c r="W394" s="46">
        <f t="shared" si="126"/>
        <v>30450000</v>
      </c>
      <c r="X394" s="83">
        <v>0.11</v>
      </c>
      <c r="Y394" s="46">
        <f t="shared" si="127"/>
        <v>33799500</v>
      </c>
    </row>
    <row r="395" spans="1:25" s="35" customFormat="1" ht="15.5" x14ac:dyDescent="0.35">
      <c r="A395" s="209"/>
      <c r="B395" s="37"/>
      <c r="C395" s="271"/>
      <c r="D395" s="271"/>
      <c r="E395" s="32"/>
      <c r="F395" s="5"/>
      <c r="G395" s="210"/>
      <c r="H395" s="176"/>
      <c r="I395" s="7"/>
      <c r="J395" s="210"/>
      <c r="K395" s="9"/>
      <c r="L395" s="9"/>
      <c r="M395" s="10"/>
      <c r="N395" s="392"/>
      <c r="O395" s="31"/>
      <c r="P395" s="394"/>
      <c r="Q395" s="2"/>
      <c r="R395" s="11"/>
      <c r="S395" s="11"/>
      <c r="T395" s="8"/>
      <c r="U395" s="10"/>
      <c r="V395" s="10"/>
      <c r="W395" s="9"/>
      <c r="X395" s="12"/>
      <c r="Y395" s="9"/>
    </row>
    <row r="396" spans="1:25" s="35" customFormat="1" ht="16" thickBot="1" x14ac:dyDescent="0.4">
      <c r="A396" s="209"/>
      <c r="B396" s="37"/>
      <c r="C396" s="271"/>
      <c r="D396" s="271"/>
      <c r="E396" s="32"/>
      <c r="F396" s="5"/>
      <c r="G396" s="210"/>
      <c r="H396" s="176"/>
      <c r="I396" s="7"/>
      <c r="J396" s="210"/>
      <c r="K396" s="9"/>
      <c r="L396" s="9"/>
      <c r="M396" s="10"/>
      <c r="N396" s="392"/>
      <c r="O396" s="31"/>
      <c r="P396" s="394"/>
      <c r="Q396" s="2"/>
      <c r="R396" s="11"/>
      <c r="S396" s="11"/>
      <c r="T396" s="8"/>
      <c r="U396" s="10"/>
      <c r="V396" s="10"/>
      <c r="W396" s="9"/>
      <c r="X396" s="12"/>
      <c r="Y396" s="9"/>
    </row>
    <row r="397" spans="1:25" ht="16.5" customHeight="1" thickBot="1" x14ac:dyDescent="0.4">
      <c r="A397" s="326"/>
      <c r="B397" s="327"/>
      <c r="C397" s="327"/>
      <c r="D397" s="327"/>
      <c r="E397" s="327"/>
      <c r="F397" s="327"/>
      <c r="G397" s="327"/>
      <c r="H397" s="327"/>
      <c r="I397" s="327"/>
      <c r="J397" s="327"/>
      <c r="K397" s="327"/>
      <c r="L397" s="328">
        <f>SUM(L299:L396)</f>
        <v>1003519885.2200003</v>
      </c>
      <c r="M397" s="356">
        <f>SUM(M299:M396)</f>
        <v>1003519885.22</v>
      </c>
      <c r="N397" s="327"/>
      <c r="O397" s="327"/>
      <c r="P397" s="236">
        <f>SUM(P299:P396)</f>
        <v>1113907072.5942001</v>
      </c>
      <c r="Q397" s="327"/>
      <c r="R397" s="327"/>
      <c r="S397" s="327"/>
      <c r="T397" s="327"/>
      <c r="U397" s="327"/>
      <c r="V397" s="327"/>
      <c r="W397" s="236">
        <f>SUM(W299:W396)</f>
        <v>392865156.99779999</v>
      </c>
      <c r="X397" s="327"/>
      <c r="Y397" s="327"/>
    </row>
    <row r="398" spans="1:25" s="35" customFormat="1" x14ac:dyDescent="0.35">
      <c r="L398" s="232"/>
      <c r="M398" s="502"/>
      <c r="P398" s="502"/>
      <c r="W398" s="502"/>
    </row>
    <row r="399" spans="1:25" s="35" customFormat="1" x14ac:dyDescent="0.35">
      <c r="L399" s="232"/>
      <c r="M399" s="502"/>
      <c r="P399" s="502"/>
      <c r="W399" s="502"/>
    </row>
    <row r="400" spans="1:25" ht="19" thickBot="1" x14ac:dyDescent="0.4">
      <c r="A400" s="843" t="s">
        <v>511</v>
      </c>
      <c r="B400" s="842"/>
      <c r="C400" s="842"/>
      <c r="D400" s="34"/>
      <c r="E400" s="4"/>
      <c r="F400" s="5"/>
      <c r="G400" s="4"/>
      <c r="H400" s="6"/>
      <c r="I400" s="7"/>
      <c r="J400" s="8"/>
      <c r="K400" s="9"/>
      <c r="L400" s="9"/>
      <c r="M400" s="10"/>
      <c r="N400" s="10"/>
      <c r="O400" s="10"/>
      <c r="P400" s="10"/>
      <c r="Q400" s="11"/>
      <c r="R400" s="11"/>
      <c r="S400" s="12"/>
      <c r="T400" s="13"/>
      <c r="U400" s="13"/>
      <c r="V400" s="13"/>
      <c r="W400" s="12"/>
      <c r="X400" s="13"/>
      <c r="Y400" s="13"/>
    </row>
    <row r="401" spans="1:297" ht="15.5" x14ac:dyDescent="0.35">
      <c r="A401" s="798" t="s">
        <v>0</v>
      </c>
      <c r="B401" s="798" t="s">
        <v>1</v>
      </c>
      <c r="C401" s="798"/>
      <c r="D401" s="798" t="s">
        <v>3</v>
      </c>
      <c r="E401" s="798" t="s">
        <v>5</v>
      </c>
      <c r="F401" s="798" t="s">
        <v>6</v>
      </c>
      <c r="G401" s="798"/>
      <c r="H401" s="370" t="s">
        <v>7</v>
      </c>
      <c r="I401" s="371" t="s">
        <v>8</v>
      </c>
      <c r="J401" s="372" t="s">
        <v>9</v>
      </c>
      <c r="K401" s="371" t="s">
        <v>10</v>
      </c>
      <c r="L401" s="371" t="s">
        <v>10</v>
      </c>
      <c r="M401" s="371" t="s">
        <v>11</v>
      </c>
      <c r="N401" s="802" t="s">
        <v>93</v>
      </c>
      <c r="O401" s="802" t="s">
        <v>206</v>
      </c>
      <c r="P401" s="371" t="s">
        <v>12</v>
      </c>
      <c r="Q401" s="911" t="s">
        <v>13</v>
      </c>
      <c r="R401" s="371" t="s">
        <v>14</v>
      </c>
      <c r="S401" s="371" t="s">
        <v>14</v>
      </c>
      <c r="T401" s="374" t="s">
        <v>15</v>
      </c>
      <c r="U401" s="40" t="s">
        <v>16</v>
      </c>
      <c r="V401" s="40" t="s">
        <v>17</v>
      </c>
      <c r="W401" s="40" t="s">
        <v>18</v>
      </c>
      <c r="X401" s="794" t="s">
        <v>19</v>
      </c>
      <c r="Y401" s="796" t="s">
        <v>17</v>
      </c>
    </row>
    <row r="402" spans="1:297" s="41" customFormat="1" ht="16" thickBot="1" x14ac:dyDescent="0.4">
      <c r="A402" s="799"/>
      <c r="B402" s="399" t="s">
        <v>20</v>
      </c>
      <c r="C402" s="395" t="s">
        <v>21</v>
      </c>
      <c r="D402" s="799"/>
      <c r="E402" s="799"/>
      <c r="F402" s="401" t="s">
        <v>23</v>
      </c>
      <c r="G402" s="395" t="s">
        <v>24</v>
      </c>
      <c r="H402" s="402" t="s">
        <v>25</v>
      </c>
      <c r="I402" s="403" t="s">
        <v>25</v>
      </c>
      <c r="J402" s="404" t="s">
        <v>26</v>
      </c>
      <c r="K402" s="403" t="s">
        <v>27</v>
      </c>
      <c r="L402" s="403" t="s">
        <v>28</v>
      </c>
      <c r="M402" s="403" t="s">
        <v>29</v>
      </c>
      <c r="N402" s="803"/>
      <c r="O402" s="803"/>
      <c r="P402" s="403" t="s">
        <v>30</v>
      </c>
      <c r="Q402" s="912"/>
      <c r="R402" s="403" t="s">
        <v>31</v>
      </c>
      <c r="S402" s="403" t="s">
        <v>32</v>
      </c>
      <c r="T402" s="406" t="s">
        <v>33</v>
      </c>
      <c r="U402" s="395" t="s">
        <v>34</v>
      </c>
      <c r="V402" s="395" t="s">
        <v>35</v>
      </c>
      <c r="W402" s="395" t="s">
        <v>36</v>
      </c>
      <c r="X402" s="795"/>
      <c r="Y402" s="797"/>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c r="EX402"/>
      <c r="EY402"/>
      <c r="EZ402"/>
      <c r="FA402"/>
      <c r="FB402"/>
      <c r="FC402"/>
      <c r="FD402"/>
      <c r="FE402"/>
      <c r="FF402"/>
      <c r="FG402"/>
      <c r="FH402"/>
      <c r="FI402"/>
      <c r="FJ402"/>
      <c r="FK402"/>
      <c r="FL402"/>
      <c r="FM402"/>
      <c r="FN402"/>
      <c r="FO402"/>
      <c r="FP402"/>
      <c r="FQ402"/>
      <c r="FR402"/>
      <c r="FS402"/>
      <c r="FT402"/>
      <c r="FU402"/>
      <c r="FV402"/>
      <c r="FW402"/>
      <c r="FX402"/>
      <c r="FY402"/>
      <c r="FZ402"/>
      <c r="GA402"/>
      <c r="GB402"/>
      <c r="GC402"/>
      <c r="GD402"/>
      <c r="GE402"/>
      <c r="GF402"/>
      <c r="GG402"/>
      <c r="GH402"/>
      <c r="GI402"/>
      <c r="GJ402"/>
      <c r="GK402"/>
      <c r="GL402"/>
      <c r="GM402"/>
      <c r="GN402"/>
      <c r="GO402"/>
      <c r="GP402"/>
      <c r="GQ402"/>
      <c r="GR402"/>
      <c r="GS402"/>
      <c r="GT402"/>
      <c r="GU402"/>
      <c r="GV402"/>
      <c r="GW402"/>
      <c r="GX402"/>
      <c r="GY402"/>
      <c r="GZ402"/>
      <c r="HA402"/>
      <c r="HB402"/>
      <c r="HC402"/>
      <c r="HD402"/>
      <c r="HE402"/>
      <c r="HF402"/>
      <c r="HG402"/>
      <c r="HH402"/>
      <c r="HI402"/>
      <c r="HJ402"/>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c r="KI402"/>
      <c r="KJ402"/>
      <c r="KK402"/>
    </row>
    <row r="403" spans="1:297" s="120" customFormat="1" ht="15.5" x14ac:dyDescent="0.35">
      <c r="A403" s="786">
        <v>1</v>
      </c>
      <c r="B403" s="783">
        <v>45756</v>
      </c>
      <c r="C403" s="786">
        <v>118010425</v>
      </c>
      <c r="D403" s="786" t="s">
        <v>37</v>
      </c>
      <c r="E403" s="172" t="s">
        <v>353</v>
      </c>
      <c r="F403" s="318">
        <v>20</v>
      </c>
      <c r="G403" s="319" t="s">
        <v>45</v>
      </c>
      <c r="H403" s="204">
        <v>27000</v>
      </c>
      <c r="I403" s="412">
        <f t="shared" ref="I403:I434" si="128">SUM(F403*H403)</f>
        <v>540000</v>
      </c>
      <c r="J403" s="319">
        <v>0.2</v>
      </c>
      <c r="K403" s="382">
        <f t="shared" ref="K403:K434" si="129">SUM(I403*J403)</f>
        <v>108000</v>
      </c>
      <c r="L403" s="382">
        <f t="shared" ref="L403:L434" si="130">SUM(I403-K403)</f>
        <v>432000</v>
      </c>
      <c r="M403" s="846">
        <f>SUM(L403:L422)</f>
        <v>35563676</v>
      </c>
      <c r="N403" s="846">
        <f>SUM(M403*11%)</f>
        <v>3912004.36</v>
      </c>
      <c r="O403" s="187"/>
      <c r="P403" s="846">
        <f>SUM(M403+N403)</f>
        <v>39475680.359999999</v>
      </c>
      <c r="Q403" s="485" t="s">
        <v>88</v>
      </c>
      <c r="R403" s="337">
        <v>9009</v>
      </c>
      <c r="S403" s="649">
        <f>SUM(F403*R403)</f>
        <v>180180</v>
      </c>
      <c r="T403" s="638">
        <v>0</v>
      </c>
      <c r="U403" s="239">
        <f t="shared" ref="U403:U436" si="131">SUM(S403*T403)</f>
        <v>0</v>
      </c>
      <c r="V403" s="239">
        <f t="shared" ref="V403:V434" si="132">SUM(S403-U403)</f>
        <v>180180</v>
      </c>
      <c r="W403" s="238">
        <f t="shared" ref="W403:W434" si="133">SUM(V403)</f>
        <v>180180</v>
      </c>
      <c r="X403" s="638">
        <v>0</v>
      </c>
      <c r="Y403" s="238">
        <f t="shared" ref="Y403:Y435" si="134">SUM(W403+(W403*X403))</f>
        <v>180180</v>
      </c>
    </row>
    <row r="404" spans="1:297" s="120" customFormat="1" ht="15.5" x14ac:dyDescent="0.35">
      <c r="A404" s="787"/>
      <c r="B404" s="784"/>
      <c r="C404" s="787"/>
      <c r="D404" s="787"/>
      <c r="E404" s="125" t="s">
        <v>359</v>
      </c>
      <c r="F404" s="75">
        <v>5</v>
      </c>
      <c r="G404" s="158" t="s">
        <v>45</v>
      </c>
      <c r="H404" s="157">
        <v>160000</v>
      </c>
      <c r="I404" s="54">
        <f t="shared" si="128"/>
        <v>800000</v>
      </c>
      <c r="J404" s="311">
        <v>0.2</v>
      </c>
      <c r="K404" s="415">
        <f t="shared" si="129"/>
        <v>160000</v>
      </c>
      <c r="L404" s="415">
        <f t="shared" si="130"/>
        <v>640000</v>
      </c>
      <c r="M404" s="848"/>
      <c r="N404" s="848"/>
      <c r="O404" s="197"/>
      <c r="P404" s="848"/>
      <c r="Q404" s="484" t="s">
        <v>88</v>
      </c>
      <c r="R404" s="483">
        <v>54100</v>
      </c>
      <c r="S404" s="155">
        <f>SUM(F404*R404)</f>
        <v>270500</v>
      </c>
      <c r="T404" s="156">
        <v>0</v>
      </c>
      <c r="U404" s="480">
        <f t="shared" si="131"/>
        <v>0</v>
      </c>
      <c r="V404" s="480">
        <f t="shared" si="132"/>
        <v>270500</v>
      </c>
      <c r="W404" s="424">
        <f t="shared" si="133"/>
        <v>270500</v>
      </c>
      <c r="X404" s="156">
        <v>0.11</v>
      </c>
      <c r="Y404" s="424">
        <f t="shared" si="134"/>
        <v>300255</v>
      </c>
    </row>
    <row r="405" spans="1:297" s="120" customFormat="1" ht="15.5" x14ac:dyDescent="0.35">
      <c r="A405" s="787"/>
      <c r="B405" s="784"/>
      <c r="C405" s="787"/>
      <c r="D405" s="787"/>
      <c r="E405" s="125" t="s">
        <v>354</v>
      </c>
      <c r="F405" s="75">
        <v>5</v>
      </c>
      <c r="G405" s="158" t="s">
        <v>45</v>
      </c>
      <c r="H405" s="157">
        <v>145000</v>
      </c>
      <c r="I405" s="54">
        <f t="shared" si="128"/>
        <v>725000</v>
      </c>
      <c r="J405" s="311">
        <v>0.2</v>
      </c>
      <c r="K405" s="415">
        <f t="shared" si="129"/>
        <v>145000</v>
      </c>
      <c r="L405" s="415">
        <f t="shared" si="130"/>
        <v>580000</v>
      </c>
      <c r="M405" s="848"/>
      <c r="N405" s="848"/>
      <c r="O405" s="197"/>
      <c r="P405" s="848"/>
      <c r="Q405" s="484" t="s">
        <v>88</v>
      </c>
      <c r="R405" s="483">
        <v>52300</v>
      </c>
      <c r="S405" s="155">
        <f>SUM(F405*R405)</f>
        <v>261500</v>
      </c>
      <c r="T405" s="156">
        <v>0</v>
      </c>
      <c r="U405" s="480">
        <f t="shared" si="131"/>
        <v>0</v>
      </c>
      <c r="V405" s="480">
        <f t="shared" si="132"/>
        <v>261500</v>
      </c>
      <c r="W405" s="424">
        <f t="shared" si="133"/>
        <v>261500</v>
      </c>
      <c r="X405" s="156">
        <v>0.11</v>
      </c>
      <c r="Y405" s="424">
        <f t="shared" si="134"/>
        <v>290265</v>
      </c>
    </row>
    <row r="406" spans="1:297" s="120" customFormat="1" ht="15.5" x14ac:dyDescent="0.35">
      <c r="A406" s="787"/>
      <c r="B406" s="784"/>
      <c r="C406" s="787"/>
      <c r="D406" s="787"/>
      <c r="E406" s="125" t="s">
        <v>114</v>
      </c>
      <c r="F406" s="75">
        <v>1</v>
      </c>
      <c r="G406" s="158" t="s">
        <v>39</v>
      </c>
      <c r="H406" s="157">
        <v>1592000</v>
      </c>
      <c r="I406" s="413">
        <f t="shared" si="128"/>
        <v>1592000</v>
      </c>
      <c r="J406" s="158">
        <v>0</v>
      </c>
      <c r="K406" s="415">
        <f t="shared" si="129"/>
        <v>0</v>
      </c>
      <c r="L406" s="415">
        <f t="shared" si="130"/>
        <v>1592000</v>
      </c>
      <c r="M406" s="848"/>
      <c r="N406" s="848"/>
      <c r="O406" s="197"/>
      <c r="P406" s="848"/>
      <c r="Q406" s="484" t="s">
        <v>258</v>
      </c>
      <c r="R406" s="483">
        <v>473110</v>
      </c>
      <c r="S406" s="155">
        <f>SUM(F406*R406)</f>
        <v>473110</v>
      </c>
      <c r="T406" s="156">
        <v>0</v>
      </c>
      <c r="U406" s="480">
        <f t="shared" si="131"/>
        <v>0</v>
      </c>
      <c r="V406" s="480">
        <f t="shared" si="132"/>
        <v>473110</v>
      </c>
      <c r="W406" s="424">
        <f t="shared" si="133"/>
        <v>473110</v>
      </c>
      <c r="X406" s="156">
        <v>0.11</v>
      </c>
      <c r="Y406" s="424">
        <f t="shared" si="134"/>
        <v>525152.1</v>
      </c>
    </row>
    <row r="407" spans="1:297" s="120" customFormat="1" ht="15.5" x14ac:dyDescent="0.35">
      <c r="A407" s="787"/>
      <c r="B407" s="784"/>
      <c r="C407" s="787"/>
      <c r="D407" s="787"/>
      <c r="E407" s="125" t="s">
        <v>147</v>
      </c>
      <c r="F407" s="310">
        <v>2</v>
      </c>
      <c r="G407" s="311" t="s">
        <v>39</v>
      </c>
      <c r="H407" s="157">
        <v>3328000</v>
      </c>
      <c r="I407" s="54">
        <f t="shared" si="128"/>
        <v>6656000</v>
      </c>
      <c r="J407" s="311">
        <v>0</v>
      </c>
      <c r="K407" s="415">
        <f t="shared" si="129"/>
        <v>0</v>
      </c>
      <c r="L407" s="415">
        <f t="shared" si="130"/>
        <v>6656000</v>
      </c>
      <c r="M407" s="848"/>
      <c r="N407" s="848"/>
      <c r="O407" s="197"/>
      <c r="P407" s="848"/>
      <c r="Q407" s="484" t="s">
        <v>258</v>
      </c>
      <c r="R407" s="483">
        <v>500500</v>
      </c>
      <c r="S407" s="155">
        <f>SUM(F407*R407)</f>
        <v>1001000</v>
      </c>
      <c r="T407" s="156">
        <v>0</v>
      </c>
      <c r="U407" s="480">
        <f t="shared" si="131"/>
        <v>0</v>
      </c>
      <c r="V407" s="480">
        <f t="shared" si="132"/>
        <v>1001000</v>
      </c>
      <c r="W407" s="424">
        <f t="shared" si="133"/>
        <v>1001000</v>
      </c>
      <c r="X407" s="156">
        <v>0.11</v>
      </c>
      <c r="Y407" s="424">
        <f t="shared" si="134"/>
        <v>1111110</v>
      </c>
    </row>
    <row r="408" spans="1:297" s="120" customFormat="1" ht="15.5" x14ac:dyDescent="0.35">
      <c r="A408" s="787"/>
      <c r="B408" s="784"/>
      <c r="C408" s="787"/>
      <c r="D408" s="787"/>
      <c r="E408" s="125" t="s">
        <v>221</v>
      </c>
      <c r="F408" s="75">
        <v>1</v>
      </c>
      <c r="G408" s="158" t="s">
        <v>45</v>
      </c>
      <c r="H408" s="157">
        <v>235000</v>
      </c>
      <c r="I408" s="413">
        <f t="shared" si="128"/>
        <v>235000</v>
      </c>
      <c r="J408" s="158">
        <v>0.2</v>
      </c>
      <c r="K408" s="415">
        <f t="shared" si="129"/>
        <v>47000</v>
      </c>
      <c r="L408" s="415">
        <f t="shared" si="130"/>
        <v>188000</v>
      </c>
      <c r="M408" s="848"/>
      <c r="N408" s="848"/>
      <c r="O408" s="197"/>
      <c r="P408" s="848"/>
      <c r="Q408" s="484" t="s">
        <v>360</v>
      </c>
      <c r="R408" s="483">
        <v>190000</v>
      </c>
      <c r="S408" s="155">
        <f>SUM(F408*R408)</f>
        <v>190000</v>
      </c>
      <c r="T408" s="156">
        <v>0.5</v>
      </c>
      <c r="U408" s="480">
        <f t="shared" si="131"/>
        <v>95000</v>
      </c>
      <c r="V408" s="480">
        <f t="shared" si="132"/>
        <v>95000</v>
      </c>
      <c r="W408" s="424">
        <f t="shared" si="133"/>
        <v>95000</v>
      </c>
      <c r="X408" s="156">
        <v>0.11</v>
      </c>
      <c r="Y408" s="424">
        <f t="shared" si="134"/>
        <v>105450</v>
      </c>
    </row>
    <row r="409" spans="1:297" s="120" customFormat="1" ht="15.5" x14ac:dyDescent="0.35">
      <c r="A409" s="787"/>
      <c r="B409" s="784"/>
      <c r="C409" s="787"/>
      <c r="D409" s="787"/>
      <c r="E409" s="290" t="s">
        <v>162</v>
      </c>
      <c r="F409" s="75">
        <v>1</v>
      </c>
      <c r="G409" s="158" t="s">
        <v>46</v>
      </c>
      <c r="H409" s="157">
        <v>562000</v>
      </c>
      <c r="I409" s="413">
        <f t="shared" si="128"/>
        <v>562000</v>
      </c>
      <c r="J409" s="311">
        <v>0</v>
      </c>
      <c r="K409" s="415">
        <f t="shared" si="129"/>
        <v>0</v>
      </c>
      <c r="L409" s="415">
        <f t="shared" si="130"/>
        <v>562000</v>
      </c>
      <c r="M409" s="848"/>
      <c r="N409" s="848"/>
      <c r="O409" s="197"/>
      <c r="P409" s="848"/>
      <c r="Q409" s="484" t="s">
        <v>258</v>
      </c>
      <c r="R409" s="483">
        <v>304000</v>
      </c>
      <c r="S409" s="155">
        <f>SUM(F409*R409)</f>
        <v>304000</v>
      </c>
      <c r="T409" s="156">
        <v>0</v>
      </c>
      <c r="U409" s="480">
        <f t="shared" si="131"/>
        <v>0</v>
      </c>
      <c r="V409" s="480">
        <f t="shared" si="132"/>
        <v>304000</v>
      </c>
      <c r="W409" s="424">
        <f t="shared" si="133"/>
        <v>304000</v>
      </c>
      <c r="X409" s="156">
        <v>0.11</v>
      </c>
      <c r="Y409" s="424">
        <f t="shared" si="134"/>
        <v>337440</v>
      </c>
    </row>
    <row r="410" spans="1:297" s="120" customFormat="1" ht="15.5" x14ac:dyDescent="0.35">
      <c r="A410" s="787"/>
      <c r="B410" s="784"/>
      <c r="C410" s="787"/>
      <c r="D410" s="787"/>
      <c r="E410" s="125" t="s">
        <v>107</v>
      </c>
      <c r="F410" s="310">
        <v>1</v>
      </c>
      <c r="G410" s="311" t="s">
        <v>45</v>
      </c>
      <c r="H410" s="157">
        <v>2414000</v>
      </c>
      <c r="I410" s="54">
        <f t="shared" si="128"/>
        <v>2414000</v>
      </c>
      <c r="J410" s="311">
        <v>0</v>
      </c>
      <c r="K410" s="415">
        <f t="shared" si="129"/>
        <v>0</v>
      </c>
      <c r="L410" s="415">
        <f t="shared" si="130"/>
        <v>2414000</v>
      </c>
      <c r="M410" s="848"/>
      <c r="N410" s="848"/>
      <c r="O410" s="197"/>
      <c r="P410" s="848"/>
      <c r="Q410" s="484" t="s">
        <v>258</v>
      </c>
      <c r="R410" s="483">
        <v>1271620</v>
      </c>
      <c r="S410" s="155">
        <f>SUM(F410*R410)</f>
        <v>1271620</v>
      </c>
      <c r="T410" s="156">
        <v>0</v>
      </c>
      <c r="U410" s="480">
        <f t="shared" si="131"/>
        <v>0</v>
      </c>
      <c r="V410" s="480">
        <f t="shared" si="132"/>
        <v>1271620</v>
      </c>
      <c r="W410" s="424">
        <f t="shared" si="133"/>
        <v>1271620</v>
      </c>
      <c r="X410" s="156">
        <v>0.11</v>
      </c>
      <c r="Y410" s="424">
        <f t="shared" si="134"/>
        <v>1411498.2</v>
      </c>
    </row>
    <row r="411" spans="1:297" s="120" customFormat="1" ht="15.5" x14ac:dyDescent="0.35">
      <c r="A411" s="787"/>
      <c r="B411" s="784"/>
      <c r="C411" s="787"/>
      <c r="D411" s="787"/>
      <c r="E411" s="125" t="s">
        <v>156</v>
      </c>
      <c r="F411" s="75">
        <v>1</v>
      </c>
      <c r="G411" s="158" t="s">
        <v>39</v>
      </c>
      <c r="H411" s="157">
        <v>489000</v>
      </c>
      <c r="I411" s="54">
        <f t="shared" si="128"/>
        <v>489000</v>
      </c>
      <c r="J411" s="311">
        <v>0</v>
      </c>
      <c r="K411" s="415">
        <f t="shared" si="129"/>
        <v>0</v>
      </c>
      <c r="L411" s="415">
        <f t="shared" si="130"/>
        <v>489000</v>
      </c>
      <c r="M411" s="848"/>
      <c r="N411" s="848"/>
      <c r="O411" s="197"/>
      <c r="P411" s="848"/>
      <c r="Q411" s="484" t="s">
        <v>258</v>
      </c>
      <c r="R411" s="483">
        <v>211255</v>
      </c>
      <c r="S411" s="155">
        <f>SUM(F411*R411)</f>
        <v>211255</v>
      </c>
      <c r="T411" s="156">
        <v>0</v>
      </c>
      <c r="U411" s="480">
        <f t="shared" si="131"/>
        <v>0</v>
      </c>
      <c r="V411" s="480">
        <f t="shared" si="132"/>
        <v>211255</v>
      </c>
      <c r="W411" s="424">
        <f t="shared" si="133"/>
        <v>211255</v>
      </c>
      <c r="X411" s="156">
        <v>0.11</v>
      </c>
      <c r="Y411" s="424">
        <f t="shared" si="134"/>
        <v>234493.05</v>
      </c>
    </row>
    <row r="412" spans="1:297" s="120" customFormat="1" ht="15.5" x14ac:dyDescent="0.35">
      <c r="A412" s="787"/>
      <c r="B412" s="784"/>
      <c r="C412" s="787"/>
      <c r="D412" s="787"/>
      <c r="E412" s="125" t="s">
        <v>43</v>
      </c>
      <c r="F412" s="75">
        <v>1</v>
      </c>
      <c r="G412" s="158" t="s">
        <v>39</v>
      </c>
      <c r="H412" s="157">
        <v>5588000</v>
      </c>
      <c r="I412" s="413">
        <f t="shared" si="128"/>
        <v>5588000</v>
      </c>
      <c r="J412" s="311">
        <v>0</v>
      </c>
      <c r="K412" s="415">
        <f t="shared" si="129"/>
        <v>0</v>
      </c>
      <c r="L412" s="415">
        <f t="shared" si="130"/>
        <v>5588000</v>
      </c>
      <c r="M412" s="848"/>
      <c r="N412" s="848"/>
      <c r="O412" s="197"/>
      <c r="P412" s="848"/>
      <c r="Q412" s="484" t="s">
        <v>258</v>
      </c>
      <c r="R412" s="483">
        <v>2417690</v>
      </c>
      <c r="S412" s="155">
        <f>SUM(F412*R412)</f>
        <v>2417690</v>
      </c>
      <c r="T412" s="156">
        <v>0</v>
      </c>
      <c r="U412" s="480">
        <f t="shared" si="131"/>
        <v>0</v>
      </c>
      <c r="V412" s="480">
        <f t="shared" si="132"/>
        <v>2417690</v>
      </c>
      <c r="W412" s="424">
        <f t="shared" si="133"/>
        <v>2417690</v>
      </c>
      <c r="X412" s="156">
        <v>0.11</v>
      </c>
      <c r="Y412" s="424">
        <f t="shared" si="134"/>
        <v>2683635.9</v>
      </c>
    </row>
    <row r="413" spans="1:297" s="120" customFormat="1" ht="15.5" x14ac:dyDescent="0.35">
      <c r="A413" s="787"/>
      <c r="B413" s="784"/>
      <c r="C413" s="787"/>
      <c r="D413" s="787"/>
      <c r="E413" s="125" t="s">
        <v>218</v>
      </c>
      <c r="F413" s="75">
        <v>10</v>
      </c>
      <c r="G413" s="158" t="s">
        <v>45</v>
      </c>
      <c r="H413" s="157">
        <v>43750</v>
      </c>
      <c r="I413" s="413">
        <f t="shared" si="128"/>
        <v>437500</v>
      </c>
      <c r="J413" s="311">
        <v>0.2</v>
      </c>
      <c r="K413" s="415">
        <f t="shared" si="129"/>
        <v>87500</v>
      </c>
      <c r="L413" s="415">
        <f t="shared" si="130"/>
        <v>350000</v>
      </c>
      <c r="M413" s="848"/>
      <c r="N413" s="848"/>
      <c r="O413" s="197"/>
      <c r="P413" s="848"/>
      <c r="Q413" s="484" t="s">
        <v>68</v>
      </c>
      <c r="R413" s="483">
        <v>17000</v>
      </c>
      <c r="S413" s="155">
        <f>SUM(F413*R413)</f>
        <v>170000</v>
      </c>
      <c r="T413" s="156">
        <v>0</v>
      </c>
      <c r="U413" s="480">
        <f t="shared" si="131"/>
        <v>0</v>
      </c>
      <c r="V413" s="480">
        <f t="shared" si="132"/>
        <v>170000</v>
      </c>
      <c r="W413" s="424">
        <f t="shared" si="133"/>
        <v>170000</v>
      </c>
      <c r="X413" s="156">
        <v>0</v>
      </c>
      <c r="Y413" s="424">
        <f t="shared" si="134"/>
        <v>170000</v>
      </c>
    </row>
    <row r="414" spans="1:297" s="120" customFormat="1" ht="15.5" x14ac:dyDescent="0.35">
      <c r="A414" s="787"/>
      <c r="B414" s="784"/>
      <c r="C414" s="787"/>
      <c r="D414" s="787"/>
      <c r="E414" s="125" t="s">
        <v>355</v>
      </c>
      <c r="F414" s="75">
        <v>5</v>
      </c>
      <c r="G414" s="158" t="s">
        <v>45</v>
      </c>
      <c r="H414" s="157">
        <v>75000</v>
      </c>
      <c r="I414" s="413">
        <f t="shared" si="128"/>
        <v>375000</v>
      </c>
      <c r="J414" s="311">
        <v>0.2</v>
      </c>
      <c r="K414" s="415">
        <f t="shared" si="129"/>
        <v>75000</v>
      </c>
      <c r="L414" s="415">
        <f t="shared" si="130"/>
        <v>300000</v>
      </c>
      <c r="M414" s="848"/>
      <c r="N414" s="848"/>
      <c r="O414" s="197"/>
      <c r="P414" s="848"/>
      <c r="Q414" s="484" t="s">
        <v>68</v>
      </c>
      <c r="R414" s="483">
        <v>20000</v>
      </c>
      <c r="S414" s="155">
        <f>SUM(F414*R414)</f>
        <v>100000</v>
      </c>
      <c r="T414" s="156">
        <v>0</v>
      </c>
      <c r="U414" s="480">
        <f t="shared" si="131"/>
        <v>0</v>
      </c>
      <c r="V414" s="480">
        <f t="shared" si="132"/>
        <v>100000</v>
      </c>
      <c r="W414" s="424">
        <f t="shared" si="133"/>
        <v>100000</v>
      </c>
      <c r="X414" s="156">
        <v>0</v>
      </c>
      <c r="Y414" s="424">
        <f t="shared" si="134"/>
        <v>100000</v>
      </c>
    </row>
    <row r="415" spans="1:297" s="120" customFormat="1" ht="15.5" x14ac:dyDescent="0.35">
      <c r="A415" s="787"/>
      <c r="B415" s="784"/>
      <c r="C415" s="787"/>
      <c r="D415" s="787"/>
      <c r="E415" s="282" t="s">
        <v>304</v>
      </c>
      <c r="F415" s="75">
        <v>1</v>
      </c>
      <c r="G415" s="158" t="s">
        <v>45</v>
      </c>
      <c r="H415" s="312">
        <v>2463750</v>
      </c>
      <c r="I415" s="413">
        <f t="shared" si="128"/>
        <v>2463750</v>
      </c>
      <c r="J415" s="311">
        <v>0.2</v>
      </c>
      <c r="K415" s="415">
        <f t="shared" si="129"/>
        <v>492750</v>
      </c>
      <c r="L415" s="415">
        <f t="shared" si="130"/>
        <v>1971000</v>
      </c>
      <c r="M415" s="848"/>
      <c r="N415" s="848"/>
      <c r="O415" s="197"/>
      <c r="P415" s="848"/>
      <c r="Q415" s="291" t="s">
        <v>118</v>
      </c>
      <c r="R415" s="206">
        <v>1576338</v>
      </c>
      <c r="S415" s="155">
        <f>SUM(F415*R415)</f>
        <v>1576338</v>
      </c>
      <c r="T415" s="156">
        <v>0.3</v>
      </c>
      <c r="U415" s="480">
        <f t="shared" si="131"/>
        <v>472901.39999999997</v>
      </c>
      <c r="V415" s="480">
        <f t="shared" si="132"/>
        <v>1103436.6000000001</v>
      </c>
      <c r="W415" s="424">
        <f t="shared" si="133"/>
        <v>1103436.6000000001</v>
      </c>
      <c r="X415" s="156">
        <v>0.11</v>
      </c>
      <c r="Y415" s="424">
        <f t="shared" si="134"/>
        <v>1224814.6260000002</v>
      </c>
    </row>
    <row r="416" spans="1:297" s="120" customFormat="1" ht="15.5" x14ac:dyDescent="0.35">
      <c r="A416" s="787"/>
      <c r="B416" s="784"/>
      <c r="C416" s="787"/>
      <c r="D416" s="787"/>
      <c r="E416" s="282" t="s">
        <v>191</v>
      </c>
      <c r="F416" s="75">
        <v>4</v>
      </c>
      <c r="G416" s="311" t="s">
        <v>42</v>
      </c>
      <c r="H416" s="157">
        <v>339000</v>
      </c>
      <c r="I416" s="413">
        <f t="shared" si="128"/>
        <v>1356000</v>
      </c>
      <c r="J416" s="311">
        <v>0</v>
      </c>
      <c r="K416" s="415">
        <f t="shared" si="129"/>
        <v>0</v>
      </c>
      <c r="L416" s="415">
        <f t="shared" si="130"/>
        <v>1356000</v>
      </c>
      <c r="M416" s="848"/>
      <c r="N416" s="848"/>
      <c r="O416" s="197"/>
      <c r="P416" s="848"/>
      <c r="Q416" s="484" t="s">
        <v>258</v>
      </c>
      <c r="R416" s="483">
        <v>150000</v>
      </c>
      <c r="S416" s="155">
        <f>SUM(F416*R416)</f>
        <v>600000</v>
      </c>
      <c r="T416" s="156">
        <v>0</v>
      </c>
      <c r="U416" s="480">
        <f t="shared" si="131"/>
        <v>0</v>
      </c>
      <c r="V416" s="480">
        <f t="shared" si="132"/>
        <v>600000</v>
      </c>
      <c r="W416" s="424">
        <f t="shared" si="133"/>
        <v>600000</v>
      </c>
      <c r="X416" s="156">
        <v>0.11</v>
      </c>
      <c r="Y416" s="424">
        <f t="shared" si="134"/>
        <v>666000</v>
      </c>
    </row>
    <row r="417" spans="1:25" ht="15.5" x14ac:dyDescent="0.35">
      <c r="A417" s="787"/>
      <c r="B417" s="784"/>
      <c r="C417" s="787"/>
      <c r="D417" s="787"/>
      <c r="E417" s="260" t="s">
        <v>512</v>
      </c>
      <c r="F417" s="75">
        <v>1</v>
      </c>
      <c r="G417" s="158" t="s">
        <v>45</v>
      </c>
      <c r="H417" s="600">
        <v>3382500</v>
      </c>
      <c r="I417" s="413">
        <f t="shared" si="128"/>
        <v>3382500</v>
      </c>
      <c r="J417" s="311">
        <v>0.2</v>
      </c>
      <c r="K417" s="415">
        <f t="shared" si="129"/>
        <v>676500</v>
      </c>
      <c r="L417" s="415">
        <f t="shared" si="130"/>
        <v>2706000</v>
      </c>
      <c r="M417" s="848"/>
      <c r="N417" s="848"/>
      <c r="O417" s="197"/>
      <c r="P417" s="848"/>
      <c r="Q417" s="291" t="s">
        <v>118</v>
      </c>
      <c r="R417" s="220">
        <v>2164091</v>
      </c>
      <c r="S417" s="155">
        <f>SUM(F417*R417)</f>
        <v>2164091</v>
      </c>
      <c r="T417" s="156">
        <v>0.3</v>
      </c>
      <c r="U417" s="480">
        <f t="shared" si="131"/>
        <v>649227.29999999993</v>
      </c>
      <c r="V417" s="480">
        <f t="shared" si="132"/>
        <v>1514863.7000000002</v>
      </c>
      <c r="W417" s="424">
        <f t="shared" si="133"/>
        <v>1514863.7000000002</v>
      </c>
      <c r="X417" s="156">
        <v>0.11</v>
      </c>
      <c r="Y417" s="424">
        <f t="shared" si="134"/>
        <v>1681498.7070000002</v>
      </c>
    </row>
    <row r="418" spans="1:25" s="119" customFormat="1" ht="15.5" x14ac:dyDescent="0.35">
      <c r="A418" s="787"/>
      <c r="B418" s="784"/>
      <c r="C418" s="787"/>
      <c r="D418" s="787"/>
      <c r="E418" s="282" t="s">
        <v>367</v>
      </c>
      <c r="F418" s="310">
        <v>1</v>
      </c>
      <c r="G418" s="311" t="s">
        <v>123</v>
      </c>
      <c r="H418" s="157">
        <v>611250</v>
      </c>
      <c r="I418" s="413">
        <f t="shared" si="128"/>
        <v>611250</v>
      </c>
      <c r="J418" s="311">
        <v>0.2</v>
      </c>
      <c r="K418" s="415">
        <f t="shared" si="129"/>
        <v>122250</v>
      </c>
      <c r="L418" s="415">
        <f t="shared" si="130"/>
        <v>489000</v>
      </c>
      <c r="M418" s="848"/>
      <c r="N418" s="848"/>
      <c r="O418" s="197"/>
      <c r="P418" s="848"/>
      <c r="Q418" s="484" t="s">
        <v>78</v>
      </c>
      <c r="R418" s="483">
        <v>225225</v>
      </c>
      <c r="S418" s="155">
        <f>SUM(F418*R418)</f>
        <v>225225</v>
      </c>
      <c r="T418" s="156">
        <v>0.45</v>
      </c>
      <c r="U418" s="480">
        <f t="shared" si="131"/>
        <v>101351.25</v>
      </c>
      <c r="V418" s="480">
        <f t="shared" si="132"/>
        <v>123873.75</v>
      </c>
      <c r="W418" s="424">
        <f t="shared" si="133"/>
        <v>123873.75</v>
      </c>
      <c r="X418" s="156">
        <v>0.11</v>
      </c>
      <c r="Y418" s="424">
        <f t="shared" si="134"/>
        <v>137499.86249999999</v>
      </c>
    </row>
    <row r="419" spans="1:25" s="119" customFormat="1" ht="15.5" x14ac:dyDescent="0.35">
      <c r="A419" s="787"/>
      <c r="B419" s="784"/>
      <c r="C419" s="787"/>
      <c r="D419" s="787"/>
      <c r="E419" s="282" t="s">
        <v>180</v>
      </c>
      <c r="F419" s="310">
        <v>15</v>
      </c>
      <c r="G419" s="311" t="s">
        <v>52</v>
      </c>
      <c r="H419" s="312">
        <v>217500</v>
      </c>
      <c r="I419" s="413">
        <f t="shared" si="128"/>
        <v>3262500</v>
      </c>
      <c r="J419" s="311">
        <v>0.2</v>
      </c>
      <c r="K419" s="415">
        <f t="shared" si="129"/>
        <v>652500</v>
      </c>
      <c r="L419" s="415">
        <f t="shared" si="130"/>
        <v>2610000</v>
      </c>
      <c r="M419" s="848"/>
      <c r="N419" s="848"/>
      <c r="O419" s="197"/>
      <c r="P419" s="848"/>
      <c r="Q419" s="484" t="s">
        <v>40</v>
      </c>
      <c r="R419" s="350">
        <v>93600</v>
      </c>
      <c r="S419" s="155">
        <f>SUM(F419*R419)</f>
        <v>1404000</v>
      </c>
      <c r="T419" s="156">
        <v>0</v>
      </c>
      <c r="U419" s="480">
        <f t="shared" si="131"/>
        <v>0</v>
      </c>
      <c r="V419" s="480">
        <f t="shared" si="132"/>
        <v>1404000</v>
      </c>
      <c r="W419" s="424">
        <f t="shared" si="133"/>
        <v>1404000</v>
      </c>
      <c r="X419" s="156">
        <v>0.11</v>
      </c>
      <c r="Y419" s="424">
        <f t="shared" si="134"/>
        <v>1558440</v>
      </c>
    </row>
    <row r="420" spans="1:25" s="119" customFormat="1" ht="15.5" x14ac:dyDescent="0.35">
      <c r="A420" s="787"/>
      <c r="B420" s="784"/>
      <c r="C420" s="787"/>
      <c r="D420" s="787"/>
      <c r="E420" s="282" t="s">
        <v>181</v>
      </c>
      <c r="F420" s="310">
        <v>10</v>
      </c>
      <c r="G420" s="311" t="s">
        <v>52</v>
      </c>
      <c r="H420" s="312">
        <v>368750</v>
      </c>
      <c r="I420" s="413">
        <f t="shared" si="128"/>
        <v>3687500</v>
      </c>
      <c r="J420" s="311">
        <v>0.2</v>
      </c>
      <c r="K420" s="415">
        <f t="shared" si="129"/>
        <v>737500</v>
      </c>
      <c r="L420" s="415">
        <f t="shared" si="130"/>
        <v>2950000</v>
      </c>
      <c r="M420" s="848"/>
      <c r="N420" s="848"/>
      <c r="O420" s="197"/>
      <c r="P420" s="848"/>
      <c r="Q420" s="484" t="s">
        <v>40</v>
      </c>
      <c r="R420" s="206">
        <v>131600</v>
      </c>
      <c r="S420" s="155">
        <f>SUM(F420*R420)</f>
        <v>1316000</v>
      </c>
      <c r="T420" s="156">
        <v>0</v>
      </c>
      <c r="U420" s="480">
        <f t="shared" si="131"/>
        <v>0</v>
      </c>
      <c r="V420" s="480">
        <f t="shared" si="132"/>
        <v>1316000</v>
      </c>
      <c r="W420" s="424">
        <f t="shared" si="133"/>
        <v>1316000</v>
      </c>
      <c r="X420" s="156">
        <v>0.11</v>
      </c>
      <c r="Y420" s="424">
        <f t="shared" si="134"/>
        <v>1460760</v>
      </c>
    </row>
    <row r="421" spans="1:25" s="120" customFormat="1" ht="15.5" x14ac:dyDescent="0.35">
      <c r="A421" s="787"/>
      <c r="B421" s="784"/>
      <c r="C421" s="787"/>
      <c r="D421" s="787"/>
      <c r="E421" s="282" t="s">
        <v>301</v>
      </c>
      <c r="F421" s="75">
        <v>15</v>
      </c>
      <c r="G421" s="158" t="s">
        <v>90</v>
      </c>
      <c r="H421" s="157">
        <v>113500</v>
      </c>
      <c r="I421" s="413">
        <f t="shared" si="128"/>
        <v>1702500</v>
      </c>
      <c r="J421" s="311">
        <v>0</v>
      </c>
      <c r="K421" s="415">
        <f t="shared" si="129"/>
        <v>0</v>
      </c>
      <c r="L421" s="415">
        <f t="shared" si="130"/>
        <v>1702500</v>
      </c>
      <c r="M421" s="848"/>
      <c r="N421" s="848"/>
      <c r="O421" s="197"/>
      <c r="P421" s="848"/>
      <c r="Q421" s="270" t="s">
        <v>40</v>
      </c>
      <c r="R421" s="206">
        <v>13000</v>
      </c>
      <c r="S421" s="155">
        <f>SUM(F421*R421)</f>
        <v>195000</v>
      </c>
      <c r="T421" s="156">
        <v>0</v>
      </c>
      <c r="U421" s="480">
        <f t="shared" si="131"/>
        <v>0</v>
      </c>
      <c r="V421" s="480">
        <f t="shared" si="132"/>
        <v>195000</v>
      </c>
      <c r="W421" s="424">
        <f t="shared" si="133"/>
        <v>195000</v>
      </c>
      <c r="X421" s="156">
        <v>0.11</v>
      </c>
      <c r="Y421" s="424">
        <f t="shared" si="134"/>
        <v>216450</v>
      </c>
    </row>
    <row r="422" spans="1:25" s="120" customFormat="1" ht="15.5" x14ac:dyDescent="0.35">
      <c r="A422" s="788"/>
      <c r="B422" s="785"/>
      <c r="C422" s="788"/>
      <c r="D422" s="788"/>
      <c r="E422" s="308" t="s">
        <v>287</v>
      </c>
      <c r="F422" s="314">
        <v>10</v>
      </c>
      <c r="G422" s="315" t="s">
        <v>45</v>
      </c>
      <c r="H422" s="316">
        <v>248522</v>
      </c>
      <c r="I422" s="419">
        <f t="shared" si="128"/>
        <v>2485220</v>
      </c>
      <c r="J422" s="315">
        <v>0.2</v>
      </c>
      <c r="K422" s="383">
        <f t="shared" si="129"/>
        <v>497044</v>
      </c>
      <c r="L422" s="383">
        <f t="shared" si="130"/>
        <v>1988176</v>
      </c>
      <c r="M422" s="847"/>
      <c r="N422" s="847"/>
      <c r="O422" s="198"/>
      <c r="P422" s="847"/>
      <c r="Q422" s="240" t="s">
        <v>47</v>
      </c>
      <c r="R422" s="487">
        <v>159100</v>
      </c>
      <c r="S422" s="173">
        <f>SUM(F422*R422)</f>
        <v>1591000</v>
      </c>
      <c r="T422" s="639">
        <v>0.22</v>
      </c>
      <c r="U422" s="242">
        <f t="shared" si="131"/>
        <v>350020</v>
      </c>
      <c r="V422" s="242">
        <f t="shared" si="132"/>
        <v>1240980</v>
      </c>
      <c r="W422" s="241">
        <f t="shared" si="133"/>
        <v>1240980</v>
      </c>
      <c r="X422" s="639">
        <v>0.11</v>
      </c>
      <c r="Y422" s="241">
        <f t="shared" si="134"/>
        <v>1377487.8</v>
      </c>
    </row>
    <row r="423" spans="1:25" s="120" customFormat="1" ht="15.5" x14ac:dyDescent="0.35">
      <c r="A423" s="780">
        <v>2</v>
      </c>
      <c r="B423" s="783">
        <v>45756</v>
      </c>
      <c r="C423" s="786">
        <v>118020425</v>
      </c>
      <c r="D423" s="780" t="s">
        <v>37</v>
      </c>
      <c r="E423" s="172" t="s">
        <v>378</v>
      </c>
      <c r="F423" s="318">
        <v>20</v>
      </c>
      <c r="G423" s="133" t="s">
        <v>45</v>
      </c>
      <c r="H423" s="204">
        <v>87500</v>
      </c>
      <c r="I423" s="123">
        <f t="shared" si="128"/>
        <v>1750000</v>
      </c>
      <c r="J423" s="133">
        <v>0.2</v>
      </c>
      <c r="K423" s="382">
        <f t="shared" si="129"/>
        <v>350000</v>
      </c>
      <c r="L423" s="382">
        <f t="shared" si="130"/>
        <v>1400000</v>
      </c>
      <c r="M423" s="205">
        <f>SUM(L423:L433)</f>
        <v>44387241.600000001</v>
      </c>
      <c r="N423" s="205">
        <f>SUM(M423*11%)</f>
        <v>4882596.5760000004</v>
      </c>
      <c r="O423" s="187"/>
      <c r="P423" s="229">
        <f>SUM(M423+N423)</f>
        <v>49269838.175999999</v>
      </c>
      <c r="Q423" s="485" t="s">
        <v>88</v>
      </c>
      <c r="R423" s="451">
        <v>36036</v>
      </c>
      <c r="S423" s="649">
        <f>SUM(F423*R423)</f>
        <v>720720</v>
      </c>
      <c r="T423" s="638">
        <v>0</v>
      </c>
      <c r="U423" s="239">
        <f t="shared" si="131"/>
        <v>0</v>
      </c>
      <c r="V423" s="239">
        <f t="shared" si="132"/>
        <v>720720</v>
      </c>
      <c r="W423" s="238">
        <f t="shared" si="133"/>
        <v>720720</v>
      </c>
      <c r="X423" s="638">
        <v>0.11</v>
      </c>
      <c r="Y423" s="238">
        <f t="shared" si="134"/>
        <v>799999.2</v>
      </c>
    </row>
    <row r="424" spans="1:25" s="120" customFormat="1" ht="15.5" x14ac:dyDescent="0.35">
      <c r="A424" s="781"/>
      <c r="B424" s="784"/>
      <c r="C424" s="787"/>
      <c r="D424" s="781"/>
      <c r="E424" s="282" t="s">
        <v>307</v>
      </c>
      <c r="F424" s="75">
        <v>1</v>
      </c>
      <c r="G424" s="311" t="s">
        <v>45</v>
      </c>
      <c r="H424" s="157">
        <v>2708750</v>
      </c>
      <c r="I424" s="413">
        <f t="shared" si="128"/>
        <v>2708750</v>
      </c>
      <c r="J424" s="311">
        <v>0.2</v>
      </c>
      <c r="K424" s="415">
        <f t="shared" si="129"/>
        <v>541750</v>
      </c>
      <c r="L424" s="415">
        <f t="shared" si="130"/>
        <v>2167000</v>
      </c>
      <c r="M424" s="220"/>
      <c r="N424" s="220"/>
      <c r="O424" s="197"/>
      <c r="P424" s="154"/>
      <c r="Q424" s="270" t="s">
        <v>140</v>
      </c>
      <c r="R424" s="206">
        <v>1625000</v>
      </c>
      <c r="S424" s="155">
        <f>SUM(F424*R424)</f>
        <v>1625000</v>
      </c>
      <c r="T424" s="156">
        <v>0.25</v>
      </c>
      <c r="U424" s="480">
        <f t="shared" si="131"/>
        <v>406250</v>
      </c>
      <c r="V424" s="480">
        <f t="shared" si="132"/>
        <v>1218750</v>
      </c>
      <c r="W424" s="424">
        <f t="shared" si="133"/>
        <v>1218750</v>
      </c>
      <c r="X424" s="156">
        <v>0.11</v>
      </c>
      <c r="Y424" s="424">
        <f t="shared" si="134"/>
        <v>1352812.5</v>
      </c>
    </row>
    <row r="425" spans="1:25" ht="15.5" x14ac:dyDescent="0.35">
      <c r="A425" s="781"/>
      <c r="B425" s="784"/>
      <c r="C425" s="787"/>
      <c r="D425" s="781"/>
      <c r="E425" s="260" t="s">
        <v>311</v>
      </c>
      <c r="F425" s="310">
        <v>2</v>
      </c>
      <c r="G425" s="311" t="s">
        <v>45</v>
      </c>
      <c r="H425" s="600">
        <v>387500</v>
      </c>
      <c r="I425" s="413">
        <f t="shared" si="128"/>
        <v>775000</v>
      </c>
      <c r="J425" s="311">
        <v>0</v>
      </c>
      <c r="K425" s="415">
        <f t="shared" si="129"/>
        <v>0</v>
      </c>
      <c r="L425" s="415">
        <f t="shared" si="130"/>
        <v>775000</v>
      </c>
      <c r="M425" s="220"/>
      <c r="N425" s="220"/>
      <c r="O425" s="197"/>
      <c r="P425" s="154"/>
      <c r="Q425" s="57" t="s">
        <v>47</v>
      </c>
      <c r="R425" s="166">
        <v>286000</v>
      </c>
      <c r="S425" s="155">
        <f>SUM(F425*R425)</f>
        <v>572000</v>
      </c>
      <c r="T425" s="156">
        <v>0.22</v>
      </c>
      <c r="U425" s="480">
        <f t="shared" si="131"/>
        <v>125840</v>
      </c>
      <c r="V425" s="480">
        <f t="shared" si="132"/>
        <v>446160</v>
      </c>
      <c r="W425" s="424">
        <f t="shared" si="133"/>
        <v>446160</v>
      </c>
      <c r="X425" s="156">
        <v>0.11</v>
      </c>
      <c r="Y425" s="424">
        <f t="shared" si="134"/>
        <v>495237.6</v>
      </c>
    </row>
    <row r="426" spans="1:25" s="120" customFormat="1" ht="15.5" x14ac:dyDescent="0.35">
      <c r="A426" s="781"/>
      <c r="B426" s="784"/>
      <c r="C426" s="787"/>
      <c r="D426" s="781"/>
      <c r="E426" s="125" t="s">
        <v>155</v>
      </c>
      <c r="F426" s="75">
        <v>4</v>
      </c>
      <c r="G426" s="158" t="s">
        <v>45</v>
      </c>
      <c r="H426" s="157">
        <v>1682000</v>
      </c>
      <c r="I426" s="413">
        <f t="shared" si="128"/>
        <v>6728000</v>
      </c>
      <c r="J426" s="311">
        <v>0</v>
      </c>
      <c r="K426" s="415">
        <f t="shared" si="129"/>
        <v>0</v>
      </c>
      <c r="L426" s="415">
        <f t="shared" si="130"/>
        <v>6728000</v>
      </c>
      <c r="M426" s="220"/>
      <c r="N426" s="220"/>
      <c r="O426" s="197"/>
      <c r="P426" s="154"/>
      <c r="Q426" s="484" t="s">
        <v>258</v>
      </c>
      <c r="R426" s="483">
        <v>557000</v>
      </c>
      <c r="S426" s="155">
        <f>SUM(F426*R426)</f>
        <v>2228000</v>
      </c>
      <c r="T426" s="156">
        <v>0</v>
      </c>
      <c r="U426" s="480">
        <f t="shared" si="131"/>
        <v>0</v>
      </c>
      <c r="V426" s="480">
        <f t="shared" si="132"/>
        <v>2228000</v>
      </c>
      <c r="W426" s="424">
        <f t="shared" si="133"/>
        <v>2228000</v>
      </c>
      <c r="X426" s="156">
        <v>0.11</v>
      </c>
      <c r="Y426" s="424">
        <f t="shared" si="134"/>
        <v>2473080</v>
      </c>
    </row>
    <row r="427" spans="1:25" s="120" customFormat="1" ht="15.5" x14ac:dyDescent="0.35">
      <c r="A427" s="781"/>
      <c r="B427" s="784"/>
      <c r="C427" s="787"/>
      <c r="D427" s="781"/>
      <c r="E427" s="125" t="s">
        <v>59</v>
      </c>
      <c r="F427" s="75">
        <v>4</v>
      </c>
      <c r="G427" s="158" t="s">
        <v>42</v>
      </c>
      <c r="H427" s="157">
        <v>2892000</v>
      </c>
      <c r="I427" s="413">
        <f t="shared" si="128"/>
        <v>11568000</v>
      </c>
      <c r="J427" s="311">
        <v>0</v>
      </c>
      <c r="K427" s="415">
        <f t="shared" si="129"/>
        <v>0</v>
      </c>
      <c r="L427" s="415">
        <f t="shared" si="130"/>
        <v>11568000</v>
      </c>
      <c r="M427" s="220"/>
      <c r="N427" s="220"/>
      <c r="O427" s="197"/>
      <c r="P427" s="154"/>
      <c r="Q427" s="484" t="s">
        <v>258</v>
      </c>
      <c r="R427" s="483">
        <v>1462000</v>
      </c>
      <c r="S427" s="155">
        <f>SUM(F427*R427)</f>
        <v>5848000</v>
      </c>
      <c r="T427" s="156">
        <v>0</v>
      </c>
      <c r="U427" s="480">
        <f t="shared" si="131"/>
        <v>0</v>
      </c>
      <c r="V427" s="480">
        <f t="shared" si="132"/>
        <v>5848000</v>
      </c>
      <c r="W427" s="424">
        <f t="shared" si="133"/>
        <v>5848000</v>
      </c>
      <c r="X427" s="156">
        <v>0.11</v>
      </c>
      <c r="Y427" s="424">
        <f t="shared" si="134"/>
        <v>6491280</v>
      </c>
    </row>
    <row r="428" spans="1:25" s="120" customFormat="1" ht="15.5" x14ac:dyDescent="0.35">
      <c r="A428" s="781"/>
      <c r="B428" s="784"/>
      <c r="C428" s="787"/>
      <c r="D428" s="781"/>
      <c r="E428" s="125" t="s">
        <v>111</v>
      </c>
      <c r="F428" s="75">
        <v>4</v>
      </c>
      <c r="G428" s="158" t="s">
        <v>42</v>
      </c>
      <c r="H428" s="157">
        <v>1816000</v>
      </c>
      <c r="I428" s="413">
        <f t="shared" si="128"/>
        <v>7264000</v>
      </c>
      <c r="J428" s="311">
        <v>0</v>
      </c>
      <c r="K428" s="415">
        <f t="shared" si="129"/>
        <v>0</v>
      </c>
      <c r="L428" s="415">
        <f t="shared" si="130"/>
        <v>7264000</v>
      </c>
      <c r="M428" s="220"/>
      <c r="N428" s="220"/>
      <c r="O428" s="197"/>
      <c r="P428" s="154"/>
      <c r="Q428" s="484" t="s">
        <v>258</v>
      </c>
      <c r="R428" s="483">
        <v>658000</v>
      </c>
      <c r="S428" s="155">
        <f>SUM(F428*R428)</f>
        <v>2632000</v>
      </c>
      <c r="T428" s="156">
        <v>0</v>
      </c>
      <c r="U428" s="480">
        <f t="shared" si="131"/>
        <v>0</v>
      </c>
      <c r="V428" s="480">
        <f t="shared" si="132"/>
        <v>2632000</v>
      </c>
      <c r="W428" s="424">
        <f t="shared" si="133"/>
        <v>2632000</v>
      </c>
      <c r="X428" s="156">
        <v>0.11</v>
      </c>
      <c r="Y428" s="424">
        <f t="shared" si="134"/>
        <v>2921520</v>
      </c>
    </row>
    <row r="429" spans="1:25" s="120" customFormat="1" ht="15.5" x14ac:dyDescent="0.35">
      <c r="A429" s="781"/>
      <c r="B429" s="784"/>
      <c r="C429" s="787"/>
      <c r="D429" s="781"/>
      <c r="E429" s="282" t="s">
        <v>315</v>
      </c>
      <c r="F429" s="310">
        <v>4</v>
      </c>
      <c r="G429" s="311" t="s">
        <v>45</v>
      </c>
      <c r="H429" s="157">
        <v>566763</v>
      </c>
      <c r="I429" s="413">
        <f t="shared" si="128"/>
        <v>2267052</v>
      </c>
      <c r="J429" s="311">
        <v>0.2</v>
      </c>
      <c r="K429" s="415">
        <f t="shared" si="129"/>
        <v>453410.4</v>
      </c>
      <c r="L429" s="415">
        <f t="shared" si="130"/>
        <v>1813641.6</v>
      </c>
      <c r="M429" s="220"/>
      <c r="N429" s="220"/>
      <c r="O429" s="197"/>
      <c r="P429" s="154"/>
      <c r="Q429" s="270" t="s">
        <v>146</v>
      </c>
      <c r="R429" s="206">
        <v>745500</v>
      </c>
      <c r="S429" s="155">
        <f>SUM(F429*R429)</f>
        <v>2982000</v>
      </c>
      <c r="T429" s="156">
        <v>0.5</v>
      </c>
      <c r="U429" s="480">
        <f t="shared" si="131"/>
        <v>1491000</v>
      </c>
      <c r="V429" s="480">
        <f t="shared" si="132"/>
        <v>1491000</v>
      </c>
      <c r="W429" s="424">
        <f t="shared" si="133"/>
        <v>1491000</v>
      </c>
      <c r="X429" s="156">
        <v>0.11</v>
      </c>
      <c r="Y429" s="424">
        <f t="shared" si="134"/>
        <v>1655010</v>
      </c>
    </row>
    <row r="430" spans="1:25" s="120" customFormat="1" ht="15.5" x14ac:dyDescent="0.35">
      <c r="A430" s="781"/>
      <c r="B430" s="784"/>
      <c r="C430" s="787"/>
      <c r="D430" s="781"/>
      <c r="E430" s="282" t="s">
        <v>309</v>
      </c>
      <c r="F430" s="310">
        <v>10</v>
      </c>
      <c r="G430" s="311" t="s">
        <v>45</v>
      </c>
      <c r="H430" s="157">
        <v>1260000</v>
      </c>
      <c r="I430" s="413">
        <f t="shared" si="128"/>
        <v>12600000</v>
      </c>
      <c r="J430" s="311">
        <v>0.2</v>
      </c>
      <c r="K430" s="415">
        <f t="shared" si="129"/>
        <v>2520000</v>
      </c>
      <c r="L430" s="415">
        <f t="shared" si="130"/>
        <v>10080000</v>
      </c>
      <c r="M430" s="220"/>
      <c r="N430" s="220"/>
      <c r="O430" s="197"/>
      <c r="P430" s="154"/>
      <c r="Q430" s="270" t="s">
        <v>146</v>
      </c>
      <c r="R430" s="206">
        <v>745500</v>
      </c>
      <c r="S430" s="155">
        <f>SUM(F430*R430)</f>
        <v>7455000</v>
      </c>
      <c r="T430" s="156">
        <v>0.5</v>
      </c>
      <c r="U430" s="480">
        <f t="shared" si="131"/>
        <v>3727500</v>
      </c>
      <c r="V430" s="480">
        <f t="shared" si="132"/>
        <v>3727500</v>
      </c>
      <c r="W430" s="424">
        <f t="shared" si="133"/>
        <v>3727500</v>
      </c>
      <c r="X430" s="156">
        <v>0.11</v>
      </c>
      <c r="Y430" s="424">
        <f t="shared" si="134"/>
        <v>4137525</v>
      </c>
    </row>
    <row r="431" spans="1:25" s="120" customFormat="1" ht="15.5" x14ac:dyDescent="0.35">
      <c r="A431" s="781"/>
      <c r="B431" s="784"/>
      <c r="C431" s="787"/>
      <c r="D431" s="781"/>
      <c r="E431" s="282" t="s">
        <v>349</v>
      </c>
      <c r="F431" s="310">
        <v>2</v>
      </c>
      <c r="G431" s="311" t="s">
        <v>52</v>
      </c>
      <c r="H431" s="312">
        <v>350000</v>
      </c>
      <c r="I431" s="413">
        <f t="shared" si="128"/>
        <v>700000</v>
      </c>
      <c r="J431" s="311">
        <v>0.2</v>
      </c>
      <c r="K431" s="415">
        <f t="shared" si="129"/>
        <v>140000</v>
      </c>
      <c r="L431" s="415">
        <f t="shared" si="130"/>
        <v>560000</v>
      </c>
      <c r="M431" s="220"/>
      <c r="N431" s="220"/>
      <c r="O431" s="197"/>
      <c r="P431" s="154"/>
      <c r="Q431" s="484" t="s">
        <v>104</v>
      </c>
      <c r="R431" s="206">
        <v>140000</v>
      </c>
      <c r="S431" s="155">
        <f>SUM(F431*R431)</f>
        <v>280000</v>
      </c>
      <c r="T431" s="156">
        <v>0</v>
      </c>
      <c r="U431" s="480">
        <f t="shared" si="131"/>
        <v>0</v>
      </c>
      <c r="V431" s="480">
        <f t="shared" si="132"/>
        <v>280000</v>
      </c>
      <c r="W431" s="424">
        <f t="shared" si="133"/>
        <v>280000</v>
      </c>
      <c r="X431" s="156">
        <v>0.11</v>
      </c>
      <c r="Y431" s="424">
        <f t="shared" si="134"/>
        <v>310800</v>
      </c>
    </row>
    <row r="432" spans="1:25" s="120" customFormat="1" ht="15.5" x14ac:dyDescent="0.35">
      <c r="A432" s="781"/>
      <c r="B432" s="784"/>
      <c r="C432" s="787"/>
      <c r="D432" s="781"/>
      <c r="E432" s="125" t="s">
        <v>113</v>
      </c>
      <c r="F432" s="75">
        <v>5</v>
      </c>
      <c r="G432" s="311" t="s">
        <v>45</v>
      </c>
      <c r="H432" s="157">
        <v>464150</v>
      </c>
      <c r="I432" s="413">
        <f t="shared" si="128"/>
        <v>2320750</v>
      </c>
      <c r="J432" s="311">
        <v>0.2</v>
      </c>
      <c r="K432" s="415">
        <f t="shared" si="129"/>
        <v>464150</v>
      </c>
      <c r="L432" s="415">
        <f t="shared" si="130"/>
        <v>1856600</v>
      </c>
      <c r="M432" s="220"/>
      <c r="N432" s="220"/>
      <c r="O432" s="197"/>
      <c r="P432" s="154"/>
      <c r="Q432" s="484" t="s">
        <v>259</v>
      </c>
      <c r="R432" s="483">
        <v>252253</v>
      </c>
      <c r="S432" s="155">
        <f>SUM(F432*R432)</f>
        <v>1261265</v>
      </c>
      <c r="T432" s="156">
        <v>0</v>
      </c>
      <c r="U432" s="480">
        <f t="shared" si="131"/>
        <v>0</v>
      </c>
      <c r="V432" s="480">
        <f t="shared" si="132"/>
        <v>1261265</v>
      </c>
      <c r="W432" s="424">
        <f t="shared" si="133"/>
        <v>1261265</v>
      </c>
      <c r="X432" s="156">
        <v>0.11</v>
      </c>
      <c r="Y432" s="424">
        <f t="shared" si="134"/>
        <v>1400004.15</v>
      </c>
    </row>
    <row r="433" spans="1:26" ht="15.5" x14ac:dyDescent="0.35">
      <c r="A433" s="782"/>
      <c r="B433" s="785"/>
      <c r="C433" s="788"/>
      <c r="D433" s="782"/>
      <c r="E433" s="308" t="s">
        <v>383</v>
      </c>
      <c r="F433" s="202">
        <v>1</v>
      </c>
      <c r="G433" s="315" t="s">
        <v>52</v>
      </c>
      <c r="H433" s="316">
        <v>218750</v>
      </c>
      <c r="I433" s="419">
        <f t="shared" si="128"/>
        <v>218750</v>
      </c>
      <c r="J433" s="315">
        <v>0.2</v>
      </c>
      <c r="K433" s="383">
        <f t="shared" si="129"/>
        <v>43750</v>
      </c>
      <c r="L433" s="383">
        <f t="shared" si="130"/>
        <v>175000</v>
      </c>
      <c r="M433" s="249"/>
      <c r="N433" s="249"/>
      <c r="O433" s="198"/>
      <c r="P433" s="153"/>
      <c r="Q433" s="47" t="s">
        <v>88</v>
      </c>
      <c r="R433" s="249">
        <v>157700</v>
      </c>
      <c r="S433" s="97">
        <f>SUM(F433*R433)</f>
        <v>157700</v>
      </c>
      <c r="T433" s="639">
        <v>0</v>
      </c>
      <c r="U433" s="242">
        <f t="shared" si="131"/>
        <v>0</v>
      </c>
      <c r="V433" s="242">
        <f t="shared" si="132"/>
        <v>157700</v>
      </c>
      <c r="W433" s="241">
        <f t="shared" si="133"/>
        <v>157700</v>
      </c>
      <c r="X433" s="639">
        <v>0.11</v>
      </c>
      <c r="Y433" s="241">
        <f t="shared" si="134"/>
        <v>175047</v>
      </c>
    </row>
    <row r="434" spans="1:26" s="120" customFormat="1" ht="15.5" x14ac:dyDescent="0.35">
      <c r="A434" s="780">
        <v>3</v>
      </c>
      <c r="B434" s="783">
        <v>45756</v>
      </c>
      <c r="C434" s="786">
        <v>118030425</v>
      </c>
      <c r="D434" s="780" t="s">
        <v>37</v>
      </c>
      <c r="E434" s="339" t="s">
        <v>333</v>
      </c>
      <c r="F434" s="203">
        <v>1</v>
      </c>
      <c r="G434" s="319" t="s">
        <v>52</v>
      </c>
      <c r="H434" s="320">
        <v>3200000</v>
      </c>
      <c r="I434" s="412">
        <f t="shared" si="128"/>
        <v>3200000</v>
      </c>
      <c r="J434" s="319">
        <v>0</v>
      </c>
      <c r="K434" s="382">
        <f t="shared" si="129"/>
        <v>0</v>
      </c>
      <c r="L434" s="382">
        <f t="shared" si="130"/>
        <v>3200000</v>
      </c>
      <c r="M434" s="205">
        <f>SUM(L434:L435)</f>
        <v>29300000</v>
      </c>
      <c r="N434" s="205">
        <f>SUM(M434*11%)</f>
        <v>3223000</v>
      </c>
      <c r="O434" s="187"/>
      <c r="P434" s="229">
        <f>SUM(M434+N434)</f>
        <v>32523000</v>
      </c>
      <c r="Q434" s="485" t="s">
        <v>246</v>
      </c>
      <c r="R434" s="337">
        <v>1100000</v>
      </c>
      <c r="S434" s="649">
        <f>SUM(F434*R434)</f>
        <v>1100000</v>
      </c>
      <c r="T434" s="638">
        <v>0</v>
      </c>
      <c r="U434" s="239">
        <f t="shared" si="131"/>
        <v>0</v>
      </c>
      <c r="V434" s="239">
        <f t="shared" si="132"/>
        <v>1100000</v>
      </c>
      <c r="W434" s="238">
        <f t="shared" si="133"/>
        <v>1100000</v>
      </c>
      <c r="X434" s="638">
        <v>0.11</v>
      </c>
      <c r="Y434" s="238">
        <f t="shared" si="134"/>
        <v>1221000</v>
      </c>
    </row>
    <row r="435" spans="1:26" s="120" customFormat="1" ht="15.5" x14ac:dyDescent="0.35">
      <c r="A435" s="782"/>
      <c r="B435" s="785"/>
      <c r="C435" s="788"/>
      <c r="D435" s="782"/>
      <c r="E435" s="397" t="s">
        <v>332</v>
      </c>
      <c r="F435" s="202">
        <v>3</v>
      </c>
      <c r="G435" s="315" t="s">
        <v>70</v>
      </c>
      <c r="H435" s="316">
        <v>8700000</v>
      </c>
      <c r="I435" s="419">
        <f t="shared" ref="I435:I466" si="135">SUM(F435*H435)</f>
        <v>26100000</v>
      </c>
      <c r="J435" s="315">
        <v>0</v>
      </c>
      <c r="K435" s="383">
        <f t="shared" ref="K435:K466" si="136">SUM(I435*J435)</f>
        <v>0</v>
      </c>
      <c r="L435" s="383">
        <f t="shared" ref="L435:L466" si="137">SUM(I435-K435)</f>
        <v>26100000</v>
      </c>
      <c r="M435" s="249"/>
      <c r="N435" s="249"/>
      <c r="O435" s="198"/>
      <c r="P435" s="351"/>
      <c r="Q435" s="489" t="s">
        <v>246</v>
      </c>
      <c r="R435" s="338">
        <v>3400000</v>
      </c>
      <c r="S435" s="173">
        <f>SUM(F435*R435)</f>
        <v>10200000</v>
      </c>
      <c r="T435" s="639">
        <v>0</v>
      </c>
      <c r="U435" s="242">
        <f t="shared" si="131"/>
        <v>0</v>
      </c>
      <c r="V435" s="242">
        <f t="shared" ref="V435:V466" si="138">SUM(S435-U435)</f>
        <v>10200000</v>
      </c>
      <c r="W435" s="241">
        <f t="shared" ref="W435:W466" si="139">SUM(V435)</f>
        <v>10200000</v>
      </c>
      <c r="X435" s="639">
        <v>0.11</v>
      </c>
      <c r="Y435" s="241">
        <f t="shared" si="134"/>
        <v>11322000</v>
      </c>
    </row>
    <row r="436" spans="1:26" ht="15.5" x14ac:dyDescent="0.35">
      <c r="A436" s="786">
        <v>4</v>
      </c>
      <c r="B436" s="783">
        <v>45755</v>
      </c>
      <c r="C436" s="859">
        <v>118040425</v>
      </c>
      <c r="D436" s="786" t="s">
        <v>63</v>
      </c>
      <c r="E436" s="256" t="s">
        <v>87</v>
      </c>
      <c r="F436" s="495">
        <v>1</v>
      </c>
      <c r="G436" s="133" t="s">
        <v>45</v>
      </c>
      <c r="H436" s="248">
        <v>1230090</v>
      </c>
      <c r="I436" s="123">
        <f t="shared" si="135"/>
        <v>1230090</v>
      </c>
      <c r="J436" s="133">
        <v>0.2</v>
      </c>
      <c r="K436" s="134">
        <f t="shared" si="136"/>
        <v>246018</v>
      </c>
      <c r="L436" s="134">
        <f t="shared" si="137"/>
        <v>984072</v>
      </c>
      <c r="M436" s="134">
        <f>SUM(L436:L444)</f>
        <v>24864944</v>
      </c>
      <c r="N436" s="134">
        <f>SUM(M436*11%)</f>
        <v>2735143.84</v>
      </c>
      <c r="O436" s="129"/>
      <c r="P436" s="129">
        <f>SUM(M436+N436)</f>
        <v>27600087.84</v>
      </c>
      <c r="Q436" s="171" t="s">
        <v>47</v>
      </c>
      <c r="R436" s="137">
        <v>649740</v>
      </c>
      <c r="S436" s="137">
        <f>SUM(F436*R436)</f>
        <v>649740</v>
      </c>
      <c r="T436" s="138">
        <v>0.22</v>
      </c>
      <c r="U436" s="129">
        <f t="shared" si="131"/>
        <v>142942.79999999999</v>
      </c>
      <c r="V436" s="129">
        <f t="shared" si="138"/>
        <v>506797.2</v>
      </c>
      <c r="W436" s="134">
        <f t="shared" si="139"/>
        <v>506797.2</v>
      </c>
      <c r="X436" s="138">
        <v>0.11</v>
      </c>
      <c r="Y436" s="134">
        <f t="shared" ref="Y436:Y444" si="140">SUM(W436)+(W436*X436)</f>
        <v>562544.89199999999</v>
      </c>
    </row>
    <row r="437" spans="1:26" ht="15.5" x14ac:dyDescent="0.35">
      <c r="A437" s="787"/>
      <c r="B437" s="784"/>
      <c r="C437" s="860"/>
      <c r="D437" s="787"/>
      <c r="E437" s="70" t="s">
        <v>169</v>
      </c>
      <c r="F437" s="396">
        <v>1</v>
      </c>
      <c r="G437" s="158" t="s">
        <v>39</v>
      </c>
      <c r="H437" s="157">
        <v>10200000</v>
      </c>
      <c r="I437" s="54">
        <f t="shared" si="135"/>
        <v>10200000</v>
      </c>
      <c r="J437" s="72">
        <v>0.2</v>
      </c>
      <c r="K437" s="56">
        <f t="shared" si="136"/>
        <v>2040000</v>
      </c>
      <c r="L437" s="56">
        <f t="shared" si="137"/>
        <v>8160000</v>
      </c>
      <c r="M437" s="159"/>
      <c r="N437" s="73"/>
      <c r="O437" s="73"/>
      <c r="P437" s="57"/>
      <c r="Q437" s="77" t="s">
        <v>58</v>
      </c>
      <c r="R437" s="78">
        <v>1350000</v>
      </c>
      <c r="S437" s="78">
        <f>SUM(F437*R437)</f>
        <v>1350000</v>
      </c>
      <c r="T437" s="79">
        <v>0</v>
      </c>
      <c r="U437" s="56">
        <f>SUM(T437)</f>
        <v>0</v>
      </c>
      <c r="V437" s="73">
        <f t="shared" si="138"/>
        <v>1350000</v>
      </c>
      <c r="W437" s="56">
        <f t="shared" si="139"/>
        <v>1350000</v>
      </c>
      <c r="X437" s="79">
        <v>0.11</v>
      </c>
      <c r="Y437" s="56">
        <f t="shared" si="140"/>
        <v>1498500</v>
      </c>
    </row>
    <row r="438" spans="1:26" ht="15.5" x14ac:dyDescent="0.35">
      <c r="A438" s="787"/>
      <c r="B438" s="784"/>
      <c r="C438" s="860"/>
      <c r="D438" s="787"/>
      <c r="E438" s="183" t="s">
        <v>262</v>
      </c>
      <c r="F438" s="300">
        <v>1</v>
      </c>
      <c r="G438" s="158" t="s">
        <v>39</v>
      </c>
      <c r="H438" s="53">
        <v>6000000</v>
      </c>
      <c r="I438" s="54">
        <f t="shared" si="135"/>
        <v>6000000</v>
      </c>
      <c r="J438" s="72">
        <v>0.2</v>
      </c>
      <c r="K438" s="56">
        <f t="shared" si="136"/>
        <v>1200000</v>
      </c>
      <c r="L438" s="56">
        <f t="shared" si="137"/>
        <v>4800000</v>
      </c>
      <c r="M438" s="159"/>
      <c r="N438" s="73"/>
      <c r="O438" s="73"/>
      <c r="P438" s="57"/>
      <c r="Q438" s="77" t="s">
        <v>58</v>
      </c>
      <c r="R438" s="78">
        <v>590000</v>
      </c>
      <c r="S438" s="78">
        <f>SUM(F438*R438)</f>
        <v>590000</v>
      </c>
      <c r="T438" s="79">
        <v>0</v>
      </c>
      <c r="U438" s="56">
        <f>SUM(T438)</f>
        <v>0</v>
      </c>
      <c r="V438" s="73">
        <f t="shared" si="138"/>
        <v>590000</v>
      </c>
      <c r="W438" s="56">
        <f t="shared" si="139"/>
        <v>590000</v>
      </c>
      <c r="X438" s="79">
        <v>0.11</v>
      </c>
      <c r="Y438" s="56">
        <f t="shared" si="140"/>
        <v>654900</v>
      </c>
    </row>
    <row r="439" spans="1:26" ht="15.5" x14ac:dyDescent="0.35">
      <c r="A439" s="787"/>
      <c r="B439" s="784"/>
      <c r="C439" s="860"/>
      <c r="D439" s="787"/>
      <c r="E439" s="125" t="s">
        <v>190</v>
      </c>
      <c r="F439" s="75">
        <v>1</v>
      </c>
      <c r="G439" s="158" t="s">
        <v>52</v>
      </c>
      <c r="H439" s="189">
        <v>2025000</v>
      </c>
      <c r="I439" s="54">
        <f t="shared" si="135"/>
        <v>2025000</v>
      </c>
      <c r="J439" s="158">
        <v>0.2</v>
      </c>
      <c r="K439" s="56">
        <f t="shared" si="136"/>
        <v>405000</v>
      </c>
      <c r="L439" s="56">
        <f t="shared" si="137"/>
        <v>1620000</v>
      </c>
      <c r="M439" s="486"/>
      <c r="N439" s="73"/>
      <c r="O439" s="73"/>
      <c r="P439" s="70"/>
      <c r="Q439" s="77" t="s">
        <v>58</v>
      </c>
      <c r="R439" s="78">
        <v>490000</v>
      </c>
      <c r="S439" s="78">
        <f>SUM(F439*R439)</f>
        <v>490000</v>
      </c>
      <c r="T439" s="79">
        <v>0</v>
      </c>
      <c r="U439" s="73">
        <f>SUM(S439*T439)</f>
        <v>0</v>
      </c>
      <c r="V439" s="73">
        <f t="shared" si="138"/>
        <v>490000</v>
      </c>
      <c r="W439" s="56">
        <f t="shared" si="139"/>
        <v>490000</v>
      </c>
      <c r="X439" s="79">
        <v>0.11</v>
      </c>
      <c r="Y439" s="56">
        <f t="shared" si="140"/>
        <v>543900</v>
      </c>
    </row>
    <row r="440" spans="1:26" ht="15.5" x14ac:dyDescent="0.35">
      <c r="A440" s="787"/>
      <c r="B440" s="784"/>
      <c r="C440" s="860"/>
      <c r="D440" s="787"/>
      <c r="E440" s="57" t="s">
        <v>196</v>
      </c>
      <c r="F440" s="75">
        <v>1</v>
      </c>
      <c r="G440" s="158" t="s">
        <v>39</v>
      </c>
      <c r="H440" s="157">
        <v>4431305</v>
      </c>
      <c r="I440" s="54">
        <f t="shared" si="135"/>
        <v>4431305</v>
      </c>
      <c r="J440" s="72">
        <v>0.2</v>
      </c>
      <c r="K440" s="56">
        <f t="shared" si="136"/>
        <v>886261</v>
      </c>
      <c r="L440" s="56">
        <f t="shared" si="137"/>
        <v>3545044</v>
      </c>
      <c r="M440" s="159"/>
      <c r="N440" s="73"/>
      <c r="O440" s="73"/>
      <c r="P440" s="55"/>
      <c r="Q440" s="77" t="s">
        <v>58</v>
      </c>
      <c r="R440" s="78">
        <v>1020000</v>
      </c>
      <c r="S440" s="78">
        <f>SUM(F440*R440)</f>
        <v>1020000</v>
      </c>
      <c r="T440" s="79">
        <v>0</v>
      </c>
      <c r="U440" s="73">
        <f>SUM(S440*T440)</f>
        <v>0</v>
      </c>
      <c r="V440" s="73">
        <f t="shared" si="138"/>
        <v>1020000</v>
      </c>
      <c r="W440" s="56">
        <f t="shared" si="139"/>
        <v>1020000</v>
      </c>
      <c r="X440" s="79">
        <v>0.11</v>
      </c>
      <c r="Y440" s="56">
        <f t="shared" si="140"/>
        <v>1132200</v>
      </c>
    </row>
    <row r="441" spans="1:26" ht="15.5" x14ac:dyDescent="0.35">
      <c r="A441" s="787"/>
      <c r="B441" s="784"/>
      <c r="C441" s="860"/>
      <c r="D441" s="787"/>
      <c r="E441" s="70" t="s">
        <v>132</v>
      </c>
      <c r="F441" s="76">
        <v>1</v>
      </c>
      <c r="G441" s="158" t="s">
        <v>52</v>
      </c>
      <c r="H441" s="71">
        <v>258100</v>
      </c>
      <c r="I441" s="54">
        <f t="shared" si="135"/>
        <v>258100</v>
      </c>
      <c r="J441" s="72">
        <v>0.2</v>
      </c>
      <c r="K441" s="56">
        <f t="shared" si="136"/>
        <v>51620</v>
      </c>
      <c r="L441" s="56">
        <f t="shared" si="137"/>
        <v>206480</v>
      </c>
      <c r="M441" s="472"/>
      <c r="N441" s="73"/>
      <c r="O441" s="73"/>
      <c r="P441" s="69"/>
      <c r="Q441" s="77" t="s">
        <v>112</v>
      </c>
      <c r="R441" s="78">
        <v>60000</v>
      </c>
      <c r="S441" s="78">
        <f>SUM(F441*R441)</f>
        <v>60000</v>
      </c>
      <c r="T441" s="79">
        <v>0</v>
      </c>
      <c r="U441" s="73">
        <f>SUM(S441*T441)</f>
        <v>0</v>
      </c>
      <c r="V441" s="73">
        <f t="shared" si="138"/>
        <v>60000</v>
      </c>
      <c r="W441" s="56">
        <f t="shared" si="139"/>
        <v>60000</v>
      </c>
      <c r="X441" s="79">
        <v>0</v>
      </c>
      <c r="Y441" s="56">
        <f t="shared" si="140"/>
        <v>60000</v>
      </c>
    </row>
    <row r="442" spans="1:26" ht="15.5" x14ac:dyDescent="0.35">
      <c r="A442" s="787"/>
      <c r="B442" s="784"/>
      <c r="C442" s="860"/>
      <c r="D442" s="787"/>
      <c r="E442" s="125" t="s">
        <v>195</v>
      </c>
      <c r="F442" s="473">
        <v>2</v>
      </c>
      <c r="G442" s="158" t="s">
        <v>45</v>
      </c>
      <c r="H442" s="189">
        <v>781250</v>
      </c>
      <c r="I442" s="54">
        <f t="shared" si="135"/>
        <v>1562500</v>
      </c>
      <c r="J442" s="72">
        <v>0.2</v>
      </c>
      <c r="K442" s="56">
        <f t="shared" si="136"/>
        <v>312500</v>
      </c>
      <c r="L442" s="56">
        <f t="shared" si="137"/>
        <v>1250000</v>
      </c>
      <c r="M442" s="57"/>
      <c r="N442" s="57"/>
      <c r="O442" s="57"/>
      <c r="P442" s="57"/>
      <c r="Q442" s="77" t="s">
        <v>77</v>
      </c>
      <c r="R442" s="78">
        <v>450000</v>
      </c>
      <c r="S442" s="78">
        <f>SUM(F442*R442)</f>
        <v>900000</v>
      </c>
      <c r="T442" s="79">
        <v>0.5</v>
      </c>
      <c r="U442" s="73">
        <f>SUM(S442*T442)</f>
        <v>450000</v>
      </c>
      <c r="V442" s="73">
        <f t="shared" si="138"/>
        <v>450000</v>
      </c>
      <c r="W442" s="56">
        <f t="shared" si="139"/>
        <v>450000</v>
      </c>
      <c r="X442" s="79">
        <v>0.11</v>
      </c>
      <c r="Y442" s="56">
        <f t="shared" si="140"/>
        <v>499500</v>
      </c>
    </row>
    <row r="443" spans="1:26" ht="15.5" x14ac:dyDescent="0.35">
      <c r="A443" s="787"/>
      <c r="B443" s="784"/>
      <c r="C443" s="860"/>
      <c r="D443" s="787"/>
      <c r="E443" s="70" t="s">
        <v>187</v>
      </c>
      <c r="F443" s="300">
        <v>1</v>
      </c>
      <c r="G443" s="158" t="s">
        <v>39</v>
      </c>
      <c r="H443" s="53">
        <v>5070435</v>
      </c>
      <c r="I443" s="54">
        <f t="shared" si="135"/>
        <v>5070435</v>
      </c>
      <c r="J443" s="72">
        <v>0.2</v>
      </c>
      <c r="K443" s="56">
        <f t="shared" si="136"/>
        <v>1014087</v>
      </c>
      <c r="L443" s="56">
        <f t="shared" si="137"/>
        <v>4056348</v>
      </c>
      <c r="M443" s="159"/>
      <c r="N443" s="73"/>
      <c r="O443" s="73"/>
      <c r="P443" s="55"/>
      <c r="Q443" s="77" t="s">
        <v>58</v>
      </c>
      <c r="R443" s="78">
        <v>1170000</v>
      </c>
      <c r="S443" s="78">
        <f>SUM(F443*R443)</f>
        <v>1170000</v>
      </c>
      <c r="T443" s="79">
        <v>0</v>
      </c>
      <c r="U443" s="73">
        <f>SUM(S443*T443)</f>
        <v>0</v>
      </c>
      <c r="V443" s="73">
        <f t="shared" si="138"/>
        <v>1170000</v>
      </c>
      <c r="W443" s="56">
        <f t="shared" si="139"/>
        <v>1170000</v>
      </c>
      <c r="X443" s="79">
        <v>0.11</v>
      </c>
      <c r="Y443" s="56">
        <f t="shared" si="140"/>
        <v>1298700</v>
      </c>
    </row>
    <row r="444" spans="1:26" ht="15.5" x14ac:dyDescent="0.35">
      <c r="A444" s="788"/>
      <c r="B444" s="785"/>
      <c r="C444" s="861"/>
      <c r="D444" s="788"/>
      <c r="E444" s="222" t="s">
        <v>509</v>
      </c>
      <c r="F444" s="663">
        <v>1</v>
      </c>
      <c r="G444" s="136" t="s">
        <v>39</v>
      </c>
      <c r="H444" s="177">
        <v>303750</v>
      </c>
      <c r="I444" s="44">
        <f t="shared" si="135"/>
        <v>303750</v>
      </c>
      <c r="J444" s="91">
        <v>0.2</v>
      </c>
      <c r="K444" s="46">
        <f t="shared" si="136"/>
        <v>60750</v>
      </c>
      <c r="L444" s="46">
        <f t="shared" si="137"/>
        <v>243000</v>
      </c>
      <c r="M444" s="84"/>
      <c r="N444" s="81"/>
      <c r="O444" s="81"/>
      <c r="P444" s="47"/>
      <c r="Q444" s="128" t="s">
        <v>510</v>
      </c>
      <c r="R444" s="97">
        <v>170000</v>
      </c>
      <c r="S444" s="97">
        <f>SUM(F444*R444)</f>
        <v>170000</v>
      </c>
      <c r="T444" s="83">
        <v>0</v>
      </c>
      <c r="U444" s="46">
        <f>SUM(T444)</f>
        <v>0</v>
      </c>
      <c r="V444" s="81">
        <f t="shared" si="138"/>
        <v>170000</v>
      </c>
      <c r="W444" s="46">
        <f t="shared" si="139"/>
        <v>170000</v>
      </c>
      <c r="X444" s="83">
        <v>0.11</v>
      </c>
      <c r="Y444" s="46">
        <f t="shared" si="140"/>
        <v>188700</v>
      </c>
    </row>
    <row r="445" spans="1:26" ht="15.5" x14ac:dyDescent="0.35">
      <c r="A445" s="230">
        <v>5</v>
      </c>
      <c r="B445" s="140">
        <v>45378</v>
      </c>
      <c r="C445" s="141">
        <v>118050425</v>
      </c>
      <c r="D445" s="139" t="s">
        <v>72</v>
      </c>
      <c r="E445" s="98" t="s">
        <v>160</v>
      </c>
      <c r="F445" s="144">
        <v>1</v>
      </c>
      <c r="G445" s="101" t="s">
        <v>39</v>
      </c>
      <c r="H445" s="99">
        <v>815000</v>
      </c>
      <c r="I445" s="145">
        <f t="shared" si="135"/>
        <v>815000</v>
      </c>
      <c r="J445" s="101">
        <v>0.1</v>
      </c>
      <c r="K445" s="146">
        <f t="shared" si="136"/>
        <v>81500</v>
      </c>
      <c r="L445" s="146">
        <f t="shared" si="137"/>
        <v>733500</v>
      </c>
      <c r="M445" s="121">
        <f>SUM(L445:L445)</f>
        <v>733500</v>
      </c>
      <c r="N445" s="121">
        <f>SUM(M445*11%)</f>
        <v>80685</v>
      </c>
      <c r="O445" s="121"/>
      <c r="P445" s="121">
        <f>SUM(M445+N445)</f>
        <v>814185</v>
      </c>
      <c r="Q445" s="264" t="s">
        <v>73</v>
      </c>
      <c r="R445" s="265">
        <v>485000</v>
      </c>
      <c r="S445" s="148">
        <f>SUM(F445*R445)</f>
        <v>485000</v>
      </c>
      <c r="T445" s="149">
        <v>0.25</v>
      </c>
      <c r="U445" s="121">
        <f t="shared" ref="U445:U486" si="141">SUM(S445*T445)</f>
        <v>121250</v>
      </c>
      <c r="V445" s="121">
        <f t="shared" si="138"/>
        <v>363750</v>
      </c>
      <c r="W445" s="146">
        <f t="shared" si="139"/>
        <v>363750</v>
      </c>
      <c r="X445" s="149">
        <v>0.11</v>
      </c>
      <c r="Y445" s="146">
        <f t="shared" ref="Y445:Y479" si="142">SUM(W445+(W445*X445))</f>
        <v>403762.5</v>
      </c>
    </row>
    <row r="446" spans="1:26" s="120" customFormat="1" ht="15.5" x14ac:dyDescent="0.35">
      <c r="A446" s="139">
        <v>6</v>
      </c>
      <c r="B446" s="140">
        <v>45397</v>
      </c>
      <c r="C446" s="141">
        <v>118060425</v>
      </c>
      <c r="D446" s="139" t="s">
        <v>72</v>
      </c>
      <c r="E446" s="190" t="s">
        <v>74</v>
      </c>
      <c r="F446" s="231">
        <v>2</v>
      </c>
      <c r="G446" s="152" t="s">
        <v>52</v>
      </c>
      <c r="H446" s="268">
        <v>335000</v>
      </c>
      <c r="I446" s="145">
        <f t="shared" si="135"/>
        <v>670000</v>
      </c>
      <c r="J446" s="152">
        <v>0</v>
      </c>
      <c r="K446" s="146">
        <f t="shared" si="136"/>
        <v>0</v>
      </c>
      <c r="L446" s="146">
        <f t="shared" si="137"/>
        <v>670000</v>
      </c>
      <c r="M446" s="121">
        <f>SUM(L446:L446)</f>
        <v>670000</v>
      </c>
      <c r="N446" s="121">
        <f>SUM(M446*11%)</f>
        <v>73700</v>
      </c>
      <c r="O446" s="454"/>
      <c r="P446" s="121">
        <f>SUM(M446+N446)</f>
        <v>743700</v>
      </c>
      <c r="Q446" s="264" t="s">
        <v>329</v>
      </c>
      <c r="R446" s="148">
        <v>39000</v>
      </c>
      <c r="S446" s="148">
        <f>SUM(F446*R446)</f>
        <v>78000</v>
      </c>
      <c r="T446" s="149">
        <v>0</v>
      </c>
      <c r="U446" s="121">
        <f t="shared" si="141"/>
        <v>0</v>
      </c>
      <c r="V446" s="121">
        <f t="shared" si="138"/>
        <v>78000</v>
      </c>
      <c r="W446" s="146">
        <f t="shared" si="139"/>
        <v>78000</v>
      </c>
      <c r="X446" s="149">
        <v>0.11</v>
      </c>
      <c r="Y446" s="146">
        <f t="shared" si="142"/>
        <v>86580</v>
      </c>
    </row>
    <row r="447" spans="1:26" s="120" customFormat="1" ht="15.5" x14ac:dyDescent="0.35">
      <c r="A447" s="497">
        <v>7</v>
      </c>
      <c r="B447" s="140">
        <v>45764</v>
      </c>
      <c r="C447" s="490">
        <v>118070425</v>
      </c>
      <c r="D447" s="490" t="s">
        <v>365</v>
      </c>
      <c r="E447" s="384" t="s">
        <v>300</v>
      </c>
      <c r="F447" s="388">
        <v>1</v>
      </c>
      <c r="G447" s="387" t="s">
        <v>45</v>
      </c>
      <c r="H447" s="440">
        <v>297000</v>
      </c>
      <c r="I447" s="595">
        <f t="shared" si="135"/>
        <v>297000</v>
      </c>
      <c r="J447" s="387">
        <v>0</v>
      </c>
      <c r="K447" s="596">
        <f t="shared" si="136"/>
        <v>0</v>
      </c>
      <c r="L447" s="596">
        <f t="shared" si="137"/>
        <v>297000</v>
      </c>
      <c r="M447" s="192">
        <f>SUM(L447)</f>
        <v>297000</v>
      </c>
      <c r="N447" s="192">
        <f>SUM(M447*11%)</f>
        <v>32670</v>
      </c>
      <c r="O447" s="196"/>
      <c r="P447" s="597">
        <f>SUM(M447+N447)</f>
        <v>329670</v>
      </c>
      <c r="Q447" s="498" t="s">
        <v>259</v>
      </c>
      <c r="R447" s="199">
        <v>252253</v>
      </c>
      <c r="S447" s="650">
        <f>SUM(F447*R447)</f>
        <v>252253</v>
      </c>
      <c r="T447" s="640">
        <v>0</v>
      </c>
      <c r="U447" s="458">
        <f t="shared" si="141"/>
        <v>0</v>
      </c>
      <c r="V447" s="458">
        <f t="shared" si="138"/>
        <v>252253</v>
      </c>
      <c r="W447" s="535">
        <f t="shared" si="139"/>
        <v>252253</v>
      </c>
      <c r="X447" s="640">
        <v>0.11</v>
      </c>
      <c r="Y447" s="535">
        <f t="shared" si="142"/>
        <v>280000.83</v>
      </c>
    </row>
    <row r="448" spans="1:26" s="35" customFormat="1" ht="15.5" x14ac:dyDescent="0.35">
      <c r="A448" s="820">
        <v>8</v>
      </c>
      <c r="B448" s="783">
        <v>45765</v>
      </c>
      <c r="C448" s="823">
        <v>118080425</v>
      </c>
      <c r="D448" s="823" t="s">
        <v>79</v>
      </c>
      <c r="E448" s="172" t="s">
        <v>61</v>
      </c>
      <c r="F448" s="203">
        <v>1</v>
      </c>
      <c r="G448" s="133" t="s">
        <v>39</v>
      </c>
      <c r="H448" s="204">
        <v>3609000</v>
      </c>
      <c r="I448" s="123">
        <f t="shared" si="135"/>
        <v>3609000</v>
      </c>
      <c r="J448" s="133">
        <v>0.3</v>
      </c>
      <c r="K448" s="134">
        <f t="shared" si="136"/>
        <v>1082700</v>
      </c>
      <c r="L448" s="134">
        <f t="shared" si="137"/>
        <v>2526300</v>
      </c>
      <c r="M448" s="134">
        <f>SUM(L448:L456)</f>
        <v>19932500</v>
      </c>
      <c r="N448" s="331">
        <f>SUM(M448*11%)</f>
        <v>2192575</v>
      </c>
      <c r="O448" s="332"/>
      <c r="P448" s="134">
        <f>SUM(M448+N448)</f>
        <v>22125075</v>
      </c>
      <c r="Q448" s="171" t="s">
        <v>260</v>
      </c>
      <c r="R448" s="181">
        <v>1561285</v>
      </c>
      <c r="S448" s="137">
        <f>SUM(F448*R448)</f>
        <v>1561285</v>
      </c>
      <c r="T448" s="135">
        <v>0</v>
      </c>
      <c r="U448" s="129">
        <f t="shared" si="141"/>
        <v>0</v>
      </c>
      <c r="V448" s="129">
        <f t="shared" si="138"/>
        <v>1561285</v>
      </c>
      <c r="W448" s="134">
        <f t="shared" si="139"/>
        <v>1561285</v>
      </c>
      <c r="X448" s="138">
        <v>0.11</v>
      </c>
      <c r="Y448" s="134">
        <f t="shared" si="142"/>
        <v>1733026.35</v>
      </c>
      <c r="Z448" s="9"/>
    </row>
    <row r="449" spans="1:26" s="35" customFormat="1" ht="15.5" x14ac:dyDescent="0.35">
      <c r="A449" s="821"/>
      <c r="B449" s="784"/>
      <c r="C449" s="824"/>
      <c r="D449" s="824"/>
      <c r="E449" s="125" t="s">
        <v>148</v>
      </c>
      <c r="F449" s="75">
        <v>1</v>
      </c>
      <c r="G449" s="158" t="s">
        <v>42</v>
      </c>
      <c r="H449" s="157">
        <v>1815000</v>
      </c>
      <c r="I449" s="54">
        <f t="shared" si="135"/>
        <v>1815000</v>
      </c>
      <c r="J449" s="158">
        <v>0.3</v>
      </c>
      <c r="K449" s="56">
        <f t="shared" si="136"/>
        <v>544500</v>
      </c>
      <c r="L449" s="56">
        <f t="shared" si="137"/>
        <v>1270500</v>
      </c>
      <c r="M449" s="56"/>
      <c r="N449" s="353"/>
      <c r="O449" s="277"/>
      <c r="P449" s="56"/>
      <c r="Q449" s="77" t="s">
        <v>260</v>
      </c>
      <c r="R449" s="166">
        <v>658000</v>
      </c>
      <c r="S449" s="78">
        <f>SUM(F449*R449)</f>
        <v>658000</v>
      </c>
      <c r="T449" s="55">
        <v>0</v>
      </c>
      <c r="U449" s="73">
        <f t="shared" si="141"/>
        <v>0</v>
      </c>
      <c r="V449" s="73">
        <f t="shared" si="138"/>
        <v>658000</v>
      </c>
      <c r="W449" s="56">
        <f t="shared" si="139"/>
        <v>658000</v>
      </c>
      <c r="X449" s="79">
        <v>0.11</v>
      </c>
      <c r="Y449" s="56">
        <f t="shared" si="142"/>
        <v>730380</v>
      </c>
      <c r="Z449" s="188"/>
    </row>
    <row r="450" spans="1:26" s="35" customFormat="1" ht="15.5" x14ac:dyDescent="0.35">
      <c r="A450" s="821"/>
      <c r="B450" s="784"/>
      <c r="C450" s="824"/>
      <c r="D450" s="824"/>
      <c r="E450" s="125" t="s">
        <v>95</v>
      </c>
      <c r="F450" s="75">
        <v>4</v>
      </c>
      <c r="G450" s="158" t="s">
        <v>42</v>
      </c>
      <c r="H450" s="157">
        <v>2891000</v>
      </c>
      <c r="I450" s="54">
        <f t="shared" si="135"/>
        <v>11564000</v>
      </c>
      <c r="J450" s="158">
        <v>0.3</v>
      </c>
      <c r="K450" s="56">
        <f t="shared" si="136"/>
        <v>3469200</v>
      </c>
      <c r="L450" s="56">
        <f t="shared" si="137"/>
        <v>8094800</v>
      </c>
      <c r="M450" s="56"/>
      <c r="N450" s="353"/>
      <c r="O450" s="277"/>
      <c r="P450" s="56"/>
      <c r="Q450" s="77" t="s">
        <v>260</v>
      </c>
      <c r="R450" s="166">
        <v>1462000</v>
      </c>
      <c r="S450" s="78">
        <f>SUM(F450*R450)</f>
        <v>5848000</v>
      </c>
      <c r="T450" s="55">
        <v>0</v>
      </c>
      <c r="U450" s="73">
        <f t="shared" si="141"/>
        <v>0</v>
      </c>
      <c r="V450" s="73">
        <f t="shared" si="138"/>
        <v>5848000</v>
      </c>
      <c r="W450" s="56">
        <f t="shared" si="139"/>
        <v>5848000</v>
      </c>
      <c r="X450" s="79">
        <v>0.11</v>
      </c>
      <c r="Y450" s="56">
        <f t="shared" si="142"/>
        <v>6491280</v>
      </c>
      <c r="Z450" s="188"/>
    </row>
    <row r="451" spans="1:26" s="35" customFormat="1" ht="15.5" x14ac:dyDescent="0.35">
      <c r="A451" s="821"/>
      <c r="B451" s="784"/>
      <c r="C451" s="824"/>
      <c r="D451" s="824"/>
      <c r="E451" s="125" t="s">
        <v>83</v>
      </c>
      <c r="F451" s="75">
        <v>1</v>
      </c>
      <c r="G451" s="158" t="s">
        <v>39</v>
      </c>
      <c r="H451" s="157">
        <v>1667000</v>
      </c>
      <c r="I451" s="54">
        <f t="shared" si="135"/>
        <v>1667000</v>
      </c>
      <c r="J451" s="158">
        <v>0.3</v>
      </c>
      <c r="K451" s="56">
        <f t="shared" si="136"/>
        <v>500100</v>
      </c>
      <c r="L451" s="56">
        <f t="shared" si="137"/>
        <v>1166900</v>
      </c>
      <c r="M451" s="56"/>
      <c r="N451" s="353"/>
      <c r="O451" s="277"/>
      <c r="P451" s="79"/>
      <c r="Q451" s="77" t="s">
        <v>260</v>
      </c>
      <c r="R451" s="166">
        <v>720940</v>
      </c>
      <c r="S451" s="78">
        <f>SUM(F451*R451)</f>
        <v>720940</v>
      </c>
      <c r="T451" s="55">
        <v>0</v>
      </c>
      <c r="U451" s="73">
        <f t="shared" si="141"/>
        <v>0</v>
      </c>
      <c r="V451" s="73">
        <f t="shared" si="138"/>
        <v>720940</v>
      </c>
      <c r="W451" s="56">
        <f t="shared" si="139"/>
        <v>720940</v>
      </c>
      <c r="X451" s="79">
        <v>0.11</v>
      </c>
      <c r="Y451" s="56">
        <f t="shared" si="142"/>
        <v>800243.4</v>
      </c>
    </row>
    <row r="452" spans="1:26" s="35" customFormat="1" ht="15.5" x14ac:dyDescent="0.35">
      <c r="A452" s="821"/>
      <c r="B452" s="784"/>
      <c r="C452" s="824"/>
      <c r="D452" s="824"/>
      <c r="E452" s="125" t="s">
        <v>125</v>
      </c>
      <c r="F452" s="75">
        <v>3</v>
      </c>
      <c r="G452" s="158" t="s">
        <v>45</v>
      </c>
      <c r="H452" s="157">
        <v>1681000</v>
      </c>
      <c r="I452" s="54">
        <f t="shared" si="135"/>
        <v>5043000</v>
      </c>
      <c r="J452" s="158">
        <v>0.3</v>
      </c>
      <c r="K452" s="56">
        <f t="shared" si="136"/>
        <v>1512900</v>
      </c>
      <c r="L452" s="56">
        <f t="shared" si="137"/>
        <v>3530100</v>
      </c>
      <c r="M452" s="56"/>
      <c r="N452" s="353"/>
      <c r="O452" s="277"/>
      <c r="P452" s="79"/>
      <c r="Q452" s="77" t="s">
        <v>260</v>
      </c>
      <c r="R452" s="166">
        <v>658000</v>
      </c>
      <c r="S452" s="78">
        <f>SUM(F452*R452)</f>
        <v>1974000</v>
      </c>
      <c r="T452" s="55">
        <v>0</v>
      </c>
      <c r="U452" s="73">
        <f t="shared" si="141"/>
        <v>0</v>
      </c>
      <c r="V452" s="73">
        <f t="shared" si="138"/>
        <v>1974000</v>
      </c>
      <c r="W452" s="56">
        <f t="shared" si="139"/>
        <v>1974000</v>
      </c>
      <c r="X452" s="79">
        <v>0.11</v>
      </c>
      <c r="Y452" s="56">
        <f t="shared" si="142"/>
        <v>2191140</v>
      </c>
      <c r="Z452" s="188"/>
    </row>
    <row r="453" spans="1:26" s="35" customFormat="1" ht="15.5" x14ac:dyDescent="0.35">
      <c r="A453" s="821"/>
      <c r="B453" s="784"/>
      <c r="C453" s="824"/>
      <c r="D453" s="824"/>
      <c r="E453" s="125" t="s">
        <v>81</v>
      </c>
      <c r="F453" s="75">
        <v>1</v>
      </c>
      <c r="G453" s="158" t="s">
        <v>39</v>
      </c>
      <c r="H453" s="157">
        <v>489000</v>
      </c>
      <c r="I453" s="54">
        <f t="shared" si="135"/>
        <v>489000</v>
      </c>
      <c r="J453" s="158">
        <v>0.3</v>
      </c>
      <c r="K453" s="56">
        <f t="shared" si="136"/>
        <v>146700</v>
      </c>
      <c r="L453" s="56">
        <f t="shared" si="137"/>
        <v>342300</v>
      </c>
      <c r="M453" s="56"/>
      <c r="N453" s="353"/>
      <c r="O453" s="277"/>
      <c r="P453" s="56"/>
      <c r="Q453" s="77" t="s">
        <v>260</v>
      </c>
      <c r="R453" s="166">
        <v>384100</v>
      </c>
      <c r="S453" s="78">
        <v>211255</v>
      </c>
      <c r="T453" s="55">
        <v>0</v>
      </c>
      <c r="U453" s="73">
        <f t="shared" si="141"/>
        <v>0</v>
      </c>
      <c r="V453" s="73">
        <f t="shared" si="138"/>
        <v>211255</v>
      </c>
      <c r="W453" s="56">
        <f t="shared" si="139"/>
        <v>211255</v>
      </c>
      <c r="X453" s="79">
        <v>0.11</v>
      </c>
      <c r="Y453" s="56">
        <f t="shared" si="142"/>
        <v>234493.05</v>
      </c>
      <c r="Z453" s="9"/>
    </row>
    <row r="454" spans="1:26" s="35" customFormat="1" ht="16.5" customHeight="1" x14ac:dyDescent="0.35">
      <c r="A454" s="821"/>
      <c r="B454" s="784"/>
      <c r="C454" s="824"/>
      <c r="D454" s="824"/>
      <c r="E454" s="409" t="s">
        <v>192</v>
      </c>
      <c r="F454" s="75">
        <v>2</v>
      </c>
      <c r="G454" s="158" t="s">
        <v>42</v>
      </c>
      <c r="H454" s="411">
        <v>697000</v>
      </c>
      <c r="I454" s="54">
        <f t="shared" si="135"/>
        <v>1394000</v>
      </c>
      <c r="J454" s="55">
        <v>0.3</v>
      </c>
      <c r="K454" s="56">
        <f t="shared" si="136"/>
        <v>418200</v>
      </c>
      <c r="L454" s="56">
        <f t="shared" si="137"/>
        <v>975800</v>
      </c>
      <c r="M454" s="56"/>
      <c r="N454" s="353"/>
      <c r="O454" s="277"/>
      <c r="P454" s="56"/>
      <c r="Q454" s="77" t="s">
        <v>260</v>
      </c>
      <c r="R454" s="78">
        <v>150000</v>
      </c>
      <c r="S454" s="78">
        <f>SUM(F454*R454)</f>
        <v>300000</v>
      </c>
      <c r="T454" s="55">
        <v>0</v>
      </c>
      <c r="U454" s="73">
        <f t="shared" si="141"/>
        <v>0</v>
      </c>
      <c r="V454" s="73">
        <f t="shared" si="138"/>
        <v>300000</v>
      </c>
      <c r="W454" s="56">
        <f t="shared" si="139"/>
        <v>300000</v>
      </c>
      <c r="X454" s="79">
        <v>0.11</v>
      </c>
      <c r="Y454" s="56">
        <f t="shared" si="142"/>
        <v>333000</v>
      </c>
      <c r="Z454" s="188"/>
    </row>
    <row r="455" spans="1:26" s="35" customFormat="1" ht="15.5" x14ac:dyDescent="0.35">
      <c r="A455" s="821"/>
      <c r="B455" s="784"/>
      <c r="C455" s="824"/>
      <c r="D455" s="824"/>
      <c r="E455" s="70" t="s">
        <v>134</v>
      </c>
      <c r="F455" s="75">
        <v>1</v>
      </c>
      <c r="G455" s="158" t="s">
        <v>39</v>
      </c>
      <c r="H455" s="157">
        <v>621000</v>
      </c>
      <c r="I455" s="54">
        <f t="shared" si="135"/>
        <v>621000</v>
      </c>
      <c r="J455" s="158">
        <v>0.3</v>
      </c>
      <c r="K455" s="56">
        <f t="shared" si="136"/>
        <v>186300</v>
      </c>
      <c r="L455" s="56">
        <f t="shared" si="137"/>
        <v>434700</v>
      </c>
      <c r="M455" s="56"/>
      <c r="N455" s="353"/>
      <c r="O455" s="277"/>
      <c r="P455" s="79"/>
      <c r="Q455" s="77" t="s">
        <v>260</v>
      </c>
      <c r="R455" s="166">
        <v>268620</v>
      </c>
      <c r="S455" s="78">
        <f>SUM(F455*R455)</f>
        <v>268620</v>
      </c>
      <c r="T455" s="55">
        <v>0</v>
      </c>
      <c r="U455" s="73">
        <f t="shared" si="141"/>
        <v>0</v>
      </c>
      <c r="V455" s="73">
        <f t="shared" si="138"/>
        <v>268620</v>
      </c>
      <c r="W455" s="56">
        <f t="shared" si="139"/>
        <v>268620</v>
      </c>
      <c r="X455" s="79">
        <v>0.11</v>
      </c>
      <c r="Y455" s="56">
        <f t="shared" si="142"/>
        <v>298168.2</v>
      </c>
      <c r="Z455" s="9"/>
    </row>
    <row r="456" spans="1:26" s="35" customFormat="1" ht="15.75" customHeight="1" x14ac:dyDescent="0.35">
      <c r="A456" s="822"/>
      <c r="B456" s="785"/>
      <c r="C456" s="825"/>
      <c r="D456" s="825"/>
      <c r="E456" s="184" t="s">
        <v>186</v>
      </c>
      <c r="F456" s="202">
        <v>1</v>
      </c>
      <c r="G456" s="136" t="s">
        <v>46</v>
      </c>
      <c r="H456" s="177">
        <v>2273000</v>
      </c>
      <c r="I456" s="44">
        <f t="shared" si="135"/>
        <v>2273000</v>
      </c>
      <c r="J456" s="136">
        <v>0.3</v>
      </c>
      <c r="K456" s="46">
        <f t="shared" si="136"/>
        <v>681900</v>
      </c>
      <c r="L456" s="46">
        <f t="shared" si="137"/>
        <v>1591100</v>
      </c>
      <c r="M456" s="46"/>
      <c r="N456" s="342"/>
      <c r="O456" s="343"/>
      <c r="P456" s="46"/>
      <c r="Q456" s="128" t="s">
        <v>260</v>
      </c>
      <c r="R456" s="97">
        <v>946000</v>
      </c>
      <c r="S456" s="97">
        <f>SUM(F456*R456)</f>
        <v>946000</v>
      </c>
      <c r="T456" s="45">
        <v>0.45</v>
      </c>
      <c r="U456" s="81">
        <f t="shared" si="141"/>
        <v>425700</v>
      </c>
      <c r="V456" s="81">
        <f t="shared" si="138"/>
        <v>520300</v>
      </c>
      <c r="W456" s="46">
        <f t="shared" si="139"/>
        <v>520300</v>
      </c>
      <c r="X456" s="83">
        <v>0.11</v>
      </c>
      <c r="Y456" s="46">
        <f t="shared" si="142"/>
        <v>577533</v>
      </c>
    </row>
    <row r="457" spans="1:26" s="20" customFormat="1" ht="15.5" x14ac:dyDescent="0.35">
      <c r="A457" s="139">
        <v>9</v>
      </c>
      <c r="B457" s="140">
        <v>45770</v>
      </c>
      <c r="C457" s="141">
        <v>118090425</v>
      </c>
      <c r="D457" s="139" t="s">
        <v>185</v>
      </c>
      <c r="E457" s="627" t="s">
        <v>281</v>
      </c>
      <c r="F457" s="139">
        <v>100</v>
      </c>
      <c r="G457" s="147" t="s">
        <v>45</v>
      </c>
      <c r="H457" s="628">
        <v>193243.24299999999</v>
      </c>
      <c r="I457" s="145">
        <f t="shared" si="135"/>
        <v>19324324.299999997</v>
      </c>
      <c r="J457" s="149">
        <v>0</v>
      </c>
      <c r="K457" s="146">
        <f t="shared" si="136"/>
        <v>0</v>
      </c>
      <c r="L457" s="145">
        <f t="shared" si="137"/>
        <v>19324324.299999997</v>
      </c>
      <c r="M457" s="146">
        <f>SUM(L457:L457)</f>
        <v>19324324.299999997</v>
      </c>
      <c r="N457" s="146">
        <f>SUM(M457*11%)</f>
        <v>2125675.6729999995</v>
      </c>
      <c r="O457" s="121">
        <f>SUM(M457*1.5%)</f>
        <v>289864.86449999997</v>
      </c>
      <c r="P457" s="121">
        <f>SUM(M457+N457)</f>
        <v>21449999.972999997</v>
      </c>
      <c r="Q457" s="258" t="s">
        <v>214</v>
      </c>
      <c r="R457" s="656">
        <v>193243.24299999999</v>
      </c>
      <c r="S457" s="148">
        <f>SUM(F457*R457)</f>
        <v>19324324.299999997</v>
      </c>
      <c r="T457" s="147">
        <v>0.3</v>
      </c>
      <c r="U457" s="121">
        <f t="shared" si="141"/>
        <v>5797297.2899999991</v>
      </c>
      <c r="V457" s="121">
        <f t="shared" si="138"/>
        <v>13527027.009999998</v>
      </c>
      <c r="W457" s="146">
        <f t="shared" si="139"/>
        <v>13527027.009999998</v>
      </c>
      <c r="X457" s="147">
        <v>0.11</v>
      </c>
      <c r="Y457" s="146">
        <f t="shared" si="142"/>
        <v>15014999.981099997</v>
      </c>
    </row>
    <row r="458" spans="1:26" s="465" customFormat="1" ht="15.5" x14ac:dyDescent="0.35">
      <c r="A458" s="820">
        <v>10</v>
      </c>
      <c r="B458" s="783">
        <v>45765</v>
      </c>
      <c r="C458" s="823">
        <v>118100425</v>
      </c>
      <c r="D458" s="823" t="s">
        <v>79</v>
      </c>
      <c r="E458" s="171" t="s">
        <v>189</v>
      </c>
      <c r="F458" s="253">
        <v>1</v>
      </c>
      <c r="G458" s="135" t="s">
        <v>64</v>
      </c>
      <c r="H458" s="575">
        <v>7381000</v>
      </c>
      <c r="I458" s="259">
        <f t="shared" si="135"/>
        <v>7381000</v>
      </c>
      <c r="J458" s="135">
        <v>0.3</v>
      </c>
      <c r="K458" s="576">
        <f t="shared" si="136"/>
        <v>2214300</v>
      </c>
      <c r="L458" s="576">
        <f t="shared" si="137"/>
        <v>5166700</v>
      </c>
      <c r="M458" s="134">
        <f>SUM(L458:L460)</f>
        <v>13751500</v>
      </c>
      <c r="N458" s="331">
        <f>SUM(M458*11%)</f>
        <v>1512665</v>
      </c>
      <c r="O458" s="684"/>
      <c r="P458" s="134">
        <f>SUM(M458+N458)</f>
        <v>15264165</v>
      </c>
      <c r="Q458" s="171" t="s">
        <v>260</v>
      </c>
      <c r="R458" s="181">
        <v>2900000</v>
      </c>
      <c r="S458" s="685">
        <f>SUM(F458*R458)</f>
        <v>2900000</v>
      </c>
      <c r="T458" s="135">
        <v>0</v>
      </c>
      <c r="U458" s="576">
        <f t="shared" si="141"/>
        <v>0</v>
      </c>
      <c r="V458" s="576">
        <f t="shared" si="138"/>
        <v>2900000</v>
      </c>
      <c r="W458" s="576">
        <f t="shared" si="139"/>
        <v>2900000</v>
      </c>
      <c r="X458" s="138">
        <v>0.11</v>
      </c>
      <c r="Y458" s="576">
        <f t="shared" si="142"/>
        <v>3219000</v>
      </c>
    </row>
    <row r="459" spans="1:26" s="35" customFormat="1" ht="15.5" x14ac:dyDescent="0.35">
      <c r="A459" s="821"/>
      <c r="B459" s="784"/>
      <c r="C459" s="824"/>
      <c r="D459" s="824"/>
      <c r="E459" s="125" t="s">
        <v>148</v>
      </c>
      <c r="F459" s="75">
        <v>3</v>
      </c>
      <c r="G459" s="158" t="s">
        <v>42</v>
      </c>
      <c r="H459" s="157">
        <v>1815000</v>
      </c>
      <c r="I459" s="54">
        <f t="shared" si="135"/>
        <v>5445000</v>
      </c>
      <c r="J459" s="158">
        <v>0.3</v>
      </c>
      <c r="K459" s="56">
        <f t="shared" si="136"/>
        <v>1633500</v>
      </c>
      <c r="L459" s="56">
        <f t="shared" si="137"/>
        <v>3811500</v>
      </c>
      <c r="M459" s="56"/>
      <c r="N459" s="353"/>
      <c r="O459" s="277"/>
      <c r="P459" s="56"/>
      <c r="Q459" s="77" t="s">
        <v>260</v>
      </c>
      <c r="R459" s="166">
        <v>658000</v>
      </c>
      <c r="S459" s="78">
        <f>SUM(F459*R459)</f>
        <v>1974000</v>
      </c>
      <c r="T459" s="55">
        <v>0</v>
      </c>
      <c r="U459" s="73">
        <f t="shared" si="141"/>
        <v>0</v>
      </c>
      <c r="V459" s="73">
        <f t="shared" si="138"/>
        <v>1974000</v>
      </c>
      <c r="W459" s="56">
        <f t="shared" si="139"/>
        <v>1974000</v>
      </c>
      <c r="X459" s="79">
        <v>0.11</v>
      </c>
      <c r="Y459" s="56">
        <f t="shared" si="142"/>
        <v>2191140</v>
      </c>
      <c r="Z459" s="188"/>
    </row>
    <row r="460" spans="1:26" s="35" customFormat="1" ht="15.75" customHeight="1" x14ac:dyDescent="0.35">
      <c r="A460" s="822"/>
      <c r="B460" s="785"/>
      <c r="C460" s="825"/>
      <c r="D460" s="825"/>
      <c r="E460" s="184" t="s">
        <v>186</v>
      </c>
      <c r="F460" s="202">
        <v>3</v>
      </c>
      <c r="G460" s="136" t="s">
        <v>46</v>
      </c>
      <c r="H460" s="177">
        <v>2273000</v>
      </c>
      <c r="I460" s="44">
        <f t="shared" si="135"/>
        <v>6819000</v>
      </c>
      <c r="J460" s="136">
        <v>0.3</v>
      </c>
      <c r="K460" s="46">
        <f t="shared" si="136"/>
        <v>2045700</v>
      </c>
      <c r="L460" s="46">
        <f t="shared" si="137"/>
        <v>4773300</v>
      </c>
      <c r="M460" s="46"/>
      <c r="N460" s="342"/>
      <c r="O460" s="343"/>
      <c r="P460" s="46"/>
      <c r="Q460" s="128" t="s">
        <v>260</v>
      </c>
      <c r="R460" s="97">
        <v>946000</v>
      </c>
      <c r="S460" s="97">
        <f>SUM(F460*R460)</f>
        <v>2838000</v>
      </c>
      <c r="T460" s="45">
        <v>0.45</v>
      </c>
      <c r="U460" s="81">
        <f t="shared" si="141"/>
        <v>1277100</v>
      </c>
      <c r="V460" s="81">
        <f t="shared" si="138"/>
        <v>1560900</v>
      </c>
      <c r="W460" s="46">
        <f t="shared" si="139"/>
        <v>1560900</v>
      </c>
      <c r="X460" s="83">
        <v>0.11</v>
      </c>
      <c r="Y460" s="46">
        <f t="shared" si="142"/>
        <v>1732599</v>
      </c>
    </row>
    <row r="461" spans="1:26" s="366" customFormat="1" ht="15.5" x14ac:dyDescent="0.35">
      <c r="A461" s="139">
        <v>11</v>
      </c>
      <c r="B461" s="140">
        <v>45776</v>
      </c>
      <c r="C461" s="141" t="s">
        <v>515</v>
      </c>
      <c r="D461" s="139" t="s">
        <v>328</v>
      </c>
      <c r="E461" s="190" t="s">
        <v>322</v>
      </c>
      <c r="F461" s="139">
        <v>7</v>
      </c>
      <c r="G461" s="147" t="s">
        <v>45</v>
      </c>
      <c r="H461" s="274">
        <v>360360.36</v>
      </c>
      <c r="I461" s="145">
        <f t="shared" si="135"/>
        <v>2522522.52</v>
      </c>
      <c r="J461" s="149">
        <v>0</v>
      </c>
      <c r="K461" s="146">
        <f t="shared" si="136"/>
        <v>0</v>
      </c>
      <c r="L461" s="145">
        <f t="shared" si="137"/>
        <v>2522522.52</v>
      </c>
      <c r="M461" s="121">
        <f>SUM(L461:L461)</f>
        <v>2522522.52</v>
      </c>
      <c r="N461" s="121">
        <f>SUM(M461*11%)</f>
        <v>277477.47720000002</v>
      </c>
      <c r="O461" s="121">
        <f>SUM(M461*1.5%)</f>
        <v>37837.837800000001</v>
      </c>
      <c r="P461" s="121">
        <f>SUM(M461+N461)</f>
        <v>2799999.9972000001</v>
      </c>
      <c r="Q461" s="258" t="s">
        <v>232</v>
      </c>
      <c r="R461" s="514">
        <v>360360.36</v>
      </c>
      <c r="S461" s="148">
        <f>SUM(F461*R461)</f>
        <v>2522522.52</v>
      </c>
      <c r="T461" s="147">
        <v>0.3</v>
      </c>
      <c r="U461" s="121">
        <f t="shared" si="141"/>
        <v>756756.75599999994</v>
      </c>
      <c r="V461" s="121">
        <f t="shared" si="138"/>
        <v>1765765.764</v>
      </c>
      <c r="W461" s="146">
        <f t="shared" si="139"/>
        <v>1765765.764</v>
      </c>
      <c r="X461" s="147">
        <v>0.11</v>
      </c>
      <c r="Y461" s="146">
        <f t="shared" si="142"/>
        <v>1959999.99804</v>
      </c>
    </row>
    <row r="462" spans="1:26" s="20" customFormat="1" ht="15.5" x14ac:dyDescent="0.35">
      <c r="A462" s="786">
        <v>11</v>
      </c>
      <c r="B462" s="783">
        <v>45776</v>
      </c>
      <c r="C462" s="838" t="s">
        <v>527</v>
      </c>
      <c r="D462" s="786" t="s">
        <v>528</v>
      </c>
      <c r="E462" s="624" t="s">
        <v>238</v>
      </c>
      <c r="F462" s="517">
        <v>3</v>
      </c>
      <c r="G462" s="336" t="s">
        <v>42</v>
      </c>
      <c r="H462" s="518">
        <v>2750000</v>
      </c>
      <c r="I462" s="123">
        <f t="shared" si="135"/>
        <v>8250000</v>
      </c>
      <c r="J462" s="133">
        <v>0</v>
      </c>
      <c r="K462" s="134">
        <f t="shared" si="136"/>
        <v>0</v>
      </c>
      <c r="L462" s="134">
        <f t="shared" si="137"/>
        <v>8250000</v>
      </c>
      <c r="M462" s="791">
        <f>SUM(L462:L479)</f>
        <v>115295882.90000001</v>
      </c>
      <c r="N462" s="791">
        <f>SUM(M462*11%)</f>
        <v>12682547.119000001</v>
      </c>
      <c r="O462" s="791">
        <f>SUM(M462*1.375%)</f>
        <v>1585318.3898750001</v>
      </c>
      <c r="P462" s="791">
        <f>SUM(M462+N462)</f>
        <v>127978430.01900001</v>
      </c>
      <c r="Q462" s="168" t="s">
        <v>260</v>
      </c>
      <c r="R462" s="123">
        <v>990000</v>
      </c>
      <c r="S462" s="137">
        <f>SUM(F462*R462)</f>
        <v>2970000</v>
      </c>
      <c r="T462" s="138">
        <v>0</v>
      </c>
      <c r="U462" s="129">
        <f t="shared" si="141"/>
        <v>0</v>
      </c>
      <c r="V462" s="129">
        <f t="shared" si="138"/>
        <v>2970000</v>
      </c>
      <c r="W462" s="134">
        <f t="shared" si="139"/>
        <v>2970000</v>
      </c>
      <c r="X462" s="138">
        <v>0.11</v>
      </c>
      <c r="Y462" s="134">
        <f t="shared" si="142"/>
        <v>3296700</v>
      </c>
    </row>
    <row r="463" spans="1:26" s="20" customFormat="1" ht="15.5" x14ac:dyDescent="0.35">
      <c r="A463" s="787"/>
      <c r="B463" s="784"/>
      <c r="C463" s="884"/>
      <c r="D463" s="787"/>
      <c r="E463" s="70" t="s">
        <v>239</v>
      </c>
      <c r="F463" s="281">
        <v>3</v>
      </c>
      <c r="G463" s="334" t="s">
        <v>50</v>
      </c>
      <c r="H463" s="519">
        <v>2250000</v>
      </c>
      <c r="I463" s="54">
        <f t="shared" si="135"/>
        <v>6750000</v>
      </c>
      <c r="J463" s="158">
        <v>0</v>
      </c>
      <c r="K463" s="56">
        <f t="shared" si="136"/>
        <v>0</v>
      </c>
      <c r="L463" s="56">
        <f t="shared" si="137"/>
        <v>6750000</v>
      </c>
      <c r="M463" s="792"/>
      <c r="N463" s="792"/>
      <c r="O463" s="792"/>
      <c r="P463" s="792"/>
      <c r="Q463" s="174" t="s">
        <v>260</v>
      </c>
      <c r="R463" s="54">
        <v>810000</v>
      </c>
      <c r="S463" s="78">
        <f>SUM(F463*R463)</f>
        <v>2430000</v>
      </c>
      <c r="T463" s="79">
        <v>0</v>
      </c>
      <c r="U463" s="73">
        <f t="shared" si="141"/>
        <v>0</v>
      </c>
      <c r="V463" s="73">
        <f t="shared" si="138"/>
        <v>2430000</v>
      </c>
      <c r="W463" s="56">
        <f t="shared" si="139"/>
        <v>2430000</v>
      </c>
      <c r="X463" s="79">
        <v>0.11</v>
      </c>
      <c r="Y463" s="56">
        <f t="shared" si="142"/>
        <v>2697300</v>
      </c>
    </row>
    <row r="464" spans="1:26" s="20" customFormat="1" ht="15.5" x14ac:dyDescent="0.35">
      <c r="A464" s="787"/>
      <c r="B464" s="784"/>
      <c r="C464" s="884"/>
      <c r="D464" s="787"/>
      <c r="E464" s="125" t="s">
        <v>240</v>
      </c>
      <c r="F464" s="281">
        <v>3</v>
      </c>
      <c r="G464" s="334" t="s">
        <v>42</v>
      </c>
      <c r="H464" s="519">
        <v>3384000</v>
      </c>
      <c r="I464" s="54">
        <f t="shared" si="135"/>
        <v>10152000</v>
      </c>
      <c r="J464" s="158">
        <v>0</v>
      </c>
      <c r="K464" s="56">
        <f t="shared" si="136"/>
        <v>0</v>
      </c>
      <c r="L464" s="56">
        <f t="shared" si="137"/>
        <v>10152000</v>
      </c>
      <c r="M464" s="792"/>
      <c r="N464" s="792"/>
      <c r="O464" s="792"/>
      <c r="P464" s="792"/>
      <c r="Q464" s="174" t="s">
        <v>260</v>
      </c>
      <c r="R464" s="54">
        <v>1015000</v>
      </c>
      <c r="S464" s="78">
        <f>SUM(F464*R464)</f>
        <v>3045000</v>
      </c>
      <c r="T464" s="79">
        <v>0</v>
      </c>
      <c r="U464" s="73">
        <f t="shared" si="141"/>
        <v>0</v>
      </c>
      <c r="V464" s="73">
        <f t="shared" si="138"/>
        <v>3045000</v>
      </c>
      <c r="W464" s="56">
        <f t="shared" si="139"/>
        <v>3045000</v>
      </c>
      <c r="X464" s="79">
        <v>0.11</v>
      </c>
      <c r="Y464" s="56">
        <f t="shared" si="142"/>
        <v>3379950</v>
      </c>
    </row>
    <row r="465" spans="1:25" s="20" customFormat="1" ht="15.5" x14ac:dyDescent="0.35">
      <c r="A465" s="787"/>
      <c r="B465" s="784"/>
      <c r="C465" s="884"/>
      <c r="D465" s="787"/>
      <c r="E465" s="175" t="s">
        <v>237</v>
      </c>
      <c r="F465" s="281">
        <v>3</v>
      </c>
      <c r="G465" s="334" t="s">
        <v>45</v>
      </c>
      <c r="H465" s="519">
        <v>3234000</v>
      </c>
      <c r="I465" s="54">
        <f t="shared" si="135"/>
        <v>9702000</v>
      </c>
      <c r="J465" s="158">
        <v>0</v>
      </c>
      <c r="K465" s="56">
        <f t="shared" si="136"/>
        <v>0</v>
      </c>
      <c r="L465" s="56">
        <f t="shared" si="137"/>
        <v>9702000</v>
      </c>
      <c r="M465" s="792"/>
      <c r="N465" s="792"/>
      <c r="O465" s="792"/>
      <c r="P465" s="792"/>
      <c r="Q465" s="174" t="s">
        <v>260</v>
      </c>
      <c r="R465" s="54">
        <v>582000</v>
      </c>
      <c r="S465" s="78">
        <f>SUM(F465*R465)</f>
        <v>1746000</v>
      </c>
      <c r="T465" s="79">
        <v>0</v>
      </c>
      <c r="U465" s="73">
        <f t="shared" si="141"/>
        <v>0</v>
      </c>
      <c r="V465" s="73">
        <f t="shared" si="138"/>
        <v>1746000</v>
      </c>
      <c r="W465" s="56">
        <f t="shared" si="139"/>
        <v>1746000</v>
      </c>
      <c r="X465" s="79">
        <v>0.11</v>
      </c>
      <c r="Y465" s="56">
        <f t="shared" si="142"/>
        <v>1938060</v>
      </c>
    </row>
    <row r="466" spans="1:25" s="20" customFormat="1" ht="15.5" x14ac:dyDescent="0.35">
      <c r="A466" s="787"/>
      <c r="B466" s="784"/>
      <c r="C466" s="884"/>
      <c r="D466" s="787"/>
      <c r="E466" s="409" t="s">
        <v>242</v>
      </c>
      <c r="F466" s="281">
        <v>2</v>
      </c>
      <c r="G466" s="334" t="s">
        <v>42</v>
      </c>
      <c r="H466" s="157">
        <v>4000000</v>
      </c>
      <c r="I466" s="54">
        <f t="shared" si="135"/>
        <v>8000000</v>
      </c>
      <c r="J466" s="158">
        <v>0</v>
      </c>
      <c r="K466" s="56">
        <f t="shared" si="136"/>
        <v>0</v>
      </c>
      <c r="L466" s="56">
        <f t="shared" si="137"/>
        <v>8000000</v>
      </c>
      <c r="M466" s="792"/>
      <c r="N466" s="792"/>
      <c r="O466" s="792"/>
      <c r="P466" s="792"/>
      <c r="Q466" s="174" t="s">
        <v>260</v>
      </c>
      <c r="R466" s="54">
        <v>1800000</v>
      </c>
      <c r="S466" s="78">
        <f>SUM(F466*R466)</f>
        <v>3600000</v>
      </c>
      <c r="T466" s="79">
        <v>0</v>
      </c>
      <c r="U466" s="73">
        <f t="shared" si="141"/>
        <v>0</v>
      </c>
      <c r="V466" s="73">
        <f t="shared" si="138"/>
        <v>3600000</v>
      </c>
      <c r="W466" s="56">
        <f t="shared" si="139"/>
        <v>3600000</v>
      </c>
      <c r="X466" s="79">
        <v>0.11</v>
      </c>
      <c r="Y466" s="56">
        <f t="shared" si="142"/>
        <v>3996000</v>
      </c>
    </row>
    <row r="467" spans="1:25" s="20" customFormat="1" ht="15.5" x14ac:dyDescent="0.35">
      <c r="A467" s="787"/>
      <c r="B467" s="784"/>
      <c r="C467" s="884"/>
      <c r="D467" s="787"/>
      <c r="E467" s="70" t="s">
        <v>255</v>
      </c>
      <c r="F467" s="281">
        <v>2</v>
      </c>
      <c r="G467" s="334" t="s">
        <v>42</v>
      </c>
      <c r="H467" s="157">
        <v>500000</v>
      </c>
      <c r="I467" s="54">
        <f t="shared" ref="I467:I486" si="143">SUM(F467*H467)</f>
        <v>1000000</v>
      </c>
      <c r="J467" s="158">
        <v>0</v>
      </c>
      <c r="K467" s="56">
        <f t="shared" ref="K467:K486" si="144">SUM(I467*J467)</f>
        <v>0</v>
      </c>
      <c r="L467" s="56">
        <f t="shared" ref="L467:L486" si="145">SUM(I467-K467)</f>
        <v>1000000</v>
      </c>
      <c r="M467" s="792"/>
      <c r="N467" s="792"/>
      <c r="O467" s="792"/>
      <c r="P467" s="792"/>
      <c r="Q467" s="174" t="s">
        <v>260</v>
      </c>
      <c r="R467" s="54">
        <v>150000</v>
      </c>
      <c r="S467" s="78">
        <f>SUM(F467*R467)</f>
        <v>300000</v>
      </c>
      <c r="T467" s="79">
        <v>0</v>
      </c>
      <c r="U467" s="73">
        <f t="shared" si="141"/>
        <v>0</v>
      </c>
      <c r="V467" s="73">
        <f t="shared" ref="V467:V486" si="146">SUM(S467-U467)</f>
        <v>300000</v>
      </c>
      <c r="W467" s="56">
        <f t="shared" ref="W467:W486" si="147">SUM(V467)</f>
        <v>300000</v>
      </c>
      <c r="X467" s="79">
        <v>0.11</v>
      </c>
      <c r="Y467" s="56">
        <f t="shared" si="142"/>
        <v>333000</v>
      </c>
    </row>
    <row r="468" spans="1:25" s="20" customFormat="1" ht="15.5" x14ac:dyDescent="0.35">
      <c r="A468" s="787"/>
      <c r="B468" s="784"/>
      <c r="C468" s="884"/>
      <c r="D468" s="787"/>
      <c r="E468" s="70" t="s">
        <v>241</v>
      </c>
      <c r="F468" s="281">
        <v>1</v>
      </c>
      <c r="G468" s="334" t="s">
        <v>70</v>
      </c>
      <c r="H468" s="519">
        <v>7309000</v>
      </c>
      <c r="I468" s="54">
        <f t="shared" si="143"/>
        <v>7309000</v>
      </c>
      <c r="J468" s="158">
        <v>0</v>
      </c>
      <c r="K468" s="56">
        <f t="shared" si="144"/>
        <v>0</v>
      </c>
      <c r="L468" s="56">
        <f t="shared" si="145"/>
        <v>7309000</v>
      </c>
      <c r="M468" s="792"/>
      <c r="N468" s="792"/>
      <c r="O468" s="792"/>
      <c r="P468" s="792"/>
      <c r="Q468" s="174" t="s">
        <v>260</v>
      </c>
      <c r="R468" s="54">
        <v>2631000</v>
      </c>
      <c r="S468" s="78">
        <f>SUM(F468*R468)</f>
        <v>2631000</v>
      </c>
      <c r="T468" s="79">
        <v>0</v>
      </c>
      <c r="U468" s="73">
        <f t="shared" si="141"/>
        <v>0</v>
      </c>
      <c r="V468" s="73">
        <f t="shared" si="146"/>
        <v>2631000</v>
      </c>
      <c r="W468" s="56">
        <f t="shared" si="147"/>
        <v>2631000</v>
      </c>
      <c r="X468" s="79">
        <v>0.11</v>
      </c>
      <c r="Y468" s="56">
        <f t="shared" si="142"/>
        <v>2920410</v>
      </c>
    </row>
    <row r="469" spans="1:25" s="119" customFormat="1" ht="15.5" x14ac:dyDescent="0.35">
      <c r="A469" s="787"/>
      <c r="B469" s="784"/>
      <c r="C469" s="884"/>
      <c r="D469" s="787"/>
      <c r="E469" s="70" t="s">
        <v>516</v>
      </c>
      <c r="F469" s="281">
        <v>1</v>
      </c>
      <c r="G469" s="334" t="s">
        <v>42</v>
      </c>
      <c r="H469" s="687">
        <v>1689189.19</v>
      </c>
      <c r="I469" s="413">
        <f t="shared" si="143"/>
        <v>1689189.19</v>
      </c>
      <c r="J469" s="158">
        <v>0</v>
      </c>
      <c r="K469" s="415">
        <f t="shared" si="144"/>
        <v>0</v>
      </c>
      <c r="L469" s="415">
        <f t="shared" si="145"/>
        <v>1689189.19</v>
      </c>
      <c r="M469" s="792"/>
      <c r="N469" s="792"/>
      <c r="O469" s="792"/>
      <c r="P469" s="792"/>
      <c r="Q469" s="686" t="s">
        <v>258</v>
      </c>
      <c r="R469" s="481">
        <v>264055</v>
      </c>
      <c r="S469" s="78">
        <f>SUM(F469*R469)</f>
        <v>264055</v>
      </c>
      <c r="T469" s="79">
        <v>0</v>
      </c>
      <c r="U469" s="73">
        <f t="shared" si="141"/>
        <v>0</v>
      </c>
      <c r="V469" s="73">
        <f t="shared" si="146"/>
        <v>264055</v>
      </c>
      <c r="W469" s="56">
        <f t="shared" si="147"/>
        <v>264055</v>
      </c>
      <c r="X469" s="79">
        <v>0.11</v>
      </c>
      <c r="Y469" s="56">
        <f t="shared" si="142"/>
        <v>293101.05</v>
      </c>
    </row>
    <row r="470" spans="1:25" s="120" customFormat="1" ht="15.5" x14ac:dyDescent="0.35">
      <c r="A470" s="787"/>
      <c r="B470" s="784"/>
      <c r="C470" s="884"/>
      <c r="D470" s="787"/>
      <c r="E470" s="70" t="s">
        <v>517</v>
      </c>
      <c r="F470" s="281">
        <v>1</v>
      </c>
      <c r="G470" s="334" t="s">
        <v>42</v>
      </c>
      <c r="H470" s="687">
        <v>2815315.32</v>
      </c>
      <c r="I470" s="413">
        <f t="shared" si="143"/>
        <v>2815315.32</v>
      </c>
      <c r="J470" s="158">
        <v>0</v>
      </c>
      <c r="K470" s="415">
        <f t="shared" si="144"/>
        <v>0</v>
      </c>
      <c r="L470" s="415">
        <f t="shared" si="145"/>
        <v>2815315.32</v>
      </c>
      <c r="M470" s="792"/>
      <c r="N470" s="792"/>
      <c r="O470" s="792"/>
      <c r="P470" s="792"/>
      <c r="Q470" s="686" t="s">
        <v>258</v>
      </c>
      <c r="R470" s="481">
        <v>473110</v>
      </c>
      <c r="S470" s="78">
        <f>SUM(F470*R470)</f>
        <v>473110</v>
      </c>
      <c r="T470" s="79">
        <v>0</v>
      </c>
      <c r="U470" s="73">
        <f t="shared" si="141"/>
        <v>0</v>
      </c>
      <c r="V470" s="73">
        <f t="shared" si="146"/>
        <v>473110</v>
      </c>
      <c r="W470" s="56">
        <f t="shared" si="147"/>
        <v>473110</v>
      </c>
      <c r="X470" s="79">
        <v>0.11</v>
      </c>
      <c r="Y470" s="56">
        <f t="shared" si="142"/>
        <v>525152.1</v>
      </c>
    </row>
    <row r="471" spans="1:25" s="120" customFormat="1" ht="15.5" x14ac:dyDescent="0.35">
      <c r="A471" s="787"/>
      <c r="B471" s="784"/>
      <c r="C471" s="884"/>
      <c r="D471" s="787"/>
      <c r="E471" s="70" t="s">
        <v>518</v>
      </c>
      <c r="F471" s="281">
        <v>1</v>
      </c>
      <c r="G471" s="334" t="s">
        <v>42</v>
      </c>
      <c r="H471" s="687">
        <v>2815315.32</v>
      </c>
      <c r="I471" s="413">
        <f t="shared" si="143"/>
        <v>2815315.32</v>
      </c>
      <c r="J471" s="311">
        <v>0</v>
      </c>
      <c r="K471" s="415">
        <f t="shared" si="144"/>
        <v>0</v>
      </c>
      <c r="L471" s="415">
        <f t="shared" si="145"/>
        <v>2815315.32</v>
      </c>
      <c r="M471" s="792"/>
      <c r="N471" s="792"/>
      <c r="O471" s="792"/>
      <c r="P471" s="792"/>
      <c r="Q471" s="686" t="s">
        <v>258</v>
      </c>
      <c r="R471" s="481">
        <v>459250</v>
      </c>
      <c r="S471" s="78">
        <f>SUM(F471*R471)</f>
        <v>459250</v>
      </c>
      <c r="T471" s="79">
        <v>0</v>
      </c>
      <c r="U471" s="73">
        <f t="shared" si="141"/>
        <v>0</v>
      </c>
      <c r="V471" s="73">
        <f t="shared" si="146"/>
        <v>459250</v>
      </c>
      <c r="W471" s="56">
        <f t="shared" si="147"/>
        <v>459250</v>
      </c>
      <c r="X471" s="79">
        <v>0.11</v>
      </c>
      <c r="Y471" s="56">
        <f t="shared" si="142"/>
        <v>509767.5</v>
      </c>
    </row>
    <row r="472" spans="1:25" s="120" customFormat="1" ht="15.5" x14ac:dyDescent="0.35">
      <c r="A472" s="787"/>
      <c r="B472" s="784"/>
      <c r="C472" s="884"/>
      <c r="D472" s="787"/>
      <c r="E472" s="70" t="s">
        <v>519</v>
      </c>
      <c r="F472" s="281">
        <v>3</v>
      </c>
      <c r="G472" s="334" t="s">
        <v>39</v>
      </c>
      <c r="H472" s="687">
        <v>1689189.19</v>
      </c>
      <c r="I472" s="54">
        <f t="shared" si="143"/>
        <v>5067567.57</v>
      </c>
      <c r="J472" s="158">
        <v>0</v>
      </c>
      <c r="K472" s="415">
        <f t="shared" si="144"/>
        <v>0</v>
      </c>
      <c r="L472" s="415">
        <f t="shared" si="145"/>
        <v>5067567.57</v>
      </c>
      <c r="M472" s="792"/>
      <c r="N472" s="792"/>
      <c r="O472" s="792"/>
      <c r="P472" s="792"/>
      <c r="Q472" s="686" t="s">
        <v>258</v>
      </c>
      <c r="R472" s="481">
        <v>211255</v>
      </c>
      <c r="S472" s="78">
        <f>SUM(F472*R472)</f>
        <v>633765</v>
      </c>
      <c r="T472" s="79">
        <v>0</v>
      </c>
      <c r="U472" s="73">
        <f t="shared" si="141"/>
        <v>0</v>
      </c>
      <c r="V472" s="73">
        <f t="shared" si="146"/>
        <v>633765</v>
      </c>
      <c r="W472" s="56">
        <f t="shared" si="147"/>
        <v>633765</v>
      </c>
      <c r="X472" s="79">
        <v>0.11</v>
      </c>
      <c r="Y472" s="56">
        <f t="shared" si="142"/>
        <v>703479.15</v>
      </c>
    </row>
    <row r="473" spans="1:25" s="120" customFormat="1" ht="15.5" x14ac:dyDescent="0.35">
      <c r="A473" s="787"/>
      <c r="B473" s="784"/>
      <c r="C473" s="884"/>
      <c r="D473" s="787"/>
      <c r="E473" s="70" t="s">
        <v>520</v>
      </c>
      <c r="F473" s="281">
        <v>3</v>
      </c>
      <c r="G473" s="334" t="s">
        <v>39</v>
      </c>
      <c r="H473" s="687">
        <v>3096846.85</v>
      </c>
      <c r="I473" s="413">
        <f t="shared" si="143"/>
        <v>9290540.5500000007</v>
      </c>
      <c r="J473" s="311">
        <v>0</v>
      </c>
      <c r="K473" s="415">
        <f t="shared" si="144"/>
        <v>0</v>
      </c>
      <c r="L473" s="415">
        <f t="shared" si="145"/>
        <v>9290540.5500000007</v>
      </c>
      <c r="M473" s="792"/>
      <c r="N473" s="792"/>
      <c r="O473" s="792"/>
      <c r="P473" s="792"/>
      <c r="Q473" s="686" t="s">
        <v>258</v>
      </c>
      <c r="R473" s="189">
        <v>401830</v>
      </c>
      <c r="S473" s="78">
        <f>SUM(F473*R473)</f>
        <v>1205490</v>
      </c>
      <c r="T473" s="79">
        <v>0</v>
      </c>
      <c r="U473" s="73">
        <f t="shared" si="141"/>
        <v>0</v>
      </c>
      <c r="V473" s="73">
        <f t="shared" si="146"/>
        <v>1205490</v>
      </c>
      <c r="W473" s="56">
        <f t="shared" si="147"/>
        <v>1205490</v>
      </c>
      <c r="X473" s="79">
        <v>0.11</v>
      </c>
      <c r="Y473" s="56">
        <f t="shared" si="142"/>
        <v>1338093.8999999999</v>
      </c>
    </row>
    <row r="474" spans="1:25" s="120" customFormat="1" ht="15.5" x14ac:dyDescent="0.35">
      <c r="A474" s="787"/>
      <c r="B474" s="784"/>
      <c r="C474" s="884"/>
      <c r="D474" s="787"/>
      <c r="E474" s="70" t="s">
        <v>521</v>
      </c>
      <c r="F474" s="281">
        <v>1</v>
      </c>
      <c r="G474" s="334" t="s">
        <v>39</v>
      </c>
      <c r="H474" s="687">
        <v>6756756.7599999998</v>
      </c>
      <c r="I474" s="413">
        <f t="shared" si="143"/>
        <v>6756756.7599999998</v>
      </c>
      <c r="J474" s="311">
        <v>0</v>
      </c>
      <c r="K474" s="415">
        <f t="shared" si="144"/>
        <v>0</v>
      </c>
      <c r="L474" s="415">
        <f t="shared" si="145"/>
        <v>6756756.7599999998</v>
      </c>
      <c r="M474" s="792"/>
      <c r="N474" s="792"/>
      <c r="O474" s="792"/>
      <c r="P474" s="792"/>
      <c r="Q474" s="686" t="s">
        <v>258</v>
      </c>
      <c r="R474" s="481">
        <v>1561285</v>
      </c>
      <c r="S474" s="78">
        <f>SUM(F474*R474)</f>
        <v>1561285</v>
      </c>
      <c r="T474" s="79">
        <v>0</v>
      </c>
      <c r="U474" s="73">
        <f t="shared" si="141"/>
        <v>0</v>
      </c>
      <c r="V474" s="73">
        <f t="shared" si="146"/>
        <v>1561285</v>
      </c>
      <c r="W474" s="56">
        <f t="shared" si="147"/>
        <v>1561285</v>
      </c>
      <c r="X474" s="79">
        <v>0.11</v>
      </c>
      <c r="Y474" s="56">
        <f t="shared" si="142"/>
        <v>1733026.35</v>
      </c>
    </row>
    <row r="475" spans="1:25" s="120" customFormat="1" ht="15.5" x14ac:dyDescent="0.35">
      <c r="A475" s="787"/>
      <c r="B475" s="784"/>
      <c r="C475" s="884"/>
      <c r="D475" s="787"/>
      <c r="E475" s="70" t="s">
        <v>522</v>
      </c>
      <c r="F475" s="281">
        <v>1</v>
      </c>
      <c r="G475" s="334" t="s">
        <v>39</v>
      </c>
      <c r="H475" s="687">
        <v>7319819.8200000003</v>
      </c>
      <c r="I475" s="413">
        <f t="shared" si="143"/>
        <v>7319819.8200000003</v>
      </c>
      <c r="J475" s="311">
        <v>0</v>
      </c>
      <c r="K475" s="415">
        <f t="shared" si="144"/>
        <v>0</v>
      </c>
      <c r="L475" s="415">
        <f t="shared" si="145"/>
        <v>7319819.8200000003</v>
      </c>
      <c r="M475" s="792"/>
      <c r="N475" s="792"/>
      <c r="O475" s="792"/>
      <c r="P475" s="792"/>
      <c r="Q475" s="686" t="s">
        <v>258</v>
      </c>
      <c r="R475" s="481">
        <v>2417690</v>
      </c>
      <c r="S475" s="78">
        <f>SUM(F475*R475)</f>
        <v>2417690</v>
      </c>
      <c r="T475" s="79">
        <v>0</v>
      </c>
      <c r="U475" s="73">
        <f t="shared" si="141"/>
        <v>0</v>
      </c>
      <c r="V475" s="73">
        <f t="shared" si="146"/>
        <v>2417690</v>
      </c>
      <c r="W475" s="56">
        <f t="shared" si="147"/>
        <v>2417690</v>
      </c>
      <c r="X475" s="79">
        <v>0.11</v>
      </c>
      <c r="Y475" s="56">
        <f t="shared" si="142"/>
        <v>2683635.9</v>
      </c>
    </row>
    <row r="476" spans="1:25" s="120" customFormat="1" ht="15.5" x14ac:dyDescent="0.35">
      <c r="A476" s="787"/>
      <c r="B476" s="784"/>
      <c r="C476" s="884"/>
      <c r="D476" s="787"/>
      <c r="E476" s="70" t="s">
        <v>523</v>
      </c>
      <c r="F476" s="281">
        <v>3</v>
      </c>
      <c r="G476" s="334" t="s">
        <v>39</v>
      </c>
      <c r="H476" s="687">
        <v>3659909.91</v>
      </c>
      <c r="I476" s="413">
        <f t="shared" si="143"/>
        <v>10979729.73</v>
      </c>
      <c r="J476" s="311">
        <v>0</v>
      </c>
      <c r="K476" s="415">
        <f t="shared" si="144"/>
        <v>0</v>
      </c>
      <c r="L476" s="415">
        <f t="shared" si="145"/>
        <v>10979729.73</v>
      </c>
      <c r="M476" s="792"/>
      <c r="N476" s="792"/>
      <c r="O476" s="792"/>
      <c r="P476" s="792"/>
      <c r="Q476" s="686" t="s">
        <v>258</v>
      </c>
      <c r="R476" s="189">
        <v>720940</v>
      </c>
      <c r="S476" s="78">
        <f>SUM(F476*R476)</f>
        <v>2162820</v>
      </c>
      <c r="T476" s="79">
        <v>0</v>
      </c>
      <c r="U476" s="73">
        <f t="shared" si="141"/>
        <v>0</v>
      </c>
      <c r="V476" s="73">
        <f t="shared" si="146"/>
        <v>2162820</v>
      </c>
      <c r="W476" s="56">
        <f t="shared" si="147"/>
        <v>2162820</v>
      </c>
      <c r="X476" s="79">
        <v>0.11</v>
      </c>
      <c r="Y476" s="56">
        <f t="shared" si="142"/>
        <v>2400730.2000000002</v>
      </c>
    </row>
    <row r="477" spans="1:25" ht="15.5" x14ac:dyDescent="0.35">
      <c r="A477" s="787"/>
      <c r="B477" s="784"/>
      <c r="C477" s="884"/>
      <c r="D477" s="787"/>
      <c r="E477" s="70" t="s">
        <v>524</v>
      </c>
      <c r="F477" s="281">
        <v>3</v>
      </c>
      <c r="G477" s="334" t="s">
        <v>39</v>
      </c>
      <c r="H477" s="687">
        <v>2533783.7799999998</v>
      </c>
      <c r="I477" s="413">
        <f t="shared" si="143"/>
        <v>7601351.3399999999</v>
      </c>
      <c r="J477" s="311">
        <v>0</v>
      </c>
      <c r="K477" s="415">
        <f t="shared" si="144"/>
        <v>0</v>
      </c>
      <c r="L477" s="415">
        <f t="shared" si="145"/>
        <v>7601351.3399999999</v>
      </c>
      <c r="M477" s="792"/>
      <c r="N477" s="792"/>
      <c r="O477" s="792"/>
      <c r="P477" s="792"/>
      <c r="Q477" s="686" t="s">
        <v>258</v>
      </c>
      <c r="R477" s="53">
        <v>473110</v>
      </c>
      <c r="S477" s="78">
        <f>SUM(F477*R477)</f>
        <v>1419330</v>
      </c>
      <c r="T477" s="79">
        <v>0</v>
      </c>
      <c r="U477" s="73">
        <f t="shared" si="141"/>
        <v>0</v>
      </c>
      <c r="V477" s="73">
        <f t="shared" si="146"/>
        <v>1419330</v>
      </c>
      <c r="W477" s="56">
        <f t="shared" si="147"/>
        <v>1419330</v>
      </c>
      <c r="X477" s="79">
        <v>0.11</v>
      </c>
      <c r="Y477" s="56">
        <f t="shared" si="142"/>
        <v>1575456.3</v>
      </c>
    </row>
    <row r="478" spans="1:25" s="120" customFormat="1" ht="15.5" x14ac:dyDescent="0.35">
      <c r="A478" s="787"/>
      <c r="B478" s="784"/>
      <c r="C478" s="884"/>
      <c r="D478" s="787"/>
      <c r="E478" s="70" t="s">
        <v>525</v>
      </c>
      <c r="F478" s="281">
        <v>2</v>
      </c>
      <c r="G478" s="334" t="s">
        <v>39</v>
      </c>
      <c r="H478" s="687">
        <v>2083333.33</v>
      </c>
      <c r="I478" s="413">
        <f t="shared" si="143"/>
        <v>4166666.66</v>
      </c>
      <c r="J478" s="311">
        <v>0</v>
      </c>
      <c r="K478" s="415">
        <f t="shared" si="144"/>
        <v>0</v>
      </c>
      <c r="L478" s="415">
        <f t="shared" si="145"/>
        <v>4166666.66</v>
      </c>
      <c r="M478" s="792"/>
      <c r="N478" s="792"/>
      <c r="O478" s="792"/>
      <c r="P478" s="792"/>
      <c r="Q478" s="686" t="s">
        <v>258</v>
      </c>
      <c r="R478" s="481">
        <v>268620</v>
      </c>
      <c r="S478" s="78">
        <f>SUM(F478*R478)</f>
        <v>537240</v>
      </c>
      <c r="T478" s="79">
        <v>0</v>
      </c>
      <c r="U478" s="73">
        <f t="shared" si="141"/>
        <v>0</v>
      </c>
      <c r="V478" s="73">
        <f t="shared" si="146"/>
        <v>537240</v>
      </c>
      <c r="W478" s="56">
        <f t="shared" si="147"/>
        <v>537240</v>
      </c>
      <c r="X478" s="79">
        <v>0.11</v>
      </c>
      <c r="Y478" s="56">
        <f t="shared" si="142"/>
        <v>596336.4</v>
      </c>
    </row>
    <row r="479" spans="1:25" s="120" customFormat="1" ht="15.5" x14ac:dyDescent="0.35">
      <c r="A479" s="788"/>
      <c r="B479" s="785"/>
      <c r="C479" s="839"/>
      <c r="D479" s="788"/>
      <c r="E479" s="90" t="s">
        <v>526</v>
      </c>
      <c r="F479" s="286">
        <v>2</v>
      </c>
      <c r="G479" s="335" t="s">
        <v>39</v>
      </c>
      <c r="H479" s="688">
        <v>2815315.32</v>
      </c>
      <c r="I479" s="44">
        <f t="shared" si="143"/>
        <v>5630630.6399999997</v>
      </c>
      <c r="J479" s="315">
        <v>0</v>
      </c>
      <c r="K479" s="383">
        <f t="shared" si="144"/>
        <v>0</v>
      </c>
      <c r="L479" s="383">
        <f t="shared" si="145"/>
        <v>5630630.6399999997</v>
      </c>
      <c r="M479" s="793"/>
      <c r="N479" s="793"/>
      <c r="O479" s="793"/>
      <c r="P479" s="793"/>
      <c r="Q479" s="689" t="s">
        <v>258</v>
      </c>
      <c r="R479" s="488">
        <v>500500</v>
      </c>
      <c r="S479" s="97">
        <f>SUM(F479*R479)</f>
        <v>1001000</v>
      </c>
      <c r="T479" s="83">
        <v>0</v>
      </c>
      <c r="U479" s="81">
        <f t="shared" si="141"/>
        <v>0</v>
      </c>
      <c r="V479" s="81">
        <f t="shared" si="146"/>
        <v>1001000</v>
      </c>
      <c r="W479" s="46">
        <f t="shared" si="147"/>
        <v>1001000</v>
      </c>
      <c r="X479" s="83">
        <v>0.11</v>
      </c>
      <c r="Y479" s="46">
        <f t="shared" si="142"/>
        <v>1111110</v>
      </c>
    </row>
    <row r="480" spans="1:25" ht="15.5" x14ac:dyDescent="0.35">
      <c r="A480" s="786">
        <v>12</v>
      </c>
      <c r="B480" s="783">
        <v>45411</v>
      </c>
      <c r="C480" s="859">
        <v>118130425</v>
      </c>
      <c r="D480" s="786" t="s">
        <v>63</v>
      </c>
      <c r="E480" s="86" t="s">
        <v>251</v>
      </c>
      <c r="F480" s="203">
        <v>1</v>
      </c>
      <c r="G480" s="133" t="s">
        <v>64</v>
      </c>
      <c r="H480" s="92">
        <v>18750000</v>
      </c>
      <c r="I480" s="123">
        <f t="shared" si="143"/>
        <v>18750000</v>
      </c>
      <c r="J480" s="133">
        <v>0.2</v>
      </c>
      <c r="K480" s="134">
        <f t="shared" si="144"/>
        <v>3750000</v>
      </c>
      <c r="L480" s="134">
        <f t="shared" si="145"/>
        <v>15000000</v>
      </c>
      <c r="M480" s="134">
        <f>SUM(L480:L481)</f>
        <v>22600000</v>
      </c>
      <c r="N480" s="134">
        <f>SUM(M480*11%)</f>
        <v>2486000</v>
      </c>
      <c r="O480" s="129"/>
      <c r="P480" s="129">
        <f>SUM(M480+N480)</f>
        <v>25086000</v>
      </c>
      <c r="Q480" s="171" t="s">
        <v>58</v>
      </c>
      <c r="R480" s="137">
        <v>15000000</v>
      </c>
      <c r="S480" s="137">
        <f>SUM(F480*R480)</f>
        <v>15000000</v>
      </c>
      <c r="T480" s="138">
        <v>0.4</v>
      </c>
      <c r="U480" s="129">
        <f t="shared" si="141"/>
        <v>6000000</v>
      </c>
      <c r="V480" s="129">
        <f t="shared" si="146"/>
        <v>9000000</v>
      </c>
      <c r="W480" s="134">
        <f t="shared" si="147"/>
        <v>9000000</v>
      </c>
      <c r="X480" s="138">
        <v>0.11</v>
      </c>
      <c r="Y480" s="134">
        <f>SUM(W480)+(W480*X480)</f>
        <v>9990000</v>
      </c>
    </row>
    <row r="481" spans="1:25" ht="15.5" x14ac:dyDescent="0.35">
      <c r="A481" s="788"/>
      <c r="B481" s="785"/>
      <c r="C481" s="861"/>
      <c r="D481" s="788"/>
      <c r="E481" s="90" t="s">
        <v>252</v>
      </c>
      <c r="F481" s="202">
        <v>1</v>
      </c>
      <c r="G481" s="136" t="s">
        <v>64</v>
      </c>
      <c r="H481" s="51">
        <v>9500000</v>
      </c>
      <c r="I481" s="44">
        <f t="shared" si="143"/>
        <v>9500000</v>
      </c>
      <c r="J481" s="91">
        <v>0.2</v>
      </c>
      <c r="K481" s="46">
        <f t="shared" si="144"/>
        <v>1900000</v>
      </c>
      <c r="L481" s="46">
        <f t="shared" si="145"/>
        <v>7600000</v>
      </c>
      <c r="M481" s="529"/>
      <c r="N481" s="81"/>
      <c r="O481" s="81"/>
      <c r="P481" s="90"/>
      <c r="Q481" s="128" t="s">
        <v>58</v>
      </c>
      <c r="R481" s="97">
        <v>1600000</v>
      </c>
      <c r="S481" s="97">
        <f>SUM(F481*R481)</f>
        <v>1600000</v>
      </c>
      <c r="T481" s="83">
        <v>0.4</v>
      </c>
      <c r="U481" s="81">
        <f t="shared" si="141"/>
        <v>640000</v>
      </c>
      <c r="V481" s="81">
        <f t="shared" si="146"/>
        <v>960000</v>
      </c>
      <c r="W481" s="46">
        <f t="shared" si="147"/>
        <v>960000</v>
      </c>
      <c r="X481" s="83">
        <v>0.11</v>
      </c>
      <c r="Y481" s="46">
        <f>SUM(W481)+(W481*X481)</f>
        <v>1065600</v>
      </c>
    </row>
    <row r="482" spans="1:25" s="20" customFormat="1" ht="15.5" x14ac:dyDescent="0.35">
      <c r="A482" s="786">
        <v>13</v>
      </c>
      <c r="B482" s="783">
        <v>45777</v>
      </c>
      <c r="C482" s="838" t="s">
        <v>529</v>
      </c>
      <c r="D482" s="786" t="s">
        <v>267</v>
      </c>
      <c r="E482" s="172" t="s">
        <v>240</v>
      </c>
      <c r="F482" s="517">
        <v>12</v>
      </c>
      <c r="G482" s="336" t="s">
        <v>42</v>
      </c>
      <c r="H482" s="518">
        <v>3384000</v>
      </c>
      <c r="I482" s="123">
        <f t="shared" si="143"/>
        <v>40608000</v>
      </c>
      <c r="J482" s="133">
        <v>0</v>
      </c>
      <c r="K482" s="134">
        <f t="shared" si="144"/>
        <v>0</v>
      </c>
      <c r="L482" s="134">
        <f t="shared" si="145"/>
        <v>40608000</v>
      </c>
      <c r="M482" s="791">
        <f>SUM(L482:L486)</f>
        <v>129417000</v>
      </c>
      <c r="N482" s="791">
        <f>SUM(M482*11%)</f>
        <v>14235870</v>
      </c>
      <c r="O482" s="791">
        <f>SUM(M482*1.5%)</f>
        <v>1941255</v>
      </c>
      <c r="P482" s="791">
        <f>SUM(M482+N482)</f>
        <v>143652870</v>
      </c>
      <c r="Q482" s="168" t="s">
        <v>260</v>
      </c>
      <c r="R482" s="123">
        <v>1015000</v>
      </c>
      <c r="S482" s="137">
        <f>SUM(F482*R482)</f>
        <v>12180000</v>
      </c>
      <c r="T482" s="138">
        <v>0</v>
      </c>
      <c r="U482" s="129">
        <f t="shared" si="141"/>
        <v>0</v>
      </c>
      <c r="V482" s="129">
        <f t="shared" si="146"/>
        <v>12180000</v>
      </c>
      <c r="W482" s="134">
        <f t="shared" si="147"/>
        <v>12180000</v>
      </c>
      <c r="X482" s="138">
        <v>0.11</v>
      </c>
      <c r="Y482" s="134">
        <f>SUM(W482+(W482*X482))</f>
        <v>13519800</v>
      </c>
    </row>
    <row r="483" spans="1:25" s="20" customFormat="1" ht="15.5" x14ac:dyDescent="0.35">
      <c r="A483" s="787"/>
      <c r="B483" s="784"/>
      <c r="C483" s="884"/>
      <c r="D483" s="787"/>
      <c r="E483" s="70" t="s">
        <v>239</v>
      </c>
      <c r="F483" s="281">
        <v>18</v>
      </c>
      <c r="G483" s="334" t="s">
        <v>50</v>
      </c>
      <c r="H483" s="519">
        <v>2250000</v>
      </c>
      <c r="I483" s="54">
        <f t="shared" si="143"/>
        <v>40500000</v>
      </c>
      <c r="J483" s="158">
        <v>0</v>
      </c>
      <c r="K483" s="56">
        <f t="shared" si="144"/>
        <v>0</v>
      </c>
      <c r="L483" s="56">
        <f t="shared" si="145"/>
        <v>40500000</v>
      </c>
      <c r="M483" s="792"/>
      <c r="N483" s="792"/>
      <c r="O483" s="792"/>
      <c r="P483" s="792"/>
      <c r="Q483" s="174" t="s">
        <v>260</v>
      </c>
      <c r="R483" s="54">
        <v>810000</v>
      </c>
      <c r="S483" s="78">
        <f>SUM(F483*R483)</f>
        <v>14580000</v>
      </c>
      <c r="T483" s="79">
        <v>0</v>
      </c>
      <c r="U483" s="73">
        <f t="shared" si="141"/>
        <v>0</v>
      </c>
      <c r="V483" s="73">
        <f t="shared" si="146"/>
        <v>14580000</v>
      </c>
      <c r="W483" s="56">
        <f t="shared" si="147"/>
        <v>14580000</v>
      </c>
      <c r="X483" s="79">
        <v>0.11</v>
      </c>
      <c r="Y483" s="56">
        <f>SUM(W483+(W483*X483))</f>
        <v>16183800</v>
      </c>
    </row>
    <row r="484" spans="1:25" s="20" customFormat="1" ht="15.5" x14ac:dyDescent="0.35">
      <c r="A484" s="787"/>
      <c r="B484" s="784"/>
      <c r="C484" s="884"/>
      <c r="D484" s="787"/>
      <c r="E484" s="409" t="s">
        <v>242</v>
      </c>
      <c r="F484" s="281">
        <v>2</v>
      </c>
      <c r="G484" s="334" t="s">
        <v>42</v>
      </c>
      <c r="H484" s="157">
        <v>4000000</v>
      </c>
      <c r="I484" s="54">
        <f t="shared" si="143"/>
        <v>8000000</v>
      </c>
      <c r="J484" s="158">
        <v>0</v>
      </c>
      <c r="K484" s="56">
        <f t="shared" si="144"/>
        <v>0</v>
      </c>
      <c r="L484" s="56">
        <f t="shared" si="145"/>
        <v>8000000</v>
      </c>
      <c r="M484" s="792"/>
      <c r="N484" s="792"/>
      <c r="O484" s="792"/>
      <c r="P484" s="792"/>
      <c r="Q484" s="174" t="s">
        <v>260</v>
      </c>
      <c r="R484" s="54">
        <v>1800000</v>
      </c>
      <c r="S484" s="78">
        <f>SUM(F484*R484)</f>
        <v>3600000</v>
      </c>
      <c r="T484" s="79">
        <v>0</v>
      </c>
      <c r="U484" s="73">
        <f t="shared" si="141"/>
        <v>0</v>
      </c>
      <c r="V484" s="73">
        <f t="shared" si="146"/>
        <v>3600000</v>
      </c>
      <c r="W484" s="56">
        <f t="shared" si="147"/>
        <v>3600000</v>
      </c>
      <c r="X484" s="79">
        <v>0.11</v>
      </c>
      <c r="Y484" s="56">
        <f>SUM(W484+(W484*X484))</f>
        <v>3996000</v>
      </c>
    </row>
    <row r="485" spans="1:25" s="20" customFormat="1" ht="15.5" x14ac:dyDescent="0.35">
      <c r="A485" s="787"/>
      <c r="B485" s="784"/>
      <c r="C485" s="884"/>
      <c r="D485" s="787"/>
      <c r="E485" s="521" t="s">
        <v>238</v>
      </c>
      <c r="F485" s="281">
        <v>12</v>
      </c>
      <c r="G485" s="334" t="s">
        <v>42</v>
      </c>
      <c r="H485" s="519">
        <v>2750000</v>
      </c>
      <c r="I485" s="54">
        <f t="shared" si="143"/>
        <v>33000000</v>
      </c>
      <c r="J485" s="158">
        <v>0</v>
      </c>
      <c r="K485" s="56">
        <f t="shared" si="144"/>
        <v>0</v>
      </c>
      <c r="L485" s="56">
        <f t="shared" si="145"/>
        <v>33000000</v>
      </c>
      <c r="M485" s="792"/>
      <c r="N485" s="792"/>
      <c r="O485" s="792"/>
      <c r="P485" s="792"/>
      <c r="Q485" s="174" t="s">
        <v>260</v>
      </c>
      <c r="R485" s="54">
        <v>990000</v>
      </c>
      <c r="S485" s="78">
        <f>SUM(F485*R485)</f>
        <v>11880000</v>
      </c>
      <c r="T485" s="79">
        <v>0</v>
      </c>
      <c r="U485" s="73">
        <f t="shared" si="141"/>
        <v>0</v>
      </c>
      <c r="V485" s="73">
        <f t="shared" si="146"/>
        <v>11880000</v>
      </c>
      <c r="W485" s="56">
        <f t="shared" si="147"/>
        <v>11880000</v>
      </c>
      <c r="X485" s="79">
        <v>0.11</v>
      </c>
      <c r="Y485" s="56">
        <f>SUM(W485+(W485*X485))</f>
        <v>13186800</v>
      </c>
    </row>
    <row r="486" spans="1:25" s="20" customFormat="1" ht="15.5" x14ac:dyDescent="0.35">
      <c r="A486" s="788"/>
      <c r="B486" s="785"/>
      <c r="C486" s="839"/>
      <c r="D486" s="788"/>
      <c r="E486" s="90" t="s">
        <v>241</v>
      </c>
      <c r="F486" s="286">
        <v>1</v>
      </c>
      <c r="G486" s="335" t="s">
        <v>70</v>
      </c>
      <c r="H486" s="545">
        <v>7309000</v>
      </c>
      <c r="I486" s="44">
        <f t="shared" si="143"/>
        <v>7309000</v>
      </c>
      <c r="J486" s="136">
        <v>0</v>
      </c>
      <c r="K486" s="46">
        <f t="shared" si="144"/>
        <v>0</v>
      </c>
      <c r="L486" s="46">
        <f t="shared" si="145"/>
        <v>7309000</v>
      </c>
      <c r="M486" s="793"/>
      <c r="N486" s="793"/>
      <c r="O486" s="793"/>
      <c r="P486" s="793"/>
      <c r="Q486" s="266" t="s">
        <v>260</v>
      </c>
      <c r="R486" s="44">
        <v>2631000</v>
      </c>
      <c r="S486" s="97">
        <f>SUM(F486*R486)</f>
        <v>2631000</v>
      </c>
      <c r="T486" s="83">
        <v>0</v>
      </c>
      <c r="U486" s="81">
        <f t="shared" si="141"/>
        <v>0</v>
      </c>
      <c r="V486" s="81">
        <f t="shared" si="146"/>
        <v>2631000</v>
      </c>
      <c r="W486" s="46">
        <f t="shared" si="147"/>
        <v>2631000</v>
      </c>
      <c r="X486" s="83">
        <v>0.11</v>
      </c>
      <c r="Y486" s="46">
        <f>SUM(W486+(W486*X486))</f>
        <v>2920410</v>
      </c>
    </row>
    <row r="487" spans="1:25" s="35" customFormat="1" ht="15.5" x14ac:dyDescent="0.35">
      <c r="A487" s="209"/>
      <c r="B487" s="37"/>
      <c r="C487" s="271"/>
      <c r="D487" s="271"/>
      <c r="E487" s="32"/>
      <c r="F487" s="5"/>
      <c r="G487" s="210"/>
      <c r="H487" s="176"/>
      <c r="I487" s="7"/>
      <c r="J487" s="210"/>
      <c r="K487" s="9"/>
      <c r="L487" s="9"/>
      <c r="M487" s="10"/>
      <c r="N487" s="392"/>
      <c r="O487" s="31"/>
      <c r="P487" s="394"/>
      <c r="Q487" s="2"/>
      <c r="R487" s="11"/>
      <c r="S487" s="11"/>
      <c r="T487" s="8"/>
      <c r="U487" s="10"/>
      <c r="V487" s="10"/>
      <c r="W487" s="9"/>
      <c r="X487" s="12"/>
      <c r="Y487" s="9"/>
    </row>
    <row r="488" spans="1:25" s="35" customFormat="1" ht="15.5" x14ac:dyDescent="0.35">
      <c r="A488" s="209"/>
      <c r="B488" s="37"/>
      <c r="C488" s="271"/>
      <c r="D488" s="271"/>
      <c r="E488" s="32"/>
      <c r="F488" s="5"/>
      <c r="G488" s="210"/>
      <c r="H488" s="176"/>
      <c r="I488" s="7"/>
      <c r="J488" s="210"/>
      <c r="K488" s="9"/>
      <c r="L488" s="9"/>
      <c r="M488" s="10"/>
      <c r="N488" s="392"/>
      <c r="O488" s="31"/>
      <c r="P488" s="394"/>
      <c r="Q488" s="2"/>
      <c r="R488" s="11"/>
      <c r="S488" s="11"/>
      <c r="T488" s="8"/>
      <c r="U488" s="10"/>
      <c r="V488" s="10"/>
      <c r="W488" s="9"/>
      <c r="X488" s="12"/>
      <c r="Y488" s="9"/>
    </row>
    <row r="489" spans="1:25" s="35" customFormat="1" ht="15.5" x14ac:dyDescent="0.35">
      <c r="A489" s="209"/>
      <c r="B489" s="37"/>
      <c r="C489" s="271"/>
      <c r="D489" s="271"/>
      <c r="E489" s="32"/>
      <c r="F489" s="5"/>
      <c r="G489" s="210"/>
      <c r="H489" s="176"/>
      <c r="I489" s="7"/>
      <c r="J489" s="210"/>
      <c r="K489" s="9"/>
      <c r="L489" s="9"/>
      <c r="M489" s="10"/>
      <c r="N489" s="392"/>
      <c r="O489" s="31"/>
      <c r="P489" s="394"/>
      <c r="Q489" s="2"/>
      <c r="R489" s="11"/>
      <c r="S489" s="11"/>
      <c r="T489" s="8"/>
      <c r="U489" s="10"/>
      <c r="V489" s="10"/>
      <c r="W489" s="9"/>
      <c r="X489" s="12"/>
      <c r="Y489" s="9"/>
    </row>
    <row r="490" spans="1:25" s="35" customFormat="1" ht="15.5" x14ac:dyDescent="0.35">
      <c r="A490" s="209"/>
      <c r="B490" s="37"/>
      <c r="C490" s="271"/>
      <c r="D490" s="271"/>
      <c r="E490" s="32"/>
      <c r="F490" s="5"/>
      <c r="G490" s="210"/>
      <c r="H490" s="176"/>
      <c r="I490" s="7"/>
      <c r="J490" s="210"/>
      <c r="K490" s="9"/>
      <c r="L490" s="9"/>
      <c r="M490" s="10"/>
      <c r="N490" s="392"/>
      <c r="O490" s="31"/>
      <c r="P490" s="394"/>
      <c r="Q490" s="2"/>
      <c r="R490" s="11"/>
      <c r="S490" s="11"/>
      <c r="T490" s="8"/>
      <c r="U490" s="10"/>
      <c r="V490" s="10"/>
      <c r="W490" s="9"/>
      <c r="X490" s="12"/>
      <c r="Y490" s="9"/>
    </row>
    <row r="491" spans="1:25" s="35" customFormat="1" ht="16" thickBot="1" x14ac:dyDescent="0.4">
      <c r="A491" s="209"/>
      <c r="B491" s="37"/>
      <c r="C491" s="271"/>
      <c r="D491" s="271"/>
      <c r="E491" s="32"/>
      <c r="F491" s="5"/>
      <c r="G491" s="210"/>
      <c r="H491" s="176"/>
      <c r="I491" s="7"/>
      <c r="J491" s="210"/>
      <c r="K491" s="9"/>
      <c r="L491" s="9"/>
      <c r="M491" s="10"/>
      <c r="N491" s="392"/>
      <c r="O491" s="31"/>
      <c r="P491" s="394"/>
      <c r="Q491" s="2"/>
      <c r="R491" s="11"/>
      <c r="S491" s="11"/>
      <c r="T491" s="8"/>
      <c r="U491" s="10"/>
      <c r="V491" s="10"/>
      <c r="W491" s="9"/>
      <c r="X491" s="12"/>
      <c r="Y491" s="9"/>
    </row>
    <row r="492" spans="1:25" ht="16.5" customHeight="1" thickBot="1" x14ac:dyDescent="0.4">
      <c r="A492" s="326"/>
      <c r="B492" s="327"/>
      <c r="C492" s="327"/>
      <c r="D492" s="327"/>
      <c r="E492" s="327"/>
      <c r="F492" s="327"/>
      <c r="G492" s="327"/>
      <c r="H492" s="327"/>
      <c r="I492" s="327"/>
      <c r="J492" s="327"/>
      <c r="K492" s="327"/>
      <c r="L492" s="328">
        <f>SUM(L403:L491)</f>
        <v>458660091.31999999</v>
      </c>
      <c r="M492" s="356">
        <f>SUM(M403:M491)</f>
        <v>458660091.31999999</v>
      </c>
      <c r="N492" s="327"/>
      <c r="O492" s="327"/>
      <c r="P492" s="236">
        <f>SUM(P403:P491)</f>
        <v>509112701.36519998</v>
      </c>
      <c r="Q492" s="327"/>
      <c r="R492" s="327"/>
      <c r="S492" s="327"/>
      <c r="T492" s="327"/>
      <c r="U492" s="327"/>
      <c r="V492" s="327"/>
      <c r="W492" s="236">
        <f>SUM(W403:W491)</f>
        <v>169544032.02399999</v>
      </c>
      <c r="X492" s="327"/>
      <c r="Y492" s="327"/>
    </row>
    <row r="493" spans="1:25" s="35" customFormat="1" x14ac:dyDescent="0.35">
      <c r="L493" s="232"/>
      <c r="M493" s="502"/>
      <c r="P493" s="502"/>
      <c r="W493" s="502"/>
    </row>
    <row r="494" spans="1:25" s="35" customFormat="1" ht="15.5" x14ac:dyDescent="0.35">
      <c r="A494" s="209"/>
      <c r="B494" s="37"/>
      <c r="C494" s="271"/>
      <c r="D494" s="271"/>
      <c r="E494" s="32"/>
      <c r="F494" s="5"/>
      <c r="G494" s="210"/>
      <c r="H494" s="176"/>
      <c r="I494" s="7"/>
      <c r="J494" s="210"/>
      <c r="K494" s="9"/>
      <c r="L494" s="9"/>
      <c r="M494" s="10"/>
      <c r="N494" s="392">
        <f>SUM(N403:N491)</f>
        <v>50452610.045200005</v>
      </c>
      <c r="O494" s="31">
        <f>SUM(O403:O491)</f>
        <v>3854276.0921750003</v>
      </c>
      <c r="P494" s="394">
        <f>SUM(M492+N494)</f>
        <v>509112701.36519998</v>
      </c>
      <c r="Q494" s="2"/>
      <c r="R494" s="11"/>
      <c r="S494" s="11"/>
      <c r="T494" s="8"/>
      <c r="U494" s="10"/>
      <c r="V494" s="10"/>
      <c r="W494" s="9">
        <f>SUM(W403:W491)</f>
        <v>169544032.02399999</v>
      </c>
      <c r="X494" s="12"/>
      <c r="Y494" s="9"/>
    </row>
    <row r="495" spans="1:25" s="35" customFormat="1" ht="15.5" x14ac:dyDescent="0.35">
      <c r="A495" s="209"/>
      <c r="B495" s="37"/>
      <c r="C495" s="271"/>
      <c r="D495" s="271"/>
      <c r="E495" s="32"/>
      <c r="F495" s="5"/>
      <c r="G495" s="210"/>
      <c r="H495" s="176"/>
      <c r="I495" s="7"/>
      <c r="J495" s="210"/>
      <c r="K495" s="9"/>
      <c r="L495" s="9"/>
      <c r="M495" s="10"/>
      <c r="N495" s="392"/>
      <c r="O495" s="31"/>
      <c r="P495" s="394"/>
      <c r="Q495" s="2"/>
      <c r="R495" s="11"/>
      <c r="S495" s="11"/>
      <c r="T495" s="8"/>
      <c r="U495" s="10"/>
      <c r="V495" s="10"/>
      <c r="W495" s="9"/>
      <c r="X495" s="12"/>
      <c r="Y495" s="9"/>
    </row>
    <row r="496" spans="1:25" ht="19" thickBot="1" x14ac:dyDescent="0.4">
      <c r="A496" s="843" t="s">
        <v>531</v>
      </c>
      <c r="B496" s="842"/>
      <c r="C496" s="842"/>
      <c r="D496" s="34"/>
      <c r="E496" s="4"/>
      <c r="F496" s="5"/>
      <c r="G496" s="4"/>
      <c r="H496" s="6"/>
      <c r="I496" s="7"/>
      <c r="J496" s="8"/>
      <c r="K496" s="9"/>
      <c r="L496" s="9"/>
      <c r="M496" s="10"/>
      <c r="N496" s="10"/>
      <c r="O496" s="10"/>
      <c r="P496" s="10"/>
      <c r="Q496" s="11"/>
      <c r="R496" s="11"/>
      <c r="S496" s="12"/>
      <c r="T496" s="13"/>
      <c r="U496" s="13"/>
      <c r="V496" s="13"/>
      <c r="W496" s="12"/>
      <c r="X496" s="13"/>
      <c r="Y496" s="13"/>
    </row>
    <row r="497" spans="1:297" ht="15.5" x14ac:dyDescent="0.35">
      <c r="A497" s="40" t="s">
        <v>0</v>
      </c>
      <c r="B497" s="40" t="s">
        <v>1</v>
      </c>
      <c r="C497" s="40"/>
      <c r="D497" s="40" t="s">
        <v>3</v>
      </c>
      <c r="E497" s="40" t="s">
        <v>5</v>
      </c>
      <c r="F497" s="40" t="s">
        <v>6</v>
      </c>
      <c r="G497" s="40"/>
      <c r="H497" s="370" t="s">
        <v>7</v>
      </c>
      <c r="I497" s="371" t="s">
        <v>8</v>
      </c>
      <c r="J497" s="372" t="s">
        <v>9</v>
      </c>
      <c r="K497" s="371" t="s">
        <v>10</v>
      </c>
      <c r="L497" s="371" t="s">
        <v>10</v>
      </c>
      <c r="M497" s="371" t="s">
        <v>11</v>
      </c>
      <c r="N497" s="371" t="s">
        <v>93</v>
      </c>
      <c r="O497" s="371" t="s">
        <v>206</v>
      </c>
      <c r="P497" s="371" t="s">
        <v>12</v>
      </c>
      <c r="Q497" s="373" t="s">
        <v>13</v>
      </c>
      <c r="R497" s="371" t="s">
        <v>14</v>
      </c>
      <c r="S497" s="371" t="s">
        <v>14</v>
      </c>
      <c r="T497" s="374" t="s">
        <v>15</v>
      </c>
      <c r="U497" s="40" t="s">
        <v>16</v>
      </c>
      <c r="V497" s="40" t="s">
        <v>17</v>
      </c>
      <c r="W497" s="40" t="s">
        <v>18</v>
      </c>
      <c r="X497" s="374" t="s">
        <v>19</v>
      </c>
      <c r="Y497" s="368" t="s">
        <v>17</v>
      </c>
    </row>
    <row r="498" spans="1:297" s="41" customFormat="1" ht="16" thickBot="1" x14ac:dyDescent="0.4">
      <c r="A498" s="395"/>
      <c r="B498" s="399" t="s">
        <v>20</v>
      </c>
      <c r="C498" s="395" t="s">
        <v>21</v>
      </c>
      <c r="D498" s="395"/>
      <c r="E498" s="395"/>
      <c r="F498" s="401" t="s">
        <v>23</v>
      </c>
      <c r="G498" s="395" t="s">
        <v>24</v>
      </c>
      <c r="H498" s="402" t="s">
        <v>25</v>
      </c>
      <c r="I498" s="403" t="s">
        <v>25</v>
      </c>
      <c r="J498" s="404" t="s">
        <v>26</v>
      </c>
      <c r="K498" s="403" t="s">
        <v>27</v>
      </c>
      <c r="L498" s="403" t="s">
        <v>28</v>
      </c>
      <c r="M498" s="403" t="s">
        <v>29</v>
      </c>
      <c r="N498" s="403"/>
      <c r="O498" s="403"/>
      <c r="P498" s="403" t="s">
        <v>30</v>
      </c>
      <c r="Q498" s="405"/>
      <c r="R498" s="403" t="s">
        <v>31</v>
      </c>
      <c r="S498" s="403" t="s">
        <v>32</v>
      </c>
      <c r="T498" s="406" t="s">
        <v>33</v>
      </c>
      <c r="U498" s="395" t="s">
        <v>34</v>
      </c>
      <c r="V498" s="395" t="s">
        <v>35</v>
      </c>
      <c r="W498" s="395" t="s">
        <v>36</v>
      </c>
      <c r="X498" s="406"/>
      <c r="Y498" s="407"/>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c r="KI498"/>
      <c r="KJ498"/>
      <c r="KK498"/>
    </row>
    <row r="499" spans="1:297" s="20" customFormat="1" ht="15.5" x14ac:dyDescent="0.35">
      <c r="A499" s="139">
        <v>1</v>
      </c>
      <c r="B499" s="140">
        <v>45779</v>
      </c>
      <c r="C499" s="141" t="s">
        <v>530</v>
      </c>
      <c r="D499" s="139" t="s">
        <v>185</v>
      </c>
      <c r="E499" s="537" t="s">
        <v>238</v>
      </c>
      <c r="F499" s="530">
        <v>15</v>
      </c>
      <c r="G499" s="531" t="s">
        <v>42</v>
      </c>
      <c r="H499" s="532">
        <v>2750000</v>
      </c>
      <c r="I499" s="145">
        <f t="shared" ref="I499:I530" si="148">SUM(F499*H499)</f>
        <v>41250000</v>
      </c>
      <c r="J499" s="152">
        <v>0</v>
      </c>
      <c r="K499" s="146">
        <f t="shared" ref="K499:K530" si="149">SUM(I499*J499)</f>
        <v>0</v>
      </c>
      <c r="L499" s="146">
        <f t="shared" ref="L499:L530" si="150">SUM(I499-K499)</f>
        <v>41250000</v>
      </c>
      <c r="M499" s="121">
        <f>SUM(L499:L499)</f>
        <v>41250000</v>
      </c>
      <c r="N499" s="121">
        <f>SUM(M499*11%)</f>
        <v>4537500</v>
      </c>
      <c r="O499" s="121">
        <f>SUM(M499*1.5%)</f>
        <v>618750</v>
      </c>
      <c r="P499" s="121">
        <f>SUM(M499+N499)</f>
        <v>45787500</v>
      </c>
      <c r="Q499" s="250" t="s">
        <v>260</v>
      </c>
      <c r="R499" s="145">
        <v>990000</v>
      </c>
      <c r="S499" s="148">
        <f>SUM(F499*R499)</f>
        <v>14850000</v>
      </c>
      <c r="T499" s="149">
        <v>0</v>
      </c>
      <c r="U499" s="121">
        <f t="shared" ref="U499:U508" si="151">SUM(S499*T499)</f>
        <v>0</v>
      </c>
      <c r="V499" s="121">
        <f t="shared" ref="V499:V530" si="152">SUM(S499-U499)</f>
        <v>14850000</v>
      </c>
      <c r="W499" s="146">
        <f t="shared" ref="W499:W530" si="153">SUM(V499)</f>
        <v>14850000</v>
      </c>
      <c r="X499" s="149">
        <v>0.11</v>
      </c>
      <c r="Y499" s="146">
        <f>SUM(W499+(W499*X499))</f>
        <v>16483500</v>
      </c>
    </row>
    <row r="500" spans="1:297" s="85" customFormat="1" ht="15.5" x14ac:dyDescent="0.35">
      <c r="A500" s="817">
        <v>2</v>
      </c>
      <c r="B500" s="873">
        <v>45417</v>
      </c>
      <c r="C500" s="876" t="s">
        <v>549</v>
      </c>
      <c r="D500" s="823" t="s">
        <v>72</v>
      </c>
      <c r="E500" s="317" t="s">
        <v>547</v>
      </c>
      <c r="F500" s="318">
        <v>1</v>
      </c>
      <c r="G500" s="319" t="s">
        <v>42</v>
      </c>
      <c r="H500" s="692">
        <v>67000</v>
      </c>
      <c r="I500" s="93">
        <f t="shared" si="148"/>
        <v>67000</v>
      </c>
      <c r="J500" s="592">
        <v>0</v>
      </c>
      <c r="K500" s="94">
        <f t="shared" si="149"/>
        <v>0</v>
      </c>
      <c r="L500" s="88">
        <f t="shared" si="150"/>
        <v>67000</v>
      </c>
      <c r="M500" s="88">
        <f>SUM(L500:L502)</f>
        <v>1637000</v>
      </c>
      <c r="N500" s="88">
        <f>SUM(M500*11%)</f>
        <v>180070</v>
      </c>
      <c r="O500" s="88"/>
      <c r="P500" s="229">
        <f>SUM(M500+N500)</f>
        <v>1817070</v>
      </c>
      <c r="Q500" s="693" t="s">
        <v>73</v>
      </c>
      <c r="R500" s="694">
        <v>35200</v>
      </c>
      <c r="S500" s="422">
        <f>SUM(F500*R500)</f>
        <v>35200</v>
      </c>
      <c r="T500" s="423">
        <v>0.25</v>
      </c>
      <c r="U500" s="229">
        <f t="shared" si="151"/>
        <v>8800</v>
      </c>
      <c r="V500" s="229">
        <f t="shared" si="152"/>
        <v>26400</v>
      </c>
      <c r="W500" s="382">
        <f t="shared" si="153"/>
        <v>26400</v>
      </c>
      <c r="X500" s="423">
        <v>0.11</v>
      </c>
      <c r="Y500" s="382">
        <f>SUM(W500+(W500*X500))</f>
        <v>29304</v>
      </c>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row>
    <row r="501" spans="1:297" s="85" customFormat="1" ht="15.5" x14ac:dyDescent="0.35">
      <c r="A501" s="818"/>
      <c r="B501" s="874"/>
      <c r="C501" s="877"/>
      <c r="D501" s="824"/>
      <c r="E501" s="282" t="s">
        <v>74</v>
      </c>
      <c r="F501" s="310">
        <v>2</v>
      </c>
      <c r="G501" s="311" t="s">
        <v>52</v>
      </c>
      <c r="H501" s="437">
        <v>335000</v>
      </c>
      <c r="I501" s="160">
        <f t="shared" si="148"/>
        <v>670000</v>
      </c>
      <c r="J501" s="438">
        <v>0</v>
      </c>
      <c r="K501" s="127">
        <f t="shared" si="149"/>
        <v>0</v>
      </c>
      <c r="L501" s="58">
        <f t="shared" si="150"/>
        <v>670000</v>
      </c>
      <c r="M501" s="58"/>
      <c r="N501" s="58"/>
      <c r="O501" s="58"/>
      <c r="P501" s="352"/>
      <c r="Q501" s="695" t="s">
        <v>329</v>
      </c>
      <c r="R501" s="696">
        <v>39000</v>
      </c>
      <c r="S501" s="416">
        <f>SUM(F501*R501)</f>
        <v>78000</v>
      </c>
      <c r="T501" s="417">
        <v>0</v>
      </c>
      <c r="U501" s="352">
        <f t="shared" si="151"/>
        <v>0</v>
      </c>
      <c r="V501" s="352">
        <f t="shared" si="152"/>
        <v>78000</v>
      </c>
      <c r="W501" s="415">
        <f t="shared" si="153"/>
        <v>78000</v>
      </c>
      <c r="X501" s="417">
        <v>0.11</v>
      </c>
      <c r="Y501" s="415">
        <f>SUM(W501+(W501*X501))</f>
        <v>86580</v>
      </c>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row>
    <row r="502" spans="1:297" s="47" customFormat="1" ht="15.5" x14ac:dyDescent="0.35">
      <c r="A502" s="819"/>
      <c r="B502" s="875"/>
      <c r="C502" s="878"/>
      <c r="D502" s="825"/>
      <c r="E502" s="308" t="s">
        <v>548</v>
      </c>
      <c r="F502" s="314">
        <v>1</v>
      </c>
      <c r="G502" s="315" t="s">
        <v>42</v>
      </c>
      <c r="H502" s="697">
        <v>900000</v>
      </c>
      <c r="I502" s="95">
        <f t="shared" si="148"/>
        <v>900000</v>
      </c>
      <c r="J502" s="593">
        <v>0</v>
      </c>
      <c r="K502" s="96">
        <f t="shared" si="149"/>
        <v>0</v>
      </c>
      <c r="L502" s="48">
        <f t="shared" si="150"/>
        <v>900000</v>
      </c>
      <c r="N502" s="48">
        <f>SUM(M502*11%)</f>
        <v>0</v>
      </c>
      <c r="Q502" s="698" t="s">
        <v>73</v>
      </c>
      <c r="R502" s="699">
        <v>300000</v>
      </c>
      <c r="S502" s="420">
        <f>SUM(F502*R502)</f>
        <v>300000</v>
      </c>
      <c r="T502" s="421">
        <v>0.25</v>
      </c>
      <c r="U502" s="351">
        <f t="shared" si="151"/>
        <v>75000</v>
      </c>
      <c r="V502" s="351">
        <f t="shared" si="152"/>
        <v>225000</v>
      </c>
      <c r="W502" s="383">
        <f t="shared" si="153"/>
        <v>225000</v>
      </c>
      <c r="X502" s="421">
        <v>0.11</v>
      </c>
      <c r="Y502" s="383">
        <f>SUM(W502+(W502*X502))</f>
        <v>249750</v>
      </c>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row>
    <row r="503" spans="1:297" ht="15.5" x14ac:dyDescent="0.35">
      <c r="A503" s="786">
        <v>3</v>
      </c>
      <c r="B503" s="783">
        <v>45412</v>
      </c>
      <c r="C503" s="859">
        <v>118170525</v>
      </c>
      <c r="D503" s="786" t="s">
        <v>63</v>
      </c>
      <c r="E503" s="86" t="s">
        <v>157</v>
      </c>
      <c r="F503" s="495">
        <v>1</v>
      </c>
      <c r="G503" s="133" t="s">
        <v>39</v>
      </c>
      <c r="H503" s="204">
        <v>4320000</v>
      </c>
      <c r="I503" s="123">
        <f t="shared" si="148"/>
        <v>4320000</v>
      </c>
      <c r="J503" s="87">
        <v>0.2</v>
      </c>
      <c r="K503" s="134">
        <f t="shared" si="149"/>
        <v>864000</v>
      </c>
      <c r="L503" s="134">
        <f t="shared" si="150"/>
        <v>3456000</v>
      </c>
      <c r="M503" s="134">
        <f>SUM(L503:L504)</f>
        <v>4356250.4000000004</v>
      </c>
      <c r="N503" s="134">
        <f>SUM(M503*11%)</f>
        <v>479187.54400000005</v>
      </c>
      <c r="O503" s="129"/>
      <c r="P503" s="129">
        <f>SUM(M503+N503)</f>
        <v>4835437.9440000001</v>
      </c>
      <c r="Q503" s="171" t="s">
        <v>58</v>
      </c>
      <c r="R503" s="137">
        <v>510000</v>
      </c>
      <c r="S503" s="137">
        <f>SUM(F503*R503)</f>
        <v>510000</v>
      </c>
      <c r="T503" s="138">
        <v>0</v>
      </c>
      <c r="U503" s="129">
        <f t="shared" si="151"/>
        <v>0</v>
      </c>
      <c r="V503" s="129">
        <f t="shared" si="152"/>
        <v>510000</v>
      </c>
      <c r="W503" s="134">
        <f t="shared" si="153"/>
        <v>510000</v>
      </c>
      <c r="X503" s="138">
        <v>0.11</v>
      </c>
      <c r="Y503" s="134">
        <f t="shared" ref="Y503:Y510" si="154">SUM(W503)+(W503*X503)</f>
        <v>566100</v>
      </c>
    </row>
    <row r="504" spans="1:297" ht="15.5" x14ac:dyDescent="0.35">
      <c r="A504" s="788"/>
      <c r="B504" s="785"/>
      <c r="C504" s="861"/>
      <c r="D504" s="788"/>
      <c r="E504" s="90" t="s">
        <v>546</v>
      </c>
      <c r="F504" s="202">
        <v>1</v>
      </c>
      <c r="G504" s="136" t="s">
        <v>65</v>
      </c>
      <c r="H504" s="51">
        <v>1125313</v>
      </c>
      <c r="I504" s="44">
        <f t="shared" si="148"/>
        <v>1125313</v>
      </c>
      <c r="J504" s="91">
        <v>0.2</v>
      </c>
      <c r="K504" s="46">
        <f t="shared" si="149"/>
        <v>225062.6</v>
      </c>
      <c r="L504" s="46">
        <f t="shared" si="150"/>
        <v>900250.4</v>
      </c>
      <c r="M504" s="496"/>
      <c r="N504" s="81"/>
      <c r="O504" s="81"/>
      <c r="P504" s="494"/>
      <c r="Q504" s="128" t="s">
        <v>58</v>
      </c>
      <c r="R504" s="97">
        <v>1050000</v>
      </c>
      <c r="S504" s="97">
        <f>SUM(F504*R504)</f>
        <v>1050000</v>
      </c>
      <c r="T504" s="83">
        <v>0.4</v>
      </c>
      <c r="U504" s="81">
        <f t="shared" si="151"/>
        <v>420000</v>
      </c>
      <c r="V504" s="81">
        <f t="shared" si="152"/>
        <v>630000</v>
      </c>
      <c r="W504" s="46">
        <f t="shared" si="153"/>
        <v>630000</v>
      </c>
      <c r="X504" s="83">
        <v>0.11</v>
      </c>
      <c r="Y504" s="46">
        <f t="shared" si="154"/>
        <v>699300</v>
      </c>
    </row>
    <row r="505" spans="1:297" ht="15.5" x14ac:dyDescent="0.35">
      <c r="A505" s="786">
        <v>2</v>
      </c>
      <c r="B505" s="783">
        <v>45418</v>
      </c>
      <c r="C505" s="859">
        <v>118180525</v>
      </c>
      <c r="D505" s="786" t="s">
        <v>63</v>
      </c>
      <c r="E505" s="86" t="s">
        <v>197</v>
      </c>
      <c r="F505" s="203">
        <v>1</v>
      </c>
      <c r="G505" s="133" t="s">
        <v>45</v>
      </c>
      <c r="H505" s="132">
        <v>2399258</v>
      </c>
      <c r="I505" s="123">
        <f t="shared" si="148"/>
        <v>2399258</v>
      </c>
      <c r="J505" s="133">
        <v>0.2</v>
      </c>
      <c r="K505" s="134">
        <f t="shared" si="149"/>
        <v>479851.60000000003</v>
      </c>
      <c r="L505" s="134">
        <f t="shared" si="150"/>
        <v>1919406.4</v>
      </c>
      <c r="M505" s="134">
        <f>SUM(L505:L507)</f>
        <v>3491253.6</v>
      </c>
      <c r="N505" s="134">
        <f>SUM(M505*11%)</f>
        <v>384037.89600000001</v>
      </c>
      <c r="O505" s="129"/>
      <c r="P505" s="129">
        <f>SUM(M505+N505)</f>
        <v>3875291.4960000003</v>
      </c>
      <c r="Q505" s="171" t="s">
        <v>77</v>
      </c>
      <c r="R505" s="137">
        <v>1300000</v>
      </c>
      <c r="S505" s="137">
        <f>SUM(F505*R505)</f>
        <v>1300000</v>
      </c>
      <c r="T505" s="138">
        <v>0.5</v>
      </c>
      <c r="U505" s="129">
        <f t="shared" si="151"/>
        <v>650000</v>
      </c>
      <c r="V505" s="129">
        <f t="shared" si="152"/>
        <v>650000</v>
      </c>
      <c r="W505" s="134">
        <f t="shared" si="153"/>
        <v>650000</v>
      </c>
      <c r="X505" s="138">
        <v>0.11</v>
      </c>
      <c r="Y505" s="134">
        <f t="shared" si="154"/>
        <v>721500</v>
      </c>
    </row>
    <row r="506" spans="1:297" ht="15.5" x14ac:dyDescent="0.35">
      <c r="A506" s="787"/>
      <c r="B506" s="784"/>
      <c r="C506" s="860"/>
      <c r="D506" s="787"/>
      <c r="E506" s="70" t="s">
        <v>168</v>
      </c>
      <c r="F506" s="300">
        <v>1</v>
      </c>
      <c r="G506" s="158" t="s">
        <v>65</v>
      </c>
      <c r="H506" s="53">
        <v>1609970</v>
      </c>
      <c r="I506" s="54">
        <f t="shared" si="148"/>
        <v>1609970</v>
      </c>
      <c r="J506" s="158">
        <v>0.2</v>
      </c>
      <c r="K506" s="56">
        <f t="shared" si="149"/>
        <v>321994</v>
      </c>
      <c r="L506" s="56">
        <f t="shared" si="150"/>
        <v>1287976</v>
      </c>
      <c r="M506" s="56"/>
      <c r="N506" s="56"/>
      <c r="O506" s="73"/>
      <c r="P506" s="73"/>
      <c r="Q506" s="77" t="s">
        <v>104</v>
      </c>
      <c r="R506" s="78">
        <v>67500</v>
      </c>
      <c r="S506" s="78">
        <f>SUM(F506*R506)</f>
        <v>67500</v>
      </c>
      <c r="T506" s="79">
        <v>0</v>
      </c>
      <c r="U506" s="73">
        <f t="shared" si="151"/>
        <v>0</v>
      </c>
      <c r="V506" s="73">
        <f t="shared" si="152"/>
        <v>67500</v>
      </c>
      <c r="W506" s="56">
        <f t="shared" si="153"/>
        <v>67500</v>
      </c>
      <c r="X506" s="79">
        <v>0.11</v>
      </c>
      <c r="Y506" s="56">
        <f t="shared" si="154"/>
        <v>74925</v>
      </c>
    </row>
    <row r="507" spans="1:297" ht="15.5" x14ac:dyDescent="0.35">
      <c r="A507" s="788"/>
      <c r="B507" s="785"/>
      <c r="C507" s="861"/>
      <c r="D507" s="788"/>
      <c r="E507" s="90" t="s">
        <v>199</v>
      </c>
      <c r="F507" s="323">
        <v>1</v>
      </c>
      <c r="G507" s="136" t="s">
        <v>65</v>
      </c>
      <c r="H507" s="51">
        <v>354839</v>
      </c>
      <c r="I507" s="44">
        <f t="shared" si="148"/>
        <v>354839</v>
      </c>
      <c r="J507" s="136">
        <v>0.2</v>
      </c>
      <c r="K507" s="46">
        <f t="shared" si="149"/>
        <v>70967.8</v>
      </c>
      <c r="L507" s="46">
        <f t="shared" si="150"/>
        <v>283871.2</v>
      </c>
      <c r="M507" s="46"/>
      <c r="N507" s="46"/>
      <c r="O507" s="81"/>
      <c r="P507" s="81"/>
      <c r="Q507" s="128" t="s">
        <v>104</v>
      </c>
      <c r="R507" s="97">
        <v>67500</v>
      </c>
      <c r="S507" s="97">
        <f>SUM(F507*R507)</f>
        <v>67500</v>
      </c>
      <c r="T507" s="83">
        <v>0</v>
      </c>
      <c r="U507" s="81">
        <f t="shared" si="151"/>
        <v>0</v>
      </c>
      <c r="V507" s="81">
        <f t="shared" si="152"/>
        <v>67500</v>
      </c>
      <c r="W507" s="46">
        <f t="shared" si="153"/>
        <v>67500</v>
      </c>
      <c r="X507" s="83">
        <v>0.11</v>
      </c>
      <c r="Y507" s="46">
        <f t="shared" si="154"/>
        <v>74925</v>
      </c>
    </row>
    <row r="508" spans="1:297" ht="15.5" x14ac:dyDescent="0.35">
      <c r="A508" s="786">
        <v>5</v>
      </c>
      <c r="B508" s="783">
        <v>45418</v>
      </c>
      <c r="C508" s="859">
        <v>118190525</v>
      </c>
      <c r="D508" s="786" t="s">
        <v>63</v>
      </c>
      <c r="E508" s="172" t="s">
        <v>48</v>
      </c>
      <c r="F508" s="619">
        <v>5</v>
      </c>
      <c r="G508" s="619" t="s">
        <v>45</v>
      </c>
      <c r="H508" s="248">
        <v>354600</v>
      </c>
      <c r="I508" s="123">
        <f t="shared" si="148"/>
        <v>1773000</v>
      </c>
      <c r="J508" s="133">
        <v>0.2</v>
      </c>
      <c r="K508" s="134">
        <f t="shared" si="149"/>
        <v>354600</v>
      </c>
      <c r="L508" s="134">
        <f t="shared" si="150"/>
        <v>1418400</v>
      </c>
      <c r="M508" s="134">
        <f>SUM(L508:L510)</f>
        <v>4042916</v>
      </c>
      <c r="N508" s="134">
        <f>SUM(M508*11%)</f>
        <v>444720.76</v>
      </c>
      <c r="O508" s="129"/>
      <c r="P508" s="129">
        <f>SUM(M508+N508)</f>
        <v>4487636.76</v>
      </c>
      <c r="Q508" s="171" t="s">
        <v>47</v>
      </c>
      <c r="R508" s="137">
        <v>159100</v>
      </c>
      <c r="S508" s="137">
        <f>SUM(F508*R508)</f>
        <v>795500</v>
      </c>
      <c r="T508" s="138">
        <v>0.22</v>
      </c>
      <c r="U508" s="129">
        <f t="shared" si="151"/>
        <v>175010</v>
      </c>
      <c r="V508" s="129">
        <f t="shared" si="152"/>
        <v>620490</v>
      </c>
      <c r="W508" s="134">
        <f t="shared" si="153"/>
        <v>620490</v>
      </c>
      <c r="X508" s="138">
        <v>0.11</v>
      </c>
      <c r="Y508" s="134">
        <f t="shared" si="154"/>
        <v>688743.9</v>
      </c>
    </row>
    <row r="509" spans="1:297" ht="15.5" x14ac:dyDescent="0.35">
      <c r="A509" s="787"/>
      <c r="B509" s="784"/>
      <c r="C509" s="860"/>
      <c r="D509" s="787"/>
      <c r="E509" s="183" t="s">
        <v>151</v>
      </c>
      <c r="F509" s="310">
        <v>5</v>
      </c>
      <c r="G509" s="393" t="s">
        <v>52</v>
      </c>
      <c r="H509" s="53">
        <v>475484</v>
      </c>
      <c r="I509" s="54">
        <f t="shared" si="148"/>
        <v>2377420</v>
      </c>
      <c r="J509" s="158">
        <v>0.2</v>
      </c>
      <c r="K509" s="56">
        <f t="shared" si="149"/>
        <v>475484</v>
      </c>
      <c r="L509" s="56">
        <f t="shared" si="150"/>
        <v>1901936</v>
      </c>
      <c r="M509" s="57"/>
      <c r="N509" s="57"/>
      <c r="O509" s="57"/>
      <c r="P509" s="57"/>
      <c r="Q509" s="77" t="s">
        <v>104</v>
      </c>
      <c r="R509" s="78">
        <v>133756</v>
      </c>
      <c r="S509" s="78">
        <f>SUM(F509*R509)</f>
        <v>668780</v>
      </c>
      <c r="T509" s="79">
        <v>0</v>
      </c>
      <c r="U509" s="73"/>
      <c r="V509" s="73">
        <f t="shared" si="152"/>
        <v>668780</v>
      </c>
      <c r="W509" s="56">
        <f t="shared" si="153"/>
        <v>668780</v>
      </c>
      <c r="X509" s="79">
        <v>0.11</v>
      </c>
      <c r="Y509" s="56">
        <f t="shared" si="154"/>
        <v>742345.8</v>
      </c>
    </row>
    <row r="510" spans="1:297" ht="15.5" x14ac:dyDescent="0.35">
      <c r="A510" s="788"/>
      <c r="B510" s="785"/>
      <c r="C510" s="861"/>
      <c r="D510" s="788"/>
      <c r="E510" s="90" t="s">
        <v>161</v>
      </c>
      <c r="F510" s="202">
        <v>5</v>
      </c>
      <c r="G510" s="136" t="s">
        <v>52</v>
      </c>
      <c r="H510" s="126">
        <v>180645</v>
      </c>
      <c r="I510" s="44">
        <f t="shared" si="148"/>
        <v>903225</v>
      </c>
      <c r="J510" s="91">
        <v>0.2</v>
      </c>
      <c r="K510" s="46">
        <f t="shared" si="149"/>
        <v>180645</v>
      </c>
      <c r="L510" s="46">
        <f t="shared" si="150"/>
        <v>722580</v>
      </c>
      <c r="M510" s="84"/>
      <c r="N510" s="81"/>
      <c r="O510" s="81"/>
      <c r="P510" s="45"/>
      <c r="Q510" s="128" t="s">
        <v>104</v>
      </c>
      <c r="R510" s="97">
        <v>90800</v>
      </c>
      <c r="S510" s="97">
        <f>SUM(F510*R510)</f>
        <v>454000</v>
      </c>
      <c r="T510" s="83">
        <v>0</v>
      </c>
      <c r="U510" s="81">
        <f t="shared" ref="U510:U541" si="155">SUM(S510*T510)</f>
        <v>0</v>
      </c>
      <c r="V510" s="81">
        <f t="shared" si="152"/>
        <v>454000</v>
      </c>
      <c r="W510" s="46">
        <f t="shared" si="153"/>
        <v>454000</v>
      </c>
      <c r="X510" s="83">
        <v>0.11</v>
      </c>
      <c r="Y510" s="46">
        <f t="shared" si="154"/>
        <v>503940</v>
      </c>
    </row>
    <row r="511" spans="1:297" s="120" customFormat="1" ht="15.5" x14ac:dyDescent="0.35">
      <c r="A511" s="786">
        <v>6</v>
      </c>
      <c r="B511" s="783">
        <v>45786</v>
      </c>
      <c r="C511" s="786">
        <v>118200525</v>
      </c>
      <c r="D511" s="786" t="s">
        <v>37</v>
      </c>
      <c r="E511" s="172" t="s">
        <v>85</v>
      </c>
      <c r="F511" s="203">
        <v>1</v>
      </c>
      <c r="G511" s="319" t="s">
        <v>39</v>
      </c>
      <c r="H511" s="204">
        <v>627000</v>
      </c>
      <c r="I511" s="412">
        <f t="shared" si="148"/>
        <v>627000</v>
      </c>
      <c r="J511" s="319">
        <v>0</v>
      </c>
      <c r="K511" s="382">
        <f t="shared" si="149"/>
        <v>0</v>
      </c>
      <c r="L511" s="382">
        <f t="shared" si="150"/>
        <v>627000</v>
      </c>
      <c r="M511" s="846">
        <f>SUM(L511:L560)</f>
        <v>110459668.60000001</v>
      </c>
      <c r="N511" s="846">
        <f>SUM(M511*11%)</f>
        <v>12150563.546000002</v>
      </c>
      <c r="O511" s="187"/>
      <c r="P511" s="846">
        <f>SUM(M511+N511)</f>
        <v>122610232.14600001</v>
      </c>
      <c r="Q511" s="485" t="s">
        <v>258</v>
      </c>
      <c r="R511" s="337">
        <v>270930</v>
      </c>
      <c r="S511" s="649">
        <f>SUM(F511*R511)</f>
        <v>270930</v>
      </c>
      <c r="T511" s="638">
        <v>0</v>
      </c>
      <c r="U511" s="239">
        <f t="shared" si="155"/>
        <v>0</v>
      </c>
      <c r="V511" s="239">
        <f t="shared" si="152"/>
        <v>270930</v>
      </c>
      <c r="W511" s="238">
        <f t="shared" si="153"/>
        <v>270930</v>
      </c>
      <c r="X511" s="638">
        <v>0.11</v>
      </c>
      <c r="Y511" s="238">
        <f t="shared" ref="Y511:Y542" si="156">SUM(W511+(W511*X511))</f>
        <v>300732.3</v>
      </c>
    </row>
    <row r="512" spans="1:297" s="120" customFormat="1" ht="15.5" x14ac:dyDescent="0.35">
      <c r="A512" s="787"/>
      <c r="B512" s="784"/>
      <c r="C512" s="787"/>
      <c r="D512" s="787"/>
      <c r="E512" s="282" t="s">
        <v>351</v>
      </c>
      <c r="F512" s="310">
        <v>20</v>
      </c>
      <c r="G512" s="311" t="s">
        <v>45</v>
      </c>
      <c r="H512" s="312">
        <v>27000</v>
      </c>
      <c r="I512" s="413">
        <f t="shared" si="148"/>
        <v>540000</v>
      </c>
      <c r="J512" s="311">
        <v>0.2</v>
      </c>
      <c r="K512" s="415">
        <f t="shared" si="149"/>
        <v>108000</v>
      </c>
      <c r="L512" s="415">
        <f t="shared" si="150"/>
        <v>432000</v>
      </c>
      <c r="M512" s="848"/>
      <c r="N512" s="848"/>
      <c r="O512" s="197"/>
      <c r="P512" s="848"/>
      <c r="Q512" s="484" t="s">
        <v>68</v>
      </c>
      <c r="R512" s="483">
        <v>9009</v>
      </c>
      <c r="S512" s="155">
        <f>SUM(F512*R512)</f>
        <v>180180</v>
      </c>
      <c r="T512" s="156">
        <v>0</v>
      </c>
      <c r="U512" s="480">
        <f t="shared" si="155"/>
        <v>0</v>
      </c>
      <c r="V512" s="480">
        <f t="shared" si="152"/>
        <v>180180</v>
      </c>
      <c r="W512" s="424">
        <f t="shared" si="153"/>
        <v>180180</v>
      </c>
      <c r="X512" s="156">
        <v>0</v>
      </c>
      <c r="Y512" s="424">
        <f t="shared" si="156"/>
        <v>180180</v>
      </c>
    </row>
    <row r="513" spans="1:25" s="120" customFormat="1" ht="15.5" x14ac:dyDescent="0.35">
      <c r="A513" s="787"/>
      <c r="B513" s="784"/>
      <c r="C513" s="787"/>
      <c r="D513" s="787"/>
      <c r="E513" s="282" t="s">
        <v>177</v>
      </c>
      <c r="F513" s="310">
        <v>1</v>
      </c>
      <c r="G513" s="311" t="s">
        <v>39</v>
      </c>
      <c r="H513" s="312">
        <v>983000</v>
      </c>
      <c r="I513" s="413">
        <f t="shared" si="148"/>
        <v>983000</v>
      </c>
      <c r="J513" s="311">
        <v>0</v>
      </c>
      <c r="K513" s="415">
        <f t="shared" si="149"/>
        <v>0</v>
      </c>
      <c r="L513" s="415">
        <f t="shared" si="150"/>
        <v>983000</v>
      </c>
      <c r="M513" s="848"/>
      <c r="N513" s="848"/>
      <c r="O513" s="197"/>
      <c r="P513" s="848"/>
      <c r="Q513" s="484" t="s">
        <v>258</v>
      </c>
      <c r="R513" s="483">
        <v>424765</v>
      </c>
      <c r="S513" s="155">
        <f>SUM(F513*R513)</f>
        <v>424765</v>
      </c>
      <c r="T513" s="156">
        <v>0</v>
      </c>
      <c r="U513" s="480">
        <f t="shared" si="155"/>
        <v>0</v>
      </c>
      <c r="V513" s="480">
        <f t="shared" si="152"/>
        <v>424765</v>
      </c>
      <c r="W513" s="424">
        <f t="shared" si="153"/>
        <v>424765</v>
      </c>
      <c r="X513" s="156">
        <v>0.11</v>
      </c>
      <c r="Y513" s="424">
        <f t="shared" si="156"/>
        <v>471489.15</v>
      </c>
    </row>
    <row r="514" spans="1:25" s="120" customFormat="1" ht="15.5" x14ac:dyDescent="0.35">
      <c r="A514" s="787"/>
      <c r="B514" s="784"/>
      <c r="C514" s="787"/>
      <c r="D514" s="787"/>
      <c r="E514" s="125" t="s">
        <v>359</v>
      </c>
      <c r="F514" s="75">
        <v>10</v>
      </c>
      <c r="G514" s="158" t="s">
        <v>45</v>
      </c>
      <c r="H514" s="157">
        <v>160000</v>
      </c>
      <c r="I514" s="413">
        <f t="shared" si="148"/>
        <v>1600000</v>
      </c>
      <c r="J514" s="311">
        <v>0.2</v>
      </c>
      <c r="K514" s="415">
        <f t="shared" si="149"/>
        <v>320000</v>
      </c>
      <c r="L514" s="415">
        <f t="shared" si="150"/>
        <v>1280000</v>
      </c>
      <c r="M514" s="848"/>
      <c r="N514" s="848"/>
      <c r="O514" s="197"/>
      <c r="P514" s="848"/>
      <c r="Q514" s="484" t="s">
        <v>88</v>
      </c>
      <c r="R514" s="483">
        <v>54100</v>
      </c>
      <c r="S514" s="155">
        <f>SUM(F514*R514)</f>
        <v>541000</v>
      </c>
      <c r="T514" s="156">
        <v>0</v>
      </c>
      <c r="U514" s="480">
        <f t="shared" si="155"/>
        <v>0</v>
      </c>
      <c r="V514" s="480">
        <f t="shared" si="152"/>
        <v>541000</v>
      </c>
      <c r="W514" s="424">
        <f t="shared" si="153"/>
        <v>541000</v>
      </c>
      <c r="X514" s="156">
        <v>0.11</v>
      </c>
      <c r="Y514" s="424">
        <f t="shared" si="156"/>
        <v>600510</v>
      </c>
    </row>
    <row r="515" spans="1:25" s="120" customFormat="1" ht="15.5" x14ac:dyDescent="0.35">
      <c r="A515" s="787"/>
      <c r="B515" s="784"/>
      <c r="C515" s="787"/>
      <c r="D515" s="787"/>
      <c r="E515" s="125" t="s">
        <v>354</v>
      </c>
      <c r="F515" s="75">
        <v>5</v>
      </c>
      <c r="G515" s="158" t="s">
        <v>45</v>
      </c>
      <c r="H515" s="157">
        <v>145000</v>
      </c>
      <c r="I515" s="413">
        <f t="shared" si="148"/>
        <v>725000</v>
      </c>
      <c r="J515" s="311">
        <v>0.2</v>
      </c>
      <c r="K515" s="415">
        <f t="shared" si="149"/>
        <v>145000</v>
      </c>
      <c r="L515" s="415">
        <f t="shared" si="150"/>
        <v>580000</v>
      </c>
      <c r="M515" s="848"/>
      <c r="N515" s="848"/>
      <c r="O515" s="197"/>
      <c r="P515" s="848"/>
      <c r="Q515" s="484" t="s">
        <v>88</v>
      </c>
      <c r="R515" s="483">
        <v>52300</v>
      </c>
      <c r="S515" s="155">
        <f>SUM(F515*R515)</f>
        <v>261500</v>
      </c>
      <c r="T515" s="156">
        <v>0</v>
      </c>
      <c r="U515" s="480">
        <f t="shared" si="155"/>
        <v>0</v>
      </c>
      <c r="V515" s="480">
        <f t="shared" si="152"/>
        <v>261500</v>
      </c>
      <c r="W515" s="424">
        <f t="shared" si="153"/>
        <v>261500</v>
      </c>
      <c r="X515" s="156">
        <v>0.11</v>
      </c>
      <c r="Y515" s="424">
        <f t="shared" si="156"/>
        <v>290265</v>
      </c>
    </row>
    <row r="516" spans="1:25" s="120" customFormat="1" ht="15.5" x14ac:dyDescent="0.35">
      <c r="A516" s="787"/>
      <c r="B516" s="784"/>
      <c r="C516" s="787"/>
      <c r="D516" s="787"/>
      <c r="E516" s="125" t="s">
        <v>114</v>
      </c>
      <c r="F516" s="75">
        <v>2</v>
      </c>
      <c r="G516" s="158" t="s">
        <v>39</v>
      </c>
      <c r="H516" s="157">
        <v>1592000</v>
      </c>
      <c r="I516" s="413">
        <f t="shared" si="148"/>
        <v>3184000</v>
      </c>
      <c r="J516" s="158">
        <v>0</v>
      </c>
      <c r="K516" s="415">
        <f t="shared" si="149"/>
        <v>0</v>
      </c>
      <c r="L516" s="415">
        <f t="shared" si="150"/>
        <v>3184000</v>
      </c>
      <c r="M516" s="848"/>
      <c r="N516" s="848"/>
      <c r="O516" s="197"/>
      <c r="P516" s="848"/>
      <c r="Q516" s="484" t="s">
        <v>258</v>
      </c>
      <c r="R516" s="483">
        <v>473110</v>
      </c>
      <c r="S516" s="155">
        <f>SUM(F516*R516)</f>
        <v>946220</v>
      </c>
      <c r="T516" s="156">
        <v>0</v>
      </c>
      <c r="U516" s="480">
        <f t="shared" si="155"/>
        <v>0</v>
      </c>
      <c r="V516" s="480">
        <f t="shared" si="152"/>
        <v>946220</v>
      </c>
      <c r="W516" s="424">
        <f t="shared" si="153"/>
        <v>946220</v>
      </c>
      <c r="X516" s="156">
        <v>0.11</v>
      </c>
      <c r="Y516" s="424">
        <f t="shared" si="156"/>
        <v>1050304.2</v>
      </c>
    </row>
    <row r="517" spans="1:25" s="120" customFormat="1" ht="15.5" x14ac:dyDescent="0.35">
      <c r="A517" s="787"/>
      <c r="B517" s="784"/>
      <c r="C517" s="787"/>
      <c r="D517" s="787"/>
      <c r="E517" s="125" t="s">
        <v>357</v>
      </c>
      <c r="F517" s="310">
        <v>10</v>
      </c>
      <c r="G517" s="311" t="s">
        <v>52</v>
      </c>
      <c r="H517" s="157">
        <v>117188</v>
      </c>
      <c r="I517" s="413">
        <f t="shared" si="148"/>
        <v>1171880</v>
      </c>
      <c r="J517" s="311">
        <v>0.2</v>
      </c>
      <c r="K517" s="415">
        <f t="shared" si="149"/>
        <v>234376</v>
      </c>
      <c r="L517" s="415">
        <f t="shared" si="150"/>
        <v>937504</v>
      </c>
      <c r="M517" s="848"/>
      <c r="N517" s="848"/>
      <c r="O517" s="197"/>
      <c r="P517" s="848"/>
      <c r="Q517" s="484" t="s">
        <v>68</v>
      </c>
      <c r="R517" s="483">
        <v>1625000</v>
      </c>
      <c r="S517" s="155">
        <f>SUM(F517*R517)</f>
        <v>16250000</v>
      </c>
      <c r="T517" s="156">
        <v>0</v>
      </c>
      <c r="U517" s="480">
        <f t="shared" si="155"/>
        <v>0</v>
      </c>
      <c r="V517" s="480">
        <f t="shared" si="152"/>
        <v>16250000</v>
      </c>
      <c r="W517" s="424">
        <f t="shared" si="153"/>
        <v>16250000</v>
      </c>
      <c r="X517" s="156">
        <v>0</v>
      </c>
      <c r="Y517" s="424">
        <f t="shared" si="156"/>
        <v>16250000</v>
      </c>
    </row>
    <row r="518" spans="1:25" s="120" customFormat="1" ht="15.5" x14ac:dyDescent="0.35">
      <c r="A518" s="787"/>
      <c r="B518" s="784"/>
      <c r="C518" s="787"/>
      <c r="D518" s="787"/>
      <c r="E518" s="70" t="s">
        <v>193</v>
      </c>
      <c r="F518" s="75">
        <v>1</v>
      </c>
      <c r="G518" s="311" t="s">
        <v>45</v>
      </c>
      <c r="H518" s="297">
        <v>2603750</v>
      </c>
      <c r="I518" s="413">
        <f t="shared" si="148"/>
        <v>2603750</v>
      </c>
      <c r="J518" s="311">
        <v>0.2</v>
      </c>
      <c r="K518" s="415">
        <f t="shared" si="149"/>
        <v>520750</v>
      </c>
      <c r="L518" s="415">
        <f t="shared" si="150"/>
        <v>2083000</v>
      </c>
      <c r="M518" s="848"/>
      <c r="N518" s="848"/>
      <c r="O518" s="197"/>
      <c r="P518" s="848"/>
      <c r="Q518" s="484" t="s">
        <v>536</v>
      </c>
      <c r="R518" s="483">
        <v>500500</v>
      </c>
      <c r="S518" s="155">
        <f>SUM(F518*R518)</f>
        <v>500500</v>
      </c>
      <c r="T518" s="156">
        <v>0.25</v>
      </c>
      <c r="U518" s="480">
        <f t="shared" si="155"/>
        <v>125125</v>
      </c>
      <c r="V518" s="480">
        <f t="shared" si="152"/>
        <v>375375</v>
      </c>
      <c r="W518" s="424">
        <f t="shared" si="153"/>
        <v>375375</v>
      </c>
      <c r="X518" s="156">
        <v>0.11</v>
      </c>
      <c r="Y518" s="424">
        <f t="shared" si="156"/>
        <v>416666.25</v>
      </c>
    </row>
    <row r="519" spans="1:25" s="120" customFormat="1" ht="15.5" x14ac:dyDescent="0.35">
      <c r="A519" s="787"/>
      <c r="B519" s="784"/>
      <c r="C519" s="787"/>
      <c r="D519" s="787"/>
      <c r="E519" s="282" t="s">
        <v>302</v>
      </c>
      <c r="F519" s="396">
        <v>10</v>
      </c>
      <c r="G519" s="414" t="s">
        <v>52</v>
      </c>
      <c r="H519" s="312">
        <v>308125</v>
      </c>
      <c r="I519" s="413">
        <f t="shared" si="148"/>
        <v>3081250</v>
      </c>
      <c r="J519" s="414">
        <v>0</v>
      </c>
      <c r="K519" s="415">
        <f t="shared" si="149"/>
        <v>0</v>
      </c>
      <c r="L519" s="415">
        <f t="shared" si="150"/>
        <v>3081250</v>
      </c>
      <c r="M519" s="848"/>
      <c r="N519" s="848"/>
      <c r="O519" s="197"/>
      <c r="P519" s="848"/>
      <c r="Q519" s="484" t="s">
        <v>104</v>
      </c>
      <c r="R519" s="483">
        <v>67500</v>
      </c>
      <c r="S519" s="155">
        <f>SUM(F519*R519)</f>
        <v>675000</v>
      </c>
      <c r="T519" s="156">
        <v>0</v>
      </c>
      <c r="U519" s="480">
        <f t="shared" si="155"/>
        <v>0</v>
      </c>
      <c r="V519" s="480">
        <f t="shared" si="152"/>
        <v>675000</v>
      </c>
      <c r="W519" s="424">
        <f t="shared" si="153"/>
        <v>675000</v>
      </c>
      <c r="X519" s="156">
        <v>0.11</v>
      </c>
      <c r="Y519" s="424">
        <f t="shared" si="156"/>
        <v>749250</v>
      </c>
    </row>
    <row r="520" spans="1:25" s="120" customFormat="1" ht="15.5" x14ac:dyDescent="0.35">
      <c r="A520" s="787"/>
      <c r="B520" s="784"/>
      <c r="C520" s="787"/>
      <c r="D520" s="787"/>
      <c r="E520" s="282" t="s">
        <v>532</v>
      </c>
      <c r="F520" s="310">
        <v>50</v>
      </c>
      <c r="G520" s="311" t="s">
        <v>45</v>
      </c>
      <c r="H520" s="312">
        <v>87500</v>
      </c>
      <c r="I520" s="413">
        <f t="shared" si="148"/>
        <v>4375000</v>
      </c>
      <c r="J520" s="311">
        <v>0.2</v>
      </c>
      <c r="K520" s="415">
        <f t="shared" si="149"/>
        <v>875000</v>
      </c>
      <c r="L520" s="415">
        <f t="shared" si="150"/>
        <v>3500000</v>
      </c>
      <c r="M520" s="848"/>
      <c r="N520" s="848"/>
      <c r="O520" s="197"/>
      <c r="P520" s="848"/>
      <c r="Q520" s="484" t="s">
        <v>88</v>
      </c>
      <c r="R520" s="483">
        <v>37838</v>
      </c>
      <c r="S520" s="155">
        <f>SUM(F520*R520)</f>
        <v>1891900</v>
      </c>
      <c r="T520" s="156">
        <v>0</v>
      </c>
      <c r="U520" s="480">
        <f t="shared" si="155"/>
        <v>0</v>
      </c>
      <c r="V520" s="480">
        <f t="shared" si="152"/>
        <v>1891900</v>
      </c>
      <c r="W520" s="424">
        <f t="shared" si="153"/>
        <v>1891900</v>
      </c>
      <c r="X520" s="156">
        <v>0.11</v>
      </c>
      <c r="Y520" s="424">
        <f t="shared" si="156"/>
        <v>2100009</v>
      </c>
    </row>
    <row r="521" spans="1:25" s="120" customFormat="1" ht="15.5" x14ac:dyDescent="0.35">
      <c r="A521" s="787"/>
      <c r="B521" s="784"/>
      <c r="C521" s="787"/>
      <c r="D521" s="787"/>
      <c r="E521" s="70" t="s">
        <v>379</v>
      </c>
      <c r="F521" s="310">
        <v>1</v>
      </c>
      <c r="G521" s="311" t="s">
        <v>46</v>
      </c>
      <c r="H521" s="157">
        <v>187500</v>
      </c>
      <c r="I521" s="413">
        <f t="shared" si="148"/>
        <v>187500</v>
      </c>
      <c r="J521" s="311">
        <v>0.2</v>
      </c>
      <c r="K521" s="415">
        <f t="shared" si="149"/>
        <v>37500</v>
      </c>
      <c r="L521" s="415">
        <f t="shared" si="150"/>
        <v>150000</v>
      </c>
      <c r="M521" s="848"/>
      <c r="N521" s="848"/>
      <c r="O521" s="197"/>
      <c r="P521" s="848"/>
      <c r="Q521" s="484" t="s">
        <v>211</v>
      </c>
      <c r="R521" s="220">
        <v>100000</v>
      </c>
      <c r="S521" s="155">
        <f>SUM(F521*R521)</f>
        <v>100000</v>
      </c>
      <c r="T521" s="156">
        <v>0.25</v>
      </c>
      <c r="U521" s="480">
        <f t="shared" si="155"/>
        <v>25000</v>
      </c>
      <c r="V521" s="480">
        <f t="shared" si="152"/>
        <v>75000</v>
      </c>
      <c r="W521" s="424">
        <f t="shared" si="153"/>
        <v>75000</v>
      </c>
      <c r="X521" s="156">
        <v>0.11</v>
      </c>
      <c r="Y521" s="424">
        <f t="shared" si="156"/>
        <v>83250</v>
      </c>
    </row>
    <row r="522" spans="1:25" s="120" customFormat="1" ht="15.5" x14ac:dyDescent="0.35">
      <c r="A522" s="787"/>
      <c r="B522" s="784"/>
      <c r="C522" s="787"/>
      <c r="D522" s="787"/>
      <c r="E522" s="125" t="s">
        <v>533</v>
      </c>
      <c r="F522" s="310">
        <v>1</v>
      </c>
      <c r="G522" s="311" t="s">
        <v>46</v>
      </c>
      <c r="H522" s="157">
        <v>187500</v>
      </c>
      <c r="I522" s="413">
        <f t="shared" si="148"/>
        <v>187500</v>
      </c>
      <c r="J522" s="311">
        <v>0.2</v>
      </c>
      <c r="K522" s="415">
        <f t="shared" si="149"/>
        <v>37500</v>
      </c>
      <c r="L522" s="415">
        <f t="shared" si="150"/>
        <v>150000</v>
      </c>
      <c r="M522" s="848"/>
      <c r="N522" s="848"/>
      <c r="O522" s="197"/>
      <c r="P522" s="848"/>
      <c r="Q522" s="484" t="s">
        <v>211</v>
      </c>
      <c r="R522" s="220">
        <v>100000</v>
      </c>
      <c r="S522" s="155">
        <f>SUM(F522*R522)</f>
        <v>100000</v>
      </c>
      <c r="T522" s="156">
        <v>0.25</v>
      </c>
      <c r="U522" s="480">
        <f t="shared" si="155"/>
        <v>25000</v>
      </c>
      <c r="V522" s="480">
        <f t="shared" si="152"/>
        <v>75000</v>
      </c>
      <c r="W522" s="424">
        <f t="shared" si="153"/>
        <v>75000</v>
      </c>
      <c r="X522" s="156">
        <v>0.11</v>
      </c>
      <c r="Y522" s="424">
        <f t="shared" si="156"/>
        <v>83250</v>
      </c>
    </row>
    <row r="523" spans="1:25" s="120" customFormat="1" ht="15.5" x14ac:dyDescent="0.35">
      <c r="A523" s="787"/>
      <c r="B523" s="784"/>
      <c r="C523" s="787"/>
      <c r="D523" s="787"/>
      <c r="E523" s="130" t="s">
        <v>381</v>
      </c>
      <c r="F523" s="310">
        <v>1</v>
      </c>
      <c r="G523" s="311" t="s">
        <v>46</v>
      </c>
      <c r="H523" s="312">
        <v>225000</v>
      </c>
      <c r="I523" s="413">
        <f t="shared" si="148"/>
        <v>225000</v>
      </c>
      <c r="J523" s="311">
        <v>0.2</v>
      </c>
      <c r="K523" s="415">
        <f t="shared" si="149"/>
        <v>45000</v>
      </c>
      <c r="L523" s="415">
        <f t="shared" si="150"/>
        <v>180000</v>
      </c>
      <c r="M523" s="848"/>
      <c r="N523" s="848"/>
      <c r="O523" s="197"/>
      <c r="P523" s="848"/>
      <c r="Q523" s="484" t="s">
        <v>211</v>
      </c>
      <c r="R523" s="220">
        <v>109910</v>
      </c>
      <c r="S523" s="155">
        <f>SUM(F523*R523)</f>
        <v>109910</v>
      </c>
      <c r="T523" s="156">
        <v>0.25</v>
      </c>
      <c r="U523" s="480">
        <f t="shared" si="155"/>
        <v>27477.5</v>
      </c>
      <c r="V523" s="480">
        <f t="shared" si="152"/>
        <v>82432.5</v>
      </c>
      <c r="W523" s="424">
        <f t="shared" si="153"/>
        <v>82432.5</v>
      </c>
      <c r="X523" s="156">
        <v>0.11</v>
      </c>
      <c r="Y523" s="424">
        <f t="shared" si="156"/>
        <v>91500.074999999997</v>
      </c>
    </row>
    <row r="524" spans="1:25" s="120" customFormat="1" ht="15.5" x14ac:dyDescent="0.35">
      <c r="A524" s="787"/>
      <c r="B524" s="784"/>
      <c r="C524" s="787"/>
      <c r="D524" s="787"/>
      <c r="E524" s="125" t="s">
        <v>154</v>
      </c>
      <c r="F524" s="75">
        <v>1</v>
      </c>
      <c r="G524" s="311" t="s">
        <v>45</v>
      </c>
      <c r="H524" s="157">
        <v>2708750</v>
      </c>
      <c r="I524" s="413">
        <f t="shared" si="148"/>
        <v>2708750</v>
      </c>
      <c r="J524" s="311">
        <v>0.2</v>
      </c>
      <c r="K524" s="415">
        <f t="shared" si="149"/>
        <v>541750</v>
      </c>
      <c r="L524" s="415">
        <f t="shared" si="150"/>
        <v>2167000</v>
      </c>
      <c r="M524" s="848"/>
      <c r="N524" s="848"/>
      <c r="O524" s="197"/>
      <c r="P524" s="848"/>
      <c r="Q524" s="484" t="s">
        <v>536</v>
      </c>
      <c r="R524" s="483">
        <v>1625000</v>
      </c>
      <c r="S524" s="155">
        <f>SUM(F524*R524)</f>
        <v>1625000</v>
      </c>
      <c r="T524" s="156">
        <v>0.25</v>
      </c>
      <c r="U524" s="480">
        <f t="shared" si="155"/>
        <v>406250</v>
      </c>
      <c r="V524" s="480">
        <f t="shared" si="152"/>
        <v>1218750</v>
      </c>
      <c r="W524" s="424">
        <f t="shared" si="153"/>
        <v>1218750</v>
      </c>
      <c r="X524" s="156">
        <v>0.11</v>
      </c>
      <c r="Y524" s="424">
        <f t="shared" si="156"/>
        <v>1352812.5</v>
      </c>
    </row>
    <row r="525" spans="1:25" s="120" customFormat="1" ht="15.5" x14ac:dyDescent="0.35">
      <c r="A525" s="787"/>
      <c r="B525" s="784"/>
      <c r="C525" s="787"/>
      <c r="D525" s="787"/>
      <c r="E525" s="125" t="s">
        <v>221</v>
      </c>
      <c r="F525" s="75">
        <v>1</v>
      </c>
      <c r="G525" s="158" t="s">
        <v>45</v>
      </c>
      <c r="H525" s="157">
        <v>235000</v>
      </c>
      <c r="I525" s="413">
        <f t="shared" si="148"/>
        <v>235000</v>
      </c>
      <c r="J525" s="158">
        <v>0.2</v>
      </c>
      <c r="K525" s="415">
        <f t="shared" si="149"/>
        <v>47000</v>
      </c>
      <c r="L525" s="415">
        <f t="shared" si="150"/>
        <v>188000</v>
      </c>
      <c r="M525" s="848"/>
      <c r="N525" s="848"/>
      <c r="O525" s="197"/>
      <c r="P525" s="848"/>
      <c r="Q525" s="484" t="s">
        <v>360</v>
      </c>
      <c r="R525" s="483">
        <v>380000</v>
      </c>
      <c r="S525" s="155">
        <f>SUM(F525*R525)</f>
        <v>380000</v>
      </c>
      <c r="T525" s="156">
        <v>0.5</v>
      </c>
      <c r="U525" s="480">
        <f t="shared" si="155"/>
        <v>190000</v>
      </c>
      <c r="V525" s="480">
        <f t="shared" si="152"/>
        <v>190000</v>
      </c>
      <c r="W525" s="424">
        <f t="shared" si="153"/>
        <v>190000</v>
      </c>
      <c r="X525" s="156">
        <v>0.11</v>
      </c>
      <c r="Y525" s="424">
        <f t="shared" si="156"/>
        <v>210900</v>
      </c>
    </row>
    <row r="526" spans="1:25" s="120" customFormat="1" ht="15.5" x14ac:dyDescent="0.35">
      <c r="A526" s="787"/>
      <c r="B526" s="784"/>
      <c r="C526" s="787"/>
      <c r="D526" s="787"/>
      <c r="E526" s="290" t="s">
        <v>200</v>
      </c>
      <c r="F526" s="75">
        <v>2</v>
      </c>
      <c r="G526" s="158" t="s">
        <v>45</v>
      </c>
      <c r="H526" s="284">
        <v>484375</v>
      </c>
      <c r="I526" s="413">
        <f t="shared" si="148"/>
        <v>968750</v>
      </c>
      <c r="J526" s="311">
        <v>0.2</v>
      </c>
      <c r="K526" s="415">
        <f t="shared" si="149"/>
        <v>193750</v>
      </c>
      <c r="L526" s="415">
        <f t="shared" si="150"/>
        <v>775000</v>
      </c>
      <c r="M526" s="848"/>
      <c r="N526" s="848"/>
      <c r="O526" s="197"/>
      <c r="P526" s="848"/>
      <c r="Q526" s="484" t="s">
        <v>47</v>
      </c>
      <c r="R526" s="483">
        <v>286000</v>
      </c>
      <c r="S526" s="155">
        <f>SUM(F526*R526)</f>
        <v>572000</v>
      </c>
      <c r="T526" s="156">
        <v>0.22500000000000001</v>
      </c>
      <c r="U526" s="480">
        <f t="shared" si="155"/>
        <v>128700</v>
      </c>
      <c r="V526" s="480">
        <f t="shared" si="152"/>
        <v>443300</v>
      </c>
      <c r="W526" s="424">
        <f t="shared" si="153"/>
        <v>443300</v>
      </c>
      <c r="X526" s="156">
        <v>0.11</v>
      </c>
      <c r="Y526" s="424">
        <f t="shared" si="156"/>
        <v>492063</v>
      </c>
    </row>
    <row r="527" spans="1:25" s="120" customFormat="1" ht="15.5" x14ac:dyDescent="0.35">
      <c r="A527" s="787"/>
      <c r="B527" s="784"/>
      <c r="C527" s="787"/>
      <c r="D527" s="787"/>
      <c r="E527" s="125" t="s">
        <v>109</v>
      </c>
      <c r="F527" s="75">
        <v>1</v>
      </c>
      <c r="G527" s="311" t="s">
        <v>50</v>
      </c>
      <c r="H527" s="157">
        <v>5167000</v>
      </c>
      <c r="I527" s="413">
        <f t="shared" si="148"/>
        <v>5167000</v>
      </c>
      <c r="J527" s="311">
        <v>0</v>
      </c>
      <c r="K527" s="415">
        <f t="shared" si="149"/>
        <v>0</v>
      </c>
      <c r="L527" s="415">
        <f t="shared" si="150"/>
        <v>5167000</v>
      </c>
      <c r="M527" s="848"/>
      <c r="N527" s="848"/>
      <c r="O527" s="197"/>
      <c r="P527" s="848"/>
      <c r="Q527" s="484" t="s">
        <v>258</v>
      </c>
      <c r="R527" s="483">
        <v>2900000</v>
      </c>
      <c r="S527" s="155">
        <f>SUM(F527*R527)</f>
        <v>2900000</v>
      </c>
      <c r="T527" s="156">
        <v>0</v>
      </c>
      <c r="U527" s="480">
        <f t="shared" si="155"/>
        <v>0</v>
      </c>
      <c r="V527" s="480">
        <f t="shared" si="152"/>
        <v>2900000</v>
      </c>
      <c r="W527" s="424">
        <f t="shared" si="153"/>
        <v>2900000</v>
      </c>
      <c r="X527" s="156">
        <v>0.11</v>
      </c>
      <c r="Y527" s="424">
        <f t="shared" si="156"/>
        <v>3219000</v>
      </c>
    </row>
    <row r="528" spans="1:25" s="120" customFormat="1" ht="15.5" x14ac:dyDescent="0.35">
      <c r="A528" s="787"/>
      <c r="B528" s="784"/>
      <c r="C528" s="787"/>
      <c r="D528" s="787"/>
      <c r="E528" s="125" t="s">
        <v>155</v>
      </c>
      <c r="F528" s="75">
        <v>3</v>
      </c>
      <c r="G528" s="158" t="s">
        <v>45</v>
      </c>
      <c r="H528" s="157">
        <v>1682000</v>
      </c>
      <c r="I528" s="413">
        <f t="shared" si="148"/>
        <v>5046000</v>
      </c>
      <c r="J528" s="311">
        <v>0</v>
      </c>
      <c r="K528" s="415">
        <f t="shared" si="149"/>
        <v>0</v>
      </c>
      <c r="L528" s="415">
        <f t="shared" si="150"/>
        <v>5046000</v>
      </c>
      <c r="M528" s="848"/>
      <c r="N528" s="848"/>
      <c r="O528" s="197"/>
      <c r="P528" s="848"/>
      <c r="Q528" s="484" t="s">
        <v>258</v>
      </c>
      <c r="R528" s="483">
        <v>557000</v>
      </c>
      <c r="S528" s="155">
        <f>SUM(F528*R528)</f>
        <v>1671000</v>
      </c>
      <c r="T528" s="156">
        <v>0</v>
      </c>
      <c r="U528" s="480">
        <f t="shared" si="155"/>
        <v>0</v>
      </c>
      <c r="V528" s="480">
        <f t="shared" si="152"/>
        <v>1671000</v>
      </c>
      <c r="W528" s="424">
        <f t="shared" si="153"/>
        <v>1671000</v>
      </c>
      <c r="X528" s="156">
        <v>0.11</v>
      </c>
      <c r="Y528" s="424">
        <f t="shared" si="156"/>
        <v>1854810</v>
      </c>
    </row>
    <row r="529" spans="1:25" s="120" customFormat="1" ht="15.5" x14ac:dyDescent="0.35">
      <c r="A529" s="787"/>
      <c r="B529" s="784"/>
      <c r="C529" s="787"/>
      <c r="D529" s="787"/>
      <c r="E529" s="290" t="s">
        <v>162</v>
      </c>
      <c r="F529" s="75">
        <v>1</v>
      </c>
      <c r="G529" s="158" t="s">
        <v>46</v>
      </c>
      <c r="H529" s="157">
        <v>562000</v>
      </c>
      <c r="I529" s="413">
        <f t="shared" si="148"/>
        <v>562000</v>
      </c>
      <c r="J529" s="311">
        <v>0</v>
      </c>
      <c r="K529" s="415">
        <f t="shared" si="149"/>
        <v>0</v>
      </c>
      <c r="L529" s="415">
        <f t="shared" si="150"/>
        <v>562000</v>
      </c>
      <c r="M529" s="848"/>
      <c r="N529" s="848"/>
      <c r="O529" s="197"/>
      <c r="P529" s="848"/>
      <c r="Q529" s="484" t="s">
        <v>258</v>
      </c>
      <c r="R529" s="483">
        <v>304000</v>
      </c>
      <c r="S529" s="155">
        <f>SUM(F529*R529)</f>
        <v>304000</v>
      </c>
      <c r="T529" s="156">
        <v>0</v>
      </c>
      <c r="U529" s="480">
        <f t="shared" si="155"/>
        <v>0</v>
      </c>
      <c r="V529" s="480">
        <f t="shared" si="152"/>
        <v>304000</v>
      </c>
      <c r="W529" s="424">
        <f t="shared" si="153"/>
        <v>304000</v>
      </c>
      <c r="X529" s="156">
        <v>0.11</v>
      </c>
      <c r="Y529" s="424">
        <f t="shared" si="156"/>
        <v>337440</v>
      </c>
    </row>
    <row r="530" spans="1:25" s="120" customFormat="1" ht="15.5" x14ac:dyDescent="0.35">
      <c r="A530" s="787"/>
      <c r="B530" s="784"/>
      <c r="C530" s="787"/>
      <c r="D530" s="787"/>
      <c r="E530" s="282" t="s">
        <v>172</v>
      </c>
      <c r="F530" s="310">
        <v>2</v>
      </c>
      <c r="G530" s="311" t="s">
        <v>45</v>
      </c>
      <c r="H530" s="312">
        <v>2414000</v>
      </c>
      <c r="I530" s="413">
        <f t="shared" si="148"/>
        <v>4828000</v>
      </c>
      <c r="J530" s="311">
        <v>0</v>
      </c>
      <c r="K530" s="415">
        <f t="shared" si="149"/>
        <v>0</v>
      </c>
      <c r="L530" s="415">
        <f t="shared" si="150"/>
        <v>4828000</v>
      </c>
      <c r="M530" s="848"/>
      <c r="N530" s="848"/>
      <c r="O530" s="197"/>
      <c r="P530" s="848"/>
      <c r="Q530" s="484" t="s">
        <v>258</v>
      </c>
      <c r="R530" s="483">
        <v>900811</v>
      </c>
      <c r="S530" s="155">
        <f>SUM(F530*R530)</f>
        <v>1801622</v>
      </c>
      <c r="T530" s="156">
        <v>0</v>
      </c>
      <c r="U530" s="480">
        <f t="shared" si="155"/>
        <v>0</v>
      </c>
      <c r="V530" s="480">
        <f t="shared" si="152"/>
        <v>1801622</v>
      </c>
      <c r="W530" s="424">
        <f t="shared" si="153"/>
        <v>1801622</v>
      </c>
      <c r="X530" s="156">
        <v>0.11</v>
      </c>
      <c r="Y530" s="424">
        <f t="shared" si="156"/>
        <v>1999800.42</v>
      </c>
    </row>
    <row r="531" spans="1:25" s="120" customFormat="1" ht="15.5" x14ac:dyDescent="0.35">
      <c r="A531" s="787"/>
      <c r="B531" s="784"/>
      <c r="C531" s="787"/>
      <c r="D531" s="787"/>
      <c r="E531" s="125" t="s">
        <v>156</v>
      </c>
      <c r="F531" s="75">
        <v>1</v>
      </c>
      <c r="G531" s="158" t="s">
        <v>39</v>
      </c>
      <c r="H531" s="157">
        <v>489000</v>
      </c>
      <c r="I531" s="413">
        <f t="shared" ref="I531:I562" si="157">SUM(F531*H531)</f>
        <v>489000</v>
      </c>
      <c r="J531" s="311">
        <v>0</v>
      </c>
      <c r="K531" s="415">
        <f t="shared" ref="K531:K562" si="158">SUM(I531*J531)</f>
        <v>0</v>
      </c>
      <c r="L531" s="415">
        <f t="shared" ref="L531:L562" si="159">SUM(I531-K531)</f>
        <v>489000</v>
      </c>
      <c r="M531" s="848"/>
      <c r="N531" s="848"/>
      <c r="O531" s="197"/>
      <c r="P531" s="848"/>
      <c r="Q531" s="484" t="s">
        <v>258</v>
      </c>
      <c r="R531" s="483">
        <v>211255</v>
      </c>
      <c r="S531" s="155">
        <f>SUM(F531*R531)</f>
        <v>211255</v>
      </c>
      <c r="T531" s="156">
        <v>0</v>
      </c>
      <c r="U531" s="480">
        <f t="shared" si="155"/>
        <v>0</v>
      </c>
      <c r="V531" s="480">
        <f t="shared" ref="V531:V562" si="160">SUM(S531-U531)</f>
        <v>211255</v>
      </c>
      <c r="W531" s="424">
        <f t="shared" ref="W531:W562" si="161">SUM(V531)</f>
        <v>211255</v>
      </c>
      <c r="X531" s="156">
        <v>0.11</v>
      </c>
      <c r="Y531" s="424">
        <f t="shared" si="156"/>
        <v>234493.05</v>
      </c>
    </row>
    <row r="532" spans="1:25" s="120" customFormat="1" ht="15.5" x14ac:dyDescent="0.35">
      <c r="A532" s="787"/>
      <c r="B532" s="784"/>
      <c r="C532" s="787"/>
      <c r="D532" s="787"/>
      <c r="E532" s="125" t="s">
        <v>43</v>
      </c>
      <c r="F532" s="75">
        <v>1</v>
      </c>
      <c r="G532" s="158" t="s">
        <v>39</v>
      </c>
      <c r="H532" s="157">
        <v>5588000</v>
      </c>
      <c r="I532" s="413">
        <f t="shared" si="157"/>
        <v>5588000</v>
      </c>
      <c r="J532" s="311">
        <v>0</v>
      </c>
      <c r="K532" s="415">
        <f t="shared" si="158"/>
        <v>0</v>
      </c>
      <c r="L532" s="415">
        <f t="shared" si="159"/>
        <v>5588000</v>
      </c>
      <c r="M532" s="848"/>
      <c r="N532" s="848"/>
      <c r="O532" s="197"/>
      <c r="P532" s="848"/>
      <c r="Q532" s="484" t="s">
        <v>258</v>
      </c>
      <c r="R532" s="483">
        <v>2417690</v>
      </c>
      <c r="S532" s="155">
        <f>SUM(F532*R532)</f>
        <v>2417690</v>
      </c>
      <c r="T532" s="156">
        <v>0</v>
      </c>
      <c r="U532" s="480">
        <f t="shared" si="155"/>
        <v>0</v>
      </c>
      <c r="V532" s="480">
        <f t="shared" si="160"/>
        <v>2417690</v>
      </c>
      <c r="W532" s="424">
        <f t="shared" si="161"/>
        <v>2417690</v>
      </c>
      <c r="X532" s="156">
        <v>0.11</v>
      </c>
      <c r="Y532" s="424">
        <f t="shared" si="156"/>
        <v>2683635.9</v>
      </c>
    </row>
    <row r="533" spans="1:25" s="120" customFormat="1" ht="15.5" x14ac:dyDescent="0.35">
      <c r="A533" s="787"/>
      <c r="B533" s="784"/>
      <c r="C533" s="787"/>
      <c r="D533" s="787"/>
      <c r="E533" s="282" t="s">
        <v>173</v>
      </c>
      <c r="F533" s="75">
        <v>1</v>
      </c>
      <c r="G533" s="158" t="s">
        <v>46</v>
      </c>
      <c r="H533" s="157">
        <v>905000</v>
      </c>
      <c r="I533" s="413">
        <f t="shared" si="157"/>
        <v>905000</v>
      </c>
      <c r="J533" s="311">
        <v>0</v>
      </c>
      <c r="K533" s="415">
        <f t="shared" si="158"/>
        <v>0</v>
      </c>
      <c r="L533" s="415">
        <f t="shared" si="159"/>
        <v>905000</v>
      </c>
      <c r="M533" s="848"/>
      <c r="N533" s="848"/>
      <c r="O533" s="197"/>
      <c r="P533" s="848"/>
      <c r="Q533" s="484" t="s">
        <v>258</v>
      </c>
      <c r="R533" s="483">
        <v>459250</v>
      </c>
      <c r="S533" s="155">
        <f>SUM(F533*R533)</f>
        <v>459250</v>
      </c>
      <c r="T533" s="156">
        <v>0</v>
      </c>
      <c r="U533" s="480">
        <f t="shared" si="155"/>
        <v>0</v>
      </c>
      <c r="V533" s="480">
        <f t="shared" si="160"/>
        <v>459250</v>
      </c>
      <c r="W533" s="424">
        <f t="shared" si="161"/>
        <v>459250</v>
      </c>
      <c r="X533" s="156">
        <v>0.11</v>
      </c>
      <c r="Y533" s="424">
        <f t="shared" si="156"/>
        <v>509767.5</v>
      </c>
    </row>
    <row r="534" spans="1:25" s="120" customFormat="1" ht="15.5" x14ac:dyDescent="0.35">
      <c r="A534" s="787"/>
      <c r="B534" s="784"/>
      <c r="C534" s="787"/>
      <c r="D534" s="787"/>
      <c r="E534" s="260" t="s">
        <v>144</v>
      </c>
      <c r="F534" s="75">
        <v>1</v>
      </c>
      <c r="G534" s="311" t="s">
        <v>42</v>
      </c>
      <c r="H534" s="312">
        <v>1856000</v>
      </c>
      <c r="I534" s="413">
        <f t="shared" si="157"/>
        <v>1856000</v>
      </c>
      <c r="J534" s="311">
        <v>0</v>
      </c>
      <c r="K534" s="415">
        <f t="shared" si="158"/>
        <v>0</v>
      </c>
      <c r="L534" s="415">
        <f t="shared" si="159"/>
        <v>1856000</v>
      </c>
      <c r="M534" s="848"/>
      <c r="N534" s="848"/>
      <c r="O534" s="197"/>
      <c r="P534" s="848"/>
      <c r="Q534" s="484" t="s">
        <v>258</v>
      </c>
      <c r="R534" s="483">
        <v>607000</v>
      </c>
      <c r="S534" s="155">
        <f>SUM(F534*R534)</f>
        <v>607000</v>
      </c>
      <c r="T534" s="156">
        <v>0</v>
      </c>
      <c r="U534" s="480">
        <f t="shared" si="155"/>
        <v>0</v>
      </c>
      <c r="V534" s="480">
        <f t="shared" si="160"/>
        <v>607000</v>
      </c>
      <c r="W534" s="424">
        <f t="shared" si="161"/>
        <v>607000</v>
      </c>
      <c r="X534" s="156">
        <v>0.11</v>
      </c>
      <c r="Y534" s="424">
        <f t="shared" si="156"/>
        <v>673770</v>
      </c>
    </row>
    <row r="535" spans="1:25" s="120" customFormat="1" ht="15.5" x14ac:dyDescent="0.35">
      <c r="A535" s="787"/>
      <c r="B535" s="784"/>
      <c r="C535" s="787"/>
      <c r="D535" s="787"/>
      <c r="E535" s="282" t="s">
        <v>174</v>
      </c>
      <c r="F535" s="75">
        <v>1</v>
      </c>
      <c r="G535" s="311" t="s">
        <v>45</v>
      </c>
      <c r="H535" s="312">
        <v>1534000</v>
      </c>
      <c r="I535" s="413">
        <f t="shared" si="157"/>
        <v>1534000</v>
      </c>
      <c r="J535" s="311">
        <v>0</v>
      </c>
      <c r="K535" s="415">
        <f t="shared" si="158"/>
        <v>0</v>
      </c>
      <c r="L535" s="415">
        <f t="shared" si="159"/>
        <v>1534000</v>
      </c>
      <c r="M535" s="848"/>
      <c r="N535" s="848"/>
      <c r="O535" s="197"/>
      <c r="P535" s="848"/>
      <c r="Q535" s="484" t="s">
        <v>258</v>
      </c>
      <c r="R535" s="483">
        <v>557000</v>
      </c>
      <c r="S535" s="155">
        <f>SUM(F535*R535)</f>
        <v>557000</v>
      </c>
      <c r="T535" s="156">
        <v>0</v>
      </c>
      <c r="U535" s="480">
        <f t="shared" si="155"/>
        <v>0</v>
      </c>
      <c r="V535" s="480">
        <f t="shared" si="160"/>
        <v>557000</v>
      </c>
      <c r="W535" s="424">
        <f t="shared" si="161"/>
        <v>557000</v>
      </c>
      <c r="X535" s="156">
        <v>0.11</v>
      </c>
      <c r="Y535" s="424">
        <f t="shared" si="156"/>
        <v>618270</v>
      </c>
    </row>
    <row r="536" spans="1:25" s="120" customFormat="1" ht="15.5" x14ac:dyDescent="0.35">
      <c r="A536" s="787"/>
      <c r="B536" s="784"/>
      <c r="C536" s="787"/>
      <c r="D536" s="787"/>
      <c r="E536" s="125" t="s">
        <v>59</v>
      </c>
      <c r="F536" s="75">
        <v>1</v>
      </c>
      <c r="G536" s="158" t="s">
        <v>42</v>
      </c>
      <c r="H536" s="157">
        <v>2892000</v>
      </c>
      <c r="I536" s="413">
        <f t="shared" si="157"/>
        <v>2892000</v>
      </c>
      <c r="J536" s="311">
        <v>0</v>
      </c>
      <c r="K536" s="415">
        <f t="shared" si="158"/>
        <v>0</v>
      </c>
      <c r="L536" s="415">
        <f t="shared" si="159"/>
        <v>2892000</v>
      </c>
      <c r="M536" s="848"/>
      <c r="N536" s="848"/>
      <c r="O536" s="197"/>
      <c r="P536" s="848"/>
      <c r="Q536" s="484" t="s">
        <v>258</v>
      </c>
      <c r="R536" s="483">
        <v>1462000</v>
      </c>
      <c r="S536" s="155">
        <f>SUM(F536*R536)</f>
        <v>1462000</v>
      </c>
      <c r="T536" s="156">
        <v>0</v>
      </c>
      <c r="U536" s="480">
        <f t="shared" si="155"/>
        <v>0</v>
      </c>
      <c r="V536" s="480">
        <f t="shared" si="160"/>
        <v>1462000</v>
      </c>
      <c r="W536" s="424">
        <f t="shared" si="161"/>
        <v>1462000</v>
      </c>
      <c r="X536" s="156">
        <v>0.11</v>
      </c>
      <c r="Y536" s="424">
        <f t="shared" si="156"/>
        <v>1622820</v>
      </c>
    </row>
    <row r="537" spans="1:25" s="120" customFormat="1" ht="15.5" x14ac:dyDescent="0.35">
      <c r="A537" s="787"/>
      <c r="B537" s="784"/>
      <c r="C537" s="787"/>
      <c r="D537" s="787"/>
      <c r="E537" s="125" t="s">
        <v>111</v>
      </c>
      <c r="F537" s="75">
        <v>3</v>
      </c>
      <c r="G537" s="158" t="s">
        <v>42</v>
      </c>
      <c r="H537" s="157">
        <v>1816000</v>
      </c>
      <c r="I537" s="413">
        <f t="shared" si="157"/>
        <v>5448000</v>
      </c>
      <c r="J537" s="311">
        <v>0</v>
      </c>
      <c r="K537" s="415">
        <f t="shared" si="158"/>
        <v>0</v>
      </c>
      <c r="L537" s="415">
        <f t="shared" si="159"/>
        <v>5448000</v>
      </c>
      <c r="M537" s="848"/>
      <c r="N537" s="848"/>
      <c r="O537" s="197"/>
      <c r="P537" s="848"/>
      <c r="Q537" s="484" t="s">
        <v>258</v>
      </c>
      <c r="R537" s="483">
        <v>658000</v>
      </c>
      <c r="S537" s="155">
        <f>SUM(F537*R537)</f>
        <v>1974000</v>
      </c>
      <c r="T537" s="156">
        <v>0</v>
      </c>
      <c r="U537" s="480">
        <f t="shared" si="155"/>
        <v>0</v>
      </c>
      <c r="V537" s="480">
        <f t="shared" si="160"/>
        <v>1974000</v>
      </c>
      <c r="W537" s="424">
        <f t="shared" si="161"/>
        <v>1974000</v>
      </c>
      <c r="X537" s="156">
        <v>0.11</v>
      </c>
      <c r="Y537" s="424">
        <f t="shared" si="156"/>
        <v>2191140</v>
      </c>
    </row>
    <row r="538" spans="1:25" s="120" customFormat="1" ht="15.5" x14ac:dyDescent="0.35">
      <c r="A538" s="787"/>
      <c r="B538" s="784"/>
      <c r="C538" s="787"/>
      <c r="D538" s="787"/>
      <c r="E538" s="125" t="s">
        <v>355</v>
      </c>
      <c r="F538" s="75">
        <v>8</v>
      </c>
      <c r="G538" s="158" t="s">
        <v>45</v>
      </c>
      <c r="H538" s="157">
        <v>75000</v>
      </c>
      <c r="I538" s="413">
        <f t="shared" si="157"/>
        <v>600000</v>
      </c>
      <c r="J538" s="311">
        <v>0.2</v>
      </c>
      <c r="K538" s="415">
        <f t="shared" si="158"/>
        <v>120000</v>
      </c>
      <c r="L538" s="415">
        <f t="shared" si="159"/>
        <v>480000</v>
      </c>
      <c r="M538" s="848"/>
      <c r="N538" s="848"/>
      <c r="O538" s="197"/>
      <c r="P538" s="848"/>
      <c r="Q538" s="484" t="s">
        <v>68</v>
      </c>
      <c r="R538" s="483">
        <v>40000</v>
      </c>
      <c r="S538" s="155">
        <f>SUM(F538*R538)</f>
        <v>320000</v>
      </c>
      <c r="T538" s="156">
        <v>0</v>
      </c>
      <c r="U538" s="480">
        <f t="shared" si="155"/>
        <v>0</v>
      </c>
      <c r="V538" s="480">
        <f t="shared" si="160"/>
        <v>320000</v>
      </c>
      <c r="W538" s="424">
        <f t="shared" si="161"/>
        <v>320000</v>
      </c>
      <c r="X538" s="156">
        <v>0</v>
      </c>
      <c r="Y538" s="424">
        <f t="shared" si="156"/>
        <v>320000</v>
      </c>
    </row>
    <row r="539" spans="1:25" s="120" customFormat="1" ht="15.5" x14ac:dyDescent="0.35">
      <c r="A539" s="787"/>
      <c r="B539" s="784"/>
      <c r="C539" s="787"/>
      <c r="D539" s="787"/>
      <c r="E539" s="125" t="s">
        <v>163</v>
      </c>
      <c r="F539" s="75">
        <v>4</v>
      </c>
      <c r="G539" s="311" t="s">
        <v>45</v>
      </c>
      <c r="H539" s="157">
        <v>1260000</v>
      </c>
      <c r="I539" s="413">
        <f t="shared" si="157"/>
        <v>5040000</v>
      </c>
      <c r="J539" s="311">
        <v>0.2</v>
      </c>
      <c r="K539" s="415">
        <f t="shared" si="158"/>
        <v>1008000</v>
      </c>
      <c r="L539" s="415">
        <f t="shared" si="159"/>
        <v>4032000</v>
      </c>
      <c r="M539" s="848"/>
      <c r="N539" s="848"/>
      <c r="O539" s="197"/>
      <c r="P539" s="848"/>
      <c r="Q539" s="484" t="s">
        <v>361</v>
      </c>
      <c r="R539" s="483">
        <v>1491000</v>
      </c>
      <c r="S539" s="155">
        <f>SUM(F539*R539)</f>
        <v>5964000</v>
      </c>
      <c r="T539" s="156">
        <v>0.5</v>
      </c>
      <c r="U539" s="480">
        <f t="shared" si="155"/>
        <v>2982000</v>
      </c>
      <c r="V539" s="480">
        <f t="shared" si="160"/>
        <v>2982000</v>
      </c>
      <c r="W539" s="424">
        <f t="shared" si="161"/>
        <v>2982000</v>
      </c>
      <c r="X539" s="156">
        <v>0.11</v>
      </c>
      <c r="Y539" s="424">
        <f t="shared" si="156"/>
        <v>3310020</v>
      </c>
    </row>
    <row r="540" spans="1:25" s="120" customFormat="1" ht="15.5" x14ac:dyDescent="0.35">
      <c r="A540" s="787"/>
      <c r="B540" s="784"/>
      <c r="C540" s="787"/>
      <c r="D540" s="787"/>
      <c r="E540" s="125" t="s">
        <v>534</v>
      </c>
      <c r="F540" s="75">
        <v>100</v>
      </c>
      <c r="G540" s="158" t="s">
        <v>50</v>
      </c>
      <c r="H540" s="157">
        <v>3688</v>
      </c>
      <c r="I540" s="413">
        <f t="shared" si="157"/>
        <v>368800</v>
      </c>
      <c r="J540" s="158">
        <v>0.2</v>
      </c>
      <c r="K540" s="415">
        <f t="shared" si="158"/>
        <v>73760</v>
      </c>
      <c r="L540" s="415">
        <f t="shared" si="159"/>
        <v>295040</v>
      </c>
      <c r="M540" s="848"/>
      <c r="N540" s="848"/>
      <c r="O540" s="197"/>
      <c r="P540" s="848"/>
      <c r="Q540" s="484" t="s">
        <v>104</v>
      </c>
      <c r="R540" s="483">
        <v>1500</v>
      </c>
      <c r="S540" s="155">
        <f>SUM(F540*R540)</f>
        <v>150000</v>
      </c>
      <c r="T540" s="156">
        <v>0</v>
      </c>
      <c r="U540" s="480">
        <f t="shared" si="155"/>
        <v>0</v>
      </c>
      <c r="V540" s="480">
        <f t="shared" si="160"/>
        <v>150000</v>
      </c>
      <c r="W540" s="424">
        <f t="shared" si="161"/>
        <v>150000</v>
      </c>
      <c r="X540" s="156">
        <v>0.11</v>
      </c>
      <c r="Y540" s="424">
        <f t="shared" si="156"/>
        <v>166500</v>
      </c>
    </row>
    <row r="541" spans="1:25" s="120" customFormat="1" ht="15.5" x14ac:dyDescent="0.35">
      <c r="A541" s="787"/>
      <c r="B541" s="784"/>
      <c r="C541" s="787"/>
      <c r="D541" s="787"/>
      <c r="E541" s="282" t="s">
        <v>349</v>
      </c>
      <c r="F541" s="310">
        <v>1</v>
      </c>
      <c r="G541" s="311" t="s">
        <v>52</v>
      </c>
      <c r="H541" s="312">
        <v>350000</v>
      </c>
      <c r="I541" s="413">
        <f t="shared" si="157"/>
        <v>350000</v>
      </c>
      <c r="J541" s="311">
        <v>0.2</v>
      </c>
      <c r="K541" s="415">
        <f t="shared" si="158"/>
        <v>70000</v>
      </c>
      <c r="L541" s="415">
        <f t="shared" si="159"/>
        <v>280000</v>
      </c>
      <c r="M541" s="848"/>
      <c r="N541" s="848"/>
      <c r="O541" s="197"/>
      <c r="P541" s="848"/>
      <c r="Q541" s="484" t="s">
        <v>104</v>
      </c>
      <c r="R541" s="483">
        <v>140000</v>
      </c>
      <c r="S541" s="155">
        <f>SUM(F541*R541)</f>
        <v>140000</v>
      </c>
      <c r="T541" s="156">
        <v>0</v>
      </c>
      <c r="U541" s="480">
        <f t="shared" si="155"/>
        <v>0</v>
      </c>
      <c r="V541" s="480">
        <f t="shared" si="160"/>
        <v>140000</v>
      </c>
      <c r="W541" s="424">
        <f t="shared" si="161"/>
        <v>140000</v>
      </c>
      <c r="X541" s="156">
        <v>0.11</v>
      </c>
      <c r="Y541" s="424">
        <f t="shared" si="156"/>
        <v>155400</v>
      </c>
    </row>
    <row r="542" spans="1:25" s="120" customFormat="1" ht="15.5" x14ac:dyDescent="0.35">
      <c r="A542" s="787"/>
      <c r="B542" s="784"/>
      <c r="C542" s="787"/>
      <c r="D542" s="787"/>
      <c r="E542" s="282" t="s">
        <v>191</v>
      </c>
      <c r="F542" s="75">
        <v>5</v>
      </c>
      <c r="G542" s="311" t="s">
        <v>42</v>
      </c>
      <c r="H542" s="157">
        <v>339000</v>
      </c>
      <c r="I542" s="413">
        <f t="shared" si="157"/>
        <v>1695000</v>
      </c>
      <c r="J542" s="311">
        <v>0</v>
      </c>
      <c r="K542" s="415">
        <f t="shared" si="158"/>
        <v>0</v>
      </c>
      <c r="L542" s="415">
        <f t="shared" si="159"/>
        <v>1695000</v>
      </c>
      <c r="M542" s="848"/>
      <c r="N542" s="848"/>
      <c r="O542" s="197"/>
      <c r="P542" s="848"/>
      <c r="Q542" s="484" t="s">
        <v>258</v>
      </c>
      <c r="R542" s="483">
        <v>150000</v>
      </c>
      <c r="S542" s="155">
        <f>SUM(F542*R542)</f>
        <v>750000</v>
      </c>
      <c r="T542" s="156">
        <v>0</v>
      </c>
      <c r="U542" s="480">
        <f t="shared" ref="U542:U573" si="162">SUM(S542*T542)</f>
        <v>0</v>
      </c>
      <c r="V542" s="480">
        <f t="shared" si="160"/>
        <v>750000</v>
      </c>
      <c r="W542" s="424">
        <f t="shared" si="161"/>
        <v>750000</v>
      </c>
      <c r="X542" s="156">
        <v>0.11</v>
      </c>
      <c r="Y542" s="424">
        <f t="shared" si="156"/>
        <v>832500</v>
      </c>
    </row>
    <row r="543" spans="1:25" s="120" customFormat="1" ht="15.5" x14ac:dyDescent="0.35">
      <c r="A543" s="787"/>
      <c r="B543" s="784"/>
      <c r="C543" s="787"/>
      <c r="D543" s="787"/>
      <c r="E543" s="125" t="s">
        <v>113</v>
      </c>
      <c r="F543" s="75">
        <v>15</v>
      </c>
      <c r="G543" s="311" t="s">
        <v>45</v>
      </c>
      <c r="H543" s="157">
        <v>464150</v>
      </c>
      <c r="I543" s="413">
        <f t="shared" si="157"/>
        <v>6962250</v>
      </c>
      <c r="J543" s="311">
        <v>0.2</v>
      </c>
      <c r="K543" s="415">
        <f t="shared" si="158"/>
        <v>1392450</v>
      </c>
      <c r="L543" s="415">
        <f t="shared" si="159"/>
        <v>5569800</v>
      </c>
      <c r="M543" s="848"/>
      <c r="N543" s="848"/>
      <c r="O543" s="197"/>
      <c r="P543" s="848"/>
      <c r="Q543" s="484" t="s">
        <v>259</v>
      </c>
      <c r="R543" s="483">
        <v>252253</v>
      </c>
      <c r="S543" s="155">
        <f>SUM(F543*R543)</f>
        <v>3783795</v>
      </c>
      <c r="T543" s="156">
        <v>0</v>
      </c>
      <c r="U543" s="480">
        <f t="shared" si="162"/>
        <v>0</v>
      </c>
      <c r="V543" s="480">
        <f t="shared" si="160"/>
        <v>3783795</v>
      </c>
      <c r="W543" s="424">
        <f t="shared" si="161"/>
        <v>3783795</v>
      </c>
      <c r="X543" s="156">
        <v>0.11</v>
      </c>
      <c r="Y543" s="424">
        <f t="shared" ref="Y543:Y574" si="163">SUM(W543+(W543*X543))</f>
        <v>4200012.45</v>
      </c>
    </row>
    <row r="544" spans="1:25" s="120" customFormat="1" ht="15.5" x14ac:dyDescent="0.35">
      <c r="A544" s="787"/>
      <c r="B544" s="784"/>
      <c r="C544" s="787"/>
      <c r="D544" s="787"/>
      <c r="E544" s="282" t="s">
        <v>208</v>
      </c>
      <c r="F544" s="75">
        <v>1</v>
      </c>
      <c r="G544" s="311" t="s">
        <v>39</v>
      </c>
      <c r="H544" s="312">
        <v>884000</v>
      </c>
      <c r="I544" s="413">
        <f t="shared" si="157"/>
        <v>884000</v>
      </c>
      <c r="J544" s="311">
        <v>0</v>
      </c>
      <c r="K544" s="415">
        <f t="shared" si="158"/>
        <v>0</v>
      </c>
      <c r="L544" s="415">
        <f t="shared" si="159"/>
        <v>884000</v>
      </c>
      <c r="M544" s="848"/>
      <c r="N544" s="848"/>
      <c r="O544" s="197"/>
      <c r="P544" s="848"/>
      <c r="Q544" s="484" t="s">
        <v>258</v>
      </c>
      <c r="R544" s="483">
        <v>424765</v>
      </c>
      <c r="S544" s="155">
        <f>SUM(F544*R544)</f>
        <v>424765</v>
      </c>
      <c r="T544" s="156">
        <v>0</v>
      </c>
      <c r="U544" s="480">
        <f t="shared" si="162"/>
        <v>0</v>
      </c>
      <c r="V544" s="480">
        <f t="shared" si="160"/>
        <v>424765</v>
      </c>
      <c r="W544" s="424">
        <f t="shared" si="161"/>
        <v>424765</v>
      </c>
      <c r="X544" s="156">
        <v>0.11</v>
      </c>
      <c r="Y544" s="424">
        <f t="shared" si="163"/>
        <v>471489.15</v>
      </c>
    </row>
    <row r="545" spans="1:25" s="120" customFormat="1" ht="15.5" x14ac:dyDescent="0.35">
      <c r="A545" s="787"/>
      <c r="B545" s="784"/>
      <c r="C545" s="787"/>
      <c r="D545" s="787"/>
      <c r="E545" s="282" t="s">
        <v>178</v>
      </c>
      <c r="F545" s="310">
        <v>3</v>
      </c>
      <c r="G545" s="311" t="s">
        <v>39</v>
      </c>
      <c r="H545" s="312">
        <v>3328000</v>
      </c>
      <c r="I545" s="413">
        <f t="shared" si="157"/>
        <v>9984000</v>
      </c>
      <c r="J545" s="311">
        <v>0</v>
      </c>
      <c r="K545" s="415">
        <f t="shared" si="158"/>
        <v>0</v>
      </c>
      <c r="L545" s="415">
        <f t="shared" si="159"/>
        <v>9984000</v>
      </c>
      <c r="M545" s="848"/>
      <c r="N545" s="848"/>
      <c r="O545" s="197"/>
      <c r="P545" s="848"/>
      <c r="Q545" s="484" t="s">
        <v>258</v>
      </c>
      <c r="R545" s="483">
        <v>500500</v>
      </c>
      <c r="S545" s="155">
        <f>SUM(F545*R545)</f>
        <v>1501500</v>
      </c>
      <c r="T545" s="156">
        <v>0</v>
      </c>
      <c r="U545" s="480">
        <f t="shared" si="162"/>
        <v>0</v>
      </c>
      <c r="V545" s="480">
        <f t="shared" si="160"/>
        <v>1501500</v>
      </c>
      <c r="W545" s="424">
        <f t="shared" si="161"/>
        <v>1501500</v>
      </c>
      <c r="X545" s="156">
        <v>0.11</v>
      </c>
      <c r="Y545" s="424">
        <f t="shared" si="163"/>
        <v>1666665</v>
      </c>
    </row>
    <row r="546" spans="1:25" s="120" customFormat="1" ht="15.5" x14ac:dyDescent="0.35">
      <c r="A546" s="787"/>
      <c r="B546" s="784"/>
      <c r="C546" s="787"/>
      <c r="D546" s="787"/>
      <c r="E546" s="125" t="s">
        <v>61</v>
      </c>
      <c r="F546" s="75">
        <v>1</v>
      </c>
      <c r="G546" s="311" t="s">
        <v>39</v>
      </c>
      <c r="H546" s="157">
        <v>3609000</v>
      </c>
      <c r="I546" s="413">
        <f t="shared" si="157"/>
        <v>3609000</v>
      </c>
      <c r="J546" s="311">
        <v>0</v>
      </c>
      <c r="K546" s="415">
        <f t="shared" si="158"/>
        <v>0</v>
      </c>
      <c r="L546" s="415">
        <f t="shared" si="159"/>
        <v>3609000</v>
      </c>
      <c r="M546" s="848"/>
      <c r="N546" s="848"/>
      <c r="O546" s="197"/>
      <c r="P546" s="848"/>
      <c r="Q546" s="484" t="s">
        <v>360</v>
      </c>
      <c r="R546" s="483">
        <v>1561285</v>
      </c>
      <c r="S546" s="155">
        <f>SUM(F546*R546)</f>
        <v>1561285</v>
      </c>
      <c r="T546" s="156">
        <v>0.5</v>
      </c>
      <c r="U546" s="480">
        <f t="shared" si="162"/>
        <v>780642.5</v>
      </c>
      <c r="V546" s="480">
        <f t="shared" si="160"/>
        <v>780642.5</v>
      </c>
      <c r="W546" s="424">
        <f t="shared" si="161"/>
        <v>780642.5</v>
      </c>
      <c r="X546" s="156">
        <v>0.11</v>
      </c>
      <c r="Y546" s="424">
        <f t="shared" si="163"/>
        <v>866513.17500000005</v>
      </c>
    </row>
    <row r="547" spans="1:25" s="120" customFormat="1" ht="15.5" x14ac:dyDescent="0.35">
      <c r="A547" s="787"/>
      <c r="B547" s="784"/>
      <c r="C547" s="787"/>
      <c r="D547" s="787"/>
      <c r="E547" s="125" t="s">
        <v>103</v>
      </c>
      <c r="F547" s="310">
        <v>1</v>
      </c>
      <c r="G547" s="158" t="s">
        <v>39</v>
      </c>
      <c r="H547" s="157">
        <v>929000</v>
      </c>
      <c r="I547" s="413">
        <f t="shared" si="157"/>
        <v>929000</v>
      </c>
      <c r="J547" s="311">
        <v>0</v>
      </c>
      <c r="K547" s="415">
        <f t="shared" si="158"/>
        <v>0</v>
      </c>
      <c r="L547" s="415">
        <f t="shared" si="159"/>
        <v>929000</v>
      </c>
      <c r="M547" s="848"/>
      <c r="N547" s="848"/>
      <c r="O547" s="197"/>
      <c r="P547" s="848"/>
      <c r="Q547" s="484" t="s">
        <v>258</v>
      </c>
      <c r="R547" s="483">
        <v>401830</v>
      </c>
      <c r="S547" s="155">
        <f>SUM(F547*R547)</f>
        <v>401830</v>
      </c>
      <c r="T547" s="156">
        <v>0</v>
      </c>
      <c r="U547" s="480">
        <f t="shared" si="162"/>
        <v>0</v>
      </c>
      <c r="V547" s="480">
        <f t="shared" si="160"/>
        <v>401830</v>
      </c>
      <c r="W547" s="424">
        <f t="shared" si="161"/>
        <v>401830</v>
      </c>
      <c r="X547" s="156">
        <v>0.11</v>
      </c>
      <c r="Y547" s="424">
        <f t="shared" si="163"/>
        <v>446031.3</v>
      </c>
    </row>
    <row r="548" spans="1:25" s="120" customFormat="1" ht="15.5" x14ac:dyDescent="0.35">
      <c r="A548" s="787"/>
      <c r="B548" s="784"/>
      <c r="C548" s="787"/>
      <c r="D548" s="787"/>
      <c r="E548" s="282" t="s">
        <v>179</v>
      </c>
      <c r="F548" s="75">
        <v>1</v>
      </c>
      <c r="G548" s="311" t="s">
        <v>39</v>
      </c>
      <c r="H548" s="157">
        <v>1667000</v>
      </c>
      <c r="I548" s="413">
        <f t="shared" si="157"/>
        <v>1667000</v>
      </c>
      <c r="J548" s="311">
        <v>0</v>
      </c>
      <c r="K548" s="415">
        <f t="shared" si="158"/>
        <v>0</v>
      </c>
      <c r="L548" s="415">
        <f t="shared" si="159"/>
        <v>1667000</v>
      </c>
      <c r="M548" s="848"/>
      <c r="N548" s="848"/>
      <c r="O548" s="197"/>
      <c r="P548" s="848"/>
      <c r="Q548" s="484" t="s">
        <v>258</v>
      </c>
      <c r="R548" s="483">
        <v>720940</v>
      </c>
      <c r="S548" s="155">
        <f>SUM(F548*R548)</f>
        <v>720940</v>
      </c>
      <c r="T548" s="156">
        <v>0</v>
      </c>
      <c r="U548" s="480">
        <f t="shared" si="162"/>
        <v>0</v>
      </c>
      <c r="V548" s="480">
        <f t="shared" si="160"/>
        <v>720940</v>
      </c>
      <c r="W548" s="424">
        <f t="shared" si="161"/>
        <v>720940</v>
      </c>
      <c r="X548" s="156">
        <v>0.11</v>
      </c>
      <c r="Y548" s="424">
        <f t="shared" si="163"/>
        <v>800243.4</v>
      </c>
    </row>
    <row r="549" spans="1:25" s="120" customFormat="1" ht="15.5" x14ac:dyDescent="0.35">
      <c r="A549" s="787"/>
      <c r="B549" s="784"/>
      <c r="C549" s="787"/>
      <c r="D549" s="787"/>
      <c r="E549" s="260" t="s">
        <v>312</v>
      </c>
      <c r="F549" s="310">
        <v>1</v>
      </c>
      <c r="G549" s="311" t="s">
        <v>45</v>
      </c>
      <c r="H549" s="600">
        <v>668845</v>
      </c>
      <c r="I549" s="413">
        <f t="shared" si="157"/>
        <v>668845</v>
      </c>
      <c r="J549" s="311">
        <v>0</v>
      </c>
      <c r="K549" s="415">
        <f t="shared" si="158"/>
        <v>0</v>
      </c>
      <c r="L549" s="415">
        <f t="shared" si="159"/>
        <v>668845</v>
      </c>
      <c r="M549" s="848"/>
      <c r="N549" s="848"/>
      <c r="O549" s="197"/>
      <c r="P549" s="848"/>
      <c r="Q549" s="484" t="s">
        <v>118</v>
      </c>
      <c r="R549" s="483">
        <v>211255</v>
      </c>
      <c r="S549" s="155">
        <f>SUM(F549*R549)</f>
        <v>211255</v>
      </c>
      <c r="T549" s="156">
        <v>0.2</v>
      </c>
      <c r="U549" s="480">
        <f t="shared" si="162"/>
        <v>42251</v>
      </c>
      <c r="V549" s="480">
        <f t="shared" si="160"/>
        <v>169004</v>
      </c>
      <c r="W549" s="424">
        <f t="shared" si="161"/>
        <v>169004</v>
      </c>
      <c r="X549" s="156">
        <v>0.11</v>
      </c>
      <c r="Y549" s="424">
        <f t="shared" si="163"/>
        <v>187594.44</v>
      </c>
    </row>
    <row r="550" spans="1:25" s="120" customFormat="1" ht="15.5" x14ac:dyDescent="0.35">
      <c r="A550" s="787"/>
      <c r="B550" s="784"/>
      <c r="C550" s="787"/>
      <c r="D550" s="787"/>
      <c r="E550" s="125" t="s">
        <v>535</v>
      </c>
      <c r="F550" s="75">
        <v>1</v>
      </c>
      <c r="G550" s="158" t="s">
        <v>45</v>
      </c>
      <c r="H550" s="157">
        <v>3382500</v>
      </c>
      <c r="I550" s="413">
        <f t="shared" si="157"/>
        <v>3382500</v>
      </c>
      <c r="J550" s="311">
        <v>0.2</v>
      </c>
      <c r="K550" s="415">
        <f t="shared" si="158"/>
        <v>676500</v>
      </c>
      <c r="L550" s="415">
        <f t="shared" si="159"/>
        <v>2706000</v>
      </c>
      <c r="M550" s="848"/>
      <c r="N550" s="848"/>
      <c r="O550" s="197"/>
      <c r="P550" s="848"/>
      <c r="Q550" s="484" t="s">
        <v>118</v>
      </c>
      <c r="R550" s="483">
        <v>2417690</v>
      </c>
      <c r="S550" s="155">
        <f>SUM(F550*R550)</f>
        <v>2417690</v>
      </c>
      <c r="T550" s="156">
        <v>0.2</v>
      </c>
      <c r="U550" s="480">
        <f t="shared" si="162"/>
        <v>483538</v>
      </c>
      <c r="V550" s="480">
        <f t="shared" si="160"/>
        <v>1934152</v>
      </c>
      <c r="W550" s="424">
        <f t="shared" si="161"/>
        <v>1934152</v>
      </c>
      <c r="X550" s="156">
        <v>0.11</v>
      </c>
      <c r="Y550" s="424">
        <f t="shared" si="163"/>
        <v>2146908.7200000002</v>
      </c>
    </row>
    <row r="551" spans="1:25" s="120" customFormat="1" ht="15.5" x14ac:dyDescent="0.35">
      <c r="A551" s="787"/>
      <c r="B551" s="784"/>
      <c r="C551" s="787"/>
      <c r="D551" s="787"/>
      <c r="E551" s="130" t="s">
        <v>358</v>
      </c>
      <c r="F551" s="310">
        <v>1</v>
      </c>
      <c r="G551" s="311" t="s">
        <v>45</v>
      </c>
      <c r="H551" s="312">
        <v>1317400</v>
      </c>
      <c r="I551" s="413">
        <f t="shared" si="157"/>
        <v>1317400</v>
      </c>
      <c r="J551" s="311">
        <v>0</v>
      </c>
      <c r="K551" s="415">
        <f t="shared" si="158"/>
        <v>0</v>
      </c>
      <c r="L551" s="415">
        <f t="shared" si="159"/>
        <v>1317400</v>
      </c>
      <c r="M551" s="848"/>
      <c r="N551" s="848"/>
      <c r="O551" s="197"/>
      <c r="P551" s="848"/>
      <c r="Q551" s="484" t="s">
        <v>118</v>
      </c>
      <c r="R551" s="483">
        <v>17000</v>
      </c>
      <c r="S551" s="155">
        <f>SUM(F551*R551)</f>
        <v>17000</v>
      </c>
      <c r="T551" s="156">
        <v>0.2</v>
      </c>
      <c r="U551" s="480">
        <f t="shared" si="162"/>
        <v>3400</v>
      </c>
      <c r="V551" s="480">
        <f t="shared" si="160"/>
        <v>13600</v>
      </c>
      <c r="W551" s="424">
        <f t="shared" si="161"/>
        <v>13600</v>
      </c>
      <c r="X551" s="156">
        <v>0</v>
      </c>
      <c r="Y551" s="424">
        <f t="shared" si="163"/>
        <v>13600</v>
      </c>
    </row>
    <row r="552" spans="1:25" s="120" customFormat="1" ht="15.5" x14ac:dyDescent="0.35">
      <c r="A552" s="787"/>
      <c r="B552" s="784"/>
      <c r="C552" s="787"/>
      <c r="D552" s="787"/>
      <c r="E552" s="282" t="s">
        <v>180</v>
      </c>
      <c r="F552" s="310">
        <v>20</v>
      </c>
      <c r="G552" s="311" t="s">
        <v>52</v>
      </c>
      <c r="H552" s="312">
        <v>217500</v>
      </c>
      <c r="I552" s="413">
        <f t="shared" si="157"/>
        <v>4350000</v>
      </c>
      <c r="J552" s="311">
        <v>0.2</v>
      </c>
      <c r="K552" s="415">
        <f t="shared" si="158"/>
        <v>870000</v>
      </c>
      <c r="L552" s="415">
        <f t="shared" si="159"/>
        <v>3480000</v>
      </c>
      <c r="M552" s="848"/>
      <c r="N552" s="848"/>
      <c r="O552" s="197"/>
      <c r="P552" s="848"/>
      <c r="Q552" s="484" t="s">
        <v>40</v>
      </c>
      <c r="R552" s="483">
        <v>103000</v>
      </c>
      <c r="S552" s="155">
        <f>SUM(F552*R552)</f>
        <v>2060000</v>
      </c>
      <c r="T552" s="156">
        <v>0</v>
      </c>
      <c r="U552" s="480">
        <f t="shared" si="162"/>
        <v>0</v>
      </c>
      <c r="V552" s="480">
        <f t="shared" si="160"/>
        <v>2060000</v>
      </c>
      <c r="W552" s="424">
        <f t="shared" si="161"/>
        <v>2060000</v>
      </c>
      <c r="X552" s="156">
        <v>0</v>
      </c>
      <c r="Y552" s="424">
        <f t="shared" si="163"/>
        <v>2060000</v>
      </c>
    </row>
    <row r="553" spans="1:25" s="120" customFormat="1" ht="15.5" x14ac:dyDescent="0.35">
      <c r="A553" s="787"/>
      <c r="B553" s="784"/>
      <c r="C553" s="787"/>
      <c r="D553" s="787"/>
      <c r="E553" s="282" t="s">
        <v>286</v>
      </c>
      <c r="F553" s="310">
        <v>20</v>
      </c>
      <c r="G553" s="311" t="s">
        <v>52</v>
      </c>
      <c r="H553" s="312">
        <v>368750</v>
      </c>
      <c r="I553" s="413">
        <f t="shared" si="157"/>
        <v>7375000</v>
      </c>
      <c r="J553" s="311">
        <v>0.2</v>
      </c>
      <c r="K553" s="415">
        <f t="shared" si="158"/>
        <v>1475000</v>
      </c>
      <c r="L553" s="415">
        <f t="shared" si="159"/>
        <v>5900000</v>
      </c>
      <c r="M553" s="848"/>
      <c r="N553" s="848"/>
      <c r="O553" s="197"/>
      <c r="P553" s="848"/>
      <c r="Q553" s="291" t="s">
        <v>40</v>
      </c>
      <c r="R553" s="206">
        <v>145000</v>
      </c>
      <c r="S553" s="155">
        <f>SUM(F553*R553)</f>
        <v>2900000</v>
      </c>
      <c r="T553" s="156">
        <v>0.3</v>
      </c>
      <c r="U553" s="480">
        <f t="shared" si="162"/>
        <v>870000</v>
      </c>
      <c r="V553" s="480">
        <f t="shared" si="160"/>
        <v>2030000</v>
      </c>
      <c r="W553" s="424">
        <f t="shared" si="161"/>
        <v>2030000</v>
      </c>
      <c r="X553" s="156">
        <v>0.11</v>
      </c>
      <c r="Y553" s="424">
        <f t="shared" si="163"/>
        <v>2253300</v>
      </c>
    </row>
    <row r="554" spans="1:25" s="120" customFormat="1" ht="15.5" x14ac:dyDescent="0.35">
      <c r="A554" s="787"/>
      <c r="B554" s="784"/>
      <c r="C554" s="787"/>
      <c r="D554" s="787"/>
      <c r="E554" s="290" t="s">
        <v>166</v>
      </c>
      <c r="F554" s="75">
        <v>1</v>
      </c>
      <c r="G554" s="158" t="s">
        <v>45</v>
      </c>
      <c r="H554" s="284">
        <v>1030000</v>
      </c>
      <c r="I554" s="413">
        <f t="shared" si="157"/>
        <v>1030000</v>
      </c>
      <c r="J554" s="158">
        <v>0.2</v>
      </c>
      <c r="K554" s="415">
        <f t="shared" si="158"/>
        <v>206000</v>
      </c>
      <c r="L554" s="415">
        <f t="shared" si="159"/>
        <v>824000</v>
      </c>
      <c r="M554" s="848"/>
      <c r="N554" s="848"/>
      <c r="O554" s="197"/>
      <c r="P554" s="848"/>
      <c r="Q554" s="484" t="s">
        <v>537</v>
      </c>
      <c r="R554" s="483">
        <v>950000</v>
      </c>
      <c r="S554" s="155">
        <f>SUM(F554*R554)</f>
        <v>950000</v>
      </c>
      <c r="T554" s="156">
        <v>0.2</v>
      </c>
      <c r="U554" s="480">
        <f t="shared" si="162"/>
        <v>190000</v>
      </c>
      <c r="V554" s="480">
        <f t="shared" si="160"/>
        <v>760000</v>
      </c>
      <c r="W554" s="424">
        <f t="shared" si="161"/>
        <v>760000</v>
      </c>
      <c r="X554" s="156">
        <v>0.11</v>
      </c>
      <c r="Y554" s="424">
        <f t="shared" si="163"/>
        <v>843600</v>
      </c>
    </row>
    <row r="555" spans="1:25" ht="15.5" x14ac:dyDescent="0.35">
      <c r="A555" s="787"/>
      <c r="B555" s="784"/>
      <c r="C555" s="787"/>
      <c r="D555" s="787"/>
      <c r="E555" s="282" t="s">
        <v>301</v>
      </c>
      <c r="F555" s="75">
        <v>10</v>
      </c>
      <c r="G555" s="158" t="s">
        <v>90</v>
      </c>
      <c r="H555" s="157">
        <v>113500</v>
      </c>
      <c r="I555" s="413">
        <f t="shared" si="157"/>
        <v>1135000</v>
      </c>
      <c r="J555" s="311">
        <v>0</v>
      </c>
      <c r="K555" s="415">
        <f t="shared" si="158"/>
        <v>0</v>
      </c>
      <c r="L555" s="415">
        <f t="shared" si="159"/>
        <v>1135000</v>
      </c>
      <c r="M555" s="848"/>
      <c r="N555" s="848"/>
      <c r="O555" s="197"/>
      <c r="P555" s="848"/>
      <c r="Q555" s="291" t="s">
        <v>40</v>
      </c>
      <c r="R555" s="220">
        <v>13000</v>
      </c>
      <c r="S555" s="155">
        <f>SUM(F555*R555)</f>
        <v>130000</v>
      </c>
      <c r="T555" s="156">
        <v>0</v>
      </c>
      <c r="U555" s="480">
        <f t="shared" si="162"/>
        <v>0</v>
      </c>
      <c r="V555" s="480">
        <f t="shared" si="160"/>
        <v>130000</v>
      </c>
      <c r="W555" s="424">
        <f t="shared" si="161"/>
        <v>130000</v>
      </c>
      <c r="X555" s="156">
        <v>0.11</v>
      </c>
      <c r="Y555" s="424">
        <f t="shared" si="163"/>
        <v>144300</v>
      </c>
    </row>
    <row r="556" spans="1:25" s="119" customFormat="1" ht="15.5" x14ac:dyDescent="0.35">
      <c r="A556" s="787"/>
      <c r="B556" s="784"/>
      <c r="C556" s="787"/>
      <c r="D556" s="787"/>
      <c r="E556" s="70" t="s">
        <v>203</v>
      </c>
      <c r="F556" s="75">
        <v>1</v>
      </c>
      <c r="G556" s="311" t="s">
        <v>45</v>
      </c>
      <c r="H556" s="157">
        <v>5000000</v>
      </c>
      <c r="I556" s="413">
        <f t="shared" si="157"/>
        <v>5000000</v>
      </c>
      <c r="J556" s="311">
        <v>0.2</v>
      </c>
      <c r="K556" s="415">
        <f t="shared" si="158"/>
        <v>1000000</v>
      </c>
      <c r="L556" s="415">
        <f t="shared" si="159"/>
        <v>4000000</v>
      </c>
      <c r="M556" s="848"/>
      <c r="N556" s="848"/>
      <c r="O556" s="197"/>
      <c r="P556" s="848"/>
      <c r="Q556" s="484" t="s">
        <v>536</v>
      </c>
      <c r="R556" s="483">
        <v>3000000</v>
      </c>
      <c r="S556" s="155">
        <f>SUM(F556*R556)</f>
        <v>3000000</v>
      </c>
      <c r="T556" s="156">
        <v>0.25</v>
      </c>
      <c r="U556" s="480">
        <f t="shared" si="162"/>
        <v>750000</v>
      </c>
      <c r="V556" s="480">
        <f t="shared" si="160"/>
        <v>2250000</v>
      </c>
      <c r="W556" s="424">
        <f t="shared" si="161"/>
        <v>2250000</v>
      </c>
      <c r="X556" s="156">
        <v>0.11</v>
      </c>
      <c r="Y556" s="424">
        <f t="shared" si="163"/>
        <v>2497500</v>
      </c>
    </row>
    <row r="557" spans="1:25" s="119" customFormat="1" ht="15.5" x14ac:dyDescent="0.35">
      <c r="A557" s="787"/>
      <c r="B557" s="784"/>
      <c r="C557" s="787"/>
      <c r="D557" s="787"/>
      <c r="E557" s="313" t="s">
        <v>305</v>
      </c>
      <c r="F557" s="310">
        <v>3</v>
      </c>
      <c r="G557" s="311" t="s">
        <v>45</v>
      </c>
      <c r="H557" s="312">
        <v>1078091</v>
      </c>
      <c r="I557" s="413">
        <f t="shared" si="157"/>
        <v>3234273</v>
      </c>
      <c r="J557" s="311">
        <v>0.2</v>
      </c>
      <c r="K557" s="415">
        <f t="shared" si="158"/>
        <v>646854.60000000009</v>
      </c>
      <c r="L557" s="415">
        <f t="shared" si="159"/>
        <v>2587418.4</v>
      </c>
      <c r="M557" s="848"/>
      <c r="N557" s="848"/>
      <c r="O557" s="197"/>
      <c r="P557" s="848"/>
      <c r="Q557" s="484" t="s">
        <v>47</v>
      </c>
      <c r="R557" s="350">
        <v>649740</v>
      </c>
      <c r="S557" s="155">
        <f>SUM(F557*R557)</f>
        <v>1949220</v>
      </c>
      <c r="T557" s="156">
        <v>0.22500000000000001</v>
      </c>
      <c r="U557" s="480">
        <f t="shared" si="162"/>
        <v>438574.5</v>
      </c>
      <c r="V557" s="480">
        <f t="shared" si="160"/>
        <v>1510645.5</v>
      </c>
      <c r="W557" s="424">
        <f t="shared" si="161"/>
        <v>1510645.5</v>
      </c>
      <c r="X557" s="156">
        <v>0.11</v>
      </c>
      <c r="Y557" s="424">
        <f t="shared" si="163"/>
        <v>1676816.5049999999</v>
      </c>
    </row>
    <row r="558" spans="1:25" s="119" customFormat="1" ht="15.5" x14ac:dyDescent="0.35">
      <c r="A558" s="787"/>
      <c r="B558" s="784"/>
      <c r="C558" s="787"/>
      <c r="D558" s="787"/>
      <c r="E558" s="282" t="s">
        <v>287</v>
      </c>
      <c r="F558" s="310">
        <v>12</v>
      </c>
      <c r="G558" s="311" t="s">
        <v>45</v>
      </c>
      <c r="H558" s="312">
        <v>248522</v>
      </c>
      <c r="I558" s="413">
        <f t="shared" si="157"/>
        <v>2982264</v>
      </c>
      <c r="J558" s="311">
        <v>0.2</v>
      </c>
      <c r="K558" s="415">
        <f t="shared" si="158"/>
        <v>596452.80000000005</v>
      </c>
      <c r="L558" s="415">
        <f t="shared" si="159"/>
        <v>2385811.2000000002</v>
      </c>
      <c r="M558" s="848"/>
      <c r="N558" s="848"/>
      <c r="O558" s="197"/>
      <c r="P558" s="848"/>
      <c r="Q558" s="484" t="s">
        <v>47</v>
      </c>
      <c r="R558" s="206">
        <v>159100</v>
      </c>
      <c r="S558" s="155">
        <f>SUM(F558*R558)</f>
        <v>1909200</v>
      </c>
      <c r="T558" s="156">
        <v>0.22500000000000001</v>
      </c>
      <c r="U558" s="480">
        <f t="shared" si="162"/>
        <v>429570</v>
      </c>
      <c r="V558" s="480">
        <f t="shared" si="160"/>
        <v>1479630</v>
      </c>
      <c r="W558" s="424">
        <f t="shared" si="161"/>
        <v>1479630</v>
      </c>
      <c r="X558" s="156">
        <v>0.11</v>
      </c>
      <c r="Y558" s="424">
        <f t="shared" si="163"/>
        <v>1642389.3</v>
      </c>
    </row>
    <row r="559" spans="1:25" s="120" customFormat="1" ht="15.5" x14ac:dyDescent="0.35">
      <c r="A559" s="787"/>
      <c r="B559" s="784"/>
      <c r="C559" s="787"/>
      <c r="D559" s="787"/>
      <c r="E559" s="125" t="s">
        <v>106</v>
      </c>
      <c r="F559" s="75">
        <v>1</v>
      </c>
      <c r="G559" s="311" t="s">
        <v>70</v>
      </c>
      <c r="H559" s="312">
        <v>1250000</v>
      </c>
      <c r="I559" s="413">
        <f t="shared" si="157"/>
        <v>1250000</v>
      </c>
      <c r="J559" s="311">
        <v>0.2</v>
      </c>
      <c r="K559" s="415">
        <f t="shared" si="158"/>
        <v>250000</v>
      </c>
      <c r="L559" s="415">
        <f t="shared" si="159"/>
        <v>1000000</v>
      </c>
      <c r="M559" s="848"/>
      <c r="N559" s="848"/>
      <c r="O559" s="197"/>
      <c r="P559" s="848"/>
      <c r="Q559" s="270" t="s">
        <v>58</v>
      </c>
      <c r="R559" s="206">
        <v>760000</v>
      </c>
      <c r="S559" s="155">
        <f>SUM(F559*R559)</f>
        <v>760000</v>
      </c>
      <c r="T559" s="156">
        <v>0</v>
      </c>
      <c r="U559" s="480">
        <f t="shared" si="162"/>
        <v>0</v>
      </c>
      <c r="V559" s="480">
        <f t="shared" si="160"/>
        <v>760000</v>
      </c>
      <c r="W559" s="424">
        <f t="shared" si="161"/>
        <v>760000</v>
      </c>
      <c r="X559" s="156">
        <v>0.11</v>
      </c>
      <c r="Y559" s="424">
        <f t="shared" si="163"/>
        <v>843600</v>
      </c>
    </row>
    <row r="560" spans="1:25" s="120" customFormat="1" ht="15.5" x14ac:dyDescent="0.35">
      <c r="A560" s="788"/>
      <c r="B560" s="785"/>
      <c r="C560" s="788"/>
      <c r="D560" s="788"/>
      <c r="E560" s="599" t="s">
        <v>122</v>
      </c>
      <c r="F560" s="202">
        <v>3</v>
      </c>
      <c r="G560" s="315" t="s">
        <v>52</v>
      </c>
      <c r="H560" s="177">
        <v>174000</v>
      </c>
      <c r="I560" s="419">
        <f t="shared" si="157"/>
        <v>522000</v>
      </c>
      <c r="J560" s="136">
        <v>0.2</v>
      </c>
      <c r="K560" s="383">
        <f t="shared" si="158"/>
        <v>104400</v>
      </c>
      <c r="L560" s="383">
        <f t="shared" si="159"/>
        <v>417600</v>
      </c>
      <c r="M560" s="847"/>
      <c r="N560" s="847"/>
      <c r="O560" s="198"/>
      <c r="P560" s="847"/>
      <c r="Q560" s="240" t="s">
        <v>98</v>
      </c>
      <c r="R560" s="338">
        <v>23636</v>
      </c>
      <c r="S560" s="173">
        <f>SUM(F560*R560)</f>
        <v>70908</v>
      </c>
      <c r="T560" s="639">
        <v>0.22</v>
      </c>
      <c r="U560" s="242">
        <f t="shared" si="162"/>
        <v>15599.76</v>
      </c>
      <c r="V560" s="242">
        <f t="shared" si="160"/>
        <v>55308.24</v>
      </c>
      <c r="W560" s="241">
        <f t="shared" si="161"/>
        <v>55308.24</v>
      </c>
      <c r="X560" s="639">
        <v>0.11</v>
      </c>
      <c r="Y560" s="241">
        <f t="shared" si="163"/>
        <v>61392.146399999998</v>
      </c>
    </row>
    <row r="561" spans="1:25" s="120" customFormat="1" ht="15.5" x14ac:dyDescent="0.35">
      <c r="A561" s="859">
        <v>7</v>
      </c>
      <c r="B561" s="783">
        <v>45771</v>
      </c>
      <c r="C561" s="786">
        <v>118210325</v>
      </c>
      <c r="D561" s="786" t="s">
        <v>37</v>
      </c>
      <c r="E561" s="317" t="s">
        <v>288</v>
      </c>
      <c r="F561" s="318">
        <v>40</v>
      </c>
      <c r="G561" s="319" t="s">
        <v>45</v>
      </c>
      <c r="H561" s="320">
        <v>235360</v>
      </c>
      <c r="I561" s="412">
        <f t="shared" si="157"/>
        <v>9414400</v>
      </c>
      <c r="J561" s="319">
        <v>0.2</v>
      </c>
      <c r="K561" s="382">
        <f t="shared" si="158"/>
        <v>1882880</v>
      </c>
      <c r="L561" s="382">
        <f t="shared" si="159"/>
        <v>7531520</v>
      </c>
      <c r="M561" s="187">
        <f>SUM(L561:L568)</f>
        <v>18664120</v>
      </c>
      <c r="N561" s="187">
        <f>SUM(M561*11%)</f>
        <v>2053053.2</v>
      </c>
      <c r="O561" s="187"/>
      <c r="P561" s="229">
        <f>SUM(M561+N561)</f>
        <v>20717173.199999999</v>
      </c>
      <c r="Q561" s="485" t="s">
        <v>289</v>
      </c>
      <c r="R561" s="337">
        <v>154000</v>
      </c>
      <c r="S561" s="649">
        <f>SUM(F561*R561)</f>
        <v>6160000</v>
      </c>
      <c r="T561" s="638">
        <v>0.2</v>
      </c>
      <c r="U561" s="239">
        <f t="shared" si="162"/>
        <v>1232000</v>
      </c>
      <c r="V561" s="239">
        <f t="shared" si="160"/>
        <v>4928000</v>
      </c>
      <c r="W561" s="238">
        <f t="shared" si="161"/>
        <v>4928000</v>
      </c>
      <c r="X561" s="638">
        <v>0.11</v>
      </c>
      <c r="Y561" s="238">
        <f t="shared" si="163"/>
        <v>5470080</v>
      </c>
    </row>
    <row r="562" spans="1:25" s="125" customFormat="1" ht="15.5" x14ac:dyDescent="0.35">
      <c r="A562" s="860"/>
      <c r="B562" s="784"/>
      <c r="C562" s="787"/>
      <c r="D562" s="787"/>
      <c r="E562" s="125" t="s">
        <v>538</v>
      </c>
      <c r="F562" s="75">
        <v>1</v>
      </c>
      <c r="G562" s="311" t="s">
        <v>65</v>
      </c>
      <c r="H562" s="157">
        <v>109000</v>
      </c>
      <c r="I562" s="413">
        <f t="shared" si="157"/>
        <v>109000</v>
      </c>
      <c r="J562" s="311">
        <v>0.2</v>
      </c>
      <c r="K562" s="415">
        <f t="shared" si="158"/>
        <v>21800</v>
      </c>
      <c r="L562" s="415">
        <f t="shared" si="159"/>
        <v>87200</v>
      </c>
      <c r="M562" s="197"/>
      <c r="N562" s="197"/>
      <c r="O562" s="197"/>
      <c r="P562" s="352"/>
      <c r="Q562" s="686" t="s">
        <v>275</v>
      </c>
      <c r="R562" s="481">
        <v>36036</v>
      </c>
      <c r="S562" s="78">
        <f>SUM(F562*R562)</f>
        <v>36036</v>
      </c>
      <c r="T562" s="79">
        <v>0</v>
      </c>
      <c r="U562" s="73">
        <f t="shared" si="162"/>
        <v>0</v>
      </c>
      <c r="V562" s="73">
        <f t="shared" si="160"/>
        <v>36036</v>
      </c>
      <c r="W562" s="56">
        <f t="shared" si="161"/>
        <v>36036</v>
      </c>
      <c r="X562" s="79">
        <v>0.11</v>
      </c>
      <c r="Y562" s="56">
        <f t="shared" si="163"/>
        <v>39999.96</v>
      </c>
    </row>
    <row r="563" spans="1:25" s="125" customFormat="1" ht="15.5" x14ac:dyDescent="0.35">
      <c r="A563" s="860"/>
      <c r="B563" s="784"/>
      <c r="C563" s="787"/>
      <c r="D563" s="787"/>
      <c r="E563" s="125" t="s">
        <v>539</v>
      </c>
      <c r="F563" s="75">
        <v>2</v>
      </c>
      <c r="G563" s="311" t="s">
        <v>65</v>
      </c>
      <c r="H563" s="157">
        <v>109000</v>
      </c>
      <c r="I563" s="413">
        <f t="shared" ref="I563:I594" si="164">SUM(F563*H563)</f>
        <v>218000</v>
      </c>
      <c r="J563" s="311">
        <v>0.2</v>
      </c>
      <c r="K563" s="415">
        <f t="shared" ref="K563:K594" si="165">SUM(I563*J563)</f>
        <v>43600</v>
      </c>
      <c r="L563" s="415">
        <f t="shared" ref="L563:L594" si="166">SUM(I563-K563)</f>
        <v>174400</v>
      </c>
      <c r="M563" s="197"/>
      <c r="N563" s="197"/>
      <c r="O563" s="197"/>
      <c r="P563" s="352"/>
      <c r="Q563" s="686" t="s">
        <v>275</v>
      </c>
      <c r="R563" s="481">
        <v>36036</v>
      </c>
      <c r="S563" s="78">
        <f>SUM(F563*R563)</f>
        <v>72072</v>
      </c>
      <c r="T563" s="79">
        <v>0</v>
      </c>
      <c r="U563" s="73">
        <f t="shared" si="162"/>
        <v>0</v>
      </c>
      <c r="V563" s="73">
        <f t="shared" ref="V563:V594" si="167">SUM(S563-U563)</f>
        <v>72072</v>
      </c>
      <c r="W563" s="56">
        <f t="shared" ref="W563:W594" si="168">SUM(V563)</f>
        <v>72072</v>
      </c>
      <c r="X563" s="79">
        <v>0.11</v>
      </c>
      <c r="Y563" s="56">
        <f t="shared" si="163"/>
        <v>79999.92</v>
      </c>
    </row>
    <row r="564" spans="1:25" s="125" customFormat="1" ht="15.5" x14ac:dyDescent="0.35">
      <c r="A564" s="860"/>
      <c r="B564" s="784"/>
      <c r="C564" s="787"/>
      <c r="D564" s="787"/>
      <c r="E564" s="282" t="s">
        <v>317</v>
      </c>
      <c r="F564" s="75">
        <v>5</v>
      </c>
      <c r="G564" s="311" t="s">
        <v>65</v>
      </c>
      <c r="H564" s="157">
        <v>109000</v>
      </c>
      <c r="I564" s="413">
        <f t="shared" si="164"/>
        <v>545000</v>
      </c>
      <c r="J564" s="311">
        <v>0.2</v>
      </c>
      <c r="K564" s="415">
        <f t="shared" si="165"/>
        <v>109000</v>
      </c>
      <c r="L564" s="415">
        <f t="shared" si="166"/>
        <v>436000</v>
      </c>
      <c r="M564" s="197"/>
      <c r="N564" s="197"/>
      <c r="O564" s="197"/>
      <c r="P564" s="352"/>
      <c r="Q564" s="686" t="s">
        <v>275</v>
      </c>
      <c r="R564" s="481">
        <v>36036</v>
      </c>
      <c r="S564" s="78">
        <f>SUM(F564*R564)</f>
        <v>180180</v>
      </c>
      <c r="T564" s="79">
        <v>0</v>
      </c>
      <c r="U564" s="73">
        <f t="shared" si="162"/>
        <v>0</v>
      </c>
      <c r="V564" s="73">
        <f t="shared" si="167"/>
        <v>180180</v>
      </c>
      <c r="W564" s="56">
        <f t="shared" si="168"/>
        <v>180180</v>
      </c>
      <c r="X564" s="79">
        <v>0.11</v>
      </c>
      <c r="Y564" s="56">
        <f t="shared" si="163"/>
        <v>199999.8</v>
      </c>
    </row>
    <row r="565" spans="1:25" s="120" customFormat="1" ht="15.5" x14ac:dyDescent="0.35">
      <c r="A565" s="860"/>
      <c r="B565" s="784"/>
      <c r="C565" s="787"/>
      <c r="D565" s="787"/>
      <c r="E565" s="130" t="s">
        <v>540</v>
      </c>
      <c r="F565" s="310">
        <v>5</v>
      </c>
      <c r="G565" s="311" t="s">
        <v>45</v>
      </c>
      <c r="H565" s="312">
        <v>281250</v>
      </c>
      <c r="I565" s="54">
        <f t="shared" si="164"/>
        <v>1406250</v>
      </c>
      <c r="J565" s="311">
        <v>0.2</v>
      </c>
      <c r="K565" s="415">
        <f t="shared" si="165"/>
        <v>281250</v>
      </c>
      <c r="L565" s="415">
        <f t="shared" si="166"/>
        <v>1125000</v>
      </c>
      <c r="M565" s="220"/>
      <c r="N565" s="220"/>
      <c r="O565" s="197"/>
      <c r="P565" s="154"/>
      <c r="Q565" s="484" t="s">
        <v>68</v>
      </c>
      <c r="R565" s="483">
        <v>125000</v>
      </c>
      <c r="S565" s="155">
        <f>SUM(F565*R565)</f>
        <v>625000</v>
      </c>
      <c r="T565" s="156">
        <v>0</v>
      </c>
      <c r="U565" s="480">
        <f t="shared" si="162"/>
        <v>0</v>
      </c>
      <c r="V565" s="480">
        <f t="shared" si="167"/>
        <v>625000</v>
      </c>
      <c r="W565" s="424">
        <f t="shared" si="168"/>
        <v>625000</v>
      </c>
      <c r="X565" s="156">
        <v>0.11</v>
      </c>
      <c r="Y565" s="424">
        <f t="shared" si="163"/>
        <v>693750</v>
      </c>
    </row>
    <row r="566" spans="1:25" s="120" customFormat="1" ht="15.5" x14ac:dyDescent="0.35">
      <c r="A566" s="860"/>
      <c r="B566" s="784"/>
      <c r="C566" s="787"/>
      <c r="D566" s="787"/>
      <c r="E566" s="282" t="s">
        <v>342</v>
      </c>
      <c r="F566" s="310">
        <v>4</v>
      </c>
      <c r="G566" s="311" t="s">
        <v>45</v>
      </c>
      <c r="H566" s="312">
        <v>2000000</v>
      </c>
      <c r="I566" s="413">
        <f t="shared" si="164"/>
        <v>8000000</v>
      </c>
      <c r="J566" s="311">
        <v>0.2</v>
      </c>
      <c r="K566" s="415">
        <f t="shared" si="165"/>
        <v>1600000</v>
      </c>
      <c r="L566" s="415">
        <f t="shared" si="166"/>
        <v>6400000</v>
      </c>
      <c r="M566" s="220"/>
      <c r="N566" s="220"/>
      <c r="O566" s="197"/>
      <c r="P566" s="154"/>
      <c r="Q566" s="484" t="s">
        <v>68</v>
      </c>
      <c r="R566" s="206">
        <v>850000</v>
      </c>
      <c r="S566" s="155">
        <f>SUM(F566*R566)</f>
        <v>3400000</v>
      </c>
      <c r="T566" s="156">
        <v>0</v>
      </c>
      <c r="U566" s="480">
        <f t="shared" si="162"/>
        <v>0</v>
      </c>
      <c r="V566" s="480">
        <f t="shared" si="167"/>
        <v>3400000</v>
      </c>
      <c r="W566" s="424">
        <f t="shared" si="168"/>
        <v>3400000</v>
      </c>
      <c r="X566" s="156">
        <v>0.11</v>
      </c>
      <c r="Y566" s="424">
        <f t="shared" si="163"/>
        <v>3774000</v>
      </c>
    </row>
    <row r="567" spans="1:25" s="120" customFormat="1" ht="15.5" x14ac:dyDescent="0.35">
      <c r="A567" s="860"/>
      <c r="B567" s="784"/>
      <c r="C567" s="787"/>
      <c r="D567" s="787"/>
      <c r="E567" s="282" t="s">
        <v>541</v>
      </c>
      <c r="F567" s="75">
        <v>1</v>
      </c>
      <c r="G567" s="158" t="s">
        <v>50</v>
      </c>
      <c r="H567" s="157">
        <v>3562500</v>
      </c>
      <c r="I567" s="413">
        <f t="shared" si="164"/>
        <v>3562500</v>
      </c>
      <c r="J567" s="311">
        <v>0.2</v>
      </c>
      <c r="K567" s="415">
        <f t="shared" si="165"/>
        <v>712500</v>
      </c>
      <c r="L567" s="415">
        <f t="shared" si="166"/>
        <v>2850000</v>
      </c>
      <c r="M567" s="220"/>
      <c r="N567" s="220"/>
      <c r="O567" s="197"/>
      <c r="P567" s="154"/>
      <c r="Q567" s="484" t="s">
        <v>47</v>
      </c>
      <c r="R567" s="483">
        <v>2850000</v>
      </c>
      <c r="S567" s="155">
        <f>SUM(F567*R567)</f>
        <v>2850000</v>
      </c>
      <c r="T567" s="156">
        <v>0.3</v>
      </c>
      <c r="U567" s="480">
        <f t="shared" si="162"/>
        <v>855000</v>
      </c>
      <c r="V567" s="480">
        <f t="shared" si="167"/>
        <v>1995000</v>
      </c>
      <c r="W567" s="424">
        <f t="shared" si="168"/>
        <v>1995000</v>
      </c>
      <c r="X567" s="156">
        <v>0.11</v>
      </c>
      <c r="Y567" s="424">
        <f t="shared" si="163"/>
        <v>2214450</v>
      </c>
    </row>
    <row r="568" spans="1:25" s="120" customFormat="1" ht="15.5" x14ac:dyDescent="0.35">
      <c r="A568" s="861"/>
      <c r="B568" s="785"/>
      <c r="C568" s="788"/>
      <c r="D568" s="788"/>
      <c r="E568" s="308" t="s">
        <v>542</v>
      </c>
      <c r="F568" s="314">
        <v>3</v>
      </c>
      <c r="G568" s="315" t="s">
        <v>45</v>
      </c>
      <c r="H568" s="316">
        <v>25000</v>
      </c>
      <c r="I568" s="419">
        <f t="shared" si="164"/>
        <v>75000</v>
      </c>
      <c r="J568" s="315">
        <v>0.2</v>
      </c>
      <c r="K568" s="383">
        <f t="shared" si="165"/>
        <v>15000</v>
      </c>
      <c r="L568" s="383">
        <f t="shared" si="166"/>
        <v>60000</v>
      </c>
      <c r="M568" s="249"/>
      <c r="N568" s="249"/>
      <c r="O568" s="198"/>
      <c r="P568" s="153"/>
      <c r="Q568" s="240" t="s">
        <v>68</v>
      </c>
      <c r="R568" s="487">
        <v>13000</v>
      </c>
      <c r="S568" s="173">
        <f>SUM(F568*R568)</f>
        <v>39000</v>
      </c>
      <c r="T568" s="639">
        <v>0</v>
      </c>
      <c r="U568" s="242">
        <f t="shared" si="162"/>
        <v>0</v>
      </c>
      <c r="V568" s="242">
        <f t="shared" si="167"/>
        <v>39000</v>
      </c>
      <c r="W568" s="241">
        <f t="shared" si="168"/>
        <v>39000</v>
      </c>
      <c r="X568" s="639">
        <v>0.11</v>
      </c>
      <c r="Y568" s="241">
        <f t="shared" si="163"/>
        <v>43290</v>
      </c>
    </row>
    <row r="569" spans="1:25" s="120" customFormat="1" ht="15.5" x14ac:dyDescent="0.35">
      <c r="A569" s="859">
        <v>8</v>
      </c>
      <c r="B569" s="783">
        <v>45771</v>
      </c>
      <c r="C569" s="786">
        <v>118220325</v>
      </c>
      <c r="D569" s="786" t="s">
        <v>37</v>
      </c>
      <c r="E569" s="317" t="s">
        <v>543</v>
      </c>
      <c r="F569" s="318">
        <v>5</v>
      </c>
      <c r="G569" s="319" t="s">
        <v>42</v>
      </c>
      <c r="H569" s="320">
        <v>337000</v>
      </c>
      <c r="I569" s="412">
        <f t="shared" si="164"/>
        <v>1685000</v>
      </c>
      <c r="J569" s="319">
        <v>0.2</v>
      </c>
      <c r="K569" s="382">
        <f t="shared" si="165"/>
        <v>337000</v>
      </c>
      <c r="L569" s="382">
        <f t="shared" si="166"/>
        <v>1348000</v>
      </c>
      <c r="M569" s="187">
        <f>SUM(L569:L570)</f>
        <v>2184000</v>
      </c>
      <c r="N569" s="187">
        <f>SUM(M569*11%)</f>
        <v>240240</v>
      </c>
      <c r="O569" s="187"/>
      <c r="P569" s="229">
        <f>SUM(M569+N569)</f>
        <v>2424240</v>
      </c>
      <c r="Q569" s="485" t="s">
        <v>76</v>
      </c>
      <c r="R569" s="337">
        <v>175000</v>
      </c>
      <c r="S569" s="649">
        <f>SUM(F569*R569)</f>
        <v>875000</v>
      </c>
      <c r="T569" s="638">
        <v>0.2</v>
      </c>
      <c r="U569" s="239">
        <f t="shared" si="162"/>
        <v>175000</v>
      </c>
      <c r="V569" s="239">
        <f t="shared" si="167"/>
        <v>700000</v>
      </c>
      <c r="W569" s="238">
        <f t="shared" si="168"/>
        <v>700000</v>
      </c>
      <c r="X569" s="638">
        <v>0.11</v>
      </c>
      <c r="Y569" s="238">
        <f t="shared" si="163"/>
        <v>777000</v>
      </c>
    </row>
    <row r="570" spans="1:25" s="120" customFormat="1" ht="15.5" x14ac:dyDescent="0.35">
      <c r="A570" s="861"/>
      <c r="B570" s="785"/>
      <c r="C570" s="788"/>
      <c r="D570" s="788"/>
      <c r="E570" s="308" t="s">
        <v>544</v>
      </c>
      <c r="F570" s="314">
        <v>5</v>
      </c>
      <c r="G570" s="315" t="s">
        <v>42</v>
      </c>
      <c r="H570" s="316">
        <v>209000</v>
      </c>
      <c r="I570" s="419">
        <f t="shared" si="164"/>
        <v>1045000</v>
      </c>
      <c r="J570" s="315">
        <v>0.2</v>
      </c>
      <c r="K570" s="383">
        <f t="shared" si="165"/>
        <v>209000</v>
      </c>
      <c r="L570" s="383">
        <f t="shared" si="166"/>
        <v>836000</v>
      </c>
      <c r="M570" s="249"/>
      <c r="N570" s="249"/>
      <c r="O570" s="198"/>
      <c r="P570" s="153"/>
      <c r="Q570" s="240" t="s">
        <v>76</v>
      </c>
      <c r="R570" s="487">
        <v>100000</v>
      </c>
      <c r="S570" s="173">
        <f>SUM(F570*R570)</f>
        <v>500000</v>
      </c>
      <c r="T570" s="639">
        <v>0</v>
      </c>
      <c r="U570" s="242">
        <f t="shared" si="162"/>
        <v>0</v>
      </c>
      <c r="V570" s="242">
        <f t="shared" si="167"/>
        <v>500000</v>
      </c>
      <c r="W570" s="241">
        <f t="shared" si="168"/>
        <v>500000</v>
      </c>
      <c r="X570" s="639">
        <v>0.11</v>
      </c>
      <c r="Y570" s="241">
        <f t="shared" si="163"/>
        <v>555000</v>
      </c>
    </row>
    <row r="571" spans="1:25" s="120" customFormat="1" ht="15.5" x14ac:dyDescent="0.35">
      <c r="A571" s="859">
        <v>9</v>
      </c>
      <c r="B571" s="783">
        <v>45777</v>
      </c>
      <c r="C571" s="786">
        <v>118230325</v>
      </c>
      <c r="D571" s="786" t="s">
        <v>37</v>
      </c>
      <c r="E571" s="172" t="s">
        <v>85</v>
      </c>
      <c r="F571" s="203">
        <v>1</v>
      </c>
      <c r="G571" s="319" t="s">
        <v>39</v>
      </c>
      <c r="H571" s="204">
        <v>627000</v>
      </c>
      <c r="I571" s="412">
        <f t="shared" si="164"/>
        <v>627000</v>
      </c>
      <c r="J571" s="319">
        <v>0</v>
      </c>
      <c r="K571" s="382">
        <f t="shared" si="165"/>
        <v>0</v>
      </c>
      <c r="L571" s="382">
        <f t="shared" si="166"/>
        <v>627000</v>
      </c>
      <c r="M571" s="187">
        <f>SUM(L571:L578)</f>
        <v>12734835.199999999</v>
      </c>
      <c r="N571" s="187">
        <f>SUM(M571*11%)</f>
        <v>1400831.872</v>
      </c>
      <c r="O571" s="187"/>
      <c r="P571" s="229">
        <f>SUM(M571+N571)</f>
        <v>14135667.071999999</v>
      </c>
      <c r="Q571" s="485" t="s">
        <v>258</v>
      </c>
      <c r="R571" s="337">
        <v>270930</v>
      </c>
      <c r="S571" s="649">
        <f>SUM(F571*R571)</f>
        <v>270930</v>
      </c>
      <c r="T571" s="638">
        <v>0</v>
      </c>
      <c r="U571" s="239">
        <f t="shared" si="162"/>
        <v>0</v>
      </c>
      <c r="V571" s="239">
        <f t="shared" si="167"/>
        <v>270930</v>
      </c>
      <c r="W571" s="238">
        <f t="shared" si="168"/>
        <v>270930</v>
      </c>
      <c r="X571" s="638">
        <v>0.11</v>
      </c>
      <c r="Y571" s="238">
        <f t="shared" si="163"/>
        <v>300732.3</v>
      </c>
    </row>
    <row r="572" spans="1:25" s="120" customFormat="1" ht="15.5" x14ac:dyDescent="0.35">
      <c r="A572" s="860"/>
      <c r="B572" s="784"/>
      <c r="C572" s="787"/>
      <c r="D572" s="787"/>
      <c r="E572" s="282" t="s">
        <v>177</v>
      </c>
      <c r="F572" s="310">
        <v>1</v>
      </c>
      <c r="G572" s="311" t="s">
        <v>39</v>
      </c>
      <c r="H572" s="312">
        <v>983000</v>
      </c>
      <c r="I572" s="413">
        <f t="shared" si="164"/>
        <v>983000</v>
      </c>
      <c r="J572" s="311">
        <v>0</v>
      </c>
      <c r="K572" s="415">
        <f t="shared" si="165"/>
        <v>0</v>
      </c>
      <c r="L572" s="415">
        <f t="shared" si="166"/>
        <v>983000</v>
      </c>
      <c r="M572" s="197"/>
      <c r="N572" s="197"/>
      <c r="O572" s="197"/>
      <c r="P572" s="352"/>
      <c r="Q572" s="484" t="s">
        <v>258</v>
      </c>
      <c r="R572" s="483">
        <v>424765</v>
      </c>
      <c r="S572" s="155">
        <f>SUM(F572*R572)</f>
        <v>424765</v>
      </c>
      <c r="T572" s="156">
        <v>0</v>
      </c>
      <c r="U572" s="480">
        <f t="shared" si="162"/>
        <v>0</v>
      </c>
      <c r="V572" s="480">
        <f t="shared" si="167"/>
        <v>424765</v>
      </c>
      <c r="W572" s="424">
        <f t="shared" si="168"/>
        <v>424765</v>
      </c>
      <c r="X572" s="156">
        <v>0.11</v>
      </c>
      <c r="Y572" s="424">
        <f t="shared" si="163"/>
        <v>471489.15</v>
      </c>
    </row>
    <row r="573" spans="1:25" s="120" customFormat="1" ht="15.5" x14ac:dyDescent="0.35">
      <c r="A573" s="860"/>
      <c r="B573" s="784"/>
      <c r="C573" s="787"/>
      <c r="D573" s="787"/>
      <c r="E573" s="125" t="s">
        <v>114</v>
      </c>
      <c r="F573" s="75">
        <v>1</v>
      </c>
      <c r="G573" s="158" t="s">
        <v>39</v>
      </c>
      <c r="H573" s="157">
        <v>1592000</v>
      </c>
      <c r="I573" s="413">
        <f t="shared" si="164"/>
        <v>1592000</v>
      </c>
      <c r="J573" s="158">
        <v>0</v>
      </c>
      <c r="K573" s="415">
        <f t="shared" si="165"/>
        <v>0</v>
      </c>
      <c r="L573" s="415">
        <f t="shared" si="166"/>
        <v>1592000</v>
      </c>
      <c r="M573" s="197"/>
      <c r="N573" s="197"/>
      <c r="O573" s="197"/>
      <c r="P573" s="352"/>
      <c r="Q573" s="484" t="s">
        <v>258</v>
      </c>
      <c r="R573" s="483">
        <v>473110</v>
      </c>
      <c r="S573" s="155">
        <f>SUM(F573*R573)</f>
        <v>473110</v>
      </c>
      <c r="T573" s="156">
        <v>0</v>
      </c>
      <c r="U573" s="480">
        <f t="shared" si="162"/>
        <v>0</v>
      </c>
      <c r="V573" s="480">
        <f t="shared" si="167"/>
        <v>473110</v>
      </c>
      <c r="W573" s="424">
        <f t="shared" si="168"/>
        <v>473110</v>
      </c>
      <c r="X573" s="156">
        <v>0.11</v>
      </c>
      <c r="Y573" s="424">
        <f t="shared" si="163"/>
        <v>525152.1</v>
      </c>
    </row>
    <row r="574" spans="1:25" s="120" customFormat="1" ht="15.5" x14ac:dyDescent="0.35">
      <c r="A574" s="860"/>
      <c r="B574" s="784"/>
      <c r="C574" s="787"/>
      <c r="D574" s="787"/>
      <c r="E574" s="125" t="s">
        <v>113</v>
      </c>
      <c r="F574" s="75">
        <v>10</v>
      </c>
      <c r="G574" s="311" t="s">
        <v>45</v>
      </c>
      <c r="H574" s="157">
        <v>464150</v>
      </c>
      <c r="I574" s="413">
        <f t="shared" si="164"/>
        <v>4641500</v>
      </c>
      <c r="J574" s="311">
        <v>0.2</v>
      </c>
      <c r="K574" s="415">
        <f t="shared" si="165"/>
        <v>928300</v>
      </c>
      <c r="L574" s="415">
        <f t="shared" si="166"/>
        <v>3713200</v>
      </c>
      <c r="M574" s="197"/>
      <c r="N574" s="197"/>
      <c r="O574" s="197"/>
      <c r="P574" s="352"/>
      <c r="Q574" s="484" t="s">
        <v>259</v>
      </c>
      <c r="R574" s="483">
        <v>252253</v>
      </c>
      <c r="S574" s="155">
        <f>SUM(F574*R574)</f>
        <v>2522530</v>
      </c>
      <c r="T574" s="156">
        <v>0</v>
      </c>
      <c r="U574" s="480">
        <f t="shared" ref="U574:U605" si="169">SUM(S574*T574)</f>
        <v>0</v>
      </c>
      <c r="V574" s="480">
        <f t="shared" si="167"/>
        <v>2522530</v>
      </c>
      <c r="W574" s="424">
        <f t="shared" si="168"/>
        <v>2522530</v>
      </c>
      <c r="X574" s="156">
        <v>0.11</v>
      </c>
      <c r="Y574" s="424">
        <f t="shared" si="163"/>
        <v>2800008.3</v>
      </c>
    </row>
    <row r="575" spans="1:25" s="120" customFormat="1" ht="15.5" x14ac:dyDescent="0.35">
      <c r="A575" s="860"/>
      <c r="B575" s="784"/>
      <c r="C575" s="787"/>
      <c r="D575" s="787"/>
      <c r="E575" s="282" t="s">
        <v>208</v>
      </c>
      <c r="F575" s="75">
        <v>1</v>
      </c>
      <c r="G575" s="311" t="s">
        <v>39</v>
      </c>
      <c r="H575" s="312">
        <v>884000</v>
      </c>
      <c r="I575" s="413">
        <f t="shared" si="164"/>
        <v>884000</v>
      </c>
      <c r="J575" s="311">
        <v>0</v>
      </c>
      <c r="K575" s="415">
        <f t="shared" si="165"/>
        <v>0</v>
      </c>
      <c r="L575" s="415">
        <f t="shared" si="166"/>
        <v>884000</v>
      </c>
      <c r="M575" s="197"/>
      <c r="N575" s="197"/>
      <c r="O575" s="197"/>
      <c r="P575" s="352"/>
      <c r="Q575" s="484" t="s">
        <v>258</v>
      </c>
      <c r="R575" s="483">
        <v>424765</v>
      </c>
      <c r="S575" s="155">
        <f>SUM(F575*R575)</f>
        <v>424765</v>
      </c>
      <c r="T575" s="156">
        <v>0</v>
      </c>
      <c r="U575" s="480">
        <f t="shared" si="169"/>
        <v>0</v>
      </c>
      <c r="V575" s="480">
        <f t="shared" si="167"/>
        <v>424765</v>
      </c>
      <c r="W575" s="424">
        <f t="shared" si="168"/>
        <v>424765</v>
      </c>
      <c r="X575" s="156">
        <v>0.11</v>
      </c>
      <c r="Y575" s="424">
        <f t="shared" ref="Y575:Y601" si="170">SUM(W575+(W575*X575))</f>
        <v>471489.15</v>
      </c>
    </row>
    <row r="576" spans="1:25" s="120" customFormat="1" ht="15.5" x14ac:dyDescent="0.35">
      <c r="A576" s="860"/>
      <c r="B576" s="784"/>
      <c r="C576" s="787"/>
      <c r="D576" s="787"/>
      <c r="E576" s="125" t="s">
        <v>61</v>
      </c>
      <c r="F576" s="75">
        <v>1</v>
      </c>
      <c r="G576" s="311" t="s">
        <v>39</v>
      </c>
      <c r="H576" s="157">
        <v>3609000</v>
      </c>
      <c r="I576" s="413">
        <f t="shared" si="164"/>
        <v>3609000</v>
      </c>
      <c r="J576" s="311">
        <v>0</v>
      </c>
      <c r="K576" s="415">
        <f t="shared" si="165"/>
        <v>0</v>
      </c>
      <c r="L576" s="415">
        <f t="shared" si="166"/>
        <v>3609000</v>
      </c>
      <c r="M576" s="220"/>
      <c r="N576" s="220"/>
      <c r="O576" s="197"/>
      <c r="P576" s="154"/>
      <c r="Q576" s="484" t="s">
        <v>360</v>
      </c>
      <c r="R576" s="483">
        <v>1561285</v>
      </c>
      <c r="S576" s="155">
        <f>SUM(F576*R576)</f>
        <v>1561285</v>
      </c>
      <c r="T576" s="156">
        <v>0.5</v>
      </c>
      <c r="U576" s="480">
        <f t="shared" si="169"/>
        <v>780642.5</v>
      </c>
      <c r="V576" s="480">
        <f t="shared" si="167"/>
        <v>780642.5</v>
      </c>
      <c r="W576" s="424">
        <f t="shared" si="168"/>
        <v>780642.5</v>
      </c>
      <c r="X576" s="156">
        <v>0.11</v>
      </c>
      <c r="Y576" s="424">
        <f t="shared" si="170"/>
        <v>866513.17500000005</v>
      </c>
    </row>
    <row r="577" spans="1:25" s="120" customFormat="1" ht="15.5" x14ac:dyDescent="0.35">
      <c r="A577" s="860"/>
      <c r="B577" s="784"/>
      <c r="C577" s="787"/>
      <c r="D577" s="787"/>
      <c r="E577" s="125" t="s">
        <v>103</v>
      </c>
      <c r="F577" s="310">
        <v>1</v>
      </c>
      <c r="G577" s="158" t="s">
        <v>39</v>
      </c>
      <c r="H577" s="157">
        <v>929000</v>
      </c>
      <c r="I577" s="413">
        <f t="shared" si="164"/>
        <v>929000</v>
      </c>
      <c r="J577" s="311">
        <v>0</v>
      </c>
      <c r="K577" s="415">
        <f t="shared" si="165"/>
        <v>0</v>
      </c>
      <c r="L577" s="415">
        <f t="shared" si="166"/>
        <v>929000</v>
      </c>
      <c r="M577" s="220"/>
      <c r="N577" s="220"/>
      <c r="O577" s="197"/>
      <c r="P577" s="154"/>
      <c r="Q577" s="484" t="s">
        <v>258</v>
      </c>
      <c r="R577" s="483">
        <v>401830</v>
      </c>
      <c r="S577" s="155">
        <f>SUM(F577*R577)</f>
        <v>401830</v>
      </c>
      <c r="T577" s="156">
        <v>0</v>
      </c>
      <c r="U577" s="480">
        <f t="shared" si="169"/>
        <v>0</v>
      </c>
      <c r="V577" s="480">
        <f t="shared" si="167"/>
        <v>401830</v>
      </c>
      <c r="W577" s="424">
        <f t="shared" si="168"/>
        <v>401830</v>
      </c>
      <c r="X577" s="156">
        <v>0.11</v>
      </c>
      <c r="Y577" s="424">
        <f t="shared" si="170"/>
        <v>446031.3</v>
      </c>
    </row>
    <row r="578" spans="1:25" s="119" customFormat="1" ht="15.5" x14ac:dyDescent="0.35">
      <c r="A578" s="861"/>
      <c r="B578" s="785"/>
      <c r="C578" s="788"/>
      <c r="D578" s="788"/>
      <c r="E578" s="308" t="s">
        <v>287</v>
      </c>
      <c r="F578" s="314">
        <v>2</v>
      </c>
      <c r="G578" s="315" t="s">
        <v>45</v>
      </c>
      <c r="H578" s="316">
        <v>248522</v>
      </c>
      <c r="I578" s="419">
        <f t="shared" si="164"/>
        <v>497044</v>
      </c>
      <c r="J578" s="315">
        <v>0.2</v>
      </c>
      <c r="K578" s="383">
        <f t="shared" si="165"/>
        <v>99408.8</v>
      </c>
      <c r="L578" s="383">
        <f t="shared" si="166"/>
        <v>397635.2</v>
      </c>
      <c r="M578" s="249"/>
      <c r="N578" s="249"/>
      <c r="O578" s="198"/>
      <c r="P578" s="153"/>
      <c r="Q578" s="489" t="s">
        <v>47</v>
      </c>
      <c r="R578" s="338">
        <v>159100</v>
      </c>
      <c r="S578" s="173">
        <f>SUM(F578*R578)</f>
        <v>318200</v>
      </c>
      <c r="T578" s="639">
        <v>0.22500000000000001</v>
      </c>
      <c r="U578" s="242">
        <f t="shared" si="169"/>
        <v>71595</v>
      </c>
      <c r="V578" s="242">
        <f t="shared" si="167"/>
        <v>246605</v>
      </c>
      <c r="W578" s="241">
        <f t="shared" si="168"/>
        <v>246605</v>
      </c>
      <c r="X578" s="639">
        <v>0.11</v>
      </c>
      <c r="Y578" s="241">
        <f t="shared" si="170"/>
        <v>273731.55</v>
      </c>
    </row>
    <row r="579" spans="1:25" s="120" customFormat="1" ht="15.5" x14ac:dyDescent="0.35">
      <c r="A579" s="578">
        <v>10</v>
      </c>
      <c r="B579" s="140">
        <v>45786</v>
      </c>
      <c r="C579" s="139">
        <v>118240325</v>
      </c>
      <c r="D579" s="139" t="s">
        <v>37</v>
      </c>
      <c r="E579" s="384" t="s">
        <v>288</v>
      </c>
      <c r="F579" s="388">
        <v>40</v>
      </c>
      <c r="G579" s="387" t="s">
        <v>45</v>
      </c>
      <c r="H579" s="440">
        <v>235360</v>
      </c>
      <c r="I579" s="595">
        <f t="shared" si="164"/>
        <v>9414400</v>
      </c>
      <c r="J579" s="387">
        <v>0.2</v>
      </c>
      <c r="K579" s="596">
        <f t="shared" si="165"/>
        <v>1882880</v>
      </c>
      <c r="L579" s="596">
        <f t="shared" si="166"/>
        <v>7531520</v>
      </c>
      <c r="M579" s="196">
        <f>SUM(L579)</f>
        <v>7531520</v>
      </c>
      <c r="N579" s="196">
        <f>SUM(M579*11%)</f>
        <v>828467.19999999995</v>
      </c>
      <c r="O579" s="196"/>
      <c r="P579" s="597">
        <f>SUM(M579+N579)</f>
        <v>8359987.2000000002</v>
      </c>
      <c r="Q579" s="498" t="s">
        <v>289</v>
      </c>
      <c r="R579" s="199">
        <v>154000</v>
      </c>
      <c r="S579" s="650">
        <f>SUM(F579*R579)</f>
        <v>6160000</v>
      </c>
      <c r="T579" s="640">
        <v>0.22500000000000001</v>
      </c>
      <c r="U579" s="458">
        <f t="shared" si="169"/>
        <v>1386000</v>
      </c>
      <c r="V579" s="458">
        <f t="shared" si="167"/>
        <v>4774000</v>
      </c>
      <c r="W579" s="535">
        <f t="shared" si="168"/>
        <v>4774000</v>
      </c>
      <c r="X579" s="640">
        <v>0.11</v>
      </c>
      <c r="Y579" s="535">
        <f t="shared" si="170"/>
        <v>5299140</v>
      </c>
    </row>
    <row r="580" spans="1:25" s="120" customFormat="1" ht="15.5" x14ac:dyDescent="0.35">
      <c r="A580" s="859">
        <v>11</v>
      </c>
      <c r="B580" s="783">
        <v>45762</v>
      </c>
      <c r="C580" s="786">
        <v>118250325</v>
      </c>
      <c r="D580" s="786" t="s">
        <v>37</v>
      </c>
      <c r="E580" s="317" t="s">
        <v>543</v>
      </c>
      <c r="F580" s="318">
        <v>5</v>
      </c>
      <c r="G580" s="319" t="s">
        <v>42</v>
      </c>
      <c r="H580" s="320">
        <v>337000</v>
      </c>
      <c r="I580" s="412">
        <f t="shared" si="164"/>
        <v>1685000</v>
      </c>
      <c r="J580" s="319">
        <v>0.2</v>
      </c>
      <c r="K580" s="382">
        <f t="shared" si="165"/>
        <v>337000</v>
      </c>
      <c r="L580" s="382">
        <f t="shared" si="166"/>
        <v>1348000</v>
      </c>
      <c r="M580" s="187">
        <f>SUM(L580:L581)</f>
        <v>2172000</v>
      </c>
      <c r="N580" s="187">
        <f>SUM(M580*11%)</f>
        <v>238920</v>
      </c>
      <c r="O580" s="187"/>
      <c r="P580" s="229">
        <f>SUM(M580+N580)</f>
        <v>2410920</v>
      </c>
      <c r="Q580" s="485" t="s">
        <v>76</v>
      </c>
      <c r="R580" s="337">
        <v>175000</v>
      </c>
      <c r="S580" s="649">
        <f>SUM(F580*R580)</f>
        <v>875000</v>
      </c>
      <c r="T580" s="638">
        <v>0.2</v>
      </c>
      <c r="U580" s="239">
        <f t="shared" si="169"/>
        <v>175000</v>
      </c>
      <c r="V580" s="239">
        <f t="shared" si="167"/>
        <v>700000</v>
      </c>
      <c r="W580" s="238">
        <f t="shared" si="168"/>
        <v>700000</v>
      </c>
      <c r="X580" s="638">
        <v>0.11</v>
      </c>
      <c r="Y580" s="238">
        <f t="shared" si="170"/>
        <v>777000</v>
      </c>
    </row>
    <row r="581" spans="1:25" s="120" customFormat="1" ht="15.5" x14ac:dyDescent="0.35">
      <c r="A581" s="861"/>
      <c r="B581" s="785"/>
      <c r="C581" s="788"/>
      <c r="D581" s="788"/>
      <c r="E581" s="397" t="s">
        <v>166</v>
      </c>
      <c r="F581" s="202">
        <v>1</v>
      </c>
      <c r="G581" s="136" t="s">
        <v>45</v>
      </c>
      <c r="H581" s="287">
        <v>1030000</v>
      </c>
      <c r="I581" s="419">
        <f t="shared" si="164"/>
        <v>1030000</v>
      </c>
      <c r="J581" s="136">
        <v>0.2</v>
      </c>
      <c r="K581" s="383">
        <f t="shared" si="165"/>
        <v>206000</v>
      </c>
      <c r="L581" s="383">
        <f t="shared" si="166"/>
        <v>824000</v>
      </c>
      <c r="M581" s="249"/>
      <c r="N581" s="249"/>
      <c r="O581" s="198"/>
      <c r="P581" s="153"/>
      <c r="Q581" s="489" t="s">
        <v>537</v>
      </c>
      <c r="R581" s="487">
        <v>950000</v>
      </c>
      <c r="S581" s="173">
        <f>SUM(F581*R581)</f>
        <v>950000</v>
      </c>
      <c r="T581" s="639">
        <v>0.2</v>
      </c>
      <c r="U581" s="242">
        <f t="shared" si="169"/>
        <v>190000</v>
      </c>
      <c r="V581" s="242">
        <f t="shared" si="167"/>
        <v>760000</v>
      </c>
      <c r="W581" s="241">
        <f t="shared" si="168"/>
        <v>760000</v>
      </c>
      <c r="X581" s="639">
        <v>0.11</v>
      </c>
      <c r="Y581" s="241">
        <f t="shared" si="170"/>
        <v>843600</v>
      </c>
    </row>
    <row r="582" spans="1:25" s="465" customFormat="1" ht="15.5" x14ac:dyDescent="0.35">
      <c r="A582" s="194">
        <v>12</v>
      </c>
      <c r="B582" s="140">
        <v>45786</v>
      </c>
      <c r="C582" s="273">
        <v>118270525</v>
      </c>
      <c r="D582" s="774"/>
      <c r="E582" s="143" t="s">
        <v>189</v>
      </c>
      <c r="F582" s="139">
        <v>1</v>
      </c>
      <c r="G582" s="147" t="s">
        <v>64</v>
      </c>
      <c r="H582" s="469">
        <v>7381000</v>
      </c>
      <c r="I582" s="258">
        <f t="shared" si="164"/>
        <v>7381000</v>
      </c>
      <c r="J582" s="147">
        <v>0.3</v>
      </c>
      <c r="K582" s="470">
        <f t="shared" si="165"/>
        <v>2214300</v>
      </c>
      <c r="L582" s="470">
        <f t="shared" si="166"/>
        <v>5166700</v>
      </c>
      <c r="M582" s="146">
        <f>SUM(L582)</f>
        <v>5166700</v>
      </c>
      <c r="N582" s="303">
        <f>SUM(M582*11%)</f>
        <v>568337</v>
      </c>
      <c r="O582" s="252"/>
      <c r="P582" s="146">
        <f>SUM(M582+N582)</f>
        <v>5735037</v>
      </c>
      <c r="Q582" s="143" t="s">
        <v>260</v>
      </c>
      <c r="R582" s="193">
        <v>2900000</v>
      </c>
      <c r="S582" s="471">
        <f>SUM(F582*R582)</f>
        <v>2900000</v>
      </c>
      <c r="T582" s="147">
        <v>0</v>
      </c>
      <c r="U582" s="470">
        <f t="shared" si="169"/>
        <v>0</v>
      </c>
      <c r="V582" s="470">
        <f t="shared" si="167"/>
        <v>2900000</v>
      </c>
      <c r="W582" s="470">
        <f t="shared" si="168"/>
        <v>2900000</v>
      </c>
      <c r="X582" s="149">
        <v>0.11</v>
      </c>
      <c r="Y582" s="470">
        <f t="shared" si="170"/>
        <v>3219000</v>
      </c>
    </row>
    <row r="583" spans="1:25" s="120" customFormat="1" ht="15.5" x14ac:dyDescent="0.35">
      <c r="A583" s="780">
        <v>13</v>
      </c>
      <c r="B583" s="783">
        <v>45786</v>
      </c>
      <c r="C583" s="786">
        <v>118290425</v>
      </c>
      <c r="D583" s="780" t="s">
        <v>37</v>
      </c>
      <c r="E583" s="339" t="s">
        <v>545</v>
      </c>
      <c r="F583" s="203">
        <v>6</v>
      </c>
      <c r="G583" s="319" t="s">
        <v>52</v>
      </c>
      <c r="H583" s="320">
        <v>2650000</v>
      </c>
      <c r="I583" s="412">
        <f t="shared" si="164"/>
        <v>15900000</v>
      </c>
      <c r="J583" s="319">
        <v>0</v>
      </c>
      <c r="K583" s="382">
        <f t="shared" si="165"/>
        <v>0</v>
      </c>
      <c r="L583" s="382">
        <f t="shared" si="166"/>
        <v>15900000</v>
      </c>
      <c r="M583" s="205">
        <f>SUM(L583:L584)</f>
        <v>33300000</v>
      </c>
      <c r="N583" s="205">
        <f>SUM(M583*11%)</f>
        <v>3663000</v>
      </c>
      <c r="O583" s="187"/>
      <c r="P583" s="229">
        <f>SUM(M583+N583)</f>
        <v>36963000</v>
      </c>
      <c r="Q583" s="485" t="s">
        <v>246</v>
      </c>
      <c r="R583" s="337">
        <v>1100000</v>
      </c>
      <c r="S583" s="649">
        <f>SUM(F583*R583)</f>
        <v>6600000</v>
      </c>
      <c r="T583" s="638">
        <v>0</v>
      </c>
      <c r="U583" s="239">
        <f t="shared" si="169"/>
        <v>0</v>
      </c>
      <c r="V583" s="239">
        <f t="shared" si="167"/>
        <v>6600000</v>
      </c>
      <c r="W583" s="238">
        <f t="shared" si="168"/>
        <v>6600000</v>
      </c>
      <c r="X583" s="638">
        <v>0.11</v>
      </c>
      <c r="Y583" s="238">
        <f t="shared" si="170"/>
        <v>7326000</v>
      </c>
    </row>
    <row r="584" spans="1:25" s="120" customFormat="1" ht="15.5" x14ac:dyDescent="0.35">
      <c r="A584" s="782"/>
      <c r="B584" s="785"/>
      <c r="C584" s="788"/>
      <c r="D584" s="782"/>
      <c r="E584" s="397" t="s">
        <v>332</v>
      </c>
      <c r="F584" s="202">
        <v>2</v>
      </c>
      <c r="G584" s="315" t="s">
        <v>70</v>
      </c>
      <c r="H584" s="316">
        <v>8700000</v>
      </c>
      <c r="I584" s="419">
        <f t="shared" si="164"/>
        <v>17400000</v>
      </c>
      <c r="J584" s="315">
        <v>0</v>
      </c>
      <c r="K584" s="383">
        <f t="shared" si="165"/>
        <v>0</v>
      </c>
      <c r="L584" s="383">
        <f t="shared" si="166"/>
        <v>17400000</v>
      </c>
      <c r="M584" s="249"/>
      <c r="N584" s="249"/>
      <c r="O584" s="198"/>
      <c r="P584" s="351"/>
      <c r="Q584" s="489" t="s">
        <v>246</v>
      </c>
      <c r="R584" s="338">
        <v>3400000</v>
      </c>
      <c r="S584" s="173">
        <f>SUM(F584*R584)</f>
        <v>6800000</v>
      </c>
      <c r="T584" s="639">
        <v>0</v>
      </c>
      <c r="U584" s="242">
        <f t="shared" si="169"/>
        <v>0</v>
      </c>
      <c r="V584" s="242">
        <f t="shared" si="167"/>
        <v>6800000</v>
      </c>
      <c r="W584" s="241">
        <f t="shared" si="168"/>
        <v>6800000</v>
      </c>
      <c r="X584" s="639">
        <v>0.11</v>
      </c>
      <c r="Y584" s="241">
        <f t="shared" si="170"/>
        <v>7548000</v>
      </c>
    </row>
    <row r="585" spans="1:25" s="120" customFormat="1" ht="15.5" x14ac:dyDescent="0.35">
      <c r="A585" s="859">
        <v>14</v>
      </c>
      <c r="B585" s="783">
        <v>45755</v>
      </c>
      <c r="C585" s="786">
        <v>118300325</v>
      </c>
      <c r="D585" s="786" t="s">
        <v>37</v>
      </c>
      <c r="E585" s="317" t="s">
        <v>177</v>
      </c>
      <c r="F585" s="318">
        <v>1</v>
      </c>
      <c r="G585" s="319" t="s">
        <v>39</v>
      </c>
      <c r="H585" s="320">
        <v>983000</v>
      </c>
      <c r="I585" s="412">
        <f t="shared" si="164"/>
        <v>983000</v>
      </c>
      <c r="J585" s="319">
        <v>0</v>
      </c>
      <c r="K585" s="382">
        <f t="shared" si="165"/>
        <v>0</v>
      </c>
      <c r="L585" s="382">
        <f t="shared" si="166"/>
        <v>983000</v>
      </c>
      <c r="M585" s="205">
        <f>SUM(L585:L592)</f>
        <v>13380549</v>
      </c>
      <c r="N585" s="205">
        <f>SUM(M585*11%)</f>
        <v>1471860.39</v>
      </c>
      <c r="O585" s="187"/>
      <c r="P585" s="229">
        <f>SUM(M585+N585)</f>
        <v>14852409.390000001</v>
      </c>
      <c r="Q585" s="485" t="s">
        <v>258</v>
      </c>
      <c r="R585" s="451">
        <v>424765</v>
      </c>
      <c r="S585" s="649">
        <f>SUM(F585*R585)</f>
        <v>424765</v>
      </c>
      <c r="T585" s="638">
        <v>0</v>
      </c>
      <c r="U585" s="239">
        <f t="shared" si="169"/>
        <v>0</v>
      </c>
      <c r="V585" s="239">
        <f t="shared" si="167"/>
        <v>424765</v>
      </c>
      <c r="W585" s="238">
        <f t="shared" si="168"/>
        <v>424765</v>
      </c>
      <c r="X585" s="638">
        <v>0.11</v>
      </c>
      <c r="Y585" s="238">
        <f t="shared" si="170"/>
        <v>471489.15</v>
      </c>
    </row>
    <row r="586" spans="1:25" s="120" customFormat="1" ht="15.5" x14ac:dyDescent="0.35">
      <c r="A586" s="860"/>
      <c r="B586" s="784"/>
      <c r="C586" s="787"/>
      <c r="D586" s="787"/>
      <c r="E586" s="130" t="s">
        <v>348</v>
      </c>
      <c r="F586" s="310">
        <v>20</v>
      </c>
      <c r="G586" s="158" t="s">
        <v>45</v>
      </c>
      <c r="H586" s="312">
        <v>31250</v>
      </c>
      <c r="I586" s="413">
        <f t="shared" si="164"/>
        <v>625000</v>
      </c>
      <c r="J586" s="311">
        <v>0.2</v>
      </c>
      <c r="K586" s="415">
        <f t="shared" si="165"/>
        <v>125000</v>
      </c>
      <c r="L586" s="415">
        <f t="shared" si="166"/>
        <v>500000</v>
      </c>
      <c r="M586" s="220"/>
      <c r="N586" s="220"/>
      <c r="O586" s="197"/>
      <c r="P586" s="154"/>
      <c r="Q586" s="484" t="s">
        <v>212</v>
      </c>
      <c r="R586" s="483">
        <v>13514</v>
      </c>
      <c r="S586" s="155">
        <f>SUM(F586*R586)</f>
        <v>270280</v>
      </c>
      <c r="T586" s="156">
        <v>0</v>
      </c>
      <c r="U586" s="480">
        <f t="shared" si="169"/>
        <v>0</v>
      </c>
      <c r="V586" s="480">
        <f t="shared" si="167"/>
        <v>270280</v>
      </c>
      <c r="W586" s="424">
        <f t="shared" si="168"/>
        <v>270280</v>
      </c>
      <c r="X586" s="156">
        <v>0.11</v>
      </c>
      <c r="Y586" s="424">
        <f t="shared" si="170"/>
        <v>300010.8</v>
      </c>
    </row>
    <row r="587" spans="1:25" s="120" customFormat="1" ht="15.5" x14ac:dyDescent="0.35">
      <c r="A587" s="860"/>
      <c r="B587" s="784"/>
      <c r="C587" s="787"/>
      <c r="D587" s="787"/>
      <c r="E587" s="125" t="s">
        <v>114</v>
      </c>
      <c r="F587" s="75">
        <v>1</v>
      </c>
      <c r="G587" s="158" t="s">
        <v>39</v>
      </c>
      <c r="H587" s="157">
        <v>1592000</v>
      </c>
      <c r="I587" s="413">
        <f t="shared" si="164"/>
        <v>1592000</v>
      </c>
      <c r="J587" s="158">
        <v>0</v>
      </c>
      <c r="K587" s="415">
        <f t="shared" si="165"/>
        <v>0</v>
      </c>
      <c r="L587" s="415">
        <f t="shared" si="166"/>
        <v>1592000</v>
      </c>
      <c r="M587" s="197"/>
      <c r="N587" s="197"/>
      <c r="O587" s="197"/>
      <c r="P587" s="352"/>
      <c r="Q587" s="484" t="s">
        <v>258</v>
      </c>
      <c r="R587" s="483">
        <v>473110</v>
      </c>
      <c r="S587" s="155">
        <f>SUM(F587*R587)</f>
        <v>473110</v>
      </c>
      <c r="T587" s="156">
        <v>0</v>
      </c>
      <c r="U587" s="480">
        <f t="shared" si="169"/>
        <v>0</v>
      </c>
      <c r="V587" s="480">
        <f t="shared" si="167"/>
        <v>473110</v>
      </c>
      <c r="W587" s="424">
        <f t="shared" si="168"/>
        <v>473110</v>
      </c>
      <c r="X587" s="156">
        <v>0.11</v>
      </c>
      <c r="Y587" s="424">
        <f t="shared" si="170"/>
        <v>525152.1</v>
      </c>
    </row>
    <row r="588" spans="1:25" s="120" customFormat="1" ht="15.5" x14ac:dyDescent="0.35">
      <c r="A588" s="860"/>
      <c r="B588" s="784"/>
      <c r="C588" s="787"/>
      <c r="D588" s="787"/>
      <c r="E588" s="125" t="s">
        <v>111</v>
      </c>
      <c r="F588" s="75">
        <v>3</v>
      </c>
      <c r="G588" s="158" t="s">
        <v>42</v>
      </c>
      <c r="H588" s="157">
        <v>1816000</v>
      </c>
      <c r="I588" s="413">
        <f t="shared" si="164"/>
        <v>5448000</v>
      </c>
      <c r="J588" s="311">
        <v>0</v>
      </c>
      <c r="K588" s="415">
        <f t="shared" si="165"/>
        <v>0</v>
      </c>
      <c r="L588" s="415">
        <f t="shared" si="166"/>
        <v>5448000</v>
      </c>
      <c r="M588" s="197"/>
      <c r="N588" s="197"/>
      <c r="O588" s="197"/>
      <c r="P588" s="352"/>
      <c r="Q588" s="484" t="s">
        <v>258</v>
      </c>
      <c r="R588" s="483">
        <v>658000</v>
      </c>
      <c r="S588" s="155">
        <f>SUM(F588*R588)</f>
        <v>1974000</v>
      </c>
      <c r="T588" s="156">
        <v>0</v>
      </c>
      <c r="U588" s="480">
        <f t="shared" si="169"/>
        <v>0</v>
      </c>
      <c r="V588" s="480">
        <f t="shared" si="167"/>
        <v>1974000</v>
      </c>
      <c r="W588" s="424">
        <f t="shared" si="168"/>
        <v>1974000</v>
      </c>
      <c r="X588" s="156">
        <v>0.11</v>
      </c>
      <c r="Y588" s="424">
        <f t="shared" si="170"/>
        <v>2191140</v>
      </c>
    </row>
    <row r="589" spans="1:25" s="120" customFormat="1" ht="15.5" x14ac:dyDescent="0.35">
      <c r="A589" s="860"/>
      <c r="B589" s="784"/>
      <c r="C589" s="787"/>
      <c r="D589" s="787"/>
      <c r="E589" s="282" t="s">
        <v>208</v>
      </c>
      <c r="F589" s="75">
        <v>1</v>
      </c>
      <c r="G589" s="311" t="s">
        <v>39</v>
      </c>
      <c r="H589" s="312">
        <v>884000</v>
      </c>
      <c r="I589" s="413">
        <f t="shared" si="164"/>
        <v>884000</v>
      </c>
      <c r="J589" s="311">
        <v>0</v>
      </c>
      <c r="K589" s="415">
        <f t="shared" si="165"/>
        <v>0</v>
      </c>
      <c r="L589" s="415">
        <f t="shared" si="166"/>
        <v>884000</v>
      </c>
      <c r="M589" s="197"/>
      <c r="N589" s="197"/>
      <c r="O589" s="197"/>
      <c r="P589" s="352"/>
      <c r="Q589" s="484" t="s">
        <v>258</v>
      </c>
      <c r="R589" s="483">
        <v>424765</v>
      </c>
      <c r="S589" s="155">
        <f>SUM(F589*R589)</f>
        <v>424765</v>
      </c>
      <c r="T589" s="156">
        <v>0</v>
      </c>
      <c r="U589" s="480">
        <f t="shared" si="169"/>
        <v>0</v>
      </c>
      <c r="V589" s="480">
        <f t="shared" si="167"/>
        <v>424765</v>
      </c>
      <c r="W589" s="424">
        <f t="shared" si="168"/>
        <v>424765</v>
      </c>
      <c r="X589" s="156">
        <v>0.11</v>
      </c>
      <c r="Y589" s="424">
        <f t="shared" si="170"/>
        <v>471489.15</v>
      </c>
    </row>
    <row r="590" spans="1:25" ht="15.5" x14ac:dyDescent="0.35">
      <c r="A590" s="860"/>
      <c r="B590" s="784"/>
      <c r="C590" s="787"/>
      <c r="D590" s="787"/>
      <c r="E590" s="130" t="s">
        <v>293</v>
      </c>
      <c r="F590" s="75">
        <v>1</v>
      </c>
      <c r="G590" s="311" t="s">
        <v>39</v>
      </c>
      <c r="H590" s="157">
        <v>922000</v>
      </c>
      <c r="I590" s="413">
        <f t="shared" si="164"/>
        <v>922000</v>
      </c>
      <c r="J590" s="311">
        <v>0</v>
      </c>
      <c r="K590" s="415">
        <f t="shared" si="165"/>
        <v>0</v>
      </c>
      <c r="L590" s="415">
        <f t="shared" si="166"/>
        <v>922000</v>
      </c>
      <c r="M590" s="197"/>
      <c r="N590" s="197"/>
      <c r="O590" s="197"/>
      <c r="P590" s="352"/>
      <c r="Q590" s="484" t="s">
        <v>258</v>
      </c>
      <c r="R590" s="166">
        <v>473110</v>
      </c>
      <c r="S590" s="155">
        <f>SUM(F590*R590)</f>
        <v>473110</v>
      </c>
      <c r="T590" s="156">
        <v>0</v>
      </c>
      <c r="U590" s="480">
        <f t="shared" si="169"/>
        <v>0</v>
      </c>
      <c r="V590" s="480">
        <f t="shared" si="167"/>
        <v>473110</v>
      </c>
      <c r="W590" s="424">
        <f t="shared" si="168"/>
        <v>473110</v>
      </c>
      <c r="X590" s="156">
        <v>0.11</v>
      </c>
      <c r="Y590" s="424">
        <f t="shared" si="170"/>
        <v>525152.1</v>
      </c>
    </row>
    <row r="591" spans="1:25" ht="15.5" x14ac:dyDescent="0.35">
      <c r="A591" s="860"/>
      <c r="B591" s="784"/>
      <c r="C591" s="787"/>
      <c r="D591" s="787"/>
      <c r="E591" s="260" t="s">
        <v>312</v>
      </c>
      <c r="F591" s="310">
        <v>1</v>
      </c>
      <c r="G591" s="311" t="s">
        <v>45</v>
      </c>
      <c r="H591" s="600">
        <v>668845</v>
      </c>
      <c r="I591" s="413">
        <f t="shared" si="164"/>
        <v>668845</v>
      </c>
      <c r="J591" s="311">
        <v>0</v>
      </c>
      <c r="K591" s="415">
        <f t="shared" si="165"/>
        <v>0</v>
      </c>
      <c r="L591" s="415">
        <f t="shared" si="166"/>
        <v>668845</v>
      </c>
      <c r="M591" s="220"/>
      <c r="N591" s="220"/>
      <c r="O591" s="197"/>
      <c r="P591" s="154"/>
      <c r="Q591" s="291" t="s">
        <v>118</v>
      </c>
      <c r="R591" s="220">
        <v>668845</v>
      </c>
      <c r="S591" s="155">
        <f>SUM(F591*R591)</f>
        <v>668845</v>
      </c>
      <c r="T591" s="156">
        <v>0.3</v>
      </c>
      <c r="U591" s="480">
        <f t="shared" si="169"/>
        <v>200653.5</v>
      </c>
      <c r="V591" s="480">
        <f t="shared" si="167"/>
        <v>468191.5</v>
      </c>
      <c r="W591" s="424">
        <f t="shared" si="168"/>
        <v>468191.5</v>
      </c>
      <c r="X591" s="156">
        <v>0.11</v>
      </c>
      <c r="Y591" s="424">
        <f t="shared" si="170"/>
        <v>519692.565</v>
      </c>
    </row>
    <row r="592" spans="1:25" ht="15.5" x14ac:dyDescent="0.35">
      <c r="A592" s="861"/>
      <c r="B592" s="785"/>
      <c r="C592" s="788"/>
      <c r="D592" s="788"/>
      <c r="E592" s="214" t="s">
        <v>121</v>
      </c>
      <c r="F592" s="202">
        <v>1</v>
      </c>
      <c r="G592" s="136" t="s">
        <v>45</v>
      </c>
      <c r="H592" s="177">
        <v>2978380</v>
      </c>
      <c r="I592" s="419">
        <f t="shared" si="164"/>
        <v>2978380</v>
      </c>
      <c r="J592" s="136">
        <v>0.2</v>
      </c>
      <c r="K592" s="383">
        <f t="shared" si="165"/>
        <v>595676</v>
      </c>
      <c r="L592" s="383">
        <f t="shared" si="166"/>
        <v>2382704</v>
      </c>
      <c r="M592" s="249"/>
      <c r="N592" s="249"/>
      <c r="O592" s="198"/>
      <c r="P592" s="153"/>
      <c r="Q592" s="47" t="s">
        <v>118</v>
      </c>
      <c r="R592" s="186">
        <v>1787028</v>
      </c>
      <c r="S592" s="97">
        <f>SUM(F592*R592)</f>
        <v>1787028</v>
      </c>
      <c r="T592" s="639">
        <v>0.2</v>
      </c>
      <c r="U592" s="242">
        <f t="shared" si="169"/>
        <v>357405.60000000003</v>
      </c>
      <c r="V592" s="242">
        <f t="shared" si="167"/>
        <v>1429622.4</v>
      </c>
      <c r="W592" s="241">
        <f t="shared" si="168"/>
        <v>1429622.4</v>
      </c>
      <c r="X592" s="642">
        <v>0.11</v>
      </c>
      <c r="Y592" s="241">
        <f t="shared" si="170"/>
        <v>1586880.8639999998</v>
      </c>
    </row>
    <row r="593" spans="1:25" s="120" customFormat="1" ht="15.5" x14ac:dyDescent="0.35">
      <c r="A593" s="490">
        <v>15</v>
      </c>
      <c r="B593" s="140">
        <v>45755</v>
      </c>
      <c r="C593" s="139">
        <v>118310425</v>
      </c>
      <c r="D593" s="490" t="s">
        <v>37</v>
      </c>
      <c r="E593" s="294" t="s">
        <v>333</v>
      </c>
      <c r="F593" s="231">
        <v>1</v>
      </c>
      <c r="G593" s="387" t="s">
        <v>52</v>
      </c>
      <c r="H593" s="440">
        <v>3200000</v>
      </c>
      <c r="I593" s="595">
        <f t="shared" si="164"/>
        <v>3200000</v>
      </c>
      <c r="J593" s="387">
        <v>0</v>
      </c>
      <c r="K593" s="596">
        <f t="shared" si="165"/>
        <v>0</v>
      </c>
      <c r="L593" s="596">
        <f t="shared" si="166"/>
        <v>3200000</v>
      </c>
      <c r="M593" s="192">
        <f>SUM(L593:L593)</f>
        <v>3200000</v>
      </c>
      <c r="N593" s="192">
        <f>SUM(M593*11%)</f>
        <v>352000</v>
      </c>
      <c r="O593" s="196"/>
      <c r="P593" s="597">
        <f>SUM(M593+N593)</f>
        <v>3552000</v>
      </c>
      <c r="Q593" s="498" t="s">
        <v>246</v>
      </c>
      <c r="R593" s="199">
        <v>1100000</v>
      </c>
      <c r="S593" s="650">
        <f>SUM(F593*R593)</f>
        <v>1100000</v>
      </c>
      <c r="T593" s="640">
        <v>0</v>
      </c>
      <c r="U593" s="458">
        <f t="shared" si="169"/>
        <v>0</v>
      </c>
      <c r="V593" s="458">
        <f t="shared" si="167"/>
        <v>1100000</v>
      </c>
      <c r="W593" s="535">
        <f t="shared" si="168"/>
        <v>1100000</v>
      </c>
      <c r="X593" s="640">
        <v>0.11</v>
      </c>
      <c r="Y593" s="535">
        <f t="shared" si="170"/>
        <v>1221000</v>
      </c>
    </row>
    <row r="594" spans="1:25" s="120" customFormat="1" ht="15.5" x14ac:dyDescent="0.35">
      <c r="A594" s="780">
        <v>16</v>
      </c>
      <c r="B594" s="783">
        <v>45790</v>
      </c>
      <c r="C594" s="786">
        <v>118320425</v>
      </c>
      <c r="D594" s="780" t="s">
        <v>37</v>
      </c>
      <c r="E594" s="317" t="s">
        <v>342</v>
      </c>
      <c r="F594" s="318">
        <v>2</v>
      </c>
      <c r="G594" s="319" t="s">
        <v>45</v>
      </c>
      <c r="H594" s="320">
        <v>2000000</v>
      </c>
      <c r="I594" s="412">
        <f t="shared" si="164"/>
        <v>4000000</v>
      </c>
      <c r="J594" s="319">
        <v>0.2</v>
      </c>
      <c r="K594" s="382">
        <f t="shared" si="165"/>
        <v>800000</v>
      </c>
      <c r="L594" s="382">
        <f t="shared" si="166"/>
        <v>3200000</v>
      </c>
      <c r="M594" s="205">
        <f>SUM(L594:L595)</f>
        <v>3825000</v>
      </c>
      <c r="N594" s="205">
        <f>SUM(M594*11%)</f>
        <v>420750</v>
      </c>
      <c r="O594" s="187"/>
      <c r="P594" s="229">
        <f>SUM(M594+N594)</f>
        <v>4245750</v>
      </c>
      <c r="Q594" s="485" t="s">
        <v>68</v>
      </c>
      <c r="R594" s="337">
        <v>850000</v>
      </c>
      <c r="S594" s="649">
        <f>SUM(F594*R594)</f>
        <v>1700000</v>
      </c>
      <c r="T594" s="638">
        <v>0</v>
      </c>
      <c r="U594" s="239">
        <f t="shared" si="169"/>
        <v>0</v>
      </c>
      <c r="V594" s="239">
        <f t="shared" si="167"/>
        <v>1700000</v>
      </c>
      <c r="W594" s="238">
        <f t="shared" si="168"/>
        <v>1700000</v>
      </c>
      <c r="X594" s="638">
        <v>0.11</v>
      </c>
      <c r="Y594" s="238">
        <f t="shared" si="170"/>
        <v>1887000</v>
      </c>
    </row>
    <row r="595" spans="1:25" s="120" customFormat="1" ht="15.5" x14ac:dyDescent="0.35">
      <c r="A595" s="782"/>
      <c r="B595" s="785"/>
      <c r="C595" s="788"/>
      <c r="D595" s="782"/>
      <c r="E595" s="214" t="s">
        <v>348</v>
      </c>
      <c r="F595" s="314">
        <v>25</v>
      </c>
      <c r="G595" s="136" t="s">
        <v>45</v>
      </c>
      <c r="H595" s="316">
        <v>31250</v>
      </c>
      <c r="I595" s="419">
        <f t="shared" ref="I595:I626" si="171">SUM(F595*H595)</f>
        <v>781250</v>
      </c>
      <c r="J595" s="315">
        <v>0.2</v>
      </c>
      <c r="K595" s="383">
        <f t="shared" ref="K595:K626" si="172">SUM(I595*J595)</f>
        <v>156250</v>
      </c>
      <c r="L595" s="383">
        <f t="shared" ref="L595:L626" si="173">SUM(I595-K595)</f>
        <v>625000</v>
      </c>
      <c r="M595" s="249"/>
      <c r="N595" s="249"/>
      <c r="O595" s="198"/>
      <c r="P595" s="351"/>
      <c r="Q595" s="489" t="s">
        <v>68</v>
      </c>
      <c r="R595" s="487">
        <v>15000</v>
      </c>
      <c r="S595" s="173">
        <f>SUM(F595*R595)</f>
        <v>375000</v>
      </c>
      <c r="T595" s="639">
        <v>0</v>
      </c>
      <c r="U595" s="242">
        <f t="shared" si="169"/>
        <v>0</v>
      </c>
      <c r="V595" s="242">
        <f t="shared" ref="V595:V626" si="174">SUM(S595-U595)</f>
        <v>375000</v>
      </c>
      <c r="W595" s="241">
        <f t="shared" ref="W595:W626" si="175">SUM(V595)</f>
        <v>375000</v>
      </c>
      <c r="X595" s="639">
        <v>0.11</v>
      </c>
      <c r="Y595" s="241">
        <f t="shared" si="170"/>
        <v>416250</v>
      </c>
    </row>
    <row r="596" spans="1:25" s="20" customFormat="1" ht="15.5" x14ac:dyDescent="0.35">
      <c r="A596" s="786">
        <v>17</v>
      </c>
      <c r="B596" s="783">
        <v>45791</v>
      </c>
      <c r="C596" s="838" t="s">
        <v>550</v>
      </c>
      <c r="D596" s="786" t="s">
        <v>185</v>
      </c>
      <c r="E596" s="408" t="s">
        <v>243</v>
      </c>
      <c r="F596" s="517">
        <v>2</v>
      </c>
      <c r="G596" s="336" t="s">
        <v>45</v>
      </c>
      <c r="H596" s="518">
        <v>6667000</v>
      </c>
      <c r="I596" s="123">
        <f t="shared" si="171"/>
        <v>13334000</v>
      </c>
      <c r="J596" s="133">
        <v>0</v>
      </c>
      <c r="K596" s="134">
        <f t="shared" si="172"/>
        <v>0</v>
      </c>
      <c r="L596" s="134">
        <f t="shared" si="173"/>
        <v>13334000</v>
      </c>
      <c r="M596" s="791">
        <f>SUM(L596:L597)</f>
        <v>22000666.645000003</v>
      </c>
      <c r="N596" s="791">
        <f>SUM(M596*11%)</f>
        <v>2420073.3309500003</v>
      </c>
      <c r="O596" s="134">
        <f>SUM(M596*1.5%)</f>
        <v>330009.99967500003</v>
      </c>
      <c r="P596" s="791">
        <f>SUM(M596+N596)</f>
        <v>24420739.975950003</v>
      </c>
      <c r="Q596" s="168" t="s">
        <v>40</v>
      </c>
      <c r="R596" s="123">
        <v>1925000</v>
      </c>
      <c r="S596" s="137">
        <f>SUM(F596*R596)</f>
        <v>3850000</v>
      </c>
      <c r="T596" s="138">
        <v>0</v>
      </c>
      <c r="U596" s="129">
        <f t="shared" si="169"/>
        <v>0</v>
      </c>
      <c r="V596" s="129">
        <f t="shared" si="174"/>
        <v>3850000</v>
      </c>
      <c r="W596" s="134">
        <f t="shared" si="175"/>
        <v>3850000</v>
      </c>
      <c r="X596" s="138">
        <v>0.11</v>
      </c>
      <c r="Y596" s="134">
        <f t="shared" si="170"/>
        <v>4273500</v>
      </c>
    </row>
    <row r="597" spans="1:25" s="20" customFormat="1" ht="15.5" x14ac:dyDescent="0.35">
      <c r="A597" s="788"/>
      <c r="B597" s="785"/>
      <c r="C597" s="839"/>
      <c r="D597" s="788"/>
      <c r="E597" s="184" t="s">
        <v>231</v>
      </c>
      <c r="F597" s="286">
        <v>65</v>
      </c>
      <c r="G597" s="335" t="s">
        <v>45</v>
      </c>
      <c r="H597" s="564">
        <v>133333.33300000001</v>
      </c>
      <c r="I597" s="44">
        <f t="shared" si="171"/>
        <v>8666666.6450000014</v>
      </c>
      <c r="J597" s="136">
        <v>0</v>
      </c>
      <c r="K597" s="46">
        <f t="shared" si="172"/>
        <v>0</v>
      </c>
      <c r="L597" s="46">
        <f t="shared" si="173"/>
        <v>8666666.6450000014</v>
      </c>
      <c r="M597" s="793"/>
      <c r="N597" s="793"/>
      <c r="O597" s="46"/>
      <c r="P597" s="793"/>
      <c r="Q597" s="266" t="s">
        <v>227</v>
      </c>
      <c r="R597" s="564">
        <v>133333.33300000001</v>
      </c>
      <c r="S597" s="97">
        <f>SUM(F597*R597)</f>
        <v>8666666.6450000014</v>
      </c>
      <c r="T597" s="83">
        <v>0.3</v>
      </c>
      <c r="U597" s="81">
        <f t="shared" si="169"/>
        <v>2599999.9935000003</v>
      </c>
      <c r="V597" s="81">
        <f t="shared" si="174"/>
        <v>6066666.6515000015</v>
      </c>
      <c r="W597" s="46">
        <f t="shared" si="175"/>
        <v>6066666.6515000015</v>
      </c>
      <c r="X597" s="83">
        <v>0.11</v>
      </c>
      <c r="Y597" s="46">
        <f t="shared" si="170"/>
        <v>6733999.9831650015</v>
      </c>
    </row>
    <row r="598" spans="1:25" s="120" customFormat="1" ht="15.5" x14ac:dyDescent="0.35">
      <c r="A598" s="780">
        <v>18</v>
      </c>
      <c r="B598" s="783">
        <v>45791</v>
      </c>
      <c r="C598" s="786">
        <v>118340525</v>
      </c>
      <c r="D598" s="786" t="s">
        <v>269</v>
      </c>
      <c r="E598" s="172" t="s">
        <v>94</v>
      </c>
      <c r="F598" s="203">
        <v>1</v>
      </c>
      <c r="G598" s="133" t="s">
        <v>45</v>
      </c>
      <c r="H598" s="204">
        <v>1534000</v>
      </c>
      <c r="I598" s="123">
        <f t="shared" si="171"/>
        <v>1534000</v>
      </c>
      <c r="J598" s="133">
        <v>0.2</v>
      </c>
      <c r="K598" s="134">
        <f t="shared" si="172"/>
        <v>306800</v>
      </c>
      <c r="L598" s="134">
        <f t="shared" si="173"/>
        <v>1227200</v>
      </c>
      <c r="M598" s="451">
        <f>SUM(L598:L601)</f>
        <v>3432800</v>
      </c>
      <c r="N598" s="451">
        <f>SUM(M598*11%)</f>
        <v>377608</v>
      </c>
      <c r="O598" s="452"/>
      <c r="P598" s="129">
        <f>SUM(M598+N598)</f>
        <v>3810408</v>
      </c>
      <c r="Q598" s="485" t="s">
        <v>258</v>
      </c>
      <c r="R598" s="337">
        <v>557000</v>
      </c>
      <c r="S598" s="137">
        <f>SUM(F598*R598)</f>
        <v>557000</v>
      </c>
      <c r="T598" s="138">
        <v>0</v>
      </c>
      <c r="U598" s="129">
        <f t="shared" si="169"/>
        <v>0</v>
      </c>
      <c r="V598" s="129">
        <f t="shared" si="174"/>
        <v>557000</v>
      </c>
      <c r="W598" s="134">
        <f t="shared" si="175"/>
        <v>557000</v>
      </c>
      <c r="X598" s="138">
        <v>0.11</v>
      </c>
      <c r="Y598" s="134">
        <f t="shared" si="170"/>
        <v>618270</v>
      </c>
    </row>
    <row r="599" spans="1:25" s="120" customFormat="1" ht="15.5" x14ac:dyDescent="0.35">
      <c r="A599" s="781"/>
      <c r="B599" s="784"/>
      <c r="C599" s="787"/>
      <c r="D599" s="787"/>
      <c r="E599" s="290" t="s">
        <v>270</v>
      </c>
      <c r="F599" s="75">
        <v>1</v>
      </c>
      <c r="G599" s="158" t="s">
        <v>42</v>
      </c>
      <c r="H599" s="157">
        <v>1856000</v>
      </c>
      <c r="I599" s="54">
        <f t="shared" si="171"/>
        <v>1856000</v>
      </c>
      <c r="J599" s="158">
        <v>0.2</v>
      </c>
      <c r="K599" s="56">
        <f t="shared" si="172"/>
        <v>371200</v>
      </c>
      <c r="L599" s="56">
        <f t="shared" si="173"/>
        <v>1484800</v>
      </c>
      <c r="M599" s="483"/>
      <c r="N599" s="483"/>
      <c r="O599" s="481"/>
      <c r="P599" s="270"/>
      <c r="Q599" s="484" t="s">
        <v>258</v>
      </c>
      <c r="R599" s="483">
        <v>607000</v>
      </c>
      <c r="S599" s="78">
        <f>SUM(F599*R599)</f>
        <v>607000</v>
      </c>
      <c r="T599" s="79">
        <v>0</v>
      </c>
      <c r="U599" s="73">
        <f t="shared" si="169"/>
        <v>0</v>
      </c>
      <c r="V599" s="73">
        <f t="shared" si="174"/>
        <v>607000</v>
      </c>
      <c r="W599" s="56">
        <f t="shared" si="175"/>
        <v>607000</v>
      </c>
      <c r="X599" s="79">
        <v>0.11</v>
      </c>
      <c r="Y599" s="56">
        <f t="shared" si="170"/>
        <v>673770</v>
      </c>
    </row>
    <row r="600" spans="1:25" s="120" customFormat="1" ht="15.5" x14ac:dyDescent="0.35">
      <c r="A600" s="781"/>
      <c r="B600" s="784"/>
      <c r="C600" s="787"/>
      <c r="D600" s="787"/>
      <c r="E600" s="125" t="s">
        <v>192</v>
      </c>
      <c r="F600" s="75">
        <v>1</v>
      </c>
      <c r="G600" s="158" t="s">
        <v>42</v>
      </c>
      <c r="H600" s="157">
        <v>339000</v>
      </c>
      <c r="I600" s="54">
        <f t="shared" si="171"/>
        <v>339000</v>
      </c>
      <c r="J600" s="158">
        <v>0.2</v>
      </c>
      <c r="K600" s="56">
        <f t="shared" si="172"/>
        <v>67800</v>
      </c>
      <c r="L600" s="56">
        <f t="shared" si="173"/>
        <v>271200</v>
      </c>
      <c r="M600" s="483"/>
      <c r="N600" s="483"/>
      <c r="O600" s="481"/>
      <c r="P600" s="270"/>
      <c r="Q600" s="484" t="s">
        <v>258</v>
      </c>
      <c r="R600" s="206">
        <v>150000</v>
      </c>
      <c r="S600" s="78">
        <f>SUM(F600*R600)</f>
        <v>150000</v>
      </c>
      <c r="T600" s="79">
        <v>0</v>
      </c>
      <c r="U600" s="73">
        <f t="shared" si="169"/>
        <v>0</v>
      </c>
      <c r="V600" s="73">
        <f t="shared" si="174"/>
        <v>150000</v>
      </c>
      <c r="W600" s="56">
        <f t="shared" si="175"/>
        <v>150000</v>
      </c>
      <c r="X600" s="79">
        <v>0.11</v>
      </c>
      <c r="Y600" s="56">
        <f t="shared" si="170"/>
        <v>166500</v>
      </c>
    </row>
    <row r="601" spans="1:25" s="120" customFormat="1" ht="15.5" x14ac:dyDescent="0.35">
      <c r="A601" s="782"/>
      <c r="B601" s="785"/>
      <c r="C601" s="788"/>
      <c r="D601" s="788"/>
      <c r="E601" s="184" t="s">
        <v>149</v>
      </c>
      <c r="F601" s="202">
        <v>1</v>
      </c>
      <c r="G601" s="136" t="s">
        <v>46</v>
      </c>
      <c r="H601" s="177">
        <v>562000</v>
      </c>
      <c r="I601" s="44">
        <f t="shared" si="171"/>
        <v>562000</v>
      </c>
      <c r="J601" s="136">
        <v>0.2</v>
      </c>
      <c r="K601" s="46">
        <f t="shared" si="172"/>
        <v>112400</v>
      </c>
      <c r="L601" s="46">
        <f t="shared" si="173"/>
        <v>449600</v>
      </c>
      <c r="M601" s="487"/>
      <c r="N601" s="487"/>
      <c r="O601" s="488"/>
      <c r="P601" s="81"/>
      <c r="Q601" s="240" t="s">
        <v>258</v>
      </c>
      <c r="R601" s="487">
        <v>304000</v>
      </c>
      <c r="S601" s="97">
        <f>SUM(F601*R601)</f>
        <v>304000</v>
      </c>
      <c r="T601" s="83">
        <v>0</v>
      </c>
      <c r="U601" s="81">
        <f t="shared" si="169"/>
        <v>0</v>
      </c>
      <c r="V601" s="81">
        <f t="shared" si="174"/>
        <v>304000</v>
      </c>
      <c r="W601" s="46">
        <f t="shared" si="175"/>
        <v>304000</v>
      </c>
      <c r="X601" s="83">
        <v>0.11</v>
      </c>
      <c r="Y601" s="46">
        <f t="shared" si="170"/>
        <v>337440</v>
      </c>
    </row>
    <row r="602" spans="1:25" ht="15.5" x14ac:dyDescent="0.35">
      <c r="A602" s="786">
        <v>19</v>
      </c>
      <c r="B602" s="783">
        <v>45427</v>
      </c>
      <c r="C602" s="859">
        <v>118350525</v>
      </c>
      <c r="D602" s="786" t="s">
        <v>63</v>
      </c>
      <c r="E602" s="86" t="s">
        <v>56</v>
      </c>
      <c r="F602" s="272">
        <v>2</v>
      </c>
      <c r="G602" s="546" t="s">
        <v>52</v>
      </c>
      <c r="H602" s="132">
        <v>451600</v>
      </c>
      <c r="I602" s="123">
        <f t="shared" si="171"/>
        <v>903200</v>
      </c>
      <c r="J602" s="133">
        <v>0.2</v>
      </c>
      <c r="K602" s="134">
        <f t="shared" si="172"/>
        <v>180640</v>
      </c>
      <c r="L602" s="134">
        <f t="shared" si="173"/>
        <v>722560</v>
      </c>
      <c r="M602" s="134">
        <f>SUM(L602:L604)</f>
        <v>1380624</v>
      </c>
      <c r="N602" s="134">
        <f>SUM(M602*11%)</f>
        <v>151868.64000000001</v>
      </c>
      <c r="O602" s="129"/>
      <c r="P602" s="129">
        <f>SUM(M602+N602)</f>
        <v>1532492.6400000001</v>
      </c>
      <c r="Q602" s="171" t="s">
        <v>104</v>
      </c>
      <c r="R602" s="137">
        <v>150000</v>
      </c>
      <c r="S602" s="137">
        <f>SUM(F602*R602)</f>
        <v>300000</v>
      </c>
      <c r="T602" s="138">
        <v>0</v>
      </c>
      <c r="U602" s="129">
        <f t="shared" si="169"/>
        <v>0</v>
      </c>
      <c r="V602" s="129">
        <f t="shared" si="174"/>
        <v>300000</v>
      </c>
      <c r="W602" s="134">
        <f t="shared" si="175"/>
        <v>300000</v>
      </c>
      <c r="X602" s="138">
        <v>0.11</v>
      </c>
      <c r="Y602" s="134">
        <f>SUM(W602)+(W602*X602)</f>
        <v>333000</v>
      </c>
    </row>
    <row r="603" spans="1:25" ht="15.5" x14ac:dyDescent="0.35">
      <c r="A603" s="787"/>
      <c r="B603" s="784"/>
      <c r="C603" s="860"/>
      <c r="D603" s="787"/>
      <c r="E603" s="125" t="s">
        <v>210</v>
      </c>
      <c r="F603" s="396">
        <v>1</v>
      </c>
      <c r="G603" s="158" t="s">
        <v>45</v>
      </c>
      <c r="H603" s="53">
        <v>500000</v>
      </c>
      <c r="I603" s="54">
        <f t="shared" si="171"/>
        <v>500000</v>
      </c>
      <c r="J603" s="72">
        <v>0.2</v>
      </c>
      <c r="K603" s="56">
        <f t="shared" si="172"/>
        <v>100000</v>
      </c>
      <c r="L603" s="56">
        <f t="shared" si="173"/>
        <v>400000</v>
      </c>
      <c r="M603" s="472"/>
      <c r="N603" s="73"/>
      <c r="O603" s="73"/>
      <c r="P603" s="69"/>
      <c r="Q603" s="77" t="s">
        <v>77</v>
      </c>
      <c r="R603" s="78">
        <v>260000</v>
      </c>
      <c r="S603" s="78">
        <f>SUM(F603*R603)</f>
        <v>260000</v>
      </c>
      <c r="T603" s="79">
        <v>0.5</v>
      </c>
      <c r="U603" s="73">
        <f t="shared" si="169"/>
        <v>130000</v>
      </c>
      <c r="V603" s="73">
        <f t="shared" si="174"/>
        <v>130000</v>
      </c>
      <c r="W603" s="56">
        <f t="shared" si="175"/>
        <v>130000</v>
      </c>
      <c r="X603" s="79">
        <v>0.11</v>
      </c>
      <c r="Y603" s="56">
        <f>SUM(W603)+(W603*X603)</f>
        <v>144300</v>
      </c>
    </row>
    <row r="604" spans="1:25" ht="15.5" x14ac:dyDescent="0.35">
      <c r="A604" s="788"/>
      <c r="B604" s="785"/>
      <c r="C604" s="861"/>
      <c r="D604" s="788"/>
      <c r="E604" s="90" t="s">
        <v>101</v>
      </c>
      <c r="F604" s="202">
        <v>2</v>
      </c>
      <c r="G604" s="136" t="s">
        <v>65</v>
      </c>
      <c r="H604" s="126">
        <v>161290</v>
      </c>
      <c r="I604" s="44">
        <f t="shared" si="171"/>
        <v>322580</v>
      </c>
      <c r="J604" s="91">
        <v>0.2</v>
      </c>
      <c r="K604" s="46">
        <f t="shared" si="172"/>
        <v>64516</v>
      </c>
      <c r="L604" s="46">
        <f t="shared" si="173"/>
        <v>258064</v>
      </c>
      <c r="M604" s="496"/>
      <c r="N604" s="81"/>
      <c r="O604" s="81"/>
      <c r="P604" s="494"/>
      <c r="Q604" s="128" t="s">
        <v>104</v>
      </c>
      <c r="R604" s="97">
        <v>40000</v>
      </c>
      <c r="S604" s="97">
        <f>SUM(F604*R604)</f>
        <v>80000</v>
      </c>
      <c r="T604" s="83">
        <v>0</v>
      </c>
      <c r="U604" s="81">
        <f t="shared" si="169"/>
        <v>0</v>
      </c>
      <c r="V604" s="81">
        <f t="shared" si="174"/>
        <v>80000</v>
      </c>
      <c r="W604" s="46">
        <f t="shared" si="175"/>
        <v>80000</v>
      </c>
      <c r="X604" s="83">
        <v>0.11</v>
      </c>
      <c r="Y604" s="46">
        <f>SUM(W604)+(W604*X604)</f>
        <v>88800</v>
      </c>
    </row>
    <row r="605" spans="1:25" s="20" customFormat="1" ht="15.5" x14ac:dyDescent="0.35">
      <c r="A605" s="139">
        <v>20</v>
      </c>
      <c r="B605" s="140">
        <v>45798</v>
      </c>
      <c r="C605" s="141">
        <v>118360525</v>
      </c>
      <c r="D605" s="139" t="s">
        <v>432</v>
      </c>
      <c r="E605" s="491" t="s">
        <v>551</v>
      </c>
      <c r="F605" s="139">
        <v>40</v>
      </c>
      <c r="G605" s="147" t="s">
        <v>52</v>
      </c>
      <c r="H605" s="515">
        <v>133333.33300000001</v>
      </c>
      <c r="I605" s="145">
        <f t="shared" si="171"/>
        <v>5333333.32</v>
      </c>
      <c r="J605" s="149">
        <v>0</v>
      </c>
      <c r="K605" s="146">
        <f t="shared" si="172"/>
        <v>0</v>
      </c>
      <c r="L605" s="145">
        <f t="shared" si="173"/>
        <v>5333333.32</v>
      </c>
      <c r="M605" s="121">
        <f>SUM(L605:L605)</f>
        <v>5333333.32</v>
      </c>
      <c r="N605" s="121">
        <f>SUM(M605*11%)</f>
        <v>586666.66520000005</v>
      </c>
      <c r="O605" s="121">
        <f>SUM(M605*1.5%)</f>
        <v>79999.999800000005</v>
      </c>
      <c r="P605" s="121">
        <f>SUM(M605+N605)</f>
        <v>5919999.9852</v>
      </c>
      <c r="Q605" s="258" t="s">
        <v>273</v>
      </c>
      <c r="R605" s="516">
        <v>93333</v>
      </c>
      <c r="S605" s="148">
        <f>SUM(F605*R605)</f>
        <v>3733320</v>
      </c>
      <c r="T605" s="147">
        <v>0</v>
      </c>
      <c r="U605" s="121">
        <f t="shared" si="169"/>
        <v>0</v>
      </c>
      <c r="V605" s="121">
        <f t="shared" si="174"/>
        <v>3733320</v>
      </c>
      <c r="W605" s="146">
        <f t="shared" si="175"/>
        <v>3733320</v>
      </c>
      <c r="X605" s="147">
        <v>0.11</v>
      </c>
      <c r="Y605" s="146">
        <f t="shared" ref="Y605:Y640" si="176">SUM(W605+(W605*X605))</f>
        <v>4143985.2</v>
      </c>
    </row>
    <row r="606" spans="1:25" s="20" customFormat="1" ht="15.5" x14ac:dyDescent="0.35">
      <c r="A606" s="786">
        <v>21</v>
      </c>
      <c r="B606" s="783">
        <v>45434</v>
      </c>
      <c r="C606" s="838" t="s">
        <v>554</v>
      </c>
      <c r="D606" s="786" t="s">
        <v>185</v>
      </c>
      <c r="E606" s="408" t="s">
        <v>321</v>
      </c>
      <c r="F606" s="517">
        <v>2</v>
      </c>
      <c r="G606" s="336" t="s">
        <v>45</v>
      </c>
      <c r="H606" s="518">
        <v>2250000</v>
      </c>
      <c r="I606" s="123">
        <f t="shared" si="171"/>
        <v>4500000</v>
      </c>
      <c r="J606" s="133">
        <v>0</v>
      </c>
      <c r="K606" s="134">
        <f t="shared" si="172"/>
        <v>0</v>
      </c>
      <c r="L606" s="134">
        <f t="shared" si="173"/>
        <v>4500000</v>
      </c>
      <c r="M606" s="791">
        <f>SUM(L606:L607)</f>
        <v>8932500.9000000004</v>
      </c>
      <c r="N606" s="791">
        <f>SUM(M606*11%)</f>
        <v>982575.09900000005</v>
      </c>
      <c r="O606" s="791">
        <f>SUM(M606*1.5%)</f>
        <v>133987.5135</v>
      </c>
      <c r="P606" s="791">
        <f>SUM(M606+N606)</f>
        <v>9915075.9989999998</v>
      </c>
      <c r="Q606" s="168" t="s">
        <v>140</v>
      </c>
      <c r="R606" s="123">
        <v>2250000</v>
      </c>
      <c r="S606" s="137">
        <f>SUM(F606*R606)</f>
        <v>4500000</v>
      </c>
      <c r="T606" s="138">
        <v>0.25</v>
      </c>
      <c r="U606" s="129">
        <f t="shared" ref="U606:U637" si="177">SUM(S606*T606)</f>
        <v>1125000</v>
      </c>
      <c r="V606" s="129">
        <f t="shared" si="174"/>
        <v>3375000</v>
      </c>
      <c r="W606" s="134">
        <f t="shared" si="175"/>
        <v>3375000</v>
      </c>
      <c r="X606" s="138">
        <v>0.11</v>
      </c>
      <c r="Y606" s="134">
        <f t="shared" si="176"/>
        <v>3746250</v>
      </c>
    </row>
    <row r="607" spans="1:25" s="20" customFormat="1" ht="15.5" x14ac:dyDescent="0.35">
      <c r="A607" s="788"/>
      <c r="B607" s="785"/>
      <c r="C607" s="839"/>
      <c r="D607" s="788"/>
      <c r="E607" s="90" t="s">
        <v>319</v>
      </c>
      <c r="F607" s="286">
        <v>2</v>
      </c>
      <c r="G607" s="335" t="s">
        <v>45</v>
      </c>
      <c r="H607" s="688">
        <v>2216250.4500000002</v>
      </c>
      <c r="I607" s="44">
        <f t="shared" si="171"/>
        <v>4432500.9000000004</v>
      </c>
      <c r="J607" s="136">
        <v>0</v>
      </c>
      <c r="K607" s="46">
        <f t="shared" si="172"/>
        <v>0</v>
      </c>
      <c r="L607" s="46">
        <f t="shared" si="173"/>
        <v>4432500.9000000004</v>
      </c>
      <c r="M607" s="793"/>
      <c r="N607" s="793"/>
      <c r="O607" s="793"/>
      <c r="P607" s="793"/>
      <c r="Q607" s="266" t="s">
        <v>140</v>
      </c>
      <c r="R607" s="44">
        <v>2216250</v>
      </c>
      <c r="S607" s="97">
        <f>SUM(F607*R607)</f>
        <v>4432500</v>
      </c>
      <c r="T607" s="83">
        <v>0.25</v>
      </c>
      <c r="U607" s="81">
        <f t="shared" si="177"/>
        <v>1108125</v>
      </c>
      <c r="V607" s="81">
        <f t="shared" si="174"/>
        <v>3324375</v>
      </c>
      <c r="W607" s="46">
        <f t="shared" si="175"/>
        <v>3324375</v>
      </c>
      <c r="X607" s="83">
        <v>0.11</v>
      </c>
      <c r="Y607" s="46">
        <f t="shared" si="176"/>
        <v>3690056.25</v>
      </c>
    </row>
    <row r="608" spans="1:25" s="120" customFormat="1" ht="15.5" x14ac:dyDescent="0.35">
      <c r="A608" s="139">
        <v>22</v>
      </c>
      <c r="B608" s="140">
        <v>45434</v>
      </c>
      <c r="C608" s="141" t="s">
        <v>552</v>
      </c>
      <c r="D608" s="139" t="s">
        <v>185</v>
      </c>
      <c r="E608" s="559" t="s">
        <v>553</v>
      </c>
      <c r="F608" s="139">
        <v>4</v>
      </c>
      <c r="G608" s="147" t="s">
        <v>45</v>
      </c>
      <c r="H608" s="536">
        <v>1024538.74</v>
      </c>
      <c r="I608" s="145">
        <f t="shared" si="171"/>
        <v>4098154.96</v>
      </c>
      <c r="J608" s="147">
        <v>0</v>
      </c>
      <c r="K608" s="146">
        <f t="shared" si="172"/>
        <v>0</v>
      </c>
      <c r="L608" s="146">
        <f t="shared" si="173"/>
        <v>4098154.96</v>
      </c>
      <c r="M608" s="121">
        <f>SUM(L608:L608)</f>
        <v>4098154.96</v>
      </c>
      <c r="N608" s="121">
        <f>SUM(M608*11%)</f>
        <v>450797.04560000001</v>
      </c>
      <c r="O608" s="146">
        <f>SUM(M608*1.5%)</f>
        <v>61472.324399999998</v>
      </c>
      <c r="P608" s="121">
        <f>SUM(M608+N608)</f>
        <v>4548952.0055999998</v>
      </c>
      <c r="Q608" s="250" t="s">
        <v>209</v>
      </c>
      <c r="R608" s="554">
        <v>1027297</v>
      </c>
      <c r="S608" s="148">
        <f>SUM(F608*R608)</f>
        <v>4109188</v>
      </c>
      <c r="T608" s="149">
        <v>0.5</v>
      </c>
      <c r="U608" s="121">
        <f t="shared" si="177"/>
        <v>2054594</v>
      </c>
      <c r="V608" s="121">
        <f t="shared" si="174"/>
        <v>2054594</v>
      </c>
      <c r="W608" s="146">
        <f t="shared" si="175"/>
        <v>2054594</v>
      </c>
      <c r="X608" s="149">
        <v>0.11</v>
      </c>
      <c r="Y608" s="146">
        <f t="shared" si="176"/>
        <v>2280599.34</v>
      </c>
    </row>
    <row r="609" spans="1:25" s="120" customFormat="1" ht="30" customHeight="1" x14ac:dyDescent="0.35">
      <c r="A609" s="139">
        <v>23</v>
      </c>
      <c r="B609" s="140">
        <v>45800</v>
      </c>
      <c r="C609" s="141" t="s">
        <v>559</v>
      </c>
      <c r="D609" s="139" t="s">
        <v>253</v>
      </c>
      <c r="E609" s="292" t="s">
        <v>284</v>
      </c>
      <c r="F609" s="139">
        <v>300</v>
      </c>
      <c r="G609" s="147" t="s">
        <v>45</v>
      </c>
      <c r="H609" s="536">
        <v>150450.45000000001</v>
      </c>
      <c r="I609" s="145">
        <f t="shared" si="171"/>
        <v>45135135</v>
      </c>
      <c r="J609" s="147">
        <v>0</v>
      </c>
      <c r="K609" s="146">
        <f t="shared" si="172"/>
        <v>0</v>
      </c>
      <c r="L609" s="146">
        <f t="shared" si="173"/>
        <v>45135135</v>
      </c>
      <c r="M609" s="121">
        <f>SUM(L609:L609)</f>
        <v>45135135</v>
      </c>
      <c r="N609" s="121">
        <f>SUM(M609*11%)</f>
        <v>4964864.8499999996</v>
      </c>
      <c r="O609" s="121">
        <f>SUM(M609*1.5%)</f>
        <v>677027.02500000002</v>
      </c>
      <c r="P609" s="122">
        <f>SUM(M609+N609)</f>
        <v>50099999.850000001</v>
      </c>
      <c r="Q609" s="582" t="s">
        <v>426</v>
      </c>
      <c r="R609" s="554">
        <v>154000</v>
      </c>
      <c r="S609" s="148">
        <f>SUM(F609*R609)</f>
        <v>46200000</v>
      </c>
      <c r="T609" s="149">
        <v>0.22500000000000001</v>
      </c>
      <c r="U609" s="121">
        <f t="shared" si="177"/>
        <v>10395000</v>
      </c>
      <c r="V609" s="121">
        <f t="shared" si="174"/>
        <v>35805000</v>
      </c>
      <c r="W609" s="146">
        <f t="shared" si="175"/>
        <v>35805000</v>
      </c>
      <c r="X609" s="149">
        <v>0.11</v>
      </c>
      <c r="Y609" s="146">
        <f t="shared" si="176"/>
        <v>39743550</v>
      </c>
    </row>
    <row r="610" spans="1:25" s="120" customFormat="1" ht="30" customHeight="1" x14ac:dyDescent="0.35">
      <c r="A610" s="139">
        <v>24</v>
      </c>
      <c r="B610" s="140">
        <v>45800</v>
      </c>
      <c r="C610" s="141" t="s">
        <v>561</v>
      </c>
      <c r="D610" s="139" t="s">
        <v>247</v>
      </c>
      <c r="E610" s="292" t="s">
        <v>284</v>
      </c>
      <c r="F610" s="139">
        <v>48</v>
      </c>
      <c r="G610" s="147" t="s">
        <v>45</v>
      </c>
      <c r="H610" s="536">
        <v>150450.45000000001</v>
      </c>
      <c r="I610" s="145">
        <f t="shared" si="171"/>
        <v>7221621.6000000006</v>
      </c>
      <c r="J610" s="147">
        <v>0</v>
      </c>
      <c r="K610" s="146">
        <f t="shared" si="172"/>
        <v>0</v>
      </c>
      <c r="L610" s="146">
        <f t="shared" si="173"/>
        <v>7221621.6000000006</v>
      </c>
      <c r="M610" s="121">
        <f>SUM(L610:L610)</f>
        <v>7221621.6000000006</v>
      </c>
      <c r="N610" s="121">
        <f>SUM(M610*11%)</f>
        <v>794378.37600000005</v>
      </c>
      <c r="O610" s="121">
        <f>SUM(M610*1.5%)</f>
        <v>108324.32400000001</v>
      </c>
      <c r="P610" s="122">
        <f>SUM(M610+N610)</f>
        <v>8015999.9760000007</v>
      </c>
      <c r="Q610" s="582" t="s">
        <v>426</v>
      </c>
      <c r="R610" s="554">
        <v>154000</v>
      </c>
      <c r="S610" s="148">
        <f>SUM(F610*R610)</f>
        <v>7392000</v>
      </c>
      <c r="T610" s="149">
        <v>0.22500000000000001</v>
      </c>
      <c r="U610" s="121">
        <f t="shared" si="177"/>
        <v>1663200</v>
      </c>
      <c r="V610" s="121">
        <f t="shared" si="174"/>
        <v>5728800</v>
      </c>
      <c r="W610" s="146">
        <f t="shared" si="175"/>
        <v>5728800</v>
      </c>
      <c r="X610" s="149">
        <v>0.11</v>
      </c>
      <c r="Y610" s="146">
        <f t="shared" si="176"/>
        <v>6358968</v>
      </c>
    </row>
    <row r="611" spans="1:25" s="20" customFormat="1" ht="15.5" x14ac:dyDescent="0.35">
      <c r="A611" s="253">
        <v>25</v>
      </c>
      <c r="B611" s="227">
        <v>45438</v>
      </c>
      <c r="C611" s="257" t="s">
        <v>563</v>
      </c>
      <c r="D611" s="253" t="s">
        <v>185</v>
      </c>
      <c r="E611" s="172" t="s">
        <v>224</v>
      </c>
      <c r="F611" s="203">
        <v>40</v>
      </c>
      <c r="G611" s="336" t="s">
        <v>45</v>
      </c>
      <c r="H611" s="506">
        <v>1256756.76</v>
      </c>
      <c r="I611" s="123">
        <f t="shared" si="171"/>
        <v>50270270.399999999</v>
      </c>
      <c r="J611" s="133">
        <v>0</v>
      </c>
      <c r="K611" s="134">
        <f t="shared" si="172"/>
        <v>0</v>
      </c>
      <c r="L611" s="134">
        <f t="shared" si="173"/>
        <v>50270270.399999999</v>
      </c>
      <c r="M611" s="134">
        <f>SUM(L611:L611)</f>
        <v>50270270.399999999</v>
      </c>
      <c r="N611" s="134">
        <f>SUM(M611*11%)</f>
        <v>5529729.7439999999</v>
      </c>
      <c r="O611" s="134">
        <f>SUM(M611*1.5%)</f>
        <v>754054.05599999998</v>
      </c>
      <c r="P611" s="134">
        <f>SUM(M611+N611)</f>
        <v>55800000.144000001</v>
      </c>
      <c r="Q611" s="168" t="s">
        <v>214</v>
      </c>
      <c r="R611" s="506">
        <v>1256756.76</v>
      </c>
      <c r="S611" s="137">
        <f>SUM(F611*R611)</f>
        <v>50270270.399999999</v>
      </c>
      <c r="T611" s="138">
        <v>0.3</v>
      </c>
      <c r="U611" s="129">
        <f t="shared" si="177"/>
        <v>15081081.119999999</v>
      </c>
      <c r="V611" s="129">
        <f t="shared" si="174"/>
        <v>35189189.280000001</v>
      </c>
      <c r="W611" s="134">
        <f t="shared" si="175"/>
        <v>35189189.280000001</v>
      </c>
      <c r="X611" s="138">
        <v>0.11</v>
      </c>
      <c r="Y611" s="134">
        <f t="shared" si="176"/>
        <v>39060000.1008</v>
      </c>
    </row>
    <row r="612" spans="1:25" s="120" customFormat="1" ht="15.5" x14ac:dyDescent="0.35">
      <c r="A612" s="786">
        <v>26</v>
      </c>
      <c r="B612" s="783">
        <v>45804</v>
      </c>
      <c r="C612" s="838">
        <v>118420525</v>
      </c>
      <c r="D612" s="786" t="s">
        <v>236</v>
      </c>
      <c r="E612" s="571" t="s">
        <v>228</v>
      </c>
      <c r="F612" s="253">
        <v>12</v>
      </c>
      <c r="G612" s="135" t="s">
        <v>52</v>
      </c>
      <c r="H612" s="534">
        <v>133333.33300000001</v>
      </c>
      <c r="I612" s="123">
        <f t="shared" si="171"/>
        <v>1599999.9960000003</v>
      </c>
      <c r="J612" s="135">
        <v>0</v>
      </c>
      <c r="K612" s="134">
        <f t="shared" si="172"/>
        <v>0</v>
      </c>
      <c r="L612" s="134">
        <f t="shared" si="173"/>
        <v>1599999.9960000003</v>
      </c>
      <c r="M612" s="791">
        <f>SUM(L612:L613)</f>
        <v>1717117.1160000004</v>
      </c>
      <c r="N612" s="791">
        <f>SUM(M612*11%)</f>
        <v>188882.88276000004</v>
      </c>
      <c r="O612" s="791">
        <f>SUM(M612*1.5%)</f>
        <v>25756.756740000004</v>
      </c>
      <c r="P612" s="776">
        <f>SUM(M612+N612)</f>
        <v>1905999.9987600003</v>
      </c>
      <c r="Q612" s="168" t="s">
        <v>227</v>
      </c>
      <c r="R612" s="654">
        <v>133333.33300000001</v>
      </c>
      <c r="S612" s="137">
        <f>SUM(F612*R612)</f>
        <v>1599999.9960000003</v>
      </c>
      <c r="T612" s="138">
        <v>0.3</v>
      </c>
      <c r="U612" s="129">
        <f t="shared" si="177"/>
        <v>479999.99880000006</v>
      </c>
      <c r="V612" s="129">
        <f t="shared" si="174"/>
        <v>1119999.9972000001</v>
      </c>
      <c r="W612" s="129">
        <f t="shared" si="175"/>
        <v>1119999.9972000001</v>
      </c>
      <c r="X612" s="138">
        <v>0.11</v>
      </c>
      <c r="Y612" s="129">
        <f t="shared" si="176"/>
        <v>1243199.9968920001</v>
      </c>
    </row>
    <row r="613" spans="1:25" s="366" customFormat="1" ht="30" customHeight="1" x14ac:dyDescent="0.35">
      <c r="A613" s="788"/>
      <c r="B613" s="785"/>
      <c r="C613" s="839"/>
      <c r="D613" s="788"/>
      <c r="E613" s="701" t="s">
        <v>555</v>
      </c>
      <c r="F613" s="165">
        <v>1</v>
      </c>
      <c r="G613" s="45" t="s">
        <v>46</v>
      </c>
      <c r="H613" s="564">
        <v>117117.12</v>
      </c>
      <c r="I613" s="44">
        <f t="shared" si="171"/>
        <v>117117.12</v>
      </c>
      <c r="J613" s="83">
        <v>0</v>
      </c>
      <c r="K613" s="46">
        <f t="shared" si="172"/>
        <v>0</v>
      </c>
      <c r="L613" s="44">
        <f t="shared" si="173"/>
        <v>117117.12</v>
      </c>
      <c r="M613" s="793"/>
      <c r="N613" s="793"/>
      <c r="O613" s="793"/>
      <c r="P613" s="778"/>
      <c r="Q613" s="213" t="s">
        <v>343</v>
      </c>
      <c r="R613" s="614">
        <v>117117.12</v>
      </c>
      <c r="S613" s="97">
        <f>SUM(F613*R613)</f>
        <v>117117.12</v>
      </c>
      <c r="T613" s="45">
        <v>0.2</v>
      </c>
      <c r="U613" s="81">
        <f t="shared" si="177"/>
        <v>23423.423999999999</v>
      </c>
      <c r="V613" s="81">
        <f t="shared" si="174"/>
        <v>93693.695999999996</v>
      </c>
      <c r="W613" s="46">
        <f t="shared" si="175"/>
        <v>93693.695999999996</v>
      </c>
      <c r="X613" s="45">
        <v>0.11</v>
      </c>
      <c r="Y613" s="46">
        <f t="shared" si="176"/>
        <v>104000.00255999999</v>
      </c>
    </row>
    <row r="614" spans="1:25" s="120" customFormat="1" ht="30" customHeight="1" x14ac:dyDescent="0.35">
      <c r="A614" s="139">
        <v>27</v>
      </c>
      <c r="B614" s="140">
        <v>45805</v>
      </c>
      <c r="C614" s="141" t="s">
        <v>564</v>
      </c>
      <c r="D614" s="139" t="s">
        <v>346</v>
      </c>
      <c r="E614" s="292" t="s">
        <v>284</v>
      </c>
      <c r="F614" s="139">
        <v>250</v>
      </c>
      <c r="G614" s="147" t="s">
        <v>45</v>
      </c>
      <c r="H614" s="554">
        <v>154000</v>
      </c>
      <c r="I614" s="145">
        <f t="shared" si="171"/>
        <v>38500000</v>
      </c>
      <c r="J614" s="147">
        <v>0</v>
      </c>
      <c r="K614" s="146">
        <f t="shared" si="172"/>
        <v>0</v>
      </c>
      <c r="L614" s="146">
        <f t="shared" si="173"/>
        <v>38500000</v>
      </c>
      <c r="M614" s="121">
        <f>SUM(L614:L614)</f>
        <v>38500000</v>
      </c>
      <c r="N614" s="121">
        <f>SUM(M614*11%)</f>
        <v>4235000</v>
      </c>
      <c r="O614" s="121">
        <f>SUM(M614*1.5%)</f>
        <v>577500</v>
      </c>
      <c r="P614" s="122">
        <f>SUM(M614+N614)</f>
        <v>42735000</v>
      </c>
      <c r="Q614" s="582" t="s">
        <v>426</v>
      </c>
      <c r="R614" s="554">
        <v>154000</v>
      </c>
      <c r="S614" s="148">
        <f>SUM(F614*R614)</f>
        <v>38500000</v>
      </c>
      <c r="T614" s="149">
        <v>0.22500000000000001</v>
      </c>
      <c r="U614" s="121">
        <f t="shared" si="177"/>
        <v>8662500</v>
      </c>
      <c r="V614" s="121">
        <f t="shared" si="174"/>
        <v>29837500</v>
      </c>
      <c r="W614" s="146">
        <f t="shared" si="175"/>
        <v>29837500</v>
      </c>
      <c r="X614" s="149">
        <v>0.11</v>
      </c>
      <c r="Y614" s="146">
        <f t="shared" si="176"/>
        <v>33119625</v>
      </c>
    </row>
    <row r="615" spans="1:25" s="20" customFormat="1" ht="15.5" x14ac:dyDescent="0.35">
      <c r="A615" s="786">
        <v>28</v>
      </c>
      <c r="B615" s="783">
        <v>45813</v>
      </c>
      <c r="C615" s="838" t="s">
        <v>582</v>
      </c>
      <c r="D615" s="786" t="s">
        <v>528</v>
      </c>
      <c r="E615" s="624" t="s">
        <v>556</v>
      </c>
      <c r="F615" s="517">
        <v>2</v>
      </c>
      <c r="G615" s="336" t="s">
        <v>39</v>
      </c>
      <c r="H615" s="700">
        <v>2815315.32</v>
      </c>
      <c r="I615" s="123">
        <f t="shared" si="171"/>
        <v>5630630.6399999997</v>
      </c>
      <c r="J615" s="133">
        <v>0</v>
      </c>
      <c r="K615" s="134">
        <f t="shared" si="172"/>
        <v>0</v>
      </c>
      <c r="L615" s="134">
        <f t="shared" si="173"/>
        <v>5630630.6399999997</v>
      </c>
      <c r="M615" s="791">
        <f>SUM(L615:L617)</f>
        <v>16328828.84</v>
      </c>
      <c r="N615" s="791">
        <f>SUM(M615*11%)</f>
        <v>1796171.1724</v>
      </c>
      <c r="O615" s="791">
        <f>SUM(M615*1.375%)</f>
        <v>224521.39655</v>
      </c>
      <c r="P615" s="791">
        <f>SUM(M615+N615)</f>
        <v>18125000.012400001</v>
      </c>
      <c r="Q615" s="168" t="s">
        <v>260</v>
      </c>
      <c r="R615" s="123">
        <v>424765</v>
      </c>
      <c r="S615" s="137">
        <f>SUM(F615*R615)</f>
        <v>849530</v>
      </c>
      <c r="T615" s="138">
        <v>0</v>
      </c>
      <c r="U615" s="129">
        <f t="shared" si="177"/>
        <v>0</v>
      </c>
      <c r="V615" s="129">
        <f t="shared" si="174"/>
        <v>849530</v>
      </c>
      <c r="W615" s="134">
        <f t="shared" si="175"/>
        <v>849530</v>
      </c>
      <c r="X615" s="138">
        <v>0.11</v>
      </c>
      <c r="Y615" s="134">
        <f t="shared" si="176"/>
        <v>942978.3</v>
      </c>
    </row>
    <row r="616" spans="1:25" s="120" customFormat="1" ht="19.5" customHeight="1" x14ac:dyDescent="0.35">
      <c r="A616" s="787"/>
      <c r="B616" s="784"/>
      <c r="C616" s="884"/>
      <c r="D616" s="787"/>
      <c r="E616" s="70" t="s">
        <v>557</v>
      </c>
      <c r="F616" s="281">
        <v>2</v>
      </c>
      <c r="G616" s="334" t="s">
        <v>39</v>
      </c>
      <c r="H616" s="687">
        <v>2815315.32</v>
      </c>
      <c r="I616" s="413">
        <f t="shared" si="171"/>
        <v>5630630.6399999997</v>
      </c>
      <c r="J616" s="311">
        <v>0</v>
      </c>
      <c r="K616" s="415">
        <f t="shared" si="172"/>
        <v>0</v>
      </c>
      <c r="L616" s="415">
        <f t="shared" si="173"/>
        <v>5630630.6399999997</v>
      </c>
      <c r="M616" s="792"/>
      <c r="N616" s="792"/>
      <c r="O616" s="792"/>
      <c r="P616" s="792"/>
      <c r="Q616" s="686" t="s">
        <v>258</v>
      </c>
      <c r="R616" s="481">
        <v>424765</v>
      </c>
      <c r="S616" s="78">
        <f>SUM(F616*R616)</f>
        <v>849530</v>
      </c>
      <c r="T616" s="79">
        <v>0</v>
      </c>
      <c r="U616" s="73">
        <f t="shared" si="177"/>
        <v>0</v>
      </c>
      <c r="V616" s="73">
        <f t="shared" si="174"/>
        <v>849530</v>
      </c>
      <c r="W616" s="56">
        <f t="shared" si="175"/>
        <v>849530</v>
      </c>
      <c r="X616" s="79">
        <v>0.11</v>
      </c>
      <c r="Y616" s="56">
        <f t="shared" si="176"/>
        <v>942978.3</v>
      </c>
    </row>
    <row r="617" spans="1:25" s="120" customFormat="1" ht="19.5" customHeight="1" x14ac:dyDescent="0.35">
      <c r="A617" s="788"/>
      <c r="B617" s="785"/>
      <c r="C617" s="839"/>
      <c r="D617" s="788"/>
      <c r="E617" s="90" t="s">
        <v>558</v>
      </c>
      <c r="F617" s="286">
        <v>1</v>
      </c>
      <c r="G617" s="335" t="s">
        <v>42</v>
      </c>
      <c r="H617" s="688">
        <v>5067567.5599999996</v>
      </c>
      <c r="I617" s="44">
        <f t="shared" si="171"/>
        <v>5067567.5599999996</v>
      </c>
      <c r="J617" s="315">
        <v>0</v>
      </c>
      <c r="K617" s="383">
        <f t="shared" si="172"/>
        <v>0</v>
      </c>
      <c r="L617" s="383">
        <f t="shared" si="173"/>
        <v>5067567.5599999996</v>
      </c>
      <c r="M617" s="793"/>
      <c r="N617" s="793"/>
      <c r="O617" s="793"/>
      <c r="P617" s="793"/>
      <c r="Q617" s="689" t="s">
        <v>258</v>
      </c>
      <c r="R617" s="488">
        <v>826595</v>
      </c>
      <c r="S617" s="97">
        <f>SUM(F617*R617)</f>
        <v>826595</v>
      </c>
      <c r="T617" s="83">
        <v>0</v>
      </c>
      <c r="U617" s="81">
        <f t="shared" si="177"/>
        <v>0</v>
      </c>
      <c r="V617" s="81">
        <f t="shared" si="174"/>
        <v>826595</v>
      </c>
      <c r="W617" s="46">
        <f t="shared" si="175"/>
        <v>826595</v>
      </c>
      <c r="X617" s="83">
        <v>0.11</v>
      </c>
      <c r="Y617" s="46">
        <f t="shared" si="176"/>
        <v>917520.45</v>
      </c>
    </row>
    <row r="618" spans="1:25" s="20" customFormat="1" ht="15.5" x14ac:dyDescent="0.35">
      <c r="A618" s="786">
        <v>29</v>
      </c>
      <c r="B618" s="783">
        <v>45821</v>
      </c>
      <c r="C618" s="838" t="s">
        <v>581</v>
      </c>
      <c r="D618" s="786" t="s">
        <v>562</v>
      </c>
      <c r="E618" s="565" t="s">
        <v>502</v>
      </c>
      <c r="F618" s="517">
        <v>10</v>
      </c>
      <c r="G618" s="336" t="s">
        <v>46</v>
      </c>
      <c r="H618" s="680">
        <v>109909.909</v>
      </c>
      <c r="I618" s="123">
        <f t="shared" si="171"/>
        <v>1099099.0900000001</v>
      </c>
      <c r="J618" s="133">
        <v>0</v>
      </c>
      <c r="K618" s="134">
        <f t="shared" si="172"/>
        <v>0</v>
      </c>
      <c r="L618" s="134">
        <f t="shared" si="173"/>
        <v>1099099.0900000001</v>
      </c>
      <c r="M618" s="791">
        <f>SUM(L618:L621)</f>
        <v>4270270.26</v>
      </c>
      <c r="N618" s="791">
        <f>SUM(M618*11%)</f>
        <v>469729.72859999997</v>
      </c>
      <c r="O618" s="791">
        <f>SUM(M618*1.5%)</f>
        <v>64054.053899999992</v>
      </c>
      <c r="P618" s="791">
        <f>SUM(M618+N618)</f>
        <v>4739999.9885999998</v>
      </c>
      <c r="Q618" s="168" t="s">
        <v>211</v>
      </c>
      <c r="R618" s="262">
        <v>109909.91</v>
      </c>
      <c r="S618" s="137">
        <f>SUM(F618*R618)</f>
        <v>1099099.1000000001</v>
      </c>
      <c r="T618" s="138">
        <v>0.25</v>
      </c>
      <c r="U618" s="129">
        <f t="shared" si="177"/>
        <v>274774.77500000002</v>
      </c>
      <c r="V618" s="129">
        <f t="shared" si="174"/>
        <v>824324.32500000007</v>
      </c>
      <c r="W618" s="134">
        <f t="shared" si="175"/>
        <v>824324.32500000007</v>
      </c>
      <c r="X618" s="138">
        <v>0.11</v>
      </c>
      <c r="Y618" s="134">
        <f t="shared" si="176"/>
        <v>915000.00075000012</v>
      </c>
    </row>
    <row r="619" spans="1:25" s="20" customFormat="1" ht="15.5" x14ac:dyDescent="0.35">
      <c r="A619" s="787"/>
      <c r="B619" s="784"/>
      <c r="C619" s="884"/>
      <c r="D619" s="787"/>
      <c r="E619" s="521" t="s">
        <v>503</v>
      </c>
      <c r="F619" s="281">
        <v>10</v>
      </c>
      <c r="G619" s="334" t="s">
        <v>46</v>
      </c>
      <c r="H619" s="681">
        <v>117117.117</v>
      </c>
      <c r="I619" s="54">
        <f t="shared" si="171"/>
        <v>1171171.17</v>
      </c>
      <c r="J619" s="158">
        <v>0</v>
      </c>
      <c r="K619" s="56">
        <f t="shared" si="172"/>
        <v>0</v>
      </c>
      <c r="L619" s="56">
        <f t="shared" si="173"/>
        <v>1171171.17</v>
      </c>
      <c r="M619" s="792"/>
      <c r="N619" s="792"/>
      <c r="O619" s="792"/>
      <c r="P619" s="792"/>
      <c r="Q619" s="174" t="s">
        <v>211</v>
      </c>
      <c r="R619" s="261">
        <v>117117.12</v>
      </c>
      <c r="S619" s="78">
        <f>SUM(F619*R619)</f>
        <v>1171171.2</v>
      </c>
      <c r="T619" s="79">
        <v>0.25</v>
      </c>
      <c r="U619" s="73">
        <f t="shared" si="177"/>
        <v>292792.8</v>
      </c>
      <c r="V619" s="73">
        <f t="shared" si="174"/>
        <v>878378.39999999991</v>
      </c>
      <c r="W619" s="56">
        <f t="shared" si="175"/>
        <v>878378.39999999991</v>
      </c>
      <c r="X619" s="79">
        <v>0.11</v>
      </c>
      <c r="Y619" s="56">
        <f t="shared" si="176"/>
        <v>975000.02399999986</v>
      </c>
    </row>
    <row r="620" spans="1:25" s="20" customFormat="1" ht="15.5" x14ac:dyDescent="0.35">
      <c r="A620" s="787"/>
      <c r="B620" s="784"/>
      <c r="C620" s="884"/>
      <c r="D620" s="787"/>
      <c r="E620" s="125" t="s">
        <v>504</v>
      </c>
      <c r="F620" s="281">
        <v>10</v>
      </c>
      <c r="G620" s="334" t="s">
        <v>46</v>
      </c>
      <c r="H620" s="681">
        <v>100000</v>
      </c>
      <c r="I620" s="54">
        <f t="shared" si="171"/>
        <v>1000000</v>
      </c>
      <c r="J620" s="158">
        <v>0</v>
      </c>
      <c r="K620" s="56">
        <f t="shared" si="172"/>
        <v>0</v>
      </c>
      <c r="L620" s="56">
        <f t="shared" si="173"/>
        <v>1000000</v>
      </c>
      <c r="M620" s="792"/>
      <c r="N620" s="792"/>
      <c r="O620" s="792"/>
      <c r="P620" s="792"/>
      <c r="Q620" s="174" t="s">
        <v>211</v>
      </c>
      <c r="R620" s="261">
        <v>100000</v>
      </c>
      <c r="S620" s="78">
        <f>SUM(F620*R620)</f>
        <v>1000000</v>
      </c>
      <c r="T620" s="79">
        <v>0.25</v>
      </c>
      <c r="U620" s="73">
        <f t="shared" si="177"/>
        <v>250000</v>
      </c>
      <c r="V620" s="73">
        <f t="shared" si="174"/>
        <v>750000</v>
      </c>
      <c r="W620" s="56">
        <f t="shared" si="175"/>
        <v>750000</v>
      </c>
      <c r="X620" s="79">
        <v>0.11</v>
      </c>
      <c r="Y620" s="56">
        <f t="shared" si="176"/>
        <v>832500</v>
      </c>
    </row>
    <row r="621" spans="1:25" s="20" customFormat="1" ht="15.5" x14ac:dyDescent="0.35">
      <c r="A621" s="788"/>
      <c r="B621" s="785"/>
      <c r="C621" s="839"/>
      <c r="D621" s="788"/>
      <c r="E621" s="90" t="s">
        <v>505</v>
      </c>
      <c r="F621" s="286">
        <v>10</v>
      </c>
      <c r="G621" s="335" t="s">
        <v>46</v>
      </c>
      <c r="H621" s="682">
        <v>100000</v>
      </c>
      <c r="I621" s="44">
        <f t="shared" si="171"/>
        <v>1000000</v>
      </c>
      <c r="J621" s="136">
        <v>0</v>
      </c>
      <c r="K621" s="46">
        <f t="shared" si="172"/>
        <v>0</v>
      </c>
      <c r="L621" s="46">
        <f t="shared" si="173"/>
        <v>1000000</v>
      </c>
      <c r="M621" s="793"/>
      <c r="N621" s="793"/>
      <c r="O621" s="793"/>
      <c r="P621" s="793"/>
      <c r="Q621" s="266" t="s">
        <v>211</v>
      </c>
      <c r="R621" s="263">
        <v>100000</v>
      </c>
      <c r="S621" s="97">
        <f>SUM(F621*R621)</f>
        <v>1000000</v>
      </c>
      <c r="T621" s="83">
        <v>0.25</v>
      </c>
      <c r="U621" s="81">
        <f t="shared" si="177"/>
        <v>250000</v>
      </c>
      <c r="V621" s="81">
        <f t="shared" si="174"/>
        <v>750000</v>
      </c>
      <c r="W621" s="46">
        <f t="shared" si="175"/>
        <v>750000</v>
      </c>
      <c r="X621" s="83">
        <v>0.11</v>
      </c>
      <c r="Y621" s="46">
        <f t="shared" si="176"/>
        <v>832500</v>
      </c>
    </row>
    <row r="622" spans="1:25" s="120" customFormat="1" ht="15.5" x14ac:dyDescent="0.35">
      <c r="A622" s="780">
        <v>30</v>
      </c>
      <c r="B622" s="783">
        <v>45790</v>
      </c>
      <c r="C622" s="786">
        <v>118320425</v>
      </c>
      <c r="D622" s="780" t="s">
        <v>37</v>
      </c>
      <c r="E622" s="172" t="s">
        <v>154</v>
      </c>
      <c r="F622" s="203">
        <v>2</v>
      </c>
      <c r="G622" s="319" t="s">
        <v>45</v>
      </c>
      <c r="H622" s="204">
        <v>2708750</v>
      </c>
      <c r="I622" s="412">
        <f t="shared" si="171"/>
        <v>5417500</v>
      </c>
      <c r="J622" s="319">
        <v>0.2</v>
      </c>
      <c r="K622" s="382">
        <f t="shared" si="172"/>
        <v>1083500</v>
      </c>
      <c r="L622" s="382">
        <f t="shared" si="173"/>
        <v>4334000</v>
      </c>
      <c r="M622" s="205">
        <f>SUM(L622:L624)</f>
        <v>10900000</v>
      </c>
      <c r="N622" s="205">
        <f>SUM(M622*11%)</f>
        <v>1199000</v>
      </c>
      <c r="O622" s="187"/>
      <c r="P622" s="229">
        <f>SUM(M622+N622)</f>
        <v>12099000</v>
      </c>
      <c r="Q622" s="485" t="s">
        <v>536</v>
      </c>
      <c r="R622" s="451">
        <v>1625000</v>
      </c>
      <c r="S622" s="649">
        <f>SUM(F622*R622)</f>
        <v>3250000</v>
      </c>
      <c r="T622" s="638">
        <v>0.25</v>
      </c>
      <c r="U622" s="239">
        <f t="shared" si="177"/>
        <v>812500</v>
      </c>
      <c r="V622" s="239">
        <f t="shared" si="174"/>
        <v>2437500</v>
      </c>
      <c r="W622" s="238">
        <f t="shared" si="175"/>
        <v>2437500</v>
      </c>
      <c r="X622" s="638">
        <v>0.11</v>
      </c>
      <c r="Y622" s="238">
        <f t="shared" si="176"/>
        <v>2705625</v>
      </c>
    </row>
    <row r="623" spans="1:25" s="120" customFormat="1" ht="15.5" x14ac:dyDescent="0.35">
      <c r="A623" s="781"/>
      <c r="B623" s="784"/>
      <c r="C623" s="787"/>
      <c r="D623" s="781"/>
      <c r="E623" s="125" t="s">
        <v>43</v>
      </c>
      <c r="F623" s="75">
        <v>1</v>
      </c>
      <c r="G623" s="158" t="s">
        <v>39</v>
      </c>
      <c r="H623" s="157">
        <v>5588000</v>
      </c>
      <c r="I623" s="413">
        <f t="shared" si="171"/>
        <v>5588000</v>
      </c>
      <c r="J623" s="311">
        <v>0</v>
      </c>
      <c r="K623" s="415">
        <f t="shared" si="172"/>
        <v>0</v>
      </c>
      <c r="L623" s="415">
        <f t="shared" si="173"/>
        <v>5588000</v>
      </c>
      <c r="M623" s="220"/>
      <c r="N623" s="220"/>
      <c r="O623" s="197"/>
      <c r="P623" s="352"/>
      <c r="Q623" s="484" t="s">
        <v>258</v>
      </c>
      <c r="R623" s="483">
        <v>2417690</v>
      </c>
      <c r="S623" s="155">
        <f>SUM(F623*R623)</f>
        <v>2417690</v>
      </c>
      <c r="T623" s="156">
        <v>0</v>
      </c>
      <c r="U623" s="480">
        <f t="shared" si="177"/>
        <v>0</v>
      </c>
      <c r="V623" s="480">
        <f t="shared" si="174"/>
        <v>2417690</v>
      </c>
      <c r="W623" s="424">
        <f t="shared" si="175"/>
        <v>2417690</v>
      </c>
      <c r="X623" s="156">
        <v>0.11</v>
      </c>
      <c r="Y623" s="424">
        <f t="shared" si="176"/>
        <v>2683635.9</v>
      </c>
    </row>
    <row r="624" spans="1:25" s="119" customFormat="1" ht="15.5" x14ac:dyDescent="0.35">
      <c r="A624" s="782"/>
      <c r="B624" s="785"/>
      <c r="C624" s="788"/>
      <c r="D624" s="782"/>
      <c r="E624" s="308" t="s">
        <v>367</v>
      </c>
      <c r="F624" s="314">
        <v>2</v>
      </c>
      <c r="G624" s="315" t="s">
        <v>123</v>
      </c>
      <c r="H624" s="177">
        <v>611250</v>
      </c>
      <c r="I624" s="419">
        <f t="shared" si="171"/>
        <v>1222500</v>
      </c>
      <c r="J624" s="315">
        <v>0.2</v>
      </c>
      <c r="K624" s="383">
        <f t="shared" si="172"/>
        <v>244500</v>
      </c>
      <c r="L624" s="383">
        <f t="shared" si="173"/>
        <v>978000</v>
      </c>
      <c r="M624" s="249"/>
      <c r="N624" s="249"/>
      <c r="O624" s="198"/>
      <c r="P624" s="351"/>
      <c r="Q624" s="489" t="s">
        <v>78</v>
      </c>
      <c r="R624" s="487">
        <v>225225</v>
      </c>
      <c r="S624" s="173">
        <f>SUM(F624*R624)</f>
        <v>450450</v>
      </c>
      <c r="T624" s="639">
        <v>0.45</v>
      </c>
      <c r="U624" s="242">
        <f t="shared" si="177"/>
        <v>202702.5</v>
      </c>
      <c r="V624" s="242">
        <f t="shared" si="174"/>
        <v>247747.5</v>
      </c>
      <c r="W624" s="241">
        <f t="shared" si="175"/>
        <v>247747.5</v>
      </c>
      <c r="X624" s="639">
        <v>0.11</v>
      </c>
      <c r="Y624" s="241">
        <f t="shared" si="176"/>
        <v>274999.72499999998</v>
      </c>
    </row>
    <row r="625" spans="1:25" s="120" customFormat="1" ht="15.5" x14ac:dyDescent="0.35">
      <c r="A625" s="139">
        <v>31</v>
      </c>
      <c r="B625" s="140">
        <v>45819</v>
      </c>
      <c r="C625" s="141" t="s">
        <v>579</v>
      </c>
      <c r="D625" s="139" t="s">
        <v>141</v>
      </c>
      <c r="E625" s="190" t="s">
        <v>565</v>
      </c>
      <c r="F625" s="231">
        <v>5</v>
      </c>
      <c r="G625" s="531" t="s">
        <v>70</v>
      </c>
      <c r="H625" s="567">
        <v>12612612.609999999</v>
      </c>
      <c r="I625" s="145">
        <f t="shared" si="171"/>
        <v>63063063.049999997</v>
      </c>
      <c r="J625" s="152">
        <v>0</v>
      </c>
      <c r="K625" s="146">
        <f t="shared" si="172"/>
        <v>0</v>
      </c>
      <c r="L625" s="146">
        <f t="shared" si="173"/>
        <v>63063063.049999997</v>
      </c>
      <c r="M625" s="146">
        <f>SUM(L625:L625)</f>
        <v>63063063.049999997</v>
      </c>
      <c r="N625" s="146">
        <f>SUM(M625*11%)</f>
        <v>6936936.9354999997</v>
      </c>
      <c r="O625" s="146">
        <f>SUM(M625*1.5%)</f>
        <v>945945.94574999996</v>
      </c>
      <c r="P625" s="146">
        <f>SUM(M625+N625)</f>
        <v>69999999.985499993</v>
      </c>
      <c r="Q625" s="143" t="s">
        <v>246</v>
      </c>
      <c r="R625" s="566">
        <v>5900000</v>
      </c>
      <c r="S625" s="148">
        <f>SUM(F625*R625)</f>
        <v>29500000</v>
      </c>
      <c r="T625" s="149">
        <v>0</v>
      </c>
      <c r="U625" s="121">
        <f t="shared" si="177"/>
        <v>0</v>
      </c>
      <c r="V625" s="121">
        <f t="shared" si="174"/>
        <v>29500000</v>
      </c>
      <c r="W625" s="146">
        <f t="shared" si="175"/>
        <v>29500000</v>
      </c>
      <c r="X625" s="149">
        <v>0.11</v>
      </c>
      <c r="Y625" s="146">
        <f t="shared" si="176"/>
        <v>32745000</v>
      </c>
    </row>
    <row r="626" spans="1:25" s="20" customFormat="1" ht="15.5" x14ac:dyDescent="0.35">
      <c r="A626" s="786">
        <v>32</v>
      </c>
      <c r="B626" s="783">
        <v>45819</v>
      </c>
      <c r="C626" s="838" t="s">
        <v>580</v>
      </c>
      <c r="D626" s="786" t="s">
        <v>185</v>
      </c>
      <c r="E626" s="172" t="s">
        <v>567</v>
      </c>
      <c r="F626" s="203">
        <v>2</v>
      </c>
      <c r="G626" s="336" t="s">
        <v>45</v>
      </c>
      <c r="H626" s="123">
        <v>10900000</v>
      </c>
      <c r="I626" s="123">
        <f t="shared" si="171"/>
        <v>21800000</v>
      </c>
      <c r="J626" s="133">
        <v>0</v>
      </c>
      <c r="K626" s="134">
        <f t="shared" si="172"/>
        <v>0</v>
      </c>
      <c r="L626" s="134">
        <f t="shared" si="173"/>
        <v>21800000</v>
      </c>
      <c r="M626" s="791">
        <f>SUM(L626:L627)</f>
        <v>33936000</v>
      </c>
      <c r="N626" s="791">
        <f>SUM(M626*11%)</f>
        <v>3732960</v>
      </c>
      <c r="O626" s="791">
        <f>SUM(M626*1.5%)</f>
        <v>509040</v>
      </c>
      <c r="P626" s="791">
        <f>SUM(M626+N626)</f>
        <v>37668960</v>
      </c>
      <c r="Q626" s="168" t="s">
        <v>246</v>
      </c>
      <c r="R626" s="506">
        <v>1200000</v>
      </c>
      <c r="S626" s="137">
        <f>SUM(F626*R626)</f>
        <v>2400000</v>
      </c>
      <c r="T626" s="138">
        <v>0</v>
      </c>
      <c r="U626" s="129">
        <f t="shared" si="177"/>
        <v>0</v>
      </c>
      <c r="V626" s="129">
        <f t="shared" si="174"/>
        <v>2400000</v>
      </c>
      <c r="W626" s="134">
        <f t="shared" si="175"/>
        <v>2400000</v>
      </c>
      <c r="X626" s="138">
        <v>0.11</v>
      </c>
      <c r="Y626" s="134">
        <f t="shared" si="176"/>
        <v>2664000</v>
      </c>
    </row>
    <row r="627" spans="1:25" s="20" customFormat="1" ht="15.5" x14ac:dyDescent="0.35">
      <c r="A627" s="788"/>
      <c r="B627" s="785"/>
      <c r="C627" s="839"/>
      <c r="D627" s="788"/>
      <c r="E627" s="184" t="s">
        <v>568</v>
      </c>
      <c r="F627" s="202">
        <v>2</v>
      </c>
      <c r="G627" s="335" t="s">
        <v>45</v>
      </c>
      <c r="H627" s="44">
        <v>6068000</v>
      </c>
      <c r="I627" s="44">
        <f t="shared" ref="I627:I640" si="178">SUM(F627*H627)</f>
        <v>12136000</v>
      </c>
      <c r="J627" s="136">
        <v>0</v>
      </c>
      <c r="K627" s="46">
        <f t="shared" ref="K627:K640" si="179">SUM(I627*J627)</f>
        <v>0</v>
      </c>
      <c r="L627" s="46">
        <f t="shared" ref="L627:L640" si="180">SUM(I627-K627)</f>
        <v>12136000</v>
      </c>
      <c r="M627" s="793"/>
      <c r="N627" s="793"/>
      <c r="O627" s="793"/>
      <c r="P627" s="793"/>
      <c r="Q627" s="266" t="s">
        <v>246</v>
      </c>
      <c r="R627" s="564">
        <v>850000</v>
      </c>
      <c r="S627" s="97">
        <f>SUM(F627*R627)</f>
        <v>1700000</v>
      </c>
      <c r="T627" s="83">
        <v>0</v>
      </c>
      <c r="U627" s="81">
        <f t="shared" si="177"/>
        <v>0</v>
      </c>
      <c r="V627" s="81">
        <f t="shared" ref="V627:V640" si="181">SUM(S627-U627)</f>
        <v>1700000</v>
      </c>
      <c r="W627" s="46">
        <f t="shared" ref="W627:W640" si="182">SUM(V627)</f>
        <v>1700000</v>
      </c>
      <c r="X627" s="83">
        <v>0.11</v>
      </c>
      <c r="Y627" s="46">
        <f t="shared" si="176"/>
        <v>1887000</v>
      </c>
    </row>
    <row r="628" spans="1:25" s="120" customFormat="1" ht="15.5" x14ac:dyDescent="0.35">
      <c r="A628" s="780">
        <v>33</v>
      </c>
      <c r="B628" s="783">
        <v>45786</v>
      </c>
      <c r="C628" s="786">
        <v>118240325</v>
      </c>
      <c r="D628" s="780" t="s">
        <v>37</v>
      </c>
      <c r="E628" s="172" t="s">
        <v>366</v>
      </c>
      <c r="F628" s="203">
        <v>20</v>
      </c>
      <c r="G628" s="133" t="s">
        <v>45</v>
      </c>
      <c r="H628" s="204">
        <v>250000</v>
      </c>
      <c r="I628" s="123">
        <f t="shared" si="178"/>
        <v>5000000</v>
      </c>
      <c r="J628" s="133">
        <v>0.2</v>
      </c>
      <c r="K628" s="382">
        <f t="shared" si="179"/>
        <v>1000000</v>
      </c>
      <c r="L628" s="382">
        <f t="shared" si="180"/>
        <v>4000000</v>
      </c>
      <c r="M628" s="205">
        <f>SUM(L628:L630)</f>
        <v>6796000</v>
      </c>
      <c r="N628" s="205">
        <f>SUM(M628*11%)</f>
        <v>747560</v>
      </c>
      <c r="O628" s="187"/>
      <c r="P628" s="229">
        <f>SUM(M628+N628)</f>
        <v>7543560</v>
      </c>
      <c r="Q628" s="485" t="s">
        <v>88</v>
      </c>
      <c r="R628" s="451">
        <v>81100</v>
      </c>
      <c r="S628" s="649">
        <f>SUM(F628*R628)</f>
        <v>1622000</v>
      </c>
      <c r="T628" s="638">
        <v>0</v>
      </c>
      <c r="U628" s="239">
        <f t="shared" si="177"/>
        <v>0</v>
      </c>
      <c r="V628" s="239">
        <f t="shared" si="181"/>
        <v>1622000</v>
      </c>
      <c r="W628" s="238">
        <f t="shared" si="182"/>
        <v>1622000</v>
      </c>
      <c r="X628" s="638">
        <v>0.11</v>
      </c>
      <c r="Y628" s="238">
        <f t="shared" si="176"/>
        <v>1800420</v>
      </c>
    </row>
    <row r="629" spans="1:25" s="120" customFormat="1" ht="15.5" x14ac:dyDescent="0.35">
      <c r="A629" s="781"/>
      <c r="B629" s="784"/>
      <c r="C629" s="787"/>
      <c r="D629" s="781"/>
      <c r="E629" s="125" t="s">
        <v>387</v>
      </c>
      <c r="F629" s="75">
        <v>2</v>
      </c>
      <c r="G629" s="158" t="s">
        <v>45</v>
      </c>
      <c r="H629" s="157">
        <v>172500</v>
      </c>
      <c r="I629" s="54">
        <f t="shared" si="178"/>
        <v>345000</v>
      </c>
      <c r="J629" s="158">
        <v>0.2</v>
      </c>
      <c r="K629" s="415">
        <f t="shared" si="179"/>
        <v>69000</v>
      </c>
      <c r="L629" s="415">
        <f t="shared" si="180"/>
        <v>276000</v>
      </c>
      <c r="M629" s="220"/>
      <c r="N629" s="220"/>
      <c r="O629" s="197"/>
      <c r="P629" s="154"/>
      <c r="Q629" s="484" t="s">
        <v>569</v>
      </c>
      <c r="R629" s="483">
        <v>62162</v>
      </c>
      <c r="S629" s="155">
        <f>SUM(F629*R629)</f>
        <v>124324</v>
      </c>
      <c r="T629" s="156">
        <v>0</v>
      </c>
      <c r="U629" s="480">
        <f t="shared" si="177"/>
        <v>0</v>
      </c>
      <c r="V629" s="480">
        <f t="shared" si="181"/>
        <v>124324</v>
      </c>
      <c r="W629" s="424">
        <f t="shared" si="182"/>
        <v>124324</v>
      </c>
      <c r="X629" s="156">
        <v>0.11</v>
      </c>
      <c r="Y629" s="424">
        <f t="shared" si="176"/>
        <v>137999.64000000001</v>
      </c>
    </row>
    <row r="630" spans="1:25" s="120" customFormat="1" ht="15.5" x14ac:dyDescent="0.35">
      <c r="A630" s="782"/>
      <c r="B630" s="785"/>
      <c r="C630" s="788"/>
      <c r="D630" s="782"/>
      <c r="E630" s="184" t="s">
        <v>369</v>
      </c>
      <c r="F630" s="202">
        <v>20</v>
      </c>
      <c r="G630" s="136" t="s">
        <v>45</v>
      </c>
      <c r="H630" s="177">
        <v>157500</v>
      </c>
      <c r="I630" s="44">
        <f t="shared" si="178"/>
        <v>3150000</v>
      </c>
      <c r="J630" s="136">
        <v>0.2</v>
      </c>
      <c r="K630" s="383">
        <f t="shared" si="179"/>
        <v>630000</v>
      </c>
      <c r="L630" s="383">
        <f t="shared" si="180"/>
        <v>2520000</v>
      </c>
      <c r="M630" s="249"/>
      <c r="N630" s="249"/>
      <c r="O630" s="198"/>
      <c r="P630" s="153"/>
      <c r="Q630" s="489" t="s">
        <v>88</v>
      </c>
      <c r="R630" s="487">
        <v>54100</v>
      </c>
      <c r="S630" s="173">
        <f>SUM(F630*R630)</f>
        <v>1082000</v>
      </c>
      <c r="T630" s="639">
        <v>0</v>
      </c>
      <c r="U630" s="242">
        <f t="shared" si="177"/>
        <v>0</v>
      </c>
      <c r="V630" s="242">
        <f t="shared" si="181"/>
        <v>1082000</v>
      </c>
      <c r="W630" s="241">
        <f t="shared" si="182"/>
        <v>1082000</v>
      </c>
      <c r="X630" s="639">
        <v>0.11</v>
      </c>
      <c r="Y630" s="241">
        <f t="shared" si="176"/>
        <v>1201020</v>
      </c>
    </row>
    <row r="631" spans="1:25" s="120" customFormat="1" ht="15.5" x14ac:dyDescent="0.35">
      <c r="A631" s="780">
        <v>34</v>
      </c>
      <c r="B631" s="783">
        <v>45709</v>
      </c>
      <c r="C631" s="786">
        <v>117660225</v>
      </c>
      <c r="D631" s="780" t="s">
        <v>37</v>
      </c>
      <c r="E631" s="172" t="s">
        <v>366</v>
      </c>
      <c r="F631" s="203">
        <v>10</v>
      </c>
      <c r="G631" s="133" t="s">
        <v>45</v>
      </c>
      <c r="H631" s="204">
        <v>250000</v>
      </c>
      <c r="I631" s="123">
        <f t="shared" si="178"/>
        <v>2500000</v>
      </c>
      <c r="J631" s="133">
        <v>0.2</v>
      </c>
      <c r="K631" s="382">
        <f t="shared" si="179"/>
        <v>500000</v>
      </c>
      <c r="L631" s="382">
        <f t="shared" si="180"/>
        <v>2000000</v>
      </c>
      <c r="M631" s="205">
        <f>SUM(L631:L640)</f>
        <v>21591000</v>
      </c>
      <c r="N631" s="205">
        <f>SUM(M631*11%)</f>
        <v>2375010</v>
      </c>
      <c r="O631" s="187"/>
      <c r="P631" s="229">
        <f>SUM(M631+N631)</f>
        <v>23966010</v>
      </c>
      <c r="Q631" s="485" t="s">
        <v>275</v>
      </c>
      <c r="R631" s="451">
        <v>90090</v>
      </c>
      <c r="S631" s="649">
        <f>SUM(F631*R631)</f>
        <v>900900</v>
      </c>
      <c r="T631" s="638">
        <v>0</v>
      </c>
      <c r="U631" s="239">
        <f t="shared" si="177"/>
        <v>0</v>
      </c>
      <c r="V631" s="239">
        <f t="shared" si="181"/>
        <v>900900</v>
      </c>
      <c r="W631" s="238">
        <f t="shared" si="182"/>
        <v>900900</v>
      </c>
      <c r="X631" s="638">
        <v>0.11</v>
      </c>
      <c r="Y631" s="238">
        <f t="shared" si="176"/>
        <v>999999</v>
      </c>
    </row>
    <row r="632" spans="1:25" s="120" customFormat="1" ht="15.5" x14ac:dyDescent="0.35">
      <c r="A632" s="781"/>
      <c r="B632" s="784"/>
      <c r="C632" s="787"/>
      <c r="D632" s="781"/>
      <c r="E632" s="125" t="s">
        <v>359</v>
      </c>
      <c r="F632" s="75">
        <v>10</v>
      </c>
      <c r="G632" s="158" t="s">
        <v>45</v>
      </c>
      <c r="H632" s="157">
        <v>160000</v>
      </c>
      <c r="I632" s="54">
        <f t="shared" si="178"/>
        <v>1600000</v>
      </c>
      <c r="J632" s="158">
        <v>0.2</v>
      </c>
      <c r="K632" s="415">
        <f t="shared" si="179"/>
        <v>320000</v>
      </c>
      <c r="L632" s="415">
        <f t="shared" si="180"/>
        <v>1280000</v>
      </c>
      <c r="M632" s="220"/>
      <c r="N632" s="220"/>
      <c r="O632" s="197"/>
      <c r="P632" s="154"/>
      <c r="Q632" s="484" t="s">
        <v>275</v>
      </c>
      <c r="R632" s="483">
        <v>57658</v>
      </c>
      <c r="S632" s="155">
        <f>SUM(F632*R632)</f>
        <v>576580</v>
      </c>
      <c r="T632" s="156">
        <v>0</v>
      </c>
      <c r="U632" s="480">
        <f t="shared" si="177"/>
        <v>0</v>
      </c>
      <c r="V632" s="480">
        <f t="shared" si="181"/>
        <v>576580</v>
      </c>
      <c r="W632" s="424">
        <f t="shared" si="182"/>
        <v>576580</v>
      </c>
      <c r="X632" s="156">
        <v>0.11</v>
      </c>
      <c r="Y632" s="424">
        <f t="shared" si="176"/>
        <v>640003.80000000005</v>
      </c>
    </row>
    <row r="633" spans="1:25" s="120" customFormat="1" ht="15.5" x14ac:dyDescent="0.35">
      <c r="A633" s="781"/>
      <c r="B633" s="784"/>
      <c r="C633" s="787"/>
      <c r="D633" s="781"/>
      <c r="E633" s="125" t="s">
        <v>354</v>
      </c>
      <c r="F633" s="75">
        <v>10</v>
      </c>
      <c r="G633" s="158" t="s">
        <v>45</v>
      </c>
      <c r="H633" s="157">
        <v>145000</v>
      </c>
      <c r="I633" s="54">
        <f t="shared" si="178"/>
        <v>1450000</v>
      </c>
      <c r="J633" s="158">
        <v>0.2</v>
      </c>
      <c r="K633" s="415">
        <f t="shared" si="179"/>
        <v>290000</v>
      </c>
      <c r="L633" s="415">
        <f t="shared" si="180"/>
        <v>1160000</v>
      </c>
      <c r="M633" s="220"/>
      <c r="N633" s="220"/>
      <c r="O633" s="197"/>
      <c r="P633" s="154"/>
      <c r="Q633" s="484" t="s">
        <v>275</v>
      </c>
      <c r="R633" s="483">
        <v>52252</v>
      </c>
      <c r="S633" s="155">
        <f>SUM(F633*R633)</f>
        <v>522520</v>
      </c>
      <c r="T633" s="156">
        <v>0</v>
      </c>
      <c r="U633" s="480">
        <f t="shared" si="177"/>
        <v>0</v>
      </c>
      <c r="V633" s="480">
        <f t="shared" si="181"/>
        <v>522520</v>
      </c>
      <c r="W633" s="424">
        <f t="shared" si="182"/>
        <v>522520</v>
      </c>
      <c r="X633" s="156">
        <v>0.11</v>
      </c>
      <c r="Y633" s="424">
        <f t="shared" si="176"/>
        <v>579997.19999999995</v>
      </c>
    </row>
    <row r="634" spans="1:25" s="120" customFormat="1" ht="15.5" x14ac:dyDescent="0.35">
      <c r="A634" s="781"/>
      <c r="B634" s="784"/>
      <c r="C634" s="787"/>
      <c r="D634" s="781"/>
      <c r="E634" s="125" t="s">
        <v>389</v>
      </c>
      <c r="F634" s="75">
        <v>3</v>
      </c>
      <c r="G634" s="158" t="s">
        <v>45</v>
      </c>
      <c r="H634" s="157">
        <v>390000</v>
      </c>
      <c r="I634" s="54">
        <f t="shared" si="178"/>
        <v>1170000</v>
      </c>
      <c r="J634" s="158">
        <v>0.2</v>
      </c>
      <c r="K634" s="415">
        <f t="shared" si="179"/>
        <v>234000</v>
      </c>
      <c r="L634" s="415">
        <f t="shared" si="180"/>
        <v>936000</v>
      </c>
      <c r="M634" s="220"/>
      <c r="N634" s="220"/>
      <c r="O634" s="197"/>
      <c r="P634" s="154"/>
      <c r="Q634" s="484" t="s">
        <v>275</v>
      </c>
      <c r="R634" s="483">
        <v>72072</v>
      </c>
      <c r="S634" s="155">
        <f>SUM(F634*R634)</f>
        <v>216216</v>
      </c>
      <c r="T634" s="156">
        <v>0</v>
      </c>
      <c r="U634" s="480">
        <f t="shared" si="177"/>
        <v>0</v>
      </c>
      <c r="V634" s="480">
        <f t="shared" si="181"/>
        <v>216216</v>
      </c>
      <c r="W634" s="424">
        <f t="shared" si="182"/>
        <v>216216</v>
      </c>
      <c r="X634" s="156">
        <v>0.11</v>
      </c>
      <c r="Y634" s="424">
        <f t="shared" si="176"/>
        <v>239999.76</v>
      </c>
    </row>
    <row r="635" spans="1:25" s="120" customFormat="1" ht="15.5" x14ac:dyDescent="0.35">
      <c r="A635" s="781"/>
      <c r="B635" s="784"/>
      <c r="C635" s="787"/>
      <c r="D635" s="781"/>
      <c r="E635" s="125" t="s">
        <v>369</v>
      </c>
      <c r="F635" s="75">
        <v>10</v>
      </c>
      <c r="G635" s="158" t="s">
        <v>45</v>
      </c>
      <c r="H635" s="157">
        <v>157500</v>
      </c>
      <c r="I635" s="54">
        <f t="shared" si="178"/>
        <v>1575000</v>
      </c>
      <c r="J635" s="158">
        <v>0.2</v>
      </c>
      <c r="K635" s="415">
        <f t="shared" si="179"/>
        <v>315000</v>
      </c>
      <c r="L635" s="415">
        <f t="shared" si="180"/>
        <v>1260000</v>
      </c>
      <c r="M635" s="220"/>
      <c r="N635" s="220"/>
      <c r="O635" s="197"/>
      <c r="P635" s="154"/>
      <c r="Q635" s="484" t="s">
        <v>275</v>
      </c>
      <c r="R635" s="483">
        <v>56757</v>
      </c>
      <c r="S635" s="155">
        <f>SUM(F635*R635)</f>
        <v>567570</v>
      </c>
      <c r="T635" s="156">
        <v>0</v>
      </c>
      <c r="U635" s="480">
        <f t="shared" si="177"/>
        <v>0</v>
      </c>
      <c r="V635" s="480">
        <f t="shared" si="181"/>
        <v>567570</v>
      </c>
      <c r="W635" s="424">
        <f t="shared" si="182"/>
        <v>567570</v>
      </c>
      <c r="X635" s="156">
        <v>0.11</v>
      </c>
      <c r="Y635" s="424">
        <f t="shared" si="176"/>
        <v>630002.69999999995</v>
      </c>
    </row>
    <row r="636" spans="1:25" s="120" customFormat="1" ht="15.5" x14ac:dyDescent="0.35">
      <c r="A636" s="781"/>
      <c r="B636" s="784"/>
      <c r="C636" s="787"/>
      <c r="D636" s="781"/>
      <c r="E636" s="125" t="s">
        <v>111</v>
      </c>
      <c r="F636" s="75">
        <v>1</v>
      </c>
      <c r="G636" s="158" t="s">
        <v>42</v>
      </c>
      <c r="H636" s="157">
        <v>1816000</v>
      </c>
      <c r="I636" s="413">
        <f t="shared" si="178"/>
        <v>1816000</v>
      </c>
      <c r="J636" s="311">
        <v>0</v>
      </c>
      <c r="K636" s="415">
        <f t="shared" si="179"/>
        <v>0</v>
      </c>
      <c r="L636" s="415">
        <f t="shared" si="180"/>
        <v>1816000</v>
      </c>
      <c r="M636" s="197"/>
      <c r="N636" s="197"/>
      <c r="O636" s="197"/>
      <c r="P636" s="352"/>
      <c r="Q636" s="484" t="s">
        <v>258</v>
      </c>
      <c r="R636" s="483">
        <v>658000</v>
      </c>
      <c r="S636" s="155">
        <f>SUM(F636*R636)</f>
        <v>658000</v>
      </c>
      <c r="T636" s="156">
        <v>0</v>
      </c>
      <c r="U636" s="480">
        <f t="shared" si="177"/>
        <v>0</v>
      </c>
      <c r="V636" s="480">
        <f t="shared" si="181"/>
        <v>658000</v>
      </c>
      <c r="W636" s="424">
        <f t="shared" si="182"/>
        <v>658000</v>
      </c>
      <c r="X636" s="156">
        <v>0.11</v>
      </c>
      <c r="Y636" s="424">
        <f t="shared" si="176"/>
        <v>730380</v>
      </c>
    </row>
    <row r="637" spans="1:25" s="120" customFormat="1" ht="15.5" x14ac:dyDescent="0.35">
      <c r="A637" s="781"/>
      <c r="B637" s="784"/>
      <c r="C637" s="787"/>
      <c r="D637" s="781"/>
      <c r="E637" s="282" t="s">
        <v>178</v>
      </c>
      <c r="F637" s="310">
        <v>1</v>
      </c>
      <c r="G637" s="311" t="s">
        <v>39</v>
      </c>
      <c r="H637" s="312">
        <v>3328000</v>
      </c>
      <c r="I637" s="413">
        <f t="shared" si="178"/>
        <v>3328000</v>
      </c>
      <c r="J637" s="311">
        <v>0</v>
      </c>
      <c r="K637" s="415">
        <f t="shared" si="179"/>
        <v>0</v>
      </c>
      <c r="L637" s="415">
        <f t="shared" si="180"/>
        <v>3328000</v>
      </c>
      <c r="M637" s="220"/>
      <c r="N637" s="220"/>
      <c r="O637" s="197"/>
      <c r="P637" s="154"/>
      <c r="Q637" s="484" t="s">
        <v>258</v>
      </c>
      <c r="R637" s="483">
        <v>500500</v>
      </c>
      <c r="S637" s="155">
        <f>SUM(F637*R637)</f>
        <v>500500</v>
      </c>
      <c r="T637" s="156">
        <v>0</v>
      </c>
      <c r="U637" s="480">
        <f t="shared" si="177"/>
        <v>0</v>
      </c>
      <c r="V637" s="480">
        <f t="shared" si="181"/>
        <v>500500</v>
      </c>
      <c r="W637" s="424">
        <f t="shared" si="182"/>
        <v>500500</v>
      </c>
      <c r="X637" s="156">
        <v>0.11</v>
      </c>
      <c r="Y637" s="424">
        <f t="shared" si="176"/>
        <v>555555</v>
      </c>
    </row>
    <row r="638" spans="1:25" s="119" customFormat="1" ht="15.5" x14ac:dyDescent="0.35">
      <c r="A638" s="781"/>
      <c r="B638" s="784"/>
      <c r="C638" s="787"/>
      <c r="D638" s="781"/>
      <c r="E638" s="282" t="s">
        <v>367</v>
      </c>
      <c r="F638" s="310">
        <v>1</v>
      </c>
      <c r="G638" s="311" t="s">
        <v>123</v>
      </c>
      <c r="H638" s="157">
        <v>611250</v>
      </c>
      <c r="I638" s="413">
        <f t="shared" si="178"/>
        <v>611250</v>
      </c>
      <c r="J638" s="311">
        <v>0.2</v>
      </c>
      <c r="K638" s="415">
        <f t="shared" si="179"/>
        <v>122250</v>
      </c>
      <c r="L638" s="415">
        <f t="shared" si="180"/>
        <v>489000</v>
      </c>
      <c r="M638" s="220"/>
      <c r="N638" s="220"/>
      <c r="O638" s="197"/>
      <c r="P638" s="352"/>
      <c r="Q638" s="484" t="s">
        <v>78</v>
      </c>
      <c r="R638" s="483">
        <v>225225</v>
      </c>
      <c r="S638" s="155">
        <f>SUM(F638*R638)</f>
        <v>225225</v>
      </c>
      <c r="T638" s="156">
        <v>0.45</v>
      </c>
      <c r="U638" s="480">
        <f t="shared" ref="U638:U640" si="183">SUM(S638*T638)</f>
        <v>101351.25</v>
      </c>
      <c r="V638" s="480">
        <f t="shared" si="181"/>
        <v>123873.75</v>
      </c>
      <c r="W638" s="424">
        <f t="shared" si="182"/>
        <v>123873.75</v>
      </c>
      <c r="X638" s="156">
        <v>0.11</v>
      </c>
      <c r="Y638" s="424">
        <f t="shared" si="176"/>
        <v>137499.86249999999</v>
      </c>
    </row>
    <row r="639" spans="1:25" s="120" customFormat="1" ht="15.5" x14ac:dyDescent="0.35">
      <c r="A639" s="781"/>
      <c r="B639" s="784"/>
      <c r="C639" s="787"/>
      <c r="D639" s="781"/>
      <c r="E639" s="290" t="s">
        <v>332</v>
      </c>
      <c r="F639" s="75">
        <v>1</v>
      </c>
      <c r="G639" s="311" t="s">
        <v>70</v>
      </c>
      <c r="H639" s="312">
        <v>8700000</v>
      </c>
      <c r="I639" s="413">
        <f t="shared" si="178"/>
        <v>8700000</v>
      </c>
      <c r="J639" s="311">
        <v>0</v>
      </c>
      <c r="K639" s="415">
        <f t="shared" si="179"/>
        <v>0</v>
      </c>
      <c r="L639" s="415">
        <f t="shared" si="180"/>
        <v>8700000</v>
      </c>
      <c r="M639" s="220"/>
      <c r="N639" s="220"/>
      <c r="O639" s="197"/>
      <c r="P639" s="352"/>
      <c r="Q639" s="484" t="s">
        <v>246</v>
      </c>
      <c r="R639" s="206">
        <v>3400000</v>
      </c>
      <c r="S639" s="155">
        <f>SUM(F639*R639)</f>
        <v>3400000</v>
      </c>
      <c r="T639" s="156">
        <v>0</v>
      </c>
      <c r="U639" s="480">
        <f t="shared" si="183"/>
        <v>0</v>
      </c>
      <c r="V639" s="480">
        <f t="shared" si="181"/>
        <v>3400000</v>
      </c>
      <c r="W639" s="424">
        <f t="shared" si="182"/>
        <v>3400000</v>
      </c>
      <c r="X639" s="156">
        <v>0.11</v>
      </c>
      <c r="Y639" s="424">
        <f t="shared" si="176"/>
        <v>3774000</v>
      </c>
    </row>
    <row r="640" spans="1:25" s="120" customFormat="1" ht="15.5" x14ac:dyDescent="0.35">
      <c r="A640" s="782"/>
      <c r="B640" s="785"/>
      <c r="C640" s="788"/>
      <c r="D640" s="782"/>
      <c r="E640" s="308" t="s">
        <v>292</v>
      </c>
      <c r="F640" s="202">
        <v>1</v>
      </c>
      <c r="G640" s="315" t="s">
        <v>39</v>
      </c>
      <c r="H640" s="177">
        <v>622000</v>
      </c>
      <c r="I640" s="419">
        <f t="shared" si="178"/>
        <v>622000</v>
      </c>
      <c r="J640" s="315">
        <v>0</v>
      </c>
      <c r="K640" s="383">
        <f t="shared" si="179"/>
        <v>0</v>
      </c>
      <c r="L640" s="383">
        <f t="shared" si="180"/>
        <v>622000</v>
      </c>
      <c r="M640" s="249"/>
      <c r="N640" s="249"/>
      <c r="O640" s="198"/>
      <c r="P640" s="153"/>
      <c r="Q640" s="489" t="s">
        <v>258</v>
      </c>
      <c r="R640" s="487">
        <v>268620</v>
      </c>
      <c r="S640" s="173">
        <f>SUM(F640*R640)</f>
        <v>268620</v>
      </c>
      <c r="T640" s="639">
        <v>0</v>
      </c>
      <c r="U640" s="242">
        <f t="shared" si="183"/>
        <v>0</v>
      </c>
      <c r="V640" s="242">
        <f t="shared" si="181"/>
        <v>268620</v>
      </c>
      <c r="W640" s="241">
        <f t="shared" si="182"/>
        <v>268620</v>
      </c>
      <c r="X640" s="639">
        <v>0.11</v>
      </c>
      <c r="Y640" s="241">
        <f t="shared" si="176"/>
        <v>298168.2</v>
      </c>
    </row>
    <row r="641" spans="1:297" s="35" customFormat="1" ht="15.5" x14ac:dyDescent="0.35">
      <c r="A641" s="209"/>
      <c r="B641" s="37"/>
      <c r="C641" s="271"/>
      <c r="D641" s="271"/>
      <c r="E641" s="32"/>
      <c r="F641" s="5"/>
      <c r="G641" s="210"/>
      <c r="H641" s="176"/>
      <c r="I641" s="7"/>
      <c r="J641" s="210"/>
      <c r="K641" s="9"/>
      <c r="L641" s="9"/>
      <c r="M641" s="10"/>
      <c r="N641" s="392"/>
      <c r="O641" s="31"/>
      <c r="P641" s="394"/>
      <c r="Q641" s="2"/>
      <c r="R641" s="11"/>
      <c r="S641" s="11"/>
      <c r="T641" s="8"/>
      <c r="U641" s="10"/>
      <c r="V641" s="10"/>
      <c r="W641" s="9"/>
      <c r="X641" s="12"/>
      <c r="Y641" s="9"/>
    </row>
    <row r="642" spans="1:297" s="35" customFormat="1" ht="15.5" x14ac:dyDescent="0.35">
      <c r="A642" s="209"/>
      <c r="B642" s="37"/>
      <c r="C642" s="271"/>
      <c r="D642" s="271"/>
      <c r="E642" s="32"/>
      <c r="F642" s="5"/>
      <c r="G642" s="210"/>
      <c r="H642" s="176"/>
      <c r="I642" s="7"/>
      <c r="J642" s="210"/>
      <c r="K642" s="9"/>
      <c r="L642" s="9"/>
      <c r="M642" s="10"/>
      <c r="N642" s="392"/>
      <c r="O642" s="31"/>
      <c r="P642" s="394"/>
      <c r="Q642" s="2"/>
      <c r="R642" s="11"/>
      <c r="S642" s="11"/>
      <c r="T642" s="8"/>
      <c r="U642" s="10"/>
      <c r="V642" s="10"/>
      <c r="W642" s="9"/>
      <c r="X642" s="12"/>
      <c r="Y642" s="9"/>
    </row>
    <row r="643" spans="1:297" s="35" customFormat="1" ht="15.5" x14ac:dyDescent="0.35">
      <c r="A643" s="209"/>
      <c r="B643" s="37"/>
      <c r="C643" s="271"/>
      <c r="D643" s="271"/>
      <c r="E643" s="32"/>
      <c r="F643" s="5"/>
      <c r="G643" s="210"/>
      <c r="H643" s="176"/>
      <c r="I643" s="7"/>
      <c r="J643" s="210"/>
      <c r="K643" s="9"/>
      <c r="L643" s="9"/>
      <c r="M643" s="10"/>
      <c r="N643" s="392"/>
      <c r="O643" s="31"/>
      <c r="P643" s="394"/>
      <c r="Q643" s="2"/>
      <c r="R643" s="11"/>
      <c r="S643" s="11"/>
      <c r="T643" s="8"/>
      <c r="U643" s="10"/>
      <c r="V643" s="10"/>
      <c r="W643" s="9"/>
      <c r="X643" s="12"/>
      <c r="Y643" s="9"/>
    </row>
    <row r="644" spans="1:297" s="35" customFormat="1" ht="16" thickBot="1" x14ac:dyDescent="0.4">
      <c r="A644" s="209"/>
      <c r="B644" s="37"/>
      <c r="C644" s="271"/>
      <c r="D644" s="271"/>
      <c r="E644" s="32"/>
      <c r="F644" s="5"/>
      <c r="G644" s="210"/>
      <c r="H644" s="176"/>
      <c r="I644" s="7"/>
      <c r="J644" s="210"/>
      <c r="K644" s="9"/>
      <c r="L644" s="9"/>
      <c r="M644" s="10"/>
      <c r="N644" s="392"/>
      <c r="O644" s="31"/>
      <c r="P644" s="394"/>
      <c r="Q644" s="2"/>
      <c r="R644" s="11"/>
      <c r="S644" s="11"/>
      <c r="T644" s="8"/>
      <c r="U644" s="10"/>
      <c r="V644" s="10"/>
      <c r="W644" s="9"/>
      <c r="X644" s="12"/>
      <c r="Y644" s="9"/>
    </row>
    <row r="645" spans="1:297" ht="16.5" customHeight="1" thickBot="1" x14ac:dyDescent="0.4">
      <c r="A645" s="326"/>
      <c r="B645" s="327"/>
      <c r="C645" s="327"/>
      <c r="D645" s="327"/>
      <c r="E645" s="327"/>
      <c r="F645" s="327"/>
      <c r="G645" s="327"/>
      <c r="H645" s="327"/>
      <c r="I645" s="327"/>
      <c r="J645" s="327"/>
      <c r="K645" s="327"/>
      <c r="L645" s="328">
        <f>SUM(L499:L644)</f>
        <v>612303198.89099979</v>
      </c>
      <c r="M645" s="328">
        <f>SUM(M499:M644)</f>
        <v>612303198.89099991</v>
      </c>
      <c r="N645" s="327"/>
      <c r="O645" s="327"/>
      <c r="P645" s="328">
        <f>SUM(P499:P644)</f>
        <v>679656550.76900995</v>
      </c>
      <c r="Q645" s="327"/>
      <c r="R645" s="327"/>
      <c r="S645" s="327"/>
      <c r="T645" s="327"/>
      <c r="U645" s="327"/>
      <c r="V645" s="327"/>
      <c r="W645" s="328">
        <f>SUM(W499:W644)</f>
        <v>319189498.73969996</v>
      </c>
      <c r="X645" s="327"/>
      <c r="Y645" s="327"/>
    </row>
    <row r="646" spans="1:297" s="35" customFormat="1" x14ac:dyDescent="0.35">
      <c r="L646" s="232"/>
      <c r="M646" s="502"/>
      <c r="P646" s="502"/>
      <c r="W646" s="502"/>
    </row>
    <row r="647" spans="1:297" s="35" customFormat="1" ht="15.5" x14ac:dyDescent="0.35">
      <c r="A647" s="209"/>
      <c r="B647" s="37"/>
      <c r="C647" s="271"/>
      <c r="D647" s="271"/>
      <c r="E647" s="32"/>
      <c r="F647" s="5"/>
      <c r="G647" s="210"/>
      <c r="H647" s="176"/>
      <c r="I647" s="7"/>
      <c r="J647" s="210"/>
      <c r="K647" s="9"/>
      <c r="L647" s="9"/>
      <c r="M647" s="10"/>
      <c r="N647" s="392">
        <f>SUM(N499:N644)</f>
        <v>67353351.878010005</v>
      </c>
      <c r="O647" s="392">
        <f>SUM(O499:O644)</f>
        <v>5110443.3953150008</v>
      </c>
      <c r="P647" s="394">
        <f>SUM(M645+N647)</f>
        <v>679656550.76900995</v>
      </c>
      <c r="Q647" s="2"/>
      <c r="R647" s="11"/>
      <c r="S647" s="11"/>
      <c r="T647" s="8"/>
      <c r="U647" s="10"/>
      <c r="V647" s="10"/>
      <c r="W647" s="9">
        <f>SUM(W499:W644)</f>
        <v>319189498.73969996</v>
      </c>
      <c r="X647" s="12"/>
      <c r="Y647" s="9"/>
    </row>
    <row r="648" spans="1:297" s="35" customFormat="1" ht="15.5" x14ac:dyDescent="0.35">
      <c r="A648" s="209"/>
      <c r="B648" s="37"/>
      <c r="C648" s="271"/>
      <c r="D648" s="271"/>
      <c r="E648" s="32"/>
      <c r="F648" s="5"/>
      <c r="G648" s="210"/>
      <c r="H648" s="176"/>
      <c r="I648" s="7"/>
      <c r="J648" s="210"/>
      <c r="K648" s="9"/>
      <c r="L648" s="9"/>
      <c r="M648" s="10"/>
      <c r="N648" s="392"/>
      <c r="O648" s="31"/>
      <c r="P648" s="394"/>
      <c r="Q648" s="2"/>
      <c r="R648" s="11"/>
      <c r="S648" s="11"/>
      <c r="T648" s="8"/>
      <c r="U648" s="10"/>
      <c r="V648" s="10"/>
      <c r="W648" s="9"/>
      <c r="X648" s="12"/>
      <c r="Y648" s="9"/>
    </row>
    <row r="649" spans="1:297" s="35" customFormat="1" ht="15.5" x14ac:dyDescent="0.35">
      <c r="A649" s="209"/>
      <c r="B649" s="37"/>
      <c r="C649" s="271"/>
      <c r="D649" s="271"/>
      <c r="E649" s="32"/>
      <c r="F649" s="5"/>
      <c r="G649" s="210"/>
      <c r="H649" s="176"/>
      <c r="I649" s="7"/>
      <c r="J649" s="210"/>
      <c r="K649" s="9"/>
      <c r="L649" s="9"/>
      <c r="M649" s="10"/>
      <c r="N649" s="392"/>
      <c r="O649" s="31"/>
      <c r="P649" s="394"/>
      <c r="Q649" s="2"/>
      <c r="R649" s="11"/>
      <c r="S649" s="11"/>
      <c r="T649" s="8"/>
      <c r="U649" s="10"/>
      <c r="V649" s="10"/>
      <c r="W649" s="9"/>
      <c r="X649" s="12"/>
      <c r="Y649" s="9"/>
    </row>
    <row r="650" spans="1:297" s="35" customFormat="1" ht="15.5" x14ac:dyDescent="0.35">
      <c r="A650" s="209"/>
      <c r="B650" s="37"/>
      <c r="C650" s="271"/>
      <c r="D650" s="271"/>
      <c r="E650" s="32"/>
      <c r="F650" s="5"/>
      <c r="G650" s="210"/>
      <c r="H650" s="176"/>
      <c r="I650" s="7"/>
      <c r="J650" s="210"/>
      <c r="K650" s="9"/>
      <c r="L650" s="9"/>
      <c r="M650" s="10"/>
      <c r="N650" s="392"/>
      <c r="O650" s="31"/>
      <c r="P650" s="394"/>
      <c r="Q650" s="2"/>
      <c r="R650" s="11"/>
      <c r="S650" s="11"/>
      <c r="T650" s="8"/>
      <c r="U650" s="10"/>
      <c r="V650" s="10"/>
      <c r="W650" s="9"/>
      <c r="X650" s="12"/>
      <c r="Y650" s="9"/>
    </row>
    <row r="651" spans="1:297" s="35" customFormat="1" ht="15.5" x14ac:dyDescent="0.35">
      <c r="A651" s="209"/>
      <c r="B651" s="37"/>
      <c r="C651" s="271"/>
      <c r="D651" s="271"/>
      <c r="E651" s="32"/>
      <c r="F651" s="5"/>
      <c r="G651" s="210"/>
      <c r="H651" s="176"/>
      <c r="I651" s="7"/>
      <c r="J651" s="210"/>
      <c r="K651" s="9"/>
      <c r="L651" s="9"/>
      <c r="M651" s="10"/>
      <c r="N651" s="392"/>
      <c r="O651" s="31"/>
      <c r="P651" s="394"/>
      <c r="Q651" s="2"/>
      <c r="R651" s="11"/>
      <c r="S651" s="11"/>
      <c r="T651" s="8"/>
      <c r="U651" s="10"/>
      <c r="V651" s="10"/>
      <c r="W651" s="9"/>
      <c r="X651" s="12"/>
      <c r="Y651" s="9"/>
    </row>
    <row r="652" spans="1:297" ht="19" thickBot="1" x14ac:dyDescent="0.4">
      <c r="A652" s="843" t="s">
        <v>571</v>
      </c>
      <c r="B652" s="842"/>
      <c r="C652" s="842"/>
      <c r="D652" s="34"/>
      <c r="E652" s="4"/>
      <c r="F652" s="5"/>
      <c r="G652" s="4"/>
      <c r="H652" s="6"/>
      <c r="I652" s="7"/>
      <c r="J652" s="8"/>
      <c r="K652" s="9"/>
      <c r="L652" s="9"/>
      <c r="M652" s="10"/>
      <c r="N652" s="10"/>
      <c r="O652" s="10"/>
      <c r="P652" s="10"/>
      <c r="Q652" s="11"/>
      <c r="R652" s="11"/>
      <c r="S652" s="12"/>
      <c r="T652" s="13"/>
      <c r="U652" s="13"/>
      <c r="V652" s="13"/>
      <c r="W652" s="12"/>
      <c r="X652" s="13"/>
      <c r="Y652" s="13"/>
    </row>
    <row r="653" spans="1:297" ht="15.5" x14ac:dyDescent="0.35">
      <c r="A653" s="40" t="s">
        <v>0</v>
      </c>
      <c r="B653" s="40" t="s">
        <v>1</v>
      </c>
      <c r="C653" s="40"/>
      <c r="D653" s="40" t="s">
        <v>3</v>
      </c>
      <c r="E653" s="40" t="s">
        <v>5</v>
      </c>
      <c r="F653" s="40" t="s">
        <v>6</v>
      </c>
      <c r="G653" s="40"/>
      <c r="H653" s="370" t="s">
        <v>7</v>
      </c>
      <c r="I653" s="371" t="s">
        <v>8</v>
      </c>
      <c r="J653" s="372" t="s">
        <v>9</v>
      </c>
      <c r="K653" s="371" t="s">
        <v>10</v>
      </c>
      <c r="L653" s="371" t="s">
        <v>10</v>
      </c>
      <c r="M653" s="371" t="s">
        <v>11</v>
      </c>
      <c r="N653" s="371" t="s">
        <v>93</v>
      </c>
      <c r="O653" s="371" t="s">
        <v>206</v>
      </c>
      <c r="P653" s="371" t="s">
        <v>12</v>
      </c>
      <c r="Q653" s="373" t="s">
        <v>13</v>
      </c>
      <c r="R653" s="371" t="s">
        <v>14</v>
      </c>
      <c r="S653" s="371" t="s">
        <v>14</v>
      </c>
      <c r="T653" s="374" t="s">
        <v>15</v>
      </c>
      <c r="U653" s="40" t="s">
        <v>16</v>
      </c>
      <c r="V653" s="40" t="s">
        <v>17</v>
      </c>
      <c r="W653" s="40" t="s">
        <v>18</v>
      </c>
      <c r="X653" s="374" t="s">
        <v>19</v>
      </c>
      <c r="Y653" s="368" t="s">
        <v>17</v>
      </c>
    </row>
    <row r="654" spans="1:297" s="41" customFormat="1" ht="16" thickBot="1" x14ac:dyDescent="0.4">
      <c r="A654" s="395"/>
      <c r="B654" s="399" t="s">
        <v>20</v>
      </c>
      <c r="C654" s="395" t="s">
        <v>21</v>
      </c>
      <c r="D654" s="395"/>
      <c r="E654" s="395"/>
      <c r="F654" s="401" t="s">
        <v>23</v>
      </c>
      <c r="G654" s="395" t="s">
        <v>24</v>
      </c>
      <c r="H654" s="402" t="s">
        <v>25</v>
      </c>
      <c r="I654" s="403" t="s">
        <v>25</v>
      </c>
      <c r="J654" s="404" t="s">
        <v>26</v>
      </c>
      <c r="K654" s="403" t="s">
        <v>27</v>
      </c>
      <c r="L654" s="403" t="s">
        <v>28</v>
      </c>
      <c r="M654" s="403" t="s">
        <v>29</v>
      </c>
      <c r="N654" s="403"/>
      <c r="O654" s="403"/>
      <c r="P654" s="403" t="s">
        <v>30</v>
      </c>
      <c r="Q654" s="405"/>
      <c r="R654" s="403" t="s">
        <v>31</v>
      </c>
      <c r="S654" s="403" t="s">
        <v>32</v>
      </c>
      <c r="T654" s="406" t="s">
        <v>33</v>
      </c>
      <c r="U654" s="395" t="s">
        <v>34</v>
      </c>
      <c r="V654" s="395" t="s">
        <v>35</v>
      </c>
      <c r="W654" s="395" t="s">
        <v>36</v>
      </c>
      <c r="X654" s="406"/>
      <c r="Y654" s="407"/>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J654"/>
      <c r="EK654"/>
      <c r="EL654"/>
      <c r="EM654"/>
      <c r="EN654"/>
      <c r="EO654"/>
      <c r="EP654"/>
      <c r="EQ654"/>
      <c r="ER654"/>
      <c r="ES654"/>
      <c r="ET654"/>
      <c r="EU654"/>
      <c r="EV654"/>
      <c r="EW654"/>
      <c r="EX654"/>
      <c r="EY654"/>
      <c r="EZ654"/>
      <c r="FA654"/>
      <c r="FB654"/>
      <c r="FC654"/>
      <c r="FD654"/>
      <c r="FE654"/>
      <c r="FF654"/>
      <c r="FG654"/>
      <c r="FH654"/>
      <c r="FI654"/>
      <c r="FJ654"/>
      <c r="FK654"/>
      <c r="FL654"/>
      <c r="FM654"/>
      <c r="FN654"/>
      <c r="FO654"/>
      <c r="FP654"/>
      <c r="FQ654"/>
      <c r="FR654"/>
      <c r="FS654"/>
      <c r="FT654"/>
      <c r="FU654"/>
      <c r="FV654"/>
      <c r="FW654"/>
      <c r="FX654"/>
      <c r="FY654"/>
      <c r="FZ654"/>
      <c r="GA654"/>
      <c r="GB654"/>
      <c r="GC654"/>
      <c r="GD654"/>
      <c r="GE654"/>
      <c r="GF654"/>
      <c r="GG654"/>
      <c r="GH654"/>
      <c r="GI654"/>
      <c r="GJ654"/>
      <c r="GK654"/>
      <c r="GL654"/>
      <c r="GM654"/>
      <c r="GN654"/>
      <c r="GO654"/>
      <c r="GP654"/>
      <c r="GQ654"/>
      <c r="GR654"/>
      <c r="GS654"/>
      <c r="GT654"/>
      <c r="GU654"/>
      <c r="GV654"/>
      <c r="GW654"/>
      <c r="GX654"/>
      <c r="GY654"/>
      <c r="GZ654"/>
      <c r="HA654"/>
      <c r="HB654"/>
      <c r="HC654"/>
      <c r="HD654"/>
      <c r="HE654"/>
      <c r="HF654"/>
      <c r="HG654"/>
      <c r="HH654"/>
      <c r="HI654"/>
      <c r="HJ654"/>
      <c r="HK654"/>
      <c r="HL654"/>
      <c r="HM654"/>
      <c r="HN654"/>
      <c r="HO654"/>
      <c r="HP654"/>
      <c r="HQ654"/>
      <c r="HR654"/>
      <c r="HS654"/>
      <c r="HT654"/>
      <c r="HU654"/>
      <c r="HV654"/>
      <c r="HW654"/>
      <c r="HX654"/>
      <c r="HY654"/>
      <c r="HZ654"/>
      <c r="IA654"/>
      <c r="IB654"/>
      <c r="IC654"/>
      <c r="ID654"/>
      <c r="IE654"/>
      <c r="IF654"/>
      <c r="IG654"/>
      <c r="IH654"/>
      <c r="II654"/>
      <c r="IJ654"/>
      <c r="IK654"/>
      <c r="IL654"/>
      <c r="IM654"/>
      <c r="IN654"/>
      <c r="IO654"/>
      <c r="IP654"/>
      <c r="IQ654"/>
      <c r="IR654"/>
      <c r="IS654"/>
      <c r="IT654"/>
      <c r="IU654"/>
      <c r="IV654"/>
      <c r="IW654"/>
      <c r="IX654"/>
      <c r="IY654"/>
      <c r="IZ654"/>
      <c r="JA654"/>
      <c r="JB654"/>
      <c r="JC654"/>
      <c r="JD654"/>
      <c r="JE654"/>
      <c r="JF654"/>
      <c r="JG654"/>
      <c r="JH654"/>
      <c r="JI654"/>
      <c r="JJ654"/>
      <c r="JK654"/>
      <c r="JL654"/>
      <c r="JM654"/>
      <c r="JN654"/>
      <c r="JO654"/>
      <c r="JP654"/>
      <c r="JQ654"/>
      <c r="JR654"/>
      <c r="JS654"/>
      <c r="JT654"/>
      <c r="JU654"/>
      <c r="JV654"/>
      <c r="JW654"/>
      <c r="JX654"/>
      <c r="JY654"/>
      <c r="JZ654"/>
      <c r="KA654"/>
      <c r="KB654"/>
      <c r="KC654"/>
      <c r="KD654"/>
      <c r="KE654"/>
      <c r="KF654"/>
      <c r="KG654"/>
      <c r="KH654"/>
      <c r="KI654"/>
      <c r="KJ654"/>
      <c r="KK654"/>
    </row>
    <row r="655" spans="1:297" ht="15.5" x14ac:dyDescent="0.35">
      <c r="A655" s="867">
        <v>1</v>
      </c>
      <c r="B655" s="783">
        <v>45719</v>
      </c>
      <c r="C655" s="838">
        <v>118440625</v>
      </c>
      <c r="D655" s="786" t="s">
        <v>71</v>
      </c>
      <c r="E655" s="86" t="s">
        <v>44</v>
      </c>
      <c r="F655" s="131">
        <v>1</v>
      </c>
      <c r="G655" s="87" t="s">
        <v>45</v>
      </c>
      <c r="H655" s="579">
        <v>2237000</v>
      </c>
      <c r="I655" s="123">
        <f t="shared" ref="I655:I686" si="184">SUM(F655*H655)</f>
        <v>2237000</v>
      </c>
      <c r="J655" s="87">
        <v>0.3</v>
      </c>
      <c r="K655" s="134">
        <f t="shared" ref="K655:K686" si="185">SUM(I655*J655)</f>
        <v>671100</v>
      </c>
      <c r="L655" s="134">
        <f t="shared" ref="L655:L686" si="186">SUM(I655-K655)</f>
        <v>1565900</v>
      </c>
      <c r="M655" s="791">
        <f>SUM(L655:L657)</f>
        <v>3882550</v>
      </c>
      <c r="N655" s="791">
        <f>SUM(M655*11%)</f>
        <v>427080.5</v>
      </c>
      <c r="O655" s="791"/>
      <c r="P655" s="129">
        <f>SUM(M655+N655)</f>
        <v>4309630.5</v>
      </c>
      <c r="Q655" s="171" t="s">
        <v>318</v>
      </c>
      <c r="R655" s="137">
        <v>613000</v>
      </c>
      <c r="S655" s="137">
        <f>SUM(F655*R655)</f>
        <v>613000</v>
      </c>
      <c r="T655" s="296">
        <v>0</v>
      </c>
      <c r="U655" s="129">
        <f t="shared" ref="U655:U686" si="187">SUM(S655*T655)</f>
        <v>0</v>
      </c>
      <c r="V655" s="129">
        <f t="shared" ref="V655:V686" si="188">SUM(S655-U655)</f>
        <v>613000</v>
      </c>
      <c r="W655" s="134">
        <f t="shared" ref="W655:W686" si="189">SUM(V655)</f>
        <v>613000</v>
      </c>
      <c r="X655" s="138">
        <v>0.11</v>
      </c>
      <c r="Y655" s="134">
        <f t="shared" ref="Y655:Y697" si="190">SUM(W655+(W655*X655))</f>
        <v>680430</v>
      </c>
    </row>
    <row r="656" spans="1:297" ht="15.5" x14ac:dyDescent="0.35">
      <c r="A656" s="868"/>
      <c r="B656" s="784"/>
      <c r="C656" s="884"/>
      <c r="D656" s="787"/>
      <c r="E656" s="70" t="s">
        <v>110</v>
      </c>
      <c r="F656" s="75">
        <v>1</v>
      </c>
      <c r="G656" s="158" t="s">
        <v>42</v>
      </c>
      <c r="H656" s="53">
        <v>2237000</v>
      </c>
      <c r="I656" s="54">
        <f t="shared" si="184"/>
        <v>2237000</v>
      </c>
      <c r="J656" s="72">
        <v>0.3</v>
      </c>
      <c r="K656" s="56">
        <f t="shared" si="185"/>
        <v>671100</v>
      </c>
      <c r="L656" s="56">
        <f t="shared" si="186"/>
        <v>1565900</v>
      </c>
      <c r="M656" s="792"/>
      <c r="N656" s="792"/>
      <c r="O656" s="792"/>
      <c r="P656" s="57"/>
      <c r="Q656" s="77" t="s">
        <v>40</v>
      </c>
      <c r="R656" s="78">
        <v>607000</v>
      </c>
      <c r="S656" s="78">
        <f>SUM(F656*R656)</f>
        <v>607000</v>
      </c>
      <c r="T656" s="170">
        <v>0</v>
      </c>
      <c r="U656" s="73">
        <f t="shared" si="187"/>
        <v>0</v>
      </c>
      <c r="V656" s="73">
        <f t="shared" si="188"/>
        <v>607000</v>
      </c>
      <c r="W656" s="56">
        <f t="shared" si="189"/>
        <v>607000</v>
      </c>
      <c r="X656" s="79">
        <v>0.11</v>
      </c>
      <c r="Y656" s="56">
        <f t="shared" si="190"/>
        <v>673770</v>
      </c>
    </row>
    <row r="657" spans="1:25" ht="15.5" x14ac:dyDescent="0.35">
      <c r="A657" s="869"/>
      <c r="B657" s="785"/>
      <c r="C657" s="839"/>
      <c r="D657" s="788"/>
      <c r="E657" s="90" t="s">
        <v>390</v>
      </c>
      <c r="F657" s="50">
        <v>1</v>
      </c>
      <c r="G657" s="91" t="s">
        <v>70</v>
      </c>
      <c r="H657" s="278">
        <v>1072500</v>
      </c>
      <c r="I657" s="44">
        <f t="shared" si="184"/>
        <v>1072500</v>
      </c>
      <c r="J657" s="91">
        <v>0.3</v>
      </c>
      <c r="K657" s="46">
        <f t="shared" si="185"/>
        <v>321750</v>
      </c>
      <c r="L657" s="46">
        <f t="shared" si="186"/>
        <v>750750</v>
      </c>
      <c r="M657" s="793"/>
      <c r="N657" s="47"/>
      <c r="O657" s="47"/>
      <c r="P657" s="365">
        <f>SUM(M657+N657)</f>
        <v>0</v>
      </c>
      <c r="Q657" s="128" t="s">
        <v>58</v>
      </c>
      <c r="R657" s="97">
        <v>495495</v>
      </c>
      <c r="S657" s="97">
        <f>SUM(F657*R657)</f>
        <v>495495</v>
      </c>
      <c r="T657" s="298">
        <v>0</v>
      </c>
      <c r="U657" s="81">
        <f t="shared" si="187"/>
        <v>0</v>
      </c>
      <c r="V657" s="81">
        <f t="shared" si="188"/>
        <v>495495</v>
      </c>
      <c r="W657" s="46">
        <f t="shared" si="189"/>
        <v>495495</v>
      </c>
      <c r="X657" s="83">
        <v>0.11</v>
      </c>
      <c r="Y657" s="46">
        <f t="shared" si="190"/>
        <v>549999.44999999995</v>
      </c>
    </row>
    <row r="658" spans="1:25" s="120" customFormat="1" ht="15" customHeight="1" x14ac:dyDescent="0.35">
      <c r="A658" s="780">
        <v>2</v>
      </c>
      <c r="B658" s="783">
        <v>45821</v>
      </c>
      <c r="C658" s="786">
        <v>118460625</v>
      </c>
      <c r="D658" s="780" t="s">
        <v>105</v>
      </c>
      <c r="E658" s="317" t="s">
        <v>578</v>
      </c>
      <c r="F658" s="318">
        <v>3</v>
      </c>
      <c r="G658" s="319" t="s">
        <v>52</v>
      </c>
      <c r="H658" s="320">
        <v>115000</v>
      </c>
      <c r="I658" s="123">
        <f t="shared" si="184"/>
        <v>345000</v>
      </c>
      <c r="J658" s="133">
        <v>0</v>
      </c>
      <c r="K658" s="134">
        <f t="shared" si="185"/>
        <v>0</v>
      </c>
      <c r="L658" s="134">
        <f t="shared" si="186"/>
        <v>345000</v>
      </c>
      <c r="M658" s="382">
        <f>SUM(L658:L666)</f>
        <v>4992000</v>
      </c>
      <c r="N658" s="382">
        <f>SUM(M658*11%)</f>
        <v>549120</v>
      </c>
      <c r="O658" s="229"/>
      <c r="P658" s="229">
        <f>SUM(M658+N658)</f>
        <v>5541120</v>
      </c>
      <c r="Q658" s="485" t="s">
        <v>227</v>
      </c>
      <c r="R658" s="451">
        <v>93333</v>
      </c>
      <c r="S658" s="137">
        <f>SUM(F658*R658)</f>
        <v>279999</v>
      </c>
      <c r="T658" s="138">
        <v>0</v>
      </c>
      <c r="U658" s="129">
        <f t="shared" si="187"/>
        <v>0</v>
      </c>
      <c r="V658" s="129">
        <f t="shared" si="188"/>
        <v>279999</v>
      </c>
      <c r="W658" s="134">
        <f t="shared" si="189"/>
        <v>279999</v>
      </c>
      <c r="X658" s="138">
        <v>0.11</v>
      </c>
      <c r="Y658" s="134">
        <f t="shared" si="190"/>
        <v>310798.89</v>
      </c>
    </row>
    <row r="659" spans="1:25" s="120" customFormat="1" ht="15.5" x14ac:dyDescent="0.35">
      <c r="A659" s="781"/>
      <c r="B659" s="784"/>
      <c r="C659" s="787"/>
      <c r="D659" s="781"/>
      <c r="E659" s="125" t="s">
        <v>108</v>
      </c>
      <c r="F659" s="75">
        <v>300</v>
      </c>
      <c r="G659" s="311" t="s">
        <v>50</v>
      </c>
      <c r="H659" s="157">
        <v>700</v>
      </c>
      <c r="I659" s="54">
        <f t="shared" si="184"/>
        <v>210000</v>
      </c>
      <c r="J659" s="158">
        <v>0</v>
      </c>
      <c r="K659" s="56">
        <f t="shared" si="185"/>
        <v>0</v>
      </c>
      <c r="L659" s="56">
        <f t="shared" si="186"/>
        <v>210000</v>
      </c>
      <c r="M659" s="220"/>
      <c r="N659" s="220"/>
      <c r="O659" s="197"/>
      <c r="P659" s="154"/>
      <c r="Q659" s="484" t="s">
        <v>198</v>
      </c>
      <c r="R659" s="483">
        <v>550</v>
      </c>
      <c r="S659" s="78">
        <f>SUM(F659*R659)</f>
        <v>165000</v>
      </c>
      <c r="T659" s="79">
        <v>0</v>
      </c>
      <c r="U659" s="73">
        <f t="shared" si="187"/>
        <v>0</v>
      </c>
      <c r="V659" s="73">
        <f t="shared" si="188"/>
        <v>165000</v>
      </c>
      <c r="W659" s="56">
        <f t="shared" si="189"/>
        <v>165000</v>
      </c>
      <c r="X659" s="79">
        <v>0</v>
      </c>
      <c r="Y659" s="56">
        <f t="shared" si="190"/>
        <v>165000</v>
      </c>
    </row>
    <row r="660" spans="1:25" s="120" customFormat="1" ht="15.5" x14ac:dyDescent="0.35">
      <c r="A660" s="781"/>
      <c r="B660" s="784"/>
      <c r="C660" s="787"/>
      <c r="D660" s="781"/>
      <c r="E660" s="282" t="s">
        <v>577</v>
      </c>
      <c r="F660" s="310">
        <v>2</v>
      </c>
      <c r="G660" s="311" t="s">
        <v>52</v>
      </c>
      <c r="H660" s="312">
        <v>162000</v>
      </c>
      <c r="I660" s="54">
        <f t="shared" si="184"/>
        <v>324000</v>
      </c>
      <c r="J660" s="158">
        <v>0</v>
      </c>
      <c r="K660" s="56">
        <f t="shared" si="185"/>
        <v>0</v>
      </c>
      <c r="L660" s="56">
        <f t="shared" si="186"/>
        <v>324000</v>
      </c>
      <c r="M660" s="220"/>
      <c r="N660" s="220"/>
      <c r="O660" s="197"/>
      <c r="P660" s="154"/>
      <c r="Q660" s="484" t="s">
        <v>227</v>
      </c>
      <c r="R660" s="483">
        <v>130541</v>
      </c>
      <c r="S660" s="78">
        <f>SUM(F660*R660)</f>
        <v>261082</v>
      </c>
      <c r="T660" s="79">
        <v>0</v>
      </c>
      <c r="U660" s="73">
        <f t="shared" si="187"/>
        <v>0</v>
      </c>
      <c r="V660" s="73">
        <f t="shared" si="188"/>
        <v>261082</v>
      </c>
      <c r="W660" s="56">
        <f t="shared" si="189"/>
        <v>261082</v>
      </c>
      <c r="X660" s="79">
        <v>0.11</v>
      </c>
      <c r="Y660" s="56">
        <f t="shared" si="190"/>
        <v>289801.02</v>
      </c>
    </row>
    <row r="661" spans="1:25" s="120" customFormat="1" ht="15.5" x14ac:dyDescent="0.35">
      <c r="A661" s="781"/>
      <c r="B661" s="784"/>
      <c r="C661" s="787"/>
      <c r="D661" s="781"/>
      <c r="E661" s="125" t="s">
        <v>155</v>
      </c>
      <c r="F661" s="75">
        <v>1</v>
      </c>
      <c r="G661" s="158" t="s">
        <v>45</v>
      </c>
      <c r="H661" s="157">
        <v>619000</v>
      </c>
      <c r="I661" s="54">
        <f t="shared" si="184"/>
        <v>619000</v>
      </c>
      <c r="J661" s="158">
        <v>0</v>
      </c>
      <c r="K661" s="56">
        <f t="shared" si="185"/>
        <v>0</v>
      </c>
      <c r="L661" s="56">
        <f t="shared" si="186"/>
        <v>619000</v>
      </c>
      <c r="M661" s="270"/>
      <c r="N661" s="270"/>
      <c r="O661" s="270"/>
      <c r="P661" s="270"/>
      <c r="Q661" s="484" t="s">
        <v>258</v>
      </c>
      <c r="R661" s="483">
        <v>557000</v>
      </c>
      <c r="S661" s="78">
        <f>SUM(F661*R661)</f>
        <v>557000</v>
      </c>
      <c r="T661" s="79">
        <v>0</v>
      </c>
      <c r="U661" s="73">
        <f t="shared" si="187"/>
        <v>0</v>
      </c>
      <c r="V661" s="73">
        <f t="shared" si="188"/>
        <v>557000</v>
      </c>
      <c r="W661" s="56">
        <f t="shared" si="189"/>
        <v>557000</v>
      </c>
      <c r="X661" s="79">
        <v>0.11</v>
      </c>
      <c r="Y661" s="56">
        <f t="shared" si="190"/>
        <v>618270</v>
      </c>
    </row>
    <row r="662" spans="1:25" s="120" customFormat="1" ht="15.5" x14ac:dyDescent="0.35">
      <c r="A662" s="781"/>
      <c r="B662" s="784"/>
      <c r="C662" s="787"/>
      <c r="D662" s="781"/>
      <c r="E662" s="125" t="s">
        <v>59</v>
      </c>
      <c r="F662" s="75">
        <v>1</v>
      </c>
      <c r="G662" s="158" t="s">
        <v>42</v>
      </c>
      <c r="H662" s="157">
        <v>1625000</v>
      </c>
      <c r="I662" s="54">
        <f t="shared" si="184"/>
        <v>1625000</v>
      </c>
      <c r="J662" s="158">
        <v>0</v>
      </c>
      <c r="K662" s="56">
        <f t="shared" si="185"/>
        <v>0</v>
      </c>
      <c r="L662" s="56">
        <f t="shared" si="186"/>
        <v>1625000</v>
      </c>
      <c r="M662" s="220"/>
      <c r="N662" s="220"/>
      <c r="O662" s="197"/>
      <c r="P662" s="154"/>
      <c r="Q662" s="484" t="s">
        <v>258</v>
      </c>
      <c r="R662" s="483">
        <v>1462000</v>
      </c>
      <c r="S662" s="78">
        <f>SUM(F662*R662)</f>
        <v>1462000</v>
      </c>
      <c r="T662" s="79">
        <v>0</v>
      </c>
      <c r="U662" s="73">
        <f t="shared" si="187"/>
        <v>0</v>
      </c>
      <c r="V662" s="73">
        <f t="shared" si="188"/>
        <v>1462000</v>
      </c>
      <c r="W662" s="56">
        <f t="shared" si="189"/>
        <v>1462000</v>
      </c>
      <c r="X662" s="79">
        <v>0.11</v>
      </c>
      <c r="Y662" s="56">
        <f t="shared" si="190"/>
        <v>1622820</v>
      </c>
    </row>
    <row r="663" spans="1:25" s="120" customFormat="1" ht="15.5" x14ac:dyDescent="0.35">
      <c r="A663" s="781"/>
      <c r="B663" s="784"/>
      <c r="C663" s="787"/>
      <c r="D663" s="781"/>
      <c r="E663" s="125" t="s">
        <v>111</v>
      </c>
      <c r="F663" s="75">
        <v>1</v>
      </c>
      <c r="G663" s="158" t="s">
        <v>42</v>
      </c>
      <c r="H663" s="157">
        <v>732000</v>
      </c>
      <c r="I663" s="54">
        <f t="shared" si="184"/>
        <v>732000</v>
      </c>
      <c r="J663" s="158">
        <v>0</v>
      </c>
      <c r="K663" s="56">
        <f t="shared" si="185"/>
        <v>0</v>
      </c>
      <c r="L663" s="56">
        <f t="shared" si="186"/>
        <v>732000</v>
      </c>
      <c r="M663" s="220"/>
      <c r="N663" s="220"/>
      <c r="O663" s="197"/>
      <c r="P663" s="154"/>
      <c r="Q663" s="484" t="s">
        <v>258</v>
      </c>
      <c r="R663" s="483">
        <v>658000</v>
      </c>
      <c r="S663" s="78">
        <f>SUM(F663*R663)</f>
        <v>658000</v>
      </c>
      <c r="T663" s="79">
        <v>0</v>
      </c>
      <c r="U663" s="73">
        <f t="shared" si="187"/>
        <v>0</v>
      </c>
      <c r="V663" s="73">
        <f t="shared" si="188"/>
        <v>658000</v>
      </c>
      <c r="W663" s="56">
        <f t="shared" si="189"/>
        <v>658000</v>
      </c>
      <c r="X663" s="79">
        <v>0.11</v>
      </c>
      <c r="Y663" s="56">
        <f t="shared" si="190"/>
        <v>730380</v>
      </c>
    </row>
    <row r="664" spans="1:25" s="120" customFormat="1" ht="15.5" x14ac:dyDescent="0.35">
      <c r="A664" s="781"/>
      <c r="B664" s="784"/>
      <c r="C664" s="787"/>
      <c r="D664" s="781"/>
      <c r="E664" s="125" t="s">
        <v>153</v>
      </c>
      <c r="F664" s="75">
        <v>1</v>
      </c>
      <c r="G664" s="311" t="s">
        <v>46</v>
      </c>
      <c r="H664" s="157">
        <v>698000</v>
      </c>
      <c r="I664" s="54">
        <f t="shared" si="184"/>
        <v>698000</v>
      </c>
      <c r="J664" s="158">
        <v>0</v>
      </c>
      <c r="K664" s="56">
        <f t="shared" si="185"/>
        <v>0</v>
      </c>
      <c r="L664" s="56">
        <f t="shared" si="186"/>
        <v>698000</v>
      </c>
      <c r="M664" s="220"/>
      <c r="N664" s="220"/>
      <c r="O664" s="197"/>
      <c r="P664" s="154"/>
      <c r="Q664" s="484" t="s">
        <v>258</v>
      </c>
      <c r="R664" s="483">
        <v>797000</v>
      </c>
      <c r="S664" s="78">
        <f>SUM(F664*R664)</f>
        <v>797000</v>
      </c>
      <c r="T664" s="79">
        <v>0.3</v>
      </c>
      <c r="U664" s="73">
        <f t="shared" si="187"/>
        <v>239100</v>
      </c>
      <c r="V664" s="73">
        <f t="shared" si="188"/>
        <v>557900</v>
      </c>
      <c r="W664" s="56">
        <f t="shared" si="189"/>
        <v>557900</v>
      </c>
      <c r="X664" s="79">
        <v>0.11</v>
      </c>
      <c r="Y664" s="56">
        <f t="shared" si="190"/>
        <v>619269</v>
      </c>
    </row>
    <row r="665" spans="1:25" s="120" customFormat="1" ht="15.5" x14ac:dyDescent="0.35">
      <c r="A665" s="781"/>
      <c r="B665" s="784"/>
      <c r="C665" s="787"/>
      <c r="D665" s="781"/>
      <c r="E665" s="282" t="s">
        <v>576</v>
      </c>
      <c r="F665" s="310">
        <v>1</v>
      </c>
      <c r="G665" s="311" t="s">
        <v>52</v>
      </c>
      <c r="H665" s="312">
        <v>115000</v>
      </c>
      <c r="I665" s="54">
        <f t="shared" si="184"/>
        <v>115000</v>
      </c>
      <c r="J665" s="158">
        <v>0</v>
      </c>
      <c r="K665" s="56">
        <f t="shared" si="185"/>
        <v>0</v>
      </c>
      <c r="L665" s="56">
        <f t="shared" si="186"/>
        <v>115000</v>
      </c>
      <c r="M665" s="220"/>
      <c r="N665" s="220"/>
      <c r="O665" s="197"/>
      <c r="P665" s="154"/>
      <c r="Q665" s="484" t="s">
        <v>227</v>
      </c>
      <c r="R665" s="483">
        <v>93333</v>
      </c>
      <c r="S665" s="78">
        <f>SUM(F665*R665)</f>
        <v>93333</v>
      </c>
      <c r="T665" s="79">
        <v>0</v>
      </c>
      <c r="U665" s="73">
        <f t="shared" si="187"/>
        <v>0</v>
      </c>
      <c r="V665" s="73">
        <f t="shared" si="188"/>
        <v>93333</v>
      </c>
      <c r="W665" s="56">
        <f t="shared" si="189"/>
        <v>93333</v>
      </c>
      <c r="X665" s="79">
        <v>0.11</v>
      </c>
      <c r="Y665" s="56">
        <f t="shared" si="190"/>
        <v>103599.63</v>
      </c>
    </row>
    <row r="666" spans="1:25" s="120" customFormat="1" ht="15.5" x14ac:dyDescent="0.35">
      <c r="A666" s="782"/>
      <c r="B666" s="785"/>
      <c r="C666" s="788"/>
      <c r="D666" s="782"/>
      <c r="E666" s="308" t="s">
        <v>575</v>
      </c>
      <c r="F666" s="314">
        <v>2</v>
      </c>
      <c r="G666" s="315" t="s">
        <v>52</v>
      </c>
      <c r="H666" s="316">
        <v>162000</v>
      </c>
      <c r="I666" s="44">
        <f t="shared" si="184"/>
        <v>324000</v>
      </c>
      <c r="J666" s="136">
        <v>0</v>
      </c>
      <c r="K666" s="46">
        <f t="shared" si="185"/>
        <v>0</v>
      </c>
      <c r="L666" s="46">
        <f t="shared" si="186"/>
        <v>324000</v>
      </c>
      <c r="M666" s="249"/>
      <c r="N666" s="249"/>
      <c r="O666" s="198"/>
      <c r="P666" s="153"/>
      <c r="Q666" s="489" t="s">
        <v>75</v>
      </c>
      <c r="R666" s="487">
        <v>108109</v>
      </c>
      <c r="S666" s="97">
        <f>SUM(F666*R666)</f>
        <v>216218</v>
      </c>
      <c r="T666" s="83">
        <v>0</v>
      </c>
      <c r="U666" s="81">
        <f t="shared" si="187"/>
        <v>0</v>
      </c>
      <c r="V666" s="81">
        <f t="shared" si="188"/>
        <v>216218</v>
      </c>
      <c r="W666" s="46">
        <f t="shared" si="189"/>
        <v>216218</v>
      </c>
      <c r="X666" s="83">
        <v>0.11</v>
      </c>
      <c r="Y666" s="46">
        <f t="shared" si="190"/>
        <v>240001.98</v>
      </c>
    </row>
    <row r="667" spans="1:25" s="20" customFormat="1" ht="15.5" x14ac:dyDescent="0.35">
      <c r="A667" s="786">
        <v>3</v>
      </c>
      <c r="B667" s="783">
        <v>45825</v>
      </c>
      <c r="C667" s="838" t="s">
        <v>612</v>
      </c>
      <c r="D667" s="786" t="s">
        <v>611</v>
      </c>
      <c r="E667" s="339" t="s">
        <v>583</v>
      </c>
      <c r="F667" s="517">
        <v>1</v>
      </c>
      <c r="G667" s="135" t="s">
        <v>50</v>
      </c>
      <c r="H667" s="714">
        <v>347747.74774774769</v>
      </c>
      <c r="I667" s="123">
        <f t="shared" si="184"/>
        <v>347747.74774774769</v>
      </c>
      <c r="J667" s="133">
        <v>0</v>
      </c>
      <c r="K667" s="134">
        <f t="shared" si="185"/>
        <v>0</v>
      </c>
      <c r="L667" s="134">
        <f t="shared" si="186"/>
        <v>347747.74774774769</v>
      </c>
      <c r="M667" s="791">
        <f>SUM(L667:L694)</f>
        <v>145811711.7117117</v>
      </c>
      <c r="N667" s="791">
        <f>SUM(M667*11%)</f>
        <v>16039288.288288288</v>
      </c>
      <c r="O667" s="791">
        <f>SUM(M667*1.375%)</f>
        <v>2004911.036036036</v>
      </c>
      <c r="P667" s="791">
        <f>SUM(M667+N667)</f>
        <v>161851000</v>
      </c>
      <c r="Q667" s="168" t="s">
        <v>330</v>
      </c>
      <c r="R667" s="518">
        <v>347747</v>
      </c>
      <c r="S667" s="137">
        <f>SUM(F667*R667)</f>
        <v>347747</v>
      </c>
      <c r="T667" s="138">
        <v>0.3</v>
      </c>
      <c r="U667" s="129">
        <f t="shared" si="187"/>
        <v>104324.09999999999</v>
      </c>
      <c r="V667" s="129">
        <f t="shared" si="188"/>
        <v>243422.90000000002</v>
      </c>
      <c r="W667" s="134">
        <f t="shared" si="189"/>
        <v>243422.90000000002</v>
      </c>
      <c r="X667" s="138">
        <v>0.11</v>
      </c>
      <c r="Y667" s="134">
        <f t="shared" si="190"/>
        <v>270199.41900000005</v>
      </c>
    </row>
    <row r="668" spans="1:25" s="20" customFormat="1" ht="15.5" x14ac:dyDescent="0.35">
      <c r="A668" s="787"/>
      <c r="B668" s="784"/>
      <c r="C668" s="884"/>
      <c r="D668" s="787"/>
      <c r="E668" s="290" t="s">
        <v>584</v>
      </c>
      <c r="F668" s="281">
        <v>2</v>
      </c>
      <c r="G668" s="55" t="s">
        <v>50</v>
      </c>
      <c r="H668" s="715">
        <v>297297.29729729728</v>
      </c>
      <c r="I668" s="54">
        <f t="shared" si="184"/>
        <v>594594.59459459456</v>
      </c>
      <c r="J668" s="158">
        <v>0</v>
      </c>
      <c r="K668" s="56">
        <f t="shared" si="185"/>
        <v>0</v>
      </c>
      <c r="L668" s="56">
        <f t="shared" si="186"/>
        <v>594594.59459459456</v>
      </c>
      <c r="M668" s="792"/>
      <c r="N668" s="792"/>
      <c r="O668" s="792"/>
      <c r="P668" s="792"/>
      <c r="Q668" s="174" t="s">
        <v>330</v>
      </c>
      <c r="R668" s="519">
        <v>297297</v>
      </c>
      <c r="S668" s="78">
        <f>SUM(F668*R668)</f>
        <v>594594</v>
      </c>
      <c r="T668" s="79">
        <v>0.3</v>
      </c>
      <c r="U668" s="73">
        <f t="shared" si="187"/>
        <v>178378.19999999998</v>
      </c>
      <c r="V668" s="73">
        <f t="shared" si="188"/>
        <v>416215.80000000005</v>
      </c>
      <c r="W668" s="56">
        <f t="shared" si="189"/>
        <v>416215.80000000005</v>
      </c>
      <c r="X668" s="79">
        <v>0.11</v>
      </c>
      <c r="Y668" s="56">
        <f t="shared" si="190"/>
        <v>461999.53800000006</v>
      </c>
    </row>
    <row r="669" spans="1:25" s="20" customFormat="1" ht="15.5" x14ac:dyDescent="0.35">
      <c r="A669" s="787"/>
      <c r="B669" s="784"/>
      <c r="C669" s="884"/>
      <c r="D669" s="787"/>
      <c r="E669" s="290" t="s">
        <v>585</v>
      </c>
      <c r="F669" s="281">
        <v>2</v>
      </c>
      <c r="G669" s="55" t="s">
        <v>50</v>
      </c>
      <c r="H669" s="715">
        <v>441441.44144144142</v>
      </c>
      <c r="I669" s="54">
        <f t="shared" si="184"/>
        <v>882882.88288288284</v>
      </c>
      <c r="J669" s="158">
        <v>0</v>
      </c>
      <c r="K669" s="56">
        <f t="shared" si="185"/>
        <v>0</v>
      </c>
      <c r="L669" s="56">
        <f t="shared" si="186"/>
        <v>882882.88288288284</v>
      </c>
      <c r="M669" s="792"/>
      <c r="N669" s="792"/>
      <c r="O669" s="792"/>
      <c r="P669" s="792"/>
      <c r="Q669" s="174" t="s">
        <v>330</v>
      </c>
      <c r="R669" s="519">
        <v>441441.44144144142</v>
      </c>
      <c r="S669" s="78">
        <f>SUM(F669*R669)</f>
        <v>882882.88288288284</v>
      </c>
      <c r="T669" s="79">
        <v>0.3</v>
      </c>
      <c r="U669" s="73">
        <f t="shared" si="187"/>
        <v>264864.86486486485</v>
      </c>
      <c r="V669" s="73">
        <f t="shared" si="188"/>
        <v>618018.01801801799</v>
      </c>
      <c r="W669" s="56">
        <f t="shared" si="189"/>
        <v>618018.01801801799</v>
      </c>
      <c r="X669" s="79">
        <v>0.11</v>
      </c>
      <c r="Y669" s="56">
        <f t="shared" si="190"/>
        <v>686000</v>
      </c>
    </row>
    <row r="670" spans="1:25" s="20" customFormat="1" ht="15.5" x14ac:dyDescent="0.35">
      <c r="A670" s="787"/>
      <c r="B670" s="784"/>
      <c r="C670" s="884"/>
      <c r="D670" s="787"/>
      <c r="E670" s="290" t="s">
        <v>586</v>
      </c>
      <c r="F670" s="281">
        <v>1</v>
      </c>
      <c r="G670" s="55" t="s">
        <v>50</v>
      </c>
      <c r="H670" s="715">
        <v>672972.9729729729</v>
      </c>
      <c r="I670" s="54">
        <f t="shared" si="184"/>
        <v>672972.9729729729</v>
      </c>
      <c r="J670" s="158">
        <v>0</v>
      </c>
      <c r="K670" s="56">
        <f t="shared" si="185"/>
        <v>0</v>
      </c>
      <c r="L670" s="56">
        <f t="shared" si="186"/>
        <v>672972.9729729729</v>
      </c>
      <c r="M670" s="792"/>
      <c r="N670" s="792"/>
      <c r="O670" s="792"/>
      <c r="P670" s="792"/>
      <c r="Q670" s="174" t="s">
        <v>330</v>
      </c>
      <c r="R670" s="519">
        <v>672972</v>
      </c>
      <c r="S670" s="78">
        <f>SUM(F670*R670)</f>
        <v>672972</v>
      </c>
      <c r="T670" s="79">
        <v>0.3</v>
      </c>
      <c r="U670" s="73">
        <f t="shared" si="187"/>
        <v>201891.6</v>
      </c>
      <c r="V670" s="73">
        <f t="shared" si="188"/>
        <v>471080.4</v>
      </c>
      <c r="W670" s="56">
        <f t="shared" si="189"/>
        <v>471080.4</v>
      </c>
      <c r="X670" s="79">
        <v>0.11</v>
      </c>
      <c r="Y670" s="56">
        <f t="shared" si="190"/>
        <v>522899.24400000001</v>
      </c>
    </row>
    <row r="671" spans="1:25" s="20" customFormat="1" ht="15.5" x14ac:dyDescent="0.35">
      <c r="A671" s="787"/>
      <c r="B671" s="784"/>
      <c r="C671" s="884"/>
      <c r="D671" s="787"/>
      <c r="E671" s="290" t="s">
        <v>587</v>
      </c>
      <c r="F671" s="281">
        <v>6</v>
      </c>
      <c r="G671" s="55" t="s">
        <v>50</v>
      </c>
      <c r="H671" s="716">
        <v>635135.13513513503</v>
      </c>
      <c r="I671" s="54">
        <f t="shared" si="184"/>
        <v>3810810.81081081</v>
      </c>
      <c r="J671" s="158">
        <v>0</v>
      </c>
      <c r="K671" s="56">
        <f t="shared" si="185"/>
        <v>0</v>
      </c>
      <c r="L671" s="56">
        <f t="shared" si="186"/>
        <v>3810810.81081081</v>
      </c>
      <c r="M671" s="792"/>
      <c r="N671" s="792"/>
      <c r="O671" s="792"/>
      <c r="P671" s="792"/>
      <c r="Q671" s="174" t="s">
        <v>330</v>
      </c>
      <c r="R671" s="718">
        <v>635135.13513513503</v>
      </c>
      <c r="S671" s="78">
        <f>SUM(F671*R671)</f>
        <v>3810810.81081081</v>
      </c>
      <c r="T671" s="79">
        <v>0.3</v>
      </c>
      <c r="U671" s="73">
        <f t="shared" si="187"/>
        <v>1143243.2432432428</v>
      </c>
      <c r="V671" s="73">
        <f t="shared" si="188"/>
        <v>2667567.5675675673</v>
      </c>
      <c r="W671" s="56">
        <f t="shared" si="189"/>
        <v>2667567.5675675673</v>
      </c>
      <c r="X671" s="79">
        <v>0.11</v>
      </c>
      <c r="Y671" s="56">
        <f t="shared" si="190"/>
        <v>2961000</v>
      </c>
    </row>
    <row r="672" spans="1:25" s="20" customFormat="1" ht="15.5" x14ac:dyDescent="0.35">
      <c r="A672" s="787"/>
      <c r="B672" s="784"/>
      <c r="C672" s="884"/>
      <c r="D672" s="787"/>
      <c r="E672" s="290" t="s">
        <v>588</v>
      </c>
      <c r="F672" s="281">
        <v>2</v>
      </c>
      <c r="G672" s="55" t="s">
        <v>50</v>
      </c>
      <c r="H672" s="716">
        <v>874774.77477477468</v>
      </c>
      <c r="I672" s="54">
        <f t="shared" si="184"/>
        <v>1749549.5495495494</v>
      </c>
      <c r="J672" s="158">
        <v>0</v>
      </c>
      <c r="K672" s="56">
        <f t="shared" si="185"/>
        <v>0</v>
      </c>
      <c r="L672" s="56">
        <f t="shared" si="186"/>
        <v>1749549.5495495494</v>
      </c>
      <c r="M672" s="792"/>
      <c r="N672" s="792"/>
      <c r="O672" s="792"/>
      <c r="P672" s="792"/>
      <c r="Q672" s="174" t="s">
        <v>330</v>
      </c>
      <c r="R672" s="718">
        <v>874774</v>
      </c>
      <c r="S672" s="78">
        <f>SUM(F672*R672)</f>
        <v>1749548</v>
      </c>
      <c r="T672" s="79">
        <v>0.3</v>
      </c>
      <c r="U672" s="73">
        <f t="shared" si="187"/>
        <v>524864.4</v>
      </c>
      <c r="V672" s="73">
        <f t="shared" si="188"/>
        <v>1224683.6000000001</v>
      </c>
      <c r="W672" s="56">
        <f t="shared" si="189"/>
        <v>1224683.6000000001</v>
      </c>
      <c r="X672" s="79">
        <v>0.11</v>
      </c>
      <c r="Y672" s="56">
        <f t="shared" si="190"/>
        <v>1359398.7960000001</v>
      </c>
    </row>
    <row r="673" spans="1:25" s="20" customFormat="1" ht="15.5" x14ac:dyDescent="0.35">
      <c r="A673" s="787"/>
      <c r="B673" s="784"/>
      <c r="C673" s="884"/>
      <c r="D673" s="787"/>
      <c r="E673" s="290" t="s">
        <v>589</v>
      </c>
      <c r="F673" s="281">
        <v>4</v>
      </c>
      <c r="G673" s="55" t="s">
        <v>50</v>
      </c>
      <c r="H673" s="715">
        <v>936036.03603603598</v>
      </c>
      <c r="I673" s="54">
        <f t="shared" si="184"/>
        <v>3744144.1441441439</v>
      </c>
      <c r="J673" s="158">
        <v>0</v>
      </c>
      <c r="K673" s="56">
        <f t="shared" si="185"/>
        <v>0</v>
      </c>
      <c r="L673" s="56">
        <f t="shared" si="186"/>
        <v>3744144.1441441439</v>
      </c>
      <c r="M673" s="792"/>
      <c r="N673" s="792"/>
      <c r="O673" s="792"/>
      <c r="P673" s="792"/>
      <c r="Q673" s="174" t="s">
        <v>330</v>
      </c>
      <c r="R673" s="519">
        <v>936036.03603603598</v>
      </c>
      <c r="S673" s="78">
        <f>SUM(F673*R673)</f>
        <v>3744144.1441441439</v>
      </c>
      <c r="T673" s="79">
        <v>0.3</v>
      </c>
      <c r="U673" s="73">
        <f t="shared" si="187"/>
        <v>1123243.2432432431</v>
      </c>
      <c r="V673" s="73">
        <f t="shared" si="188"/>
        <v>2620900.9009009008</v>
      </c>
      <c r="W673" s="56">
        <f t="shared" si="189"/>
        <v>2620900.9009009008</v>
      </c>
      <c r="X673" s="79">
        <v>0.11</v>
      </c>
      <c r="Y673" s="56">
        <f t="shared" si="190"/>
        <v>2909200</v>
      </c>
    </row>
    <row r="674" spans="1:25" s="119" customFormat="1" ht="15.5" x14ac:dyDescent="0.35">
      <c r="A674" s="787"/>
      <c r="B674" s="784"/>
      <c r="C674" s="884"/>
      <c r="D674" s="787"/>
      <c r="E674" s="290" t="s">
        <v>590</v>
      </c>
      <c r="F674" s="281">
        <v>6</v>
      </c>
      <c r="G674" s="55" t="s">
        <v>50</v>
      </c>
      <c r="H674" s="715">
        <v>512612.61261261255</v>
      </c>
      <c r="I674" s="413">
        <f t="shared" si="184"/>
        <v>3075675.6756756753</v>
      </c>
      <c r="J674" s="158">
        <v>0</v>
      </c>
      <c r="K674" s="415">
        <f t="shared" si="185"/>
        <v>0</v>
      </c>
      <c r="L674" s="415">
        <f t="shared" si="186"/>
        <v>3075675.6756756753</v>
      </c>
      <c r="M674" s="792"/>
      <c r="N674" s="792"/>
      <c r="O674" s="792"/>
      <c r="P674" s="792"/>
      <c r="Q674" s="174" t="s">
        <v>330</v>
      </c>
      <c r="R674" s="519">
        <v>512612</v>
      </c>
      <c r="S674" s="78">
        <f>SUM(F674*R674)</f>
        <v>3075672</v>
      </c>
      <c r="T674" s="79">
        <v>0.3</v>
      </c>
      <c r="U674" s="73">
        <f t="shared" si="187"/>
        <v>922701.6</v>
      </c>
      <c r="V674" s="73">
        <f t="shared" si="188"/>
        <v>2152970.4</v>
      </c>
      <c r="W674" s="56">
        <f t="shared" si="189"/>
        <v>2152970.4</v>
      </c>
      <c r="X674" s="79">
        <v>0.11</v>
      </c>
      <c r="Y674" s="56">
        <f t="shared" si="190"/>
        <v>2389797.1439999999</v>
      </c>
    </row>
    <row r="675" spans="1:25" s="120" customFormat="1" ht="15.5" x14ac:dyDescent="0.35">
      <c r="A675" s="787"/>
      <c r="B675" s="784"/>
      <c r="C675" s="884"/>
      <c r="D675" s="787"/>
      <c r="E675" s="290" t="s">
        <v>591</v>
      </c>
      <c r="F675" s="281">
        <v>1</v>
      </c>
      <c r="G675" s="55" t="s">
        <v>50</v>
      </c>
      <c r="H675" s="715">
        <v>2644144.1441441439</v>
      </c>
      <c r="I675" s="413">
        <f t="shared" si="184"/>
        <v>2644144.1441441439</v>
      </c>
      <c r="J675" s="158">
        <v>0</v>
      </c>
      <c r="K675" s="415">
        <f t="shared" si="185"/>
        <v>0</v>
      </c>
      <c r="L675" s="415">
        <f t="shared" si="186"/>
        <v>2644144.1441441439</v>
      </c>
      <c r="M675" s="792"/>
      <c r="N675" s="792"/>
      <c r="O675" s="792"/>
      <c r="P675" s="792"/>
      <c r="Q675" s="174" t="s">
        <v>330</v>
      </c>
      <c r="R675" s="519">
        <v>2644144.1441441439</v>
      </c>
      <c r="S675" s="78">
        <f>SUM(F675*R675)</f>
        <v>2644144.1441441439</v>
      </c>
      <c r="T675" s="79">
        <v>0.3</v>
      </c>
      <c r="U675" s="73">
        <f t="shared" si="187"/>
        <v>793243.2432432432</v>
      </c>
      <c r="V675" s="73">
        <f t="shared" si="188"/>
        <v>1850900.9009009008</v>
      </c>
      <c r="W675" s="56">
        <f t="shared" si="189"/>
        <v>1850900.9009009008</v>
      </c>
      <c r="X675" s="79">
        <v>0.11</v>
      </c>
      <c r="Y675" s="56">
        <f t="shared" si="190"/>
        <v>2054500</v>
      </c>
    </row>
    <row r="676" spans="1:25" s="120" customFormat="1" ht="15.5" x14ac:dyDescent="0.35">
      <c r="A676" s="787"/>
      <c r="B676" s="784"/>
      <c r="C676" s="884"/>
      <c r="D676" s="787"/>
      <c r="E676" s="290" t="s">
        <v>592</v>
      </c>
      <c r="F676" s="281">
        <v>6</v>
      </c>
      <c r="G676" s="55" t="s">
        <v>50</v>
      </c>
      <c r="H676" s="715">
        <v>229729.7297297297</v>
      </c>
      <c r="I676" s="413">
        <f t="shared" si="184"/>
        <v>1378378.3783783782</v>
      </c>
      <c r="J676" s="311">
        <v>0</v>
      </c>
      <c r="K676" s="415">
        <f t="shared" si="185"/>
        <v>0</v>
      </c>
      <c r="L676" s="415">
        <f t="shared" si="186"/>
        <v>1378378.3783783782</v>
      </c>
      <c r="M676" s="792"/>
      <c r="N676" s="792"/>
      <c r="O676" s="792"/>
      <c r="P676" s="792"/>
      <c r="Q676" s="174" t="s">
        <v>330</v>
      </c>
      <c r="R676" s="519">
        <v>229729</v>
      </c>
      <c r="S676" s="78">
        <f>SUM(F676*R676)</f>
        <v>1378374</v>
      </c>
      <c r="T676" s="79">
        <v>0.3</v>
      </c>
      <c r="U676" s="73">
        <f t="shared" si="187"/>
        <v>413512.2</v>
      </c>
      <c r="V676" s="73">
        <f t="shared" si="188"/>
        <v>964861.8</v>
      </c>
      <c r="W676" s="56">
        <f t="shared" si="189"/>
        <v>964861.8</v>
      </c>
      <c r="X676" s="79">
        <v>0.11</v>
      </c>
      <c r="Y676" s="56">
        <f t="shared" si="190"/>
        <v>1070996.598</v>
      </c>
    </row>
    <row r="677" spans="1:25" s="120" customFormat="1" ht="15.5" x14ac:dyDescent="0.35">
      <c r="A677" s="787"/>
      <c r="B677" s="784"/>
      <c r="C677" s="884"/>
      <c r="D677" s="787"/>
      <c r="E677" s="290" t="s">
        <v>593</v>
      </c>
      <c r="F677" s="281">
        <v>15</v>
      </c>
      <c r="G677" s="55" t="s">
        <v>50</v>
      </c>
      <c r="H677" s="715">
        <v>329729.7297297297</v>
      </c>
      <c r="I677" s="54">
        <f t="shared" si="184"/>
        <v>4945945.9459459456</v>
      </c>
      <c r="J677" s="158">
        <v>0</v>
      </c>
      <c r="K677" s="415">
        <f t="shared" si="185"/>
        <v>0</v>
      </c>
      <c r="L677" s="415">
        <f t="shared" si="186"/>
        <v>4945945.9459459456</v>
      </c>
      <c r="M677" s="792"/>
      <c r="N677" s="792"/>
      <c r="O677" s="792"/>
      <c r="P677" s="792"/>
      <c r="Q677" s="174" t="s">
        <v>330</v>
      </c>
      <c r="R677" s="519">
        <v>329729</v>
      </c>
      <c r="S677" s="78">
        <f>SUM(F677*R677)</f>
        <v>4945935</v>
      </c>
      <c r="T677" s="79">
        <v>0.3</v>
      </c>
      <c r="U677" s="73">
        <f t="shared" si="187"/>
        <v>1483780.5</v>
      </c>
      <c r="V677" s="73">
        <f t="shared" si="188"/>
        <v>3462154.5</v>
      </c>
      <c r="W677" s="56">
        <f t="shared" si="189"/>
        <v>3462154.5</v>
      </c>
      <c r="X677" s="79">
        <v>0.11</v>
      </c>
      <c r="Y677" s="56">
        <f t="shared" si="190"/>
        <v>3842991.4950000001</v>
      </c>
    </row>
    <row r="678" spans="1:25" s="120" customFormat="1" ht="15.5" x14ac:dyDescent="0.35">
      <c r="A678" s="787"/>
      <c r="B678" s="784"/>
      <c r="C678" s="884"/>
      <c r="D678" s="787"/>
      <c r="E678" s="290" t="s">
        <v>594</v>
      </c>
      <c r="F678" s="281">
        <v>15</v>
      </c>
      <c r="G678" s="55" t="s">
        <v>50</v>
      </c>
      <c r="H678" s="715">
        <v>293693.69369369367</v>
      </c>
      <c r="I678" s="413">
        <f t="shared" si="184"/>
        <v>4405405.405405405</v>
      </c>
      <c r="J678" s="311">
        <v>0</v>
      </c>
      <c r="K678" s="415">
        <f t="shared" si="185"/>
        <v>0</v>
      </c>
      <c r="L678" s="415">
        <f t="shared" si="186"/>
        <v>4405405.405405405</v>
      </c>
      <c r="M678" s="792"/>
      <c r="N678" s="792"/>
      <c r="O678" s="792"/>
      <c r="P678" s="792"/>
      <c r="Q678" s="174" t="s">
        <v>330</v>
      </c>
      <c r="R678" s="519">
        <v>293693</v>
      </c>
      <c r="S678" s="78">
        <f>SUM(F678*R678)</f>
        <v>4405395</v>
      </c>
      <c r="T678" s="79">
        <v>0.3</v>
      </c>
      <c r="U678" s="73">
        <f t="shared" si="187"/>
        <v>1321618.5</v>
      </c>
      <c r="V678" s="73">
        <f t="shared" si="188"/>
        <v>3083776.5</v>
      </c>
      <c r="W678" s="56">
        <f t="shared" si="189"/>
        <v>3083776.5</v>
      </c>
      <c r="X678" s="79">
        <v>0.11</v>
      </c>
      <c r="Y678" s="56">
        <f t="shared" si="190"/>
        <v>3422991.915</v>
      </c>
    </row>
    <row r="679" spans="1:25" s="120" customFormat="1" ht="15.5" x14ac:dyDescent="0.35">
      <c r="A679" s="787"/>
      <c r="B679" s="784"/>
      <c r="C679" s="884"/>
      <c r="D679" s="787"/>
      <c r="E679" s="290" t="s">
        <v>595</v>
      </c>
      <c r="F679" s="281">
        <v>10</v>
      </c>
      <c r="G679" s="55" t="s">
        <v>50</v>
      </c>
      <c r="H679" s="715">
        <v>720720.72072072071</v>
      </c>
      <c r="I679" s="413">
        <f t="shared" si="184"/>
        <v>7207207.2072072066</v>
      </c>
      <c r="J679" s="311">
        <v>0</v>
      </c>
      <c r="K679" s="415">
        <f t="shared" si="185"/>
        <v>0</v>
      </c>
      <c r="L679" s="415">
        <f t="shared" si="186"/>
        <v>7207207.2072072066</v>
      </c>
      <c r="M679" s="792"/>
      <c r="N679" s="792"/>
      <c r="O679" s="792"/>
      <c r="P679" s="792"/>
      <c r="Q679" s="174" t="s">
        <v>330</v>
      </c>
      <c r="R679" s="519">
        <v>720720</v>
      </c>
      <c r="S679" s="78">
        <f>SUM(F679*R679)</f>
        <v>7207200</v>
      </c>
      <c r="T679" s="79">
        <v>0.3</v>
      </c>
      <c r="U679" s="73">
        <f t="shared" si="187"/>
        <v>2162160</v>
      </c>
      <c r="V679" s="73">
        <f t="shared" si="188"/>
        <v>5045040</v>
      </c>
      <c r="W679" s="56">
        <f t="shared" si="189"/>
        <v>5045040</v>
      </c>
      <c r="X679" s="79">
        <v>0.11</v>
      </c>
      <c r="Y679" s="56">
        <f t="shared" si="190"/>
        <v>5599994.4000000004</v>
      </c>
    </row>
    <row r="680" spans="1:25" s="120" customFormat="1" ht="15.5" x14ac:dyDescent="0.35">
      <c r="A680" s="787"/>
      <c r="B680" s="784"/>
      <c r="C680" s="884"/>
      <c r="D680" s="787"/>
      <c r="E680" s="290" t="s">
        <v>596</v>
      </c>
      <c r="F680" s="281">
        <v>10</v>
      </c>
      <c r="G680" s="55" t="s">
        <v>50</v>
      </c>
      <c r="H680" s="715">
        <v>589189.18918918911</v>
      </c>
      <c r="I680" s="413">
        <f t="shared" si="184"/>
        <v>5891891.8918918911</v>
      </c>
      <c r="J680" s="311">
        <v>0</v>
      </c>
      <c r="K680" s="415">
        <f t="shared" si="185"/>
        <v>0</v>
      </c>
      <c r="L680" s="415">
        <f t="shared" si="186"/>
        <v>5891891.8918918911</v>
      </c>
      <c r="M680" s="792"/>
      <c r="N680" s="792"/>
      <c r="O680" s="792"/>
      <c r="P680" s="792"/>
      <c r="Q680" s="174" t="s">
        <v>330</v>
      </c>
      <c r="R680" s="519">
        <v>589189.18918918911</v>
      </c>
      <c r="S680" s="78">
        <f>SUM(F680*R680)</f>
        <v>5891891.8918918911</v>
      </c>
      <c r="T680" s="79">
        <v>0.3</v>
      </c>
      <c r="U680" s="73">
        <f t="shared" si="187"/>
        <v>1767567.5675675673</v>
      </c>
      <c r="V680" s="73">
        <f t="shared" si="188"/>
        <v>4124324.3243243238</v>
      </c>
      <c r="W680" s="56">
        <f t="shared" si="189"/>
        <v>4124324.3243243238</v>
      </c>
      <c r="X680" s="79">
        <v>0.11</v>
      </c>
      <c r="Y680" s="56">
        <f t="shared" si="190"/>
        <v>4577999.9999999991</v>
      </c>
    </row>
    <row r="681" spans="1:25" s="120" customFormat="1" ht="15.5" x14ac:dyDescent="0.35">
      <c r="A681" s="787"/>
      <c r="B681" s="784"/>
      <c r="C681" s="884"/>
      <c r="D681" s="787"/>
      <c r="E681" s="290" t="s">
        <v>597</v>
      </c>
      <c r="F681" s="281">
        <v>10</v>
      </c>
      <c r="G681" s="55" t="s">
        <v>50</v>
      </c>
      <c r="H681" s="715">
        <v>782882.88288288284</v>
      </c>
      <c r="I681" s="413">
        <f t="shared" si="184"/>
        <v>7828828.8288288284</v>
      </c>
      <c r="J681" s="311">
        <v>0</v>
      </c>
      <c r="K681" s="415">
        <f t="shared" si="185"/>
        <v>0</v>
      </c>
      <c r="L681" s="415">
        <f t="shared" si="186"/>
        <v>7828828.8288288284</v>
      </c>
      <c r="M681" s="792"/>
      <c r="N681" s="792"/>
      <c r="O681" s="792"/>
      <c r="P681" s="792"/>
      <c r="Q681" s="174" t="s">
        <v>330</v>
      </c>
      <c r="R681" s="519">
        <v>782882</v>
      </c>
      <c r="S681" s="78">
        <f>SUM(F681*R681)</f>
        <v>7828820</v>
      </c>
      <c r="T681" s="79">
        <v>0.3</v>
      </c>
      <c r="U681" s="73">
        <f t="shared" si="187"/>
        <v>2348646</v>
      </c>
      <c r="V681" s="73">
        <f t="shared" si="188"/>
        <v>5480174</v>
      </c>
      <c r="W681" s="56">
        <f t="shared" si="189"/>
        <v>5480174</v>
      </c>
      <c r="X681" s="79">
        <v>0.11</v>
      </c>
      <c r="Y681" s="56">
        <f t="shared" si="190"/>
        <v>6082993.1399999997</v>
      </c>
    </row>
    <row r="682" spans="1:25" ht="15.5" x14ac:dyDescent="0.35">
      <c r="A682" s="787"/>
      <c r="B682" s="784"/>
      <c r="C682" s="884"/>
      <c r="D682" s="787"/>
      <c r="E682" s="290" t="s">
        <v>598</v>
      </c>
      <c r="F682" s="281">
        <v>2</v>
      </c>
      <c r="G682" s="55" t="s">
        <v>50</v>
      </c>
      <c r="H682" s="715">
        <v>6127027.0270270268</v>
      </c>
      <c r="I682" s="413">
        <f t="shared" si="184"/>
        <v>12254054.054054054</v>
      </c>
      <c r="J682" s="311">
        <v>0</v>
      </c>
      <c r="K682" s="415">
        <f t="shared" si="185"/>
        <v>0</v>
      </c>
      <c r="L682" s="415">
        <f t="shared" si="186"/>
        <v>12254054.054054054</v>
      </c>
      <c r="M682" s="792"/>
      <c r="N682" s="792"/>
      <c r="O682" s="792"/>
      <c r="P682" s="792"/>
      <c r="Q682" s="174" t="s">
        <v>330</v>
      </c>
      <c r="R682" s="519">
        <v>6127027</v>
      </c>
      <c r="S682" s="78">
        <f>SUM(F682*R682)</f>
        <v>12254054</v>
      </c>
      <c r="T682" s="79">
        <v>0.3</v>
      </c>
      <c r="U682" s="73">
        <f t="shared" si="187"/>
        <v>3676216.1999999997</v>
      </c>
      <c r="V682" s="73">
        <f t="shared" si="188"/>
        <v>8577837.8000000007</v>
      </c>
      <c r="W682" s="56">
        <f t="shared" si="189"/>
        <v>8577837.8000000007</v>
      </c>
      <c r="X682" s="79">
        <v>0.11</v>
      </c>
      <c r="Y682" s="56">
        <f t="shared" si="190"/>
        <v>9521399.9580000006</v>
      </c>
    </row>
    <row r="683" spans="1:25" s="120" customFormat="1" ht="14.25" customHeight="1" x14ac:dyDescent="0.35">
      <c r="A683" s="787"/>
      <c r="B683" s="784"/>
      <c r="C683" s="884"/>
      <c r="D683" s="787"/>
      <c r="E683" s="290" t="s">
        <v>599</v>
      </c>
      <c r="F683" s="281">
        <v>10</v>
      </c>
      <c r="G683" s="55" t="s">
        <v>50</v>
      </c>
      <c r="H683" s="715">
        <v>804504.50450450438</v>
      </c>
      <c r="I683" s="413">
        <f t="shared" si="184"/>
        <v>8045045.0450450443</v>
      </c>
      <c r="J683" s="311">
        <v>0</v>
      </c>
      <c r="K683" s="415">
        <f t="shared" si="185"/>
        <v>0</v>
      </c>
      <c r="L683" s="415">
        <f t="shared" si="186"/>
        <v>8045045.0450450443</v>
      </c>
      <c r="M683" s="792"/>
      <c r="N683" s="792"/>
      <c r="O683" s="792"/>
      <c r="P683" s="792"/>
      <c r="Q683" s="174" t="s">
        <v>330</v>
      </c>
      <c r="R683" s="519">
        <v>804504</v>
      </c>
      <c r="S683" s="78">
        <f>SUM(F683*R683)</f>
        <v>8045040</v>
      </c>
      <c r="T683" s="79">
        <v>0.3</v>
      </c>
      <c r="U683" s="73">
        <f t="shared" si="187"/>
        <v>2413512</v>
      </c>
      <c r="V683" s="73">
        <f t="shared" si="188"/>
        <v>5631528</v>
      </c>
      <c r="W683" s="56">
        <f t="shared" si="189"/>
        <v>5631528</v>
      </c>
      <c r="X683" s="79">
        <v>0.11</v>
      </c>
      <c r="Y683" s="56">
        <f t="shared" si="190"/>
        <v>6250996.0800000001</v>
      </c>
    </row>
    <row r="684" spans="1:25" s="120" customFormat="1" ht="14.25" customHeight="1" x14ac:dyDescent="0.35">
      <c r="A684" s="787"/>
      <c r="B684" s="784"/>
      <c r="C684" s="884"/>
      <c r="D684" s="787"/>
      <c r="E684" s="290" t="s">
        <v>600</v>
      </c>
      <c r="F684" s="281">
        <v>10</v>
      </c>
      <c r="G684" s="55" t="s">
        <v>50</v>
      </c>
      <c r="H684" s="715">
        <v>713513.51351351349</v>
      </c>
      <c r="I684" s="413">
        <f t="shared" si="184"/>
        <v>7135135.1351351347</v>
      </c>
      <c r="J684" s="311">
        <v>0</v>
      </c>
      <c r="K684" s="415">
        <f t="shared" si="185"/>
        <v>0</v>
      </c>
      <c r="L684" s="415">
        <f t="shared" si="186"/>
        <v>7135135.1351351347</v>
      </c>
      <c r="M684" s="792"/>
      <c r="N684" s="792"/>
      <c r="O684" s="792"/>
      <c r="P684" s="792"/>
      <c r="Q684" s="174" t="s">
        <v>330</v>
      </c>
      <c r="R684" s="519">
        <v>713513</v>
      </c>
      <c r="S684" s="78">
        <f>SUM(F684*R684)</f>
        <v>7135130</v>
      </c>
      <c r="T684" s="79">
        <v>0.3</v>
      </c>
      <c r="U684" s="73">
        <f t="shared" si="187"/>
        <v>2140539</v>
      </c>
      <c r="V684" s="73">
        <f t="shared" si="188"/>
        <v>4994591</v>
      </c>
      <c r="W684" s="56">
        <f t="shared" si="189"/>
        <v>4994591</v>
      </c>
      <c r="X684" s="79">
        <v>0.11</v>
      </c>
      <c r="Y684" s="56">
        <f t="shared" si="190"/>
        <v>5543996.0099999998</v>
      </c>
    </row>
    <row r="685" spans="1:25" s="120" customFormat="1" ht="14.25" customHeight="1" x14ac:dyDescent="0.35">
      <c r="A685" s="787"/>
      <c r="B685" s="784"/>
      <c r="C685" s="884"/>
      <c r="D685" s="787"/>
      <c r="E685" s="290" t="s">
        <v>601</v>
      </c>
      <c r="F685" s="281">
        <v>10</v>
      </c>
      <c r="G685" s="55" t="s">
        <v>50</v>
      </c>
      <c r="H685" s="715">
        <v>229729.7297297297</v>
      </c>
      <c r="I685" s="413">
        <f t="shared" si="184"/>
        <v>2297297.297297297</v>
      </c>
      <c r="J685" s="311">
        <v>0</v>
      </c>
      <c r="K685" s="415">
        <f t="shared" si="185"/>
        <v>0</v>
      </c>
      <c r="L685" s="415">
        <f t="shared" si="186"/>
        <v>2297297.297297297</v>
      </c>
      <c r="M685" s="792"/>
      <c r="N685" s="792"/>
      <c r="O685" s="792"/>
      <c r="P685" s="792"/>
      <c r="Q685" s="174" t="s">
        <v>330</v>
      </c>
      <c r="R685" s="519">
        <v>229729</v>
      </c>
      <c r="S685" s="78">
        <f>SUM(F685*R685)</f>
        <v>2297290</v>
      </c>
      <c r="T685" s="79">
        <v>0.3</v>
      </c>
      <c r="U685" s="73">
        <f t="shared" si="187"/>
        <v>689187</v>
      </c>
      <c r="V685" s="73">
        <f t="shared" si="188"/>
        <v>1608103</v>
      </c>
      <c r="W685" s="56">
        <f t="shared" si="189"/>
        <v>1608103</v>
      </c>
      <c r="X685" s="79">
        <v>0.11</v>
      </c>
      <c r="Y685" s="56">
        <f t="shared" si="190"/>
        <v>1784994.33</v>
      </c>
    </row>
    <row r="686" spans="1:25" s="120" customFormat="1" ht="14.25" customHeight="1" x14ac:dyDescent="0.35">
      <c r="A686" s="787"/>
      <c r="B686" s="784"/>
      <c r="C686" s="884"/>
      <c r="D686" s="787"/>
      <c r="E686" s="290" t="s">
        <v>602</v>
      </c>
      <c r="F686" s="281">
        <v>4</v>
      </c>
      <c r="G686" s="55" t="s">
        <v>50</v>
      </c>
      <c r="H686" s="715">
        <v>419819.81981981976</v>
      </c>
      <c r="I686" s="413">
        <f t="shared" si="184"/>
        <v>1679279.2792792791</v>
      </c>
      <c r="J686" s="311">
        <v>0</v>
      </c>
      <c r="K686" s="415">
        <f t="shared" si="185"/>
        <v>0</v>
      </c>
      <c r="L686" s="415">
        <f t="shared" si="186"/>
        <v>1679279.2792792791</v>
      </c>
      <c r="M686" s="792"/>
      <c r="N686" s="792"/>
      <c r="O686" s="792"/>
      <c r="P686" s="792"/>
      <c r="Q686" s="174" t="s">
        <v>330</v>
      </c>
      <c r="R686" s="519">
        <v>419819</v>
      </c>
      <c r="S686" s="78">
        <f>SUM(F686*R686)</f>
        <v>1679276</v>
      </c>
      <c r="T686" s="79">
        <v>0.3</v>
      </c>
      <c r="U686" s="73">
        <f t="shared" si="187"/>
        <v>503782.8</v>
      </c>
      <c r="V686" s="73">
        <f t="shared" si="188"/>
        <v>1175493.2</v>
      </c>
      <c r="W686" s="56">
        <f t="shared" si="189"/>
        <v>1175493.2</v>
      </c>
      <c r="X686" s="79">
        <v>0.11</v>
      </c>
      <c r="Y686" s="56">
        <f t="shared" si="190"/>
        <v>1304797.452</v>
      </c>
    </row>
    <row r="687" spans="1:25" s="120" customFormat="1" ht="14.25" customHeight="1" x14ac:dyDescent="0.35">
      <c r="A687" s="787"/>
      <c r="B687" s="784"/>
      <c r="C687" s="884"/>
      <c r="D687" s="787"/>
      <c r="E687" s="290" t="s">
        <v>603</v>
      </c>
      <c r="F687" s="281">
        <v>8</v>
      </c>
      <c r="G687" s="55" t="s">
        <v>50</v>
      </c>
      <c r="H687" s="715">
        <v>520720.72072072065</v>
      </c>
      <c r="I687" s="413">
        <f t="shared" ref="I687:I718" si="191">SUM(F687*H687)</f>
        <v>4165765.7657657652</v>
      </c>
      <c r="J687" s="311">
        <v>0</v>
      </c>
      <c r="K687" s="415">
        <f t="shared" ref="K687:K718" si="192">SUM(I687*J687)</f>
        <v>0</v>
      </c>
      <c r="L687" s="415">
        <f t="shared" ref="L687:L718" si="193">SUM(I687-K687)</f>
        <v>4165765.7657657652</v>
      </c>
      <c r="M687" s="792"/>
      <c r="N687" s="792"/>
      <c r="O687" s="792"/>
      <c r="P687" s="792"/>
      <c r="Q687" s="174" t="s">
        <v>330</v>
      </c>
      <c r="R687" s="519">
        <v>520720</v>
      </c>
      <c r="S687" s="78">
        <f>SUM(F687*R687)</f>
        <v>4165760</v>
      </c>
      <c r="T687" s="79">
        <v>0.3</v>
      </c>
      <c r="U687" s="73">
        <f t="shared" ref="U687:U718" si="194">SUM(S687*T687)</f>
        <v>1249728</v>
      </c>
      <c r="V687" s="73">
        <f t="shared" ref="V687:V718" si="195">SUM(S687-U687)</f>
        <v>2916032</v>
      </c>
      <c r="W687" s="56">
        <f t="shared" ref="W687:W718" si="196">SUM(V687)</f>
        <v>2916032</v>
      </c>
      <c r="X687" s="79">
        <v>0.11</v>
      </c>
      <c r="Y687" s="56">
        <f t="shared" si="190"/>
        <v>3236795.52</v>
      </c>
    </row>
    <row r="688" spans="1:25" s="120" customFormat="1" ht="14.25" customHeight="1" x14ac:dyDescent="0.35">
      <c r="A688" s="787"/>
      <c r="B688" s="784"/>
      <c r="C688" s="884"/>
      <c r="D688" s="787"/>
      <c r="E688" s="290" t="s">
        <v>604</v>
      </c>
      <c r="F688" s="281">
        <v>5</v>
      </c>
      <c r="G688" s="55" t="s">
        <v>50</v>
      </c>
      <c r="H688" s="715">
        <v>700900.90090090083</v>
      </c>
      <c r="I688" s="413">
        <f t="shared" si="191"/>
        <v>3504504.5045045041</v>
      </c>
      <c r="J688" s="311">
        <v>0</v>
      </c>
      <c r="K688" s="415">
        <f t="shared" si="192"/>
        <v>0</v>
      </c>
      <c r="L688" s="415">
        <f t="shared" si="193"/>
        <v>3504504.5045045041</v>
      </c>
      <c r="M688" s="792"/>
      <c r="N688" s="792"/>
      <c r="O688" s="792"/>
      <c r="P688" s="792"/>
      <c r="Q688" s="174" t="s">
        <v>330</v>
      </c>
      <c r="R688" s="519">
        <v>700900</v>
      </c>
      <c r="S688" s="78">
        <f>SUM(F688*R688)</f>
        <v>3504500</v>
      </c>
      <c r="T688" s="79">
        <v>0.3</v>
      </c>
      <c r="U688" s="73">
        <f t="shared" si="194"/>
        <v>1051350</v>
      </c>
      <c r="V688" s="73">
        <f t="shared" si="195"/>
        <v>2453150</v>
      </c>
      <c r="W688" s="56">
        <f t="shared" si="196"/>
        <v>2453150</v>
      </c>
      <c r="X688" s="79">
        <v>0.11</v>
      </c>
      <c r="Y688" s="56">
        <f t="shared" si="190"/>
        <v>2722996.5</v>
      </c>
    </row>
    <row r="689" spans="1:25" s="120" customFormat="1" ht="14.25" customHeight="1" x14ac:dyDescent="0.35">
      <c r="A689" s="787"/>
      <c r="B689" s="784"/>
      <c r="C689" s="884"/>
      <c r="D689" s="787"/>
      <c r="E689" s="290" t="s">
        <v>605</v>
      </c>
      <c r="F689" s="281">
        <v>2</v>
      </c>
      <c r="G689" s="55" t="s">
        <v>50</v>
      </c>
      <c r="H689" s="715">
        <v>2072072.072072072</v>
      </c>
      <c r="I689" s="413">
        <f t="shared" si="191"/>
        <v>4144144.1441441439</v>
      </c>
      <c r="J689" s="311">
        <v>0</v>
      </c>
      <c r="K689" s="415">
        <f t="shared" si="192"/>
        <v>0</v>
      </c>
      <c r="L689" s="415">
        <f t="shared" si="193"/>
        <v>4144144.1441441439</v>
      </c>
      <c r="M689" s="792"/>
      <c r="N689" s="792"/>
      <c r="O689" s="792"/>
      <c r="P689" s="792"/>
      <c r="Q689" s="174" t="s">
        <v>330</v>
      </c>
      <c r="R689" s="519">
        <v>2072072.072072072</v>
      </c>
      <c r="S689" s="78">
        <f>SUM(F689*R689)</f>
        <v>4144144.1441441439</v>
      </c>
      <c r="T689" s="79">
        <v>0.3</v>
      </c>
      <c r="U689" s="73">
        <f t="shared" si="194"/>
        <v>1243243.2432432431</v>
      </c>
      <c r="V689" s="73">
        <f t="shared" si="195"/>
        <v>2900900.9009009008</v>
      </c>
      <c r="W689" s="56">
        <f t="shared" si="196"/>
        <v>2900900.9009009008</v>
      </c>
      <c r="X689" s="79">
        <v>0.11</v>
      </c>
      <c r="Y689" s="56">
        <f t="shared" si="190"/>
        <v>3220000</v>
      </c>
    </row>
    <row r="690" spans="1:25" s="120" customFormat="1" ht="14.25" customHeight="1" x14ac:dyDescent="0.35">
      <c r="A690" s="787"/>
      <c r="B690" s="784"/>
      <c r="C690" s="884"/>
      <c r="D690" s="787"/>
      <c r="E690" s="290" t="s">
        <v>606</v>
      </c>
      <c r="F690" s="281">
        <v>2</v>
      </c>
      <c r="G690" s="55" t="s">
        <v>50</v>
      </c>
      <c r="H690" s="715">
        <v>4607207.2072072066</v>
      </c>
      <c r="I690" s="413">
        <f t="shared" si="191"/>
        <v>9214414.4144144133</v>
      </c>
      <c r="J690" s="311">
        <v>0</v>
      </c>
      <c r="K690" s="415">
        <f t="shared" si="192"/>
        <v>0</v>
      </c>
      <c r="L690" s="415">
        <f t="shared" si="193"/>
        <v>9214414.4144144133</v>
      </c>
      <c r="M690" s="792"/>
      <c r="N690" s="792"/>
      <c r="O690" s="792"/>
      <c r="P690" s="792"/>
      <c r="Q690" s="174" t="s">
        <v>330</v>
      </c>
      <c r="R690" s="519">
        <v>4607207.2072072066</v>
      </c>
      <c r="S690" s="78">
        <f>SUM(F690*R690)</f>
        <v>9214414.4144144133</v>
      </c>
      <c r="T690" s="79">
        <v>0.3</v>
      </c>
      <c r="U690" s="73">
        <f t="shared" si="194"/>
        <v>2764324.3243243238</v>
      </c>
      <c r="V690" s="73">
        <f t="shared" si="195"/>
        <v>6450090.0900900895</v>
      </c>
      <c r="W690" s="56">
        <f t="shared" si="196"/>
        <v>6450090.0900900895</v>
      </c>
      <c r="X690" s="79">
        <v>0.11</v>
      </c>
      <c r="Y690" s="56">
        <f t="shared" si="190"/>
        <v>7159599.9999999991</v>
      </c>
    </row>
    <row r="691" spans="1:25" s="120" customFormat="1" ht="14.25" customHeight="1" x14ac:dyDescent="0.35">
      <c r="A691" s="787"/>
      <c r="B691" s="784"/>
      <c r="C691" s="884"/>
      <c r="D691" s="787"/>
      <c r="E691" s="290" t="s">
        <v>607</v>
      </c>
      <c r="F691" s="281">
        <v>3</v>
      </c>
      <c r="G691" s="55" t="s">
        <v>50</v>
      </c>
      <c r="H691" s="715">
        <v>12920720.72072072</v>
      </c>
      <c r="I691" s="413">
        <f t="shared" si="191"/>
        <v>38762162.162162155</v>
      </c>
      <c r="J691" s="311">
        <v>0</v>
      </c>
      <c r="K691" s="415">
        <f t="shared" si="192"/>
        <v>0</v>
      </c>
      <c r="L691" s="415">
        <f t="shared" si="193"/>
        <v>38762162.162162155</v>
      </c>
      <c r="M691" s="792"/>
      <c r="N691" s="792"/>
      <c r="O691" s="792"/>
      <c r="P691" s="792"/>
      <c r="Q691" s="174" t="s">
        <v>330</v>
      </c>
      <c r="R691" s="519">
        <v>12920720</v>
      </c>
      <c r="S691" s="78">
        <f>SUM(F691*R691)</f>
        <v>38762160</v>
      </c>
      <c r="T691" s="79">
        <v>0.3</v>
      </c>
      <c r="U691" s="73">
        <f t="shared" si="194"/>
        <v>11628648</v>
      </c>
      <c r="V691" s="73">
        <f t="shared" si="195"/>
        <v>27133512</v>
      </c>
      <c r="W691" s="56">
        <f t="shared" si="196"/>
        <v>27133512</v>
      </c>
      <c r="X691" s="79">
        <v>0.11</v>
      </c>
      <c r="Y691" s="56">
        <f t="shared" si="190"/>
        <v>30118198.32</v>
      </c>
    </row>
    <row r="692" spans="1:25" s="120" customFormat="1" ht="14.25" customHeight="1" x14ac:dyDescent="0.35">
      <c r="A692" s="787"/>
      <c r="B692" s="784"/>
      <c r="C692" s="884"/>
      <c r="D692" s="787"/>
      <c r="E692" s="290" t="s">
        <v>608</v>
      </c>
      <c r="F692" s="281">
        <v>1</v>
      </c>
      <c r="G692" s="55" t="s">
        <v>50</v>
      </c>
      <c r="H692" s="715">
        <v>781081.08108108107</v>
      </c>
      <c r="I692" s="413">
        <f t="shared" si="191"/>
        <v>781081.08108108107</v>
      </c>
      <c r="J692" s="311">
        <v>0</v>
      </c>
      <c r="K692" s="415">
        <f t="shared" si="192"/>
        <v>0</v>
      </c>
      <c r="L692" s="415">
        <f t="shared" si="193"/>
        <v>781081.08108108107</v>
      </c>
      <c r="M692" s="792"/>
      <c r="N692" s="792"/>
      <c r="O692" s="792"/>
      <c r="P692" s="792"/>
      <c r="Q692" s="174" t="s">
        <v>330</v>
      </c>
      <c r="R692" s="519">
        <v>781081.08108108107</v>
      </c>
      <c r="S692" s="78">
        <f>SUM(F692*R692)</f>
        <v>781081.08108108107</v>
      </c>
      <c r="T692" s="79">
        <v>0.3</v>
      </c>
      <c r="U692" s="73">
        <f t="shared" si="194"/>
        <v>234324.32432432432</v>
      </c>
      <c r="V692" s="73">
        <f t="shared" si="195"/>
        <v>546756.75675675669</v>
      </c>
      <c r="W692" s="56">
        <f t="shared" si="196"/>
        <v>546756.75675675669</v>
      </c>
      <c r="X692" s="79">
        <v>0.11</v>
      </c>
      <c r="Y692" s="56">
        <f t="shared" si="190"/>
        <v>606899.99999999988</v>
      </c>
    </row>
    <row r="693" spans="1:25" s="120" customFormat="1" ht="14.25" customHeight="1" x14ac:dyDescent="0.35">
      <c r="A693" s="787"/>
      <c r="B693" s="784"/>
      <c r="C693" s="884"/>
      <c r="D693" s="787"/>
      <c r="E693" s="290" t="s">
        <v>609</v>
      </c>
      <c r="F693" s="281">
        <v>1</v>
      </c>
      <c r="G693" s="55" t="s">
        <v>50</v>
      </c>
      <c r="H693" s="715">
        <v>1057657.6576576575</v>
      </c>
      <c r="I693" s="413">
        <f t="shared" si="191"/>
        <v>1057657.6576576575</v>
      </c>
      <c r="J693" s="311">
        <v>0</v>
      </c>
      <c r="K693" s="415">
        <f t="shared" si="192"/>
        <v>0</v>
      </c>
      <c r="L693" s="415">
        <f t="shared" si="193"/>
        <v>1057657.6576576575</v>
      </c>
      <c r="M693" s="792"/>
      <c r="N693" s="792"/>
      <c r="O693" s="792"/>
      <c r="P693" s="792"/>
      <c r="Q693" s="174" t="s">
        <v>330</v>
      </c>
      <c r="R693" s="519">
        <v>1057657</v>
      </c>
      <c r="S693" s="78">
        <f>SUM(F693*R693)</f>
        <v>1057657</v>
      </c>
      <c r="T693" s="79">
        <v>0.3</v>
      </c>
      <c r="U693" s="73">
        <f t="shared" si="194"/>
        <v>317297.09999999998</v>
      </c>
      <c r="V693" s="73">
        <f t="shared" si="195"/>
        <v>740359.9</v>
      </c>
      <c r="W693" s="56">
        <f t="shared" si="196"/>
        <v>740359.9</v>
      </c>
      <c r="X693" s="79">
        <v>0.11</v>
      </c>
      <c r="Y693" s="56">
        <f t="shared" si="190"/>
        <v>821799.48900000006</v>
      </c>
    </row>
    <row r="694" spans="1:25" s="120" customFormat="1" ht="15.5" x14ac:dyDescent="0.35">
      <c r="A694" s="788"/>
      <c r="B694" s="785"/>
      <c r="C694" s="839"/>
      <c r="D694" s="788"/>
      <c r="E694" s="520" t="s">
        <v>610</v>
      </c>
      <c r="F694" s="720">
        <v>2</v>
      </c>
      <c r="G694" s="335" t="s">
        <v>50</v>
      </c>
      <c r="H694" s="717">
        <v>1795495.4954954954</v>
      </c>
      <c r="I694" s="44">
        <f t="shared" si="191"/>
        <v>3590990.9909909908</v>
      </c>
      <c r="J694" s="315">
        <v>0</v>
      </c>
      <c r="K694" s="383">
        <f t="shared" si="192"/>
        <v>0</v>
      </c>
      <c r="L694" s="383">
        <f t="shared" si="193"/>
        <v>3590990.9909909908</v>
      </c>
      <c r="M694" s="793"/>
      <c r="N694" s="793"/>
      <c r="O694" s="793"/>
      <c r="P694" s="793"/>
      <c r="Q694" s="689" t="s">
        <v>330</v>
      </c>
      <c r="R694" s="545">
        <v>1795495</v>
      </c>
      <c r="S694" s="97">
        <f>SUM(F694*R694)</f>
        <v>3590990</v>
      </c>
      <c r="T694" s="83">
        <v>0.3</v>
      </c>
      <c r="U694" s="81">
        <f t="shared" si="194"/>
        <v>1077297</v>
      </c>
      <c r="V694" s="81">
        <f t="shared" si="195"/>
        <v>2513693</v>
      </c>
      <c r="W694" s="46">
        <f t="shared" si="196"/>
        <v>2513693</v>
      </c>
      <c r="X694" s="83">
        <v>0.11</v>
      </c>
      <c r="Y694" s="46">
        <f t="shared" si="190"/>
        <v>2790199.23</v>
      </c>
    </row>
    <row r="695" spans="1:25" s="20" customFormat="1" ht="15.5" x14ac:dyDescent="0.35">
      <c r="A695" s="139">
        <v>4</v>
      </c>
      <c r="B695" s="140">
        <v>45825</v>
      </c>
      <c r="C695" s="141">
        <v>118510625</v>
      </c>
      <c r="D695" s="139" t="s">
        <v>611</v>
      </c>
      <c r="E695" s="491" t="s">
        <v>616</v>
      </c>
      <c r="F695" s="139">
        <v>1</v>
      </c>
      <c r="G695" s="147" t="s">
        <v>52</v>
      </c>
      <c r="H695" s="515">
        <v>105405405.405</v>
      </c>
      <c r="I695" s="145">
        <f t="shared" si="191"/>
        <v>105405405.405</v>
      </c>
      <c r="J695" s="149">
        <v>0</v>
      </c>
      <c r="K695" s="146">
        <f t="shared" si="192"/>
        <v>0</v>
      </c>
      <c r="L695" s="145">
        <f t="shared" si="193"/>
        <v>105405405.405</v>
      </c>
      <c r="M695" s="121">
        <f>SUM(L695:L695)</f>
        <v>105405405.405</v>
      </c>
      <c r="N695" s="121">
        <f>SUM(M695*11%)</f>
        <v>11594594.594550001</v>
      </c>
      <c r="O695" s="121">
        <f>SUM(M695*1.5%)</f>
        <v>1581081.0810749999</v>
      </c>
      <c r="P695" s="121">
        <f>SUM(M695+N695)</f>
        <v>116999999.99955</v>
      </c>
      <c r="Q695" s="258" t="s">
        <v>330</v>
      </c>
      <c r="R695" s="719">
        <v>105405405</v>
      </c>
      <c r="S695" s="148">
        <f>SUM(F695*R695)</f>
        <v>105405405</v>
      </c>
      <c r="T695" s="147">
        <v>0.3</v>
      </c>
      <c r="U695" s="121">
        <f t="shared" si="194"/>
        <v>31621621.5</v>
      </c>
      <c r="V695" s="121">
        <f t="shared" si="195"/>
        <v>73783783.5</v>
      </c>
      <c r="W695" s="146">
        <f t="shared" si="196"/>
        <v>73783783.5</v>
      </c>
      <c r="X695" s="147">
        <v>0.11</v>
      </c>
      <c r="Y695" s="146">
        <f t="shared" si="190"/>
        <v>81899999.685000002</v>
      </c>
    </row>
    <row r="696" spans="1:25" s="120" customFormat="1" ht="30" customHeight="1" x14ac:dyDescent="0.35">
      <c r="A696" s="139">
        <v>5</v>
      </c>
      <c r="B696" s="140">
        <v>45826</v>
      </c>
      <c r="C696" s="141" t="s">
        <v>614</v>
      </c>
      <c r="D696" s="139" t="s">
        <v>247</v>
      </c>
      <c r="E696" s="292" t="s">
        <v>284</v>
      </c>
      <c r="F696" s="139">
        <v>96</v>
      </c>
      <c r="G696" s="147" t="s">
        <v>45</v>
      </c>
      <c r="H696" s="536">
        <v>150450.45000000001</v>
      </c>
      <c r="I696" s="145">
        <f t="shared" si="191"/>
        <v>14443243.200000001</v>
      </c>
      <c r="J696" s="147">
        <v>0</v>
      </c>
      <c r="K696" s="146">
        <f t="shared" si="192"/>
        <v>0</v>
      </c>
      <c r="L696" s="146">
        <f t="shared" si="193"/>
        <v>14443243.200000001</v>
      </c>
      <c r="M696" s="121">
        <f>SUM(L696:L696)</f>
        <v>14443243.200000001</v>
      </c>
      <c r="N696" s="121">
        <f>SUM(M696*11%)</f>
        <v>1588756.7520000001</v>
      </c>
      <c r="O696" s="121">
        <f>SUM(M696*1.5%)</f>
        <v>216648.64800000002</v>
      </c>
      <c r="P696" s="122">
        <f>SUM(M696+N696)</f>
        <v>16031999.952000001</v>
      </c>
      <c r="Q696" s="582" t="s">
        <v>426</v>
      </c>
      <c r="R696" s="554">
        <v>154000</v>
      </c>
      <c r="S696" s="148">
        <f>SUM(F696*R696)</f>
        <v>14784000</v>
      </c>
      <c r="T696" s="149">
        <v>0.22500000000000001</v>
      </c>
      <c r="U696" s="121">
        <f t="shared" si="194"/>
        <v>3326400</v>
      </c>
      <c r="V696" s="121">
        <f t="shared" si="195"/>
        <v>11457600</v>
      </c>
      <c r="W696" s="146">
        <f t="shared" si="196"/>
        <v>11457600</v>
      </c>
      <c r="X696" s="149">
        <v>0.11</v>
      </c>
      <c r="Y696" s="146">
        <f t="shared" si="190"/>
        <v>12717936</v>
      </c>
    </row>
    <row r="697" spans="1:25" s="366" customFormat="1" ht="15.5" x14ac:dyDescent="0.35">
      <c r="A697" s="139">
        <v>6</v>
      </c>
      <c r="B697" s="140">
        <v>45826</v>
      </c>
      <c r="C697" s="141" t="s">
        <v>615</v>
      </c>
      <c r="D697" s="139" t="s">
        <v>328</v>
      </c>
      <c r="E697" s="190" t="s">
        <v>322</v>
      </c>
      <c r="F697" s="139">
        <v>13</v>
      </c>
      <c r="G697" s="147" t="s">
        <v>45</v>
      </c>
      <c r="H697" s="274">
        <v>360360.36</v>
      </c>
      <c r="I697" s="145">
        <f t="shared" si="191"/>
        <v>4684684.68</v>
      </c>
      <c r="J697" s="149">
        <v>0</v>
      </c>
      <c r="K697" s="146">
        <f t="shared" si="192"/>
        <v>0</v>
      </c>
      <c r="L697" s="145">
        <f t="shared" si="193"/>
        <v>4684684.68</v>
      </c>
      <c r="M697" s="121">
        <f>SUM(L697:L697)</f>
        <v>4684684.68</v>
      </c>
      <c r="N697" s="121">
        <f>SUM(M697*11%)</f>
        <v>515315.31479999999</v>
      </c>
      <c r="O697" s="121">
        <f>SUM(M697*1.5%)</f>
        <v>70270.270199999999</v>
      </c>
      <c r="P697" s="121">
        <f>SUM(M697+N697)</f>
        <v>5199999.9947999995</v>
      </c>
      <c r="Q697" s="258" t="s">
        <v>232</v>
      </c>
      <c r="R697" s="514">
        <v>360360.36</v>
      </c>
      <c r="S697" s="148">
        <f>SUM(F697*R697)</f>
        <v>4684684.68</v>
      </c>
      <c r="T697" s="147">
        <v>0.3</v>
      </c>
      <c r="U697" s="121">
        <f t="shared" si="194"/>
        <v>1405405.4039999999</v>
      </c>
      <c r="V697" s="121">
        <f t="shared" si="195"/>
        <v>3279279.2759999996</v>
      </c>
      <c r="W697" s="146">
        <f t="shared" si="196"/>
        <v>3279279.2759999996</v>
      </c>
      <c r="X697" s="147">
        <v>0.11</v>
      </c>
      <c r="Y697" s="146">
        <f t="shared" si="190"/>
        <v>3639999.9963599998</v>
      </c>
    </row>
    <row r="698" spans="1:25" ht="15.5" x14ac:dyDescent="0.35">
      <c r="A698" s="786">
        <v>7</v>
      </c>
      <c r="B698" s="783">
        <v>45824</v>
      </c>
      <c r="C698" s="859">
        <v>118540625</v>
      </c>
      <c r="D698" s="786" t="s">
        <v>63</v>
      </c>
      <c r="E698" s="86" t="s">
        <v>91</v>
      </c>
      <c r="F698" s="203">
        <v>1</v>
      </c>
      <c r="G698" s="133" t="s">
        <v>46</v>
      </c>
      <c r="H698" s="92">
        <v>617000</v>
      </c>
      <c r="I698" s="123">
        <f t="shared" si="191"/>
        <v>617000</v>
      </c>
      <c r="J698" s="87">
        <v>0.2</v>
      </c>
      <c r="K698" s="134">
        <f t="shared" si="192"/>
        <v>123400</v>
      </c>
      <c r="L698" s="134">
        <f t="shared" si="193"/>
        <v>493600</v>
      </c>
      <c r="M698" s="134">
        <f>SUM(L698:L699)</f>
        <v>794400</v>
      </c>
      <c r="N698" s="134">
        <f>SUM(M698*11%)</f>
        <v>87384</v>
      </c>
      <c r="O698" s="129"/>
      <c r="P698" s="129">
        <f>SUM(M698+N698)</f>
        <v>881784</v>
      </c>
      <c r="Q698" s="171" t="s">
        <v>40</v>
      </c>
      <c r="R698" s="137">
        <v>334000</v>
      </c>
      <c r="S698" s="137">
        <f>SUM(F698*R698)</f>
        <v>334000</v>
      </c>
      <c r="T698" s="138">
        <v>0</v>
      </c>
      <c r="U698" s="129">
        <f t="shared" si="194"/>
        <v>0</v>
      </c>
      <c r="V698" s="129">
        <f t="shared" si="195"/>
        <v>334000</v>
      </c>
      <c r="W698" s="134">
        <f t="shared" si="196"/>
        <v>334000</v>
      </c>
      <c r="X698" s="138">
        <v>0.11</v>
      </c>
      <c r="Y698" s="134">
        <f>SUM(W698)+(W698*X698)</f>
        <v>370740</v>
      </c>
    </row>
    <row r="699" spans="1:25" ht="15.5" x14ac:dyDescent="0.35">
      <c r="A699" s="788"/>
      <c r="B699" s="785"/>
      <c r="C699" s="861"/>
      <c r="D699" s="788"/>
      <c r="E699" s="90" t="s">
        <v>192</v>
      </c>
      <c r="F699" s="323">
        <v>1</v>
      </c>
      <c r="G699" s="136" t="s">
        <v>42</v>
      </c>
      <c r="H699" s="316">
        <v>376000</v>
      </c>
      <c r="I699" s="44">
        <f t="shared" si="191"/>
        <v>376000</v>
      </c>
      <c r="J699" s="91">
        <v>0.2</v>
      </c>
      <c r="K699" s="46">
        <f t="shared" si="192"/>
        <v>75200</v>
      </c>
      <c r="L699" s="46">
        <f t="shared" si="193"/>
        <v>300800</v>
      </c>
      <c r="M699" s="46"/>
      <c r="N699" s="46"/>
      <c r="O699" s="81"/>
      <c r="P699" s="81"/>
      <c r="Q699" s="128" t="s">
        <v>40</v>
      </c>
      <c r="R699" s="97">
        <v>165000</v>
      </c>
      <c r="S699" s="97">
        <f>SUM(F699*R699)</f>
        <v>165000</v>
      </c>
      <c r="T699" s="83">
        <v>0</v>
      </c>
      <c r="U699" s="81">
        <f t="shared" si="194"/>
        <v>0</v>
      </c>
      <c r="V699" s="81">
        <f t="shared" si="195"/>
        <v>165000</v>
      </c>
      <c r="W699" s="46">
        <f t="shared" si="196"/>
        <v>165000</v>
      </c>
      <c r="X699" s="83">
        <v>0.11</v>
      </c>
      <c r="Y699" s="46">
        <f>SUM(W699)+(W699*X699)</f>
        <v>183150</v>
      </c>
    </row>
    <row r="700" spans="1:25" s="120" customFormat="1" ht="15.5" x14ac:dyDescent="0.35">
      <c r="A700" s="139">
        <v>8</v>
      </c>
      <c r="B700" s="140">
        <v>45828</v>
      </c>
      <c r="C700" s="141">
        <v>118550625</v>
      </c>
      <c r="D700" s="139" t="s">
        <v>141</v>
      </c>
      <c r="E700" s="190" t="s">
        <v>224</v>
      </c>
      <c r="F700" s="231">
        <v>50</v>
      </c>
      <c r="G700" s="531" t="s">
        <v>45</v>
      </c>
      <c r="H700" s="536">
        <v>1256756.7560000001</v>
      </c>
      <c r="I700" s="145">
        <f t="shared" si="191"/>
        <v>62837837.800000004</v>
      </c>
      <c r="J700" s="152">
        <v>0</v>
      </c>
      <c r="K700" s="146">
        <f t="shared" si="192"/>
        <v>0</v>
      </c>
      <c r="L700" s="146">
        <f t="shared" si="193"/>
        <v>62837837.800000004</v>
      </c>
      <c r="M700" s="146">
        <f>SUM(L700:L700)</f>
        <v>62837837.800000004</v>
      </c>
      <c r="N700" s="146">
        <f>SUM(M700*11%)</f>
        <v>6912162.1580000008</v>
      </c>
      <c r="O700" s="146">
        <f>SUM(M700*1.375%)</f>
        <v>864020.26975000009</v>
      </c>
      <c r="P700" s="146">
        <f>SUM(M700+N700)</f>
        <v>69749999.958000004</v>
      </c>
      <c r="Q700" s="143" t="s">
        <v>225</v>
      </c>
      <c r="R700" s="566">
        <v>1256756.8</v>
      </c>
      <c r="S700" s="148">
        <f>SUM(F700*R700)</f>
        <v>62837840</v>
      </c>
      <c r="T700" s="149">
        <v>0.3</v>
      </c>
      <c r="U700" s="121">
        <f t="shared" si="194"/>
        <v>18851352</v>
      </c>
      <c r="V700" s="121">
        <f t="shared" si="195"/>
        <v>43986488</v>
      </c>
      <c r="W700" s="146">
        <f t="shared" si="196"/>
        <v>43986488</v>
      </c>
      <c r="X700" s="149">
        <v>0.11</v>
      </c>
      <c r="Y700" s="146">
        <f>SUM(W700+(W700*X700))</f>
        <v>48825001.68</v>
      </c>
    </row>
    <row r="701" spans="1:25" ht="15.5" x14ac:dyDescent="0.35">
      <c r="A701" s="786">
        <v>9</v>
      </c>
      <c r="B701" s="783">
        <v>45824</v>
      </c>
      <c r="C701" s="859">
        <v>118560625</v>
      </c>
      <c r="D701" s="786" t="s">
        <v>63</v>
      </c>
      <c r="E701" s="32" t="s">
        <v>619</v>
      </c>
      <c r="F701" s="203">
        <v>1</v>
      </c>
      <c r="G701" s="133" t="s">
        <v>64</v>
      </c>
      <c r="H701" s="92">
        <v>2244000</v>
      </c>
      <c r="I701" s="123">
        <f t="shared" si="191"/>
        <v>2244000</v>
      </c>
      <c r="J701" s="87">
        <v>0</v>
      </c>
      <c r="K701" s="134">
        <f t="shared" si="192"/>
        <v>0</v>
      </c>
      <c r="L701" s="134">
        <f t="shared" si="193"/>
        <v>2244000</v>
      </c>
      <c r="M701" s="134">
        <f>SUM(L701:L703)</f>
        <v>4642000</v>
      </c>
      <c r="N701" s="134">
        <f>SUM(M701*11%)</f>
        <v>510620</v>
      </c>
      <c r="O701" s="129"/>
      <c r="P701" s="129">
        <f>SUM(M701+N701)</f>
        <v>5152620</v>
      </c>
      <c r="Q701" s="171" t="s">
        <v>622</v>
      </c>
      <c r="R701" s="137">
        <v>2021622</v>
      </c>
      <c r="S701" s="137">
        <f>SUM(F701*R701)</f>
        <v>2021622</v>
      </c>
      <c r="T701" s="138">
        <v>0.3</v>
      </c>
      <c r="U701" s="129">
        <f t="shared" si="194"/>
        <v>606486.6</v>
      </c>
      <c r="V701" s="129">
        <f t="shared" si="195"/>
        <v>1415135.4</v>
      </c>
      <c r="W701" s="134">
        <f t="shared" si="196"/>
        <v>1415135.4</v>
      </c>
      <c r="X701" s="138">
        <v>0.11</v>
      </c>
      <c r="Y701" s="134">
        <f>SUM(W701)+(W701*X701)</f>
        <v>1570800.294</v>
      </c>
    </row>
    <row r="702" spans="1:25" ht="15.5" x14ac:dyDescent="0.35">
      <c r="A702" s="787"/>
      <c r="B702" s="784"/>
      <c r="C702" s="860"/>
      <c r="D702" s="787"/>
      <c r="E702" s="32" t="s">
        <v>620</v>
      </c>
      <c r="F702" s="300">
        <v>1</v>
      </c>
      <c r="G702" s="158" t="s">
        <v>64</v>
      </c>
      <c r="H702" s="312">
        <v>2048000</v>
      </c>
      <c r="I702" s="54">
        <f t="shared" si="191"/>
        <v>2048000</v>
      </c>
      <c r="J702" s="72">
        <v>0</v>
      </c>
      <c r="K702" s="56">
        <f t="shared" si="192"/>
        <v>0</v>
      </c>
      <c r="L702" s="56">
        <f t="shared" si="193"/>
        <v>2048000</v>
      </c>
      <c r="M702" s="56"/>
      <c r="N702" s="56"/>
      <c r="O702" s="73"/>
      <c r="P702" s="73"/>
      <c r="Q702" s="77" t="s">
        <v>622</v>
      </c>
      <c r="R702" s="78">
        <v>1845045</v>
      </c>
      <c r="S702" s="78">
        <f>SUM(F702*R702)</f>
        <v>1845045</v>
      </c>
      <c r="T702" s="79">
        <v>0.3</v>
      </c>
      <c r="U702" s="73">
        <f t="shared" si="194"/>
        <v>553513.5</v>
      </c>
      <c r="V702" s="73">
        <f t="shared" si="195"/>
        <v>1291531.5</v>
      </c>
      <c r="W702" s="56">
        <f t="shared" si="196"/>
        <v>1291531.5</v>
      </c>
      <c r="X702" s="79">
        <v>0.11</v>
      </c>
      <c r="Y702" s="56">
        <f>SUM(W702)+(W702*X702)</f>
        <v>1433599.9650000001</v>
      </c>
    </row>
    <row r="703" spans="1:25" ht="15.5" x14ac:dyDescent="0.35">
      <c r="A703" s="788"/>
      <c r="B703" s="785"/>
      <c r="C703" s="861"/>
      <c r="D703" s="788"/>
      <c r="E703" s="90" t="s">
        <v>621</v>
      </c>
      <c r="F703" s="323">
        <v>1</v>
      </c>
      <c r="G703" s="136" t="s">
        <v>64</v>
      </c>
      <c r="H703" s="316">
        <v>350000</v>
      </c>
      <c r="I703" s="44">
        <f t="shared" si="191"/>
        <v>350000</v>
      </c>
      <c r="J703" s="91">
        <v>0</v>
      </c>
      <c r="K703" s="46">
        <f t="shared" si="192"/>
        <v>0</v>
      </c>
      <c r="L703" s="46">
        <f t="shared" si="193"/>
        <v>350000</v>
      </c>
      <c r="M703" s="46"/>
      <c r="N703" s="46"/>
      <c r="O703" s="81"/>
      <c r="P703" s="81"/>
      <c r="Q703" s="128" t="s">
        <v>622</v>
      </c>
      <c r="R703" s="97">
        <v>315315</v>
      </c>
      <c r="S703" s="97">
        <f>SUM(F703*R703)</f>
        <v>315315</v>
      </c>
      <c r="T703" s="83">
        <v>0.3</v>
      </c>
      <c r="U703" s="81">
        <f t="shared" si="194"/>
        <v>94594.5</v>
      </c>
      <c r="V703" s="81">
        <f t="shared" si="195"/>
        <v>220720.5</v>
      </c>
      <c r="W703" s="46">
        <f t="shared" si="196"/>
        <v>220720.5</v>
      </c>
      <c r="X703" s="83">
        <v>0.11</v>
      </c>
      <c r="Y703" s="46">
        <f>SUM(W703)+(W703*X703)</f>
        <v>244999.755</v>
      </c>
    </row>
    <row r="704" spans="1:25" s="120" customFormat="1" ht="15.5" x14ac:dyDescent="0.35">
      <c r="A704" s="780">
        <v>10</v>
      </c>
      <c r="B704" s="783">
        <v>45818</v>
      </c>
      <c r="C704" s="786">
        <v>118570625</v>
      </c>
      <c r="D704" s="786" t="s">
        <v>269</v>
      </c>
      <c r="E704" s="172" t="s">
        <v>94</v>
      </c>
      <c r="F704" s="203">
        <v>1</v>
      </c>
      <c r="G704" s="133" t="s">
        <v>45</v>
      </c>
      <c r="H704" s="204">
        <v>1534000</v>
      </c>
      <c r="I704" s="123">
        <f t="shared" si="191"/>
        <v>1534000</v>
      </c>
      <c r="J704" s="133">
        <v>0.2</v>
      </c>
      <c r="K704" s="134">
        <f t="shared" si="192"/>
        <v>306800</v>
      </c>
      <c r="L704" s="134">
        <f t="shared" si="193"/>
        <v>1227200</v>
      </c>
      <c r="M704" s="451">
        <f>SUM(L704:L706)</f>
        <v>2983200</v>
      </c>
      <c r="N704" s="451">
        <f>SUM(M704*11%)</f>
        <v>328152</v>
      </c>
      <c r="O704" s="452"/>
      <c r="P704" s="129">
        <f>SUM(M704+N704)</f>
        <v>3311352</v>
      </c>
      <c r="Q704" s="485" t="s">
        <v>258</v>
      </c>
      <c r="R704" s="337">
        <v>613000</v>
      </c>
      <c r="S704" s="137">
        <f>SUM(F704*R704)</f>
        <v>613000</v>
      </c>
      <c r="T704" s="138">
        <v>0</v>
      </c>
      <c r="U704" s="129">
        <f t="shared" si="194"/>
        <v>0</v>
      </c>
      <c r="V704" s="129">
        <f t="shared" si="195"/>
        <v>613000</v>
      </c>
      <c r="W704" s="134">
        <f t="shared" si="196"/>
        <v>613000</v>
      </c>
      <c r="X704" s="138">
        <v>0.11</v>
      </c>
      <c r="Y704" s="134">
        <f t="shared" ref="Y704:Y735" si="197">SUM(W704+(W704*X704))</f>
        <v>680430</v>
      </c>
    </row>
    <row r="705" spans="1:25" s="120" customFormat="1" ht="15.5" x14ac:dyDescent="0.35">
      <c r="A705" s="781"/>
      <c r="B705" s="784"/>
      <c r="C705" s="787"/>
      <c r="D705" s="787"/>
      <c r="E705" s="290" t="s">
        <v>270</v>
      </c>
      <c r="F705" s="75">
        <v>1</v>
      </c>
      <c r="G705" s="158" t="s">
        <v>42</v>
      </c>
      <c r="H705" s="157">
        <v>1856000</v>
      </c>
      <c r="I705" s="54">
        <f t="shared" si="191"/>
        <v>1856000</v>
      </c>
      <c r="J705" s="158">
        <v>0.2</v>
      </c>
      <c r="K705" s="56">
        <f t="shared" si="192"/>
        <v>371200</v>
      </c>
      <c r="L705" s="56">
        <f t="shared" si="193"/>
        <v>1484800</v>
      </c>
      <c r="M705" s="483"/>
      <c r="N705" s="483"/>
      <c r="O705" s="481"/>
      <c r="P705" s="270"/>
      <c r="Q705" s="484" t="s">
        <v>258</v>
      </c>
      <c r="R705" s="483">
        <v>668000</v>
      </c>
      <c r="S705" s="78">
        <f>SUM(F705*R705)</f>
        <v>668000</v>
      </c>
      <c r="T705" s="79">
        <v>0</v>
      </c>
      <c r="U705" s="73">
        <f t="shared" si="194"/>
        <v>0</v>
      </c>
      <c r="V705" s="73">
        <f t="shared" si="195"/>
        <v>668000</v>
      </c>
      <c r="W705" s="56">
        <f t="shared" si="196"/>
        <v>668000</v>
      </c>
      <c r="X705" s="79">
        <v>0.11</v>
      </c>
      <c r="Y705" s="56">
        <f t="shared" si="197"/>
        <v>741480</v>
      </c>
    </row>
    <row r="706" spans="1:25" s="120" customFormat="1" ht="15.5" x14ac:dyDescent="0.35">
      <c r="A706" s="782"/>
      <c r="B706" s="785"/>
      <c r="C706" s="788"/>
      <c r="D706" s="788"/>
      <c r="E706" s="184" t="s">
        <v>192</v>
      </c>
      <c r="F706" s="202">
        <v>1</v>
      </c>
      <c r="G706" s="136" t="s">
        <v>42</v>
      </c>
      <c r="H706" s="177">
        <v>339000</v>
      </c>
      <c r="I706" s="44">
        <f t="shared" si="191"/>
        <v>339000</v>
      </c>
      <c r="J706" s="136">
        <v>0.2</v>
      </c>
      <c r="K706" s="46">
        <f t="shared" si="192"/>
        <v>67800</v>
      </c>
      <c r="L706" s="46">
        <f t="shared" si="193"/>
        <v>271200</v>
      </c>
      <c r="M706" s="487"/>
      <c r="N706" s="487"/>
      <c r="O706" s="488"/>
      <c r="P706" s="240"/>
      <c r="Q706" s="489" t="s">
        <v>258</v>
      </c>
      <c r="R706" s="338">
        <v>165000</v>
      </c>
      <c r="S706" s="97">
        <f>SUM(F706*R706)</f>
        <v>165000</v>
      </c>
      <c r="T706" s="83">
        <v>0</v>
      </c>
      <c r="U706" s="81">
        <f t="shared" si="194"/>
        <v>0</v>
      </c>
      <c r="V706" s="81">
        <f t="shared" si="195"/>
        <v>165000</v>
      </c>
      <c r="W706" s="46">
        <f t="shared" si="196"/>
        <v>165000</v>
      </c>
      <c r="X706" s="83">
        <v>0.11</v>
      </c>
      <c r="Y706" s="46">
        <f t="shared" si="197"/>
        <v>183150</v>
      </c>
    </row>
    <row r="707" spans="1:25" s="465" customFormat="1" ht="15.5" x14ac:dyDescent="0.35">
      <c r="A707" s="194">
        <v>11</v>
      </c>
      <c r="B707" s="140">
        <v>45832</v>
      </c>
      <c r="C707" s="273">
        <v>118580625</v>
      </c>
      <c r="D707" s="774"/>
      <c r="E707" s="143" t="s">
        <v>623</v>
      </c>
      <c r="F707" s="139">
        <v>1</v>
      </c>
      <c r="G707" s="147" t="s">
        <v>64</v>
      </c>
      <c r="H707" s="469">
        <v>7720000</v>
      </c>
      <c r="I707" s="258">
        <f t="shared" si="191"/>
        <v>7720000</v>
      </c>
      <c r="J707" s="147">
        <v>0</v>
      </c>
      <c r="K707" s="470">
        <f t="shared" si="192"/>
        <v>0</v>
      </c>
      <c r="L707" s="470">
        <f t="shared" si="193"/>
        <v>7720000</v>
      </c>
      <c r="M707" s="146">
        <f>SUM(L707)</f>
        <v>7720000</v>
      </c>
      <c r="N707" s="303">
        <f>SUM(M707*11%)</f>
        <v>849200</v>
      </c>
      <c r="O707" s="252"/>
      <c r="P707" s="146">
        <f>SUM(M707+N707)</f>
        <v>8569200</v>
      </c>
      <c r="Q707" s="143" t="s">
        <v>335</v>
      </c>
      <c r="R707" s="193">
        <v>4550000</v>
      </c>
      <c r="S707" s="471">
        <f>SUM(F707*R707)</f>
        <v>4550000</v>
      </c>
      <c r="T707" s="147">
        <v>0</v>
      </c>
      <c r="U707" s="470">
        <f t="shared" si="194"/>
        <v>0</v>
      </c>
      <c r="V707" s="470">
        <f t="shared" si="195"/>
        <v>4550000</v>
      </c>
      <c r="W707" s="470">
        <f t="shared" si="196"/>
        <v>4550000</v>
      </c>
      <c r="X707" s="149">
        <v>0.11</v>
      </c>
      <c r="Y707" s="470">
        <f t="shared" si="197"/>
        <v>5050500</v>
      </c>
    </row>
    <row r="708" spans="1:25" s="120" customFormat="1" ht="15.5" x14ac:dyDescent="0.35">
      <c r="A708" s="139">
        <v>12</v>
      </c>
      <c r="B708" s="140">
        <v>45833</v>
      </c>
      <c r="C708" s="141" t="s">
        <v>624</v>
      </c>
      <c r="D708" s="139" t="s">
        <v>236</v>
      </c>
      <c r="E708" s="264" t="s">
        <v>234</v>
      </c>
      <c r="F708" s="139">
        <v>15</v>
      </c>
      <c r="G708" s="147" t="s">
        <v>52</v>
      </c>
      <c r="H708" s="536">
        <v>186486.486</v>
      </c>
      <c r="I708" s="145">
        <f t="shared" si="191"/>
        <v>2797297.29</v>
      </c>
      <c r="J708" s="152">
        <v>0</v>
      </c>
      <c r="K708" s="146">
        <f t="shared" si="192"/>
        <v>0</v>
      </c>
      <c r="L708" s="146">
        <f t="shared" si="193"/>
        <v>2797297.29</v>
      </c>
      <c r="M708" s="121">
        <f>SUM(L708:L708)</f>
        <v>2797297.29</v>
      </c>
      <c r="N708" s="121">
        <f>SUM(M708*11%)</f>
        <v>307702.70189999999</v>
      </c>
      <c r="O708" s="121">
        <f>SUM(M708*1.5%)</f>
        <v>41959.459349999997</v>
      </c>
      <c r="P708" s="121">
        <f>SUM(M708+N708)</f>
        <v>3104999.9918999998</v>
      </c>
      <c r="Q708" s="250" t="s">
        <v>227</v>
      </c>
      <c r="R708" s="655">
        <v>186486.486</v>
      </c>
      <c r="S708" s="148">
        <f>SUM(F708*R708)</f>
        <v>2797297.29</v>
      </c>
      <c r="T708" s="149">
        <v>0.3</v>
      </c>
      <c r="U708" s="121">
        <f t="shared" si="194"/>
        <v>839189.18700000003</v>
      </c>
      <c r="V708" s="121">
        <f t="shared" si="195"/>
        <v>1958108.1030000001</v>
      </c>
      <c r="W708" s="121">
        <f t="shared" si="196"/>
        <v>1958108.1030000001</v>
      </c>
      <c r="X708" s="149">
        <v>0.11</v>
      </c>
      <c r="Y708" s="121">
        <f t="shared" si="197"/>
        <v>2173499.9943300001</v>
      </c>
    </row>
    <row r="709" spans="1:25" s="120" customFormat="1" ht="15.5" x14ac:dyDescent="0.35">
      <c r="A709" s="786">
        <v>13</v>
      </c>
      <c r="B709" s="783">
        <v>45813</v>
      </c>
      <c r="C709" s="786">
        <v>118600625</v>
      </c>
      <c r="D709" s="786" t="s">
        <v>37</v>
      </c>
      <c r="E709" s="172" t="s">
        <v>353</v>
      </c>
      <c r="F709" s="318">
        <v>15</v>
      </c>
      <c r="G709" s="319" t="s">
        <v>45</v>
      </c>
      <c r="H709" s="204">
        <v>27000</v>
      </c>
      <c r="I709" s="412">
        <f t="shared" si="191"/>
        <v>405000</v>
      </c>
      <c r="J709" s="319">
        <v>0.2</v>
      </c>
      <c r="K709" s="382">
        <f t="shared" si="192"/>
        <v>81000</v>
      </c>
      <c r="L709" s="382">
        <f t="shared" si="193"/>
        <v>324000</v>
      </c>
      <c r="M709" s="846">
        <f>SUM(L709:L742)</f>
        <v>119670900</v>
      </c>
      <c r="N709" s="846">
        <f>SUM(M709*11%)</f>
        <v>13163799</v>
      </c>
      <c r="O709" s="187"/>
      <c r="P709" s="846">
        <f>SUM(M709+N709)</f>
        <v>132834699</v>
      </c>
      <c r="Q709" s="485" t="s">
        <v>88</v>
      </c>
      <c r="R709" s="337">
        <v>9009</v>
      </c>
      <c r="S709" s="649">
        <f>SUM(F709*R709)</f>
        <v>135135</v>
      </c>
      <c r="T709" s="638">
        <v>0</v>
      </c>
      <c r="U709" s="239">
        <f t="shared" si="194"/>
        <v>0</v>
      </c>
      <c r="V709" s="239">
        <f t="shared" si="195"/>
        <v>135135</v>
      </c>
      <c r="W709" s="238">
        <f t="shared" si="196"/>
        <v>135135</v>
      </c>
      <c r="X709" s="638">
        <v>0</v>
      </c>
      <c r="Y709" s="238">
        <f t="shared" si="197"/>
        <v>135135</v>
      </c>
    </row>
    <row r="710" spans="1:25" s="120" customFormat="1" ht="15.5" x14ac:dyDescent="0.35">
      <c r="A710" s="787"/>
      <c r="B710" s="784"/>
      <c r="C710" s="787"/>
      <c r="D710" s="787"/>
      <c r="E710" s="282" t="s">
        <v>177</v>
      </c>
      <c r="F710" s="310">
        <v>1</v>
      </c>
      <c r="G710" s="311" t="s">
        <v>39</v>
      </c>
      <c r="H710" s="312">
        <v>983000</v>
      </c>
      <c r="I710" s="413">
        <f t="shared" si="191"/>
        <v>983000</v>
      </c>
      <c r="J710" s="311">
        <v>0</v>
      </c>
      <c r="K710" s="415">
        <f t="shared" si="192"/>
        <v>0</v>
      </c>
      <c r="L710" s="415">
        <f t="shared" si="193"/>
        <v>983000</v>
      </c>
      <c r="M710" s="848"/>
      <c r="N710" s="848"/>
      <c r="O710" s="197"/>
      <c r="P710" s="848"/>
      <c r="Q710" s="484" t="s">
        <v>258</v>
      </c>
      <c r="R710" s="483">
        <v>424765</v>
      </c>
      <c r="S710" s="155">
        <f>SUM(F710*R710)</f>
        <v>424765</v>
      </c>
      <c r="T710" s="156">
        <v>0</v>
      </c>
      <c r="U710" s="480">
        <f t="shared" si="194"/>
        <v>0</v>
      </c>
      <c r="V710" s="480">
        <f t="shared" si="195"/>
        <v>424765</v>
      </c>
      <c r="W710" s="424">
        <f t="shared" si="196"/>
        <v>424765</v>
      </c>
      <c r="X710" s="156">
        <v>0.11</v>
      </c>
      <c r="Y710" s="424">
        <f t="shared" si="197"/>
        <v>471489.15</v>
      </c>
    </row>
    <row r="711" spans="1:25" s="120" customFormat="1" ht="15.5" x14ac:dyDescent="0.35">
      <c r="A711" s="787"/>
      <c r="B711" s="784"/>
      <c r="C711" s="787"/>
      <c r="D711" s="787"/>
      <c r="E711" s="125" t="s">
        <v>119</v>
      </c>
      <c r="F711" s="75">
        <v>1</v>
      </c>
      <c r="G711" s="158" t="s">
        <v>39</v>
      </c>
      <c r="H711" s="157">
        <v>131000</v>
      </c>
      <c r="I711" s="413">
        <f t="shared" si="191"/>
        <v>131000</v>
      </c>
      <c r="J711" s="158">
        <v>0.2</v>
      </c>
      <c r="K711" s="415">
        <f t="shared" si="192"/>
        <v>26200</v>
      </c>
      <c r="L711" s="415">
        <f t="shared" si="193"/>
        <v>104800</v>
      </c>
      <c r="M711" s="848"/>
      <c r="N711" s="848"/>
      <c r="O711" s="197"/>
      <c r="P711" s="848"/>
      <c r="Q711" s="484" t="s">
        <v>104</v>
      </c>
      <c r="R711" s="483">
        <v>50000</v>
      </c>
      <c r="S711" s="155">
        <f>SUM(F711*R711)</f>
        <v>50000</v>
      </c>
      <c r="T711" s="156">
        <v>0</v>
      </c>
      <c r="U711" s="480">
        <f t="shared" si="194"/>
        <v>0</v>
      </c>
      <c r="V711" s="480">
        <f t="shared" si="195"/>
        <v>50000</v>
      </c>
      <c r="W711" s="424">
        <f t="shared" si="196"/>
        <v>50000</v>
      </c>
      <c r="X711" s="156">
        <v>0.11</v>
      </c>
      <c r="Y711" s="424">
        <f t="shared" si="197"/>
        <v>55500</v>
      </c>
    </row>
    <row r="712" spans="1:25" s="120" customFormat="1" ht="15.5" x14ac:dyDescent="0.35">
      <c r="A712" s="787"/>
      <c r="B712" s="784"/>
      <c r="C712" s="787"/>
      <c r="D712" s="787"/>
      <c r="E712" s="125" t="s">
        <v>114</v>
      </c>
      <c r="F712" s="75">
        <v>2</v>
      </c>
      <c r="G712" s="158" t="s">
        <v>39</v>
      </c>
      <c r="H712" s="157">
        <v>1592000</v>
      </c>
      <c r="I712" s="413">
        <f t="shared" si="191"/>
        <v>3184000</v>
      </c>
      <c r="J712" s="158">
        <v>0</v>
      </c>
      <c r="K712" s="415">
        <f t="shared" si="192"/>
        <v>0</v>
      </c>
      <c r="L712" s="415">
        <f t="shared" si="193"/>
        <v>3184000</v>
      </c>
      <c r="M712" s="848"/>
      <c r="N712" s="848"/>
      <c r="O712" s="197"/>
      <c r="P712" s="848"/>
      <c r="Q712" s="484" t="s">
        <v>258</v>
      </c>
      <c r="R712" s="483">
        <v>473110</v>
      </c>
      <c r="S712" s="155">
        <f>SUM(F712*R712)</f>
        <v>946220</v>
      </c>
      <c r="T712" s="156">
        <v>0</v>
      </c>
      <c r="U712" s="480">
        <f t="shared" si="194"/>
        <v>0</v>
      </c>
      <c r="V712" s="480">
        <f t="shared" si="195"/>
        <v>946220</v>
      </c>
      <c r="W712" s="424">
        <f t="shared" si="196"/>
        <v>946220</v>
      </c>
      <c r="X712" s="156">
        <v>0.11</v>
      </c>
      <c r="Y712" s="424">
        <f t="shared" si="197"/>
        <v>1050304.2</v>
      </c>
    </row>
    <row r="713" spans="1:25" s="120" customFormat="1" ht="15.5" x14ac:dyDescent="0.35">
      <c r="A713" s="787"/>
      <c r="B713" s="784"/>
      <c r="C713" s="787"/>
      <c r="D713" s="787"/>
      <c r="E713" s="282" t="s">
        <v>532</v>
      </c>
      <c r="F713" s="310">
        <v>40</v>
      </c>
      <c r="G713" s="311" t="s">
        <v>45</v>
      </c>
      <c r="H713" s="312">
        <v>87500</v>
      </c>
      <c r="I713" s="413">
        <f t="shared" si="191"/>
        <v>3500000</v>
      </c>
      <c r="J713" s="311">
        <v>0.2</v>
      </c>
      <c r="K713" s="415">
        <f t="shared" si="192"/>
        <v>700000</v>
      </c>
      <c r="L713" s="415">
        <f t="shared" si="193"/>
        <v>2800000</v>
      </c>
      <c r="M713" s="848"/>
      <c r="N713" s="848"/>
      <c r="O713" s="197"/>
      <c r="P713" s="848"/>
      <c r="Q713" s="484" t="s">
        <v>88</v>
      </c>
      <c r="R713" s="483">
        <v>37838</v>
      </c>
      <c r="S713" s="155">
        <f>SUM(F713*R713)</f>
        <v>1513520</v>
      </c>
      <c r="T713" s="156">
        <v>0</v>
      </c>
      <c r="U713" s="480">
        <f t="shared" si="194"/>
        <v>0</v>
      </c>
      <c r="V713" s="480">
        <f t="shared" si="195"/>
        <v>1513520</v>
      </c>
      <c r="W713" s="424">
        <f t="shared" si="196"/>
        <v>1513520</v>
      </c>
      <c r="X713" s="156">
        <v>0.11</v>
      </c>
      <c r="Y713" s="424">
        <f t="shared" si="197"/>
        <v>1680007.2</v>
      </c>
    </row>
    <row r="714" spans="1:25" s="120" customFormat="1" ht="15.5" x14ac:dyDescent="0.35">
      <c r="A714" s="787"/>
      <c r="B714" s="784"/>
      <c r="C714" s="787"/>
      <c r="D714" s="787"/>
      <c r="E714" s="125" t="s">
        <v>154</v>
      </c>
      <c r="F714" s="75">
        <v>4</v>
      </c>
      <c r="G714" s="311" t="s">
        <v>45</v>
      </c>
      <c r="H714" s="157">
        <v>2708750</v>
      </c>
      <c r="I714" s="413">
        <f t="shared" si="191"/>
        <v>10835000</v>
      </c>
      <c r="J714" s="311">
        <v>0.2</v>
      </c>
      <c r="K714" s="415">
        <f t="shared" si="192"/>
        <v>2167000</v>
      </c>
      <c r="L714" s="415">
        <f t="shared" si="193"/>
        <v>8668000</v>
      </c>
      <c r="M714" s="848"/>
      <c r="N714" s="848"/>
      <c r="O714" s="197"/>
      <c r="P714" s="848"/>
      <c r="Q714" s="484" t="s">
        <v>536</v>
      </c>
      <c r="R714" s="483">
        <v>1625000</v>
      </c>
      <c r="S714" s="155">
        <f>SUM(F714*R714)</f>
        <v>6500000</v>
      </c>
      <c r="T714" s="156">
        <v>0.25</v>
      </c>
      <c r="U714" s="480">
        <f t="shared" si="194"/>
        <v>1625000</v>
      </c>
      <c r="V714" s="480">
        <f t="shared" si="195"/>
        <v>4875000</v>
      </c>
      <c r="W714" s="424">
        <f t="shared" si="196"/>
        <v>4875000</v>
      </c>
      <c r="X714" s="156">
        <v>0.11</v>
      </c>
      <c r="Y714" s="424">
        <f t="shared" si="197"/>
        <v>5411250</v>
      </c>
    </row>
    <row r="715" spans="1:25" s="120" customFormat="1" ht="15.5" x14ac:dyDescent="0.35">
      <c r="A715" s="787"/>
      <c r="B715" s="784"/>
      <c r="C715" s="787"/>
      <c r="D715" s="787"/>
      <c r="E715" s="125" t="s">
        <v>155</v>
      </c>
      <c r="F715" s="75">
        <v>4</v>
      </c>
      <c r="G715" s="158" t="s">
        <v>45</v>
      </c>
      <c r="H715" s="157">
        <v>1682000</v>
      </c>
      <c r="I715" s="413">
        <f t="shared" si="191"/>
        <v>6728000</v>
      </c>
      <c r="J715" s="311">
        <v>0</v>
      </c>
      <c r="K715" s="415">
        <f t="shared" si="192"/>
        <v>0</v>
      </c>
      <c r="L715" s="415">
        <f t="shared" si="193"/>
        <v>6728000</v>
      </c>
      <c r="M715" s="848"/>
      <c r="N715" s="848"/>
      <c r="O715" s="197"/>
      <c r="P715" s="848"/>
      <c r="Q715" s="484" t="s">
        <v>258</v>
      </c>
      <c r="R715" s="483">
        <v>557000</v>
      </c>
      <c r="S715" s="155">
        <f>SUM(F715*R715)</f>
        <v>2228000</v>
      </c>
      <c r="T715" s="156">
        <v>0</v>
      </c>
      <c r="U715" s="480">
        <f t="shared" si="194"/>
        <v>0</v>
      </c>
      <c r="V715" s="480">
        <f t="shared" si="195"/>
        <v>2228000</v>
      </c>
      <c r="W715" s="424">
        <f t="shared" si="196"/>
        <v>2228000</v>
      </c>
      <c r="X715" s="156">
        <v>0.11</v>
      </c>
      <c r="Y715" s="424">
        <f t="shared" si="197"/>
        <v>2473080</v>
      </c>
    </row>
    <row r="716" spans="1:25" s="120" customFormat="1" ht="15.5" x14ac:dyDescent="0.35">
      <c r="A716" s="787"/>
      <c r="B716" s="784"/>
      <c r="C716" s="787"/>
      <c r="D716" s="787"/>
      <c r="E716" s="282" t="s">
        <v>172</v>
      </c>
      <c r="F716" s="310">
        <v>2</v>
      </c>
      <c r="G716" s="311" t="s">
        <v>45</v>
      </c>
      <c r="H716" s="312">
        <v>2414000</v>
      </c>
      <c r="I716" s="413">
        <f t="shared" si="191"/>
        <v>4828000</v>
      </c>
      <c r="J716" s="311">
        <v>0</v>
      </c>
      <c r="K716" s="415">
        <f t="shared" si="192"/>
        <v>0</v>
      </c>
      <c r="L716" s="415">
        <f t="shared" si="193"/>
        <v>4828000</v>
      </c>
      <c r="M716" s="848"/>
      <c r="N716" s="848"/>
      <c r="O716" s="197"/>
      <c r="P716" s="848"/>
      <c r="Q716" s="484" t="s">
        <v>258</v>
      </c>
      <c r="R716" s="483">
        <v>900811</v>
      </c>
      <c r="S716" s="155">
        <f>SUM(F716*R716)</f>
        <v>1801622</v>
      </c>
      <c r="T716" s="156">
        <v>0</v>
      </c>
      <c r="U716" s="480">
        <f t="shared" si="194"/>
        <v>0</v>
      </c>
      <c r="V716" s="480">
        <f t="shared" si="195"/>
        <v>1801622</v>
      </c>
      <c r="W716" s="424">
        <f t="shared" si="196"/>
        <v>1801622</v>
      </c>
      <c r="X716" s="156">
        <v>0.11</v>
      </c>
      <c r="Y716" s="424">
        <f t="shared" si="197"/>
        <v>1999800.42</v>
      </c>
    </row>
    <row r="717" spans="1:25" s="120" customFormat="1" ht="15.5" x14ac:dyDescent="0.35">
      <c r="A717" s="787"/>
      <c r="B717" s="784"/>
      <c r="C717" s="787"/>
      <c r="D717" s="787"/>
      <c r="E717" s="125" t="s">
        <v>156</v>
      </c>
      <c r="F717" s="75">
        <v>1</v>
      </c>
      <c r="G717" s="158" t="s">
        <v>39</v>
      </c>
      <c r="H717" s="157">
        <v>489000</v>
      </c>
      <c r="I717" s="413">
        <f t="shared" si="191"/>
        <v>489000</v>
      </c>
      <c r="J717" s="311">
        <v>0</v>
      </c>
      <c r="K717" s="415">
        <f t="shared" si="192"/>
        <v>0</v>
      </c>
      <c r="L717" s="415">
        <f t="shared" si="193"/>
        <v>489000</v>
      </c>
      <c r="M717" s="848"/>
      <c r="N717" s="848"/>
      <c r="O717" s="197"/>
      <c r="P717" s="848"/>
      <c r="Q717" s="484" t="s">
        <v>258</v>
      </c>
      <c r="R717" s="483">
        <v>211255</v>
      </c>
      <c r="S717" s="155">
        <f>SUM(F717*R717)</f>
        <v>211255</v>
      </c>
      <c r="T717" s="156">
        <v>0</v>
      </c>
      <c r="U717" s="480">
        <f t="shared" si="194"/>
        <v>0</v>
      </c>
      <c r="V717" s="480">
        <f t="shared" si="195"/>
        <v>211255</v>
      </c>
      <c r="W717" s="424">
        <f t="shared" si="196"/>
        <v>211255</v>
      </c>
      <c r="X717" s="156">
        <v>0.11</v>
      </c>
      <c r="Y717" s="424">
        <f t="shared" si="197"/>
        <v>234493.05</v>
      </c>
    </row>
    <row r="718" spans="1:25" s="120" customFormat="1" ht="15.5" x14ac:dyDescent="0.35">
      <c r="A718" s="787"/>
      <c r="B718" s="784"/>
      <c r="C718" s="787"/>
      <c r="D718" s="787"/>
      <c r="E718" s="125" t="s">
        <v>43</v>
      </c>
      <c r="F718" s="75">
        <v>3</v>
      </c>
      <c r="G718" s="158" t="s">
        <v>39</v>
      </c>
      <c r="H718" s="157">
        <v>5588000</v>
      </c>
      <c r="I718" s="413">
        <f t="shared" si="191"/>
        <v>16764000</v>
      </c>
      <c r="J718" s="311">
        <v>0</v>
      </c>
      <c r="K718" s="415">
        <f t="shared" si="192"/>
        <v>0</v>
      </c>
      <c r="L718" s="415">
        <f t="shared" si="193"/>
        <v>16764000</v>
      </c>
      <c r="M718" s="848"/>
      <c r="N718" s="848"/>
      <c r="O718" s="197"/>
      <c r="P718" s="848"/>
      <c r="Q718" s="484" t="s">
        <v>258</v>
      </c>
      <c r="R718" s="483">
        <v>2417690</v>
      </c>
      <c r="S718" s="155">
        <f>SUM(F718*R718)</f>
        <v>7253070</v>
      </c>
      <c r="T718" s="156">
        <v>0</v>
      </c>
      <c r="U718" s="480">
        <f t="shared" si="194"/>
        <v>0</v>
      </c>
      <c r="V718" s="480">
        <f t="shared" si="195"/>
        <v>7253070</v>
      </c>
      <c r="W718" s="424">
        <f t="shared" si="196"/>
        <v>7253070</v>
      </c>
      <c r="X718" s="156">
        <v>0.11</v>
      </c>
      <c r="Y718" s="424">
        <f t="shared" si="197"/>
        <v>8050907.7000000002</v>
      </c>
    </row>
    <row r="719" spans="1:25" s="120" customFormat="1" ht="15.5" x14ac:dyDescent="0.35">
      <c r="A719" s="787"/>
      <c r="B719" s="784"/>
      <c r="C719" s="787"/>
      <c r="D719" s="787"/>
      <c r="E719" s="125" t="s">
        <v>59</v>
      </c>
      <c r="F719" s="75">
        <v>4</v>
      </c>
      <c r="G719" s="158" t="s">
        <v>42</v>
      </c>
      <c r="H719" s="157">
        <v>2892000</v>
      </c>
      <c r="I719" s="413">
        <f t="shared" ref="I719:I750" si="198">SUM(F719*H719)</f>
        <v>11568000</v>
      </c>
      <c r="J719" s="311">
        <v>0</v>
      </c>
      <c r="K719" s="415">
        <f t="shared" ref="K719:K750" si="199">SUM(I719*J719)</f>
        <v>0</v>
      </c>
      <c r="L719" s="415">
        <f t="shared" ref="L719:L750" si="200">SUM(I719-K719)</f>
        <v>11568000</v>
      </c>
      <c r="M719" s="848"/>
      <c r="N719" s="848"/>
      <c r="O719" s="197"/>
      <c r="P719" s="848"/>
      <c r="Q719" s="484" t="s">
        <v>258</v>
      </c>
      <c r="R719" s="483">
        <v>1462000</v>
      </c>
      <c r="S719" s="155">
        <f>SUM(F719*R719)</f>
        <v>5848000</v>
      </c>
      <c r="T719" s="156">
        <v>0</v>
      </c>
      <c r="U719" s="480">
        <f t="shared" ref="U719:U750" si="201">SUM(S719*T719)</f>
        <v>0</v>
      </c>
      <c r="V719" s="480">
        <f t="shared" ref="V719:V750" si="202">SUM(S719-U719)</f>
        <v>5848000</v>
      </c>
      <c r="W719" s="424">
        <f t="shared" ref="W719:W750" si="203">SUM(V719)</f>
        <v>5848000</v>
      </c>
      <c r="X719" s="156">
        <v>0.11</v>
      </c>
      <c r="Y719" s="424">
        <f t="shared" si="197"/>
        <v>6491280</v>
      </c>
    </row>
    <row r="720" spans="1:25" s="120" customFormat="1" ht="15.5" x14ac:dyDescent="0.35">
      <c r="A720" s="787"/>
      <c r="B720" s="784"/>
      <c r="C720" s="787"/>
      <c r="D720" s="787"/>
      <c r="E720" s="125" t="s">
        <v>111</v>
      </c>
      <c r="F720" s="75">
        <v>5</v>
      </c>
      <c r="G720" s="158" t="s">
        <v>42</v>
      </c>
      <c r="H720" s="157">
        <v>1816000</v>
      </c>
      <c r="I720" s="413">
        <f t="shared" si="198"/>
        <v>9080000</v>
      </c>
      <c r="J720" s="311">
        <v>0</v>
      </c>
      <c r="K720" s="415">
        <f t="shared" si="199"/>
        <v>0</v>
      </c>
      <c r="L720" s="415">
        <f t="shared" si="200"/>
        <v>9080000</v>
      </c>
      <c r="M720" s="848"/>
      <c r="N720" s="848"/>
      <c r="O720" s="197"/>
      <c r="P720" s="848"/>
      <c r="Q720" s="484" t="s">
        <v>258</v>
      </c>
      <c r="R720" s="483">
        <v>658000</v>
      </c>
      <c r="S720" s="155">
        <f>SUM(F720*R720)</f>
        <v>3290000</v>
      </c>
      <c r="T720" s="156">
        <v>0</v>
      </c>
      <c r="U720" s="480">
        <f t="shared" si="201"/>
        <v>0</v>
      </c>
      <c r="V720" s="480">
        <f t="shared" si="202"/>
        <v>3290000</v>
      </c>
      <c r="W720" s="424">
        <f t="shared" si="203"/>
        <v>3290000</v>
      </c>
      <c r="X720" s="156">
        <v>0.11</v>
      </c>
      <c r="Y720" s="424">
        <f t="shared" si="197"/>
        <v>3651900</v>
      </c>
    </row>
    <row r="721" spans="1:25" s="119" customFormat="1" ht="15.5" x14ac:dyDescent="0.35">
      <c r="A721" s="787"/>
      <c r="B721" s="784"/>
      <c r="C721" s="787"/>
      <c r="D721" s="787"/>
      <c r="E721" s="313" t="s">
        <v>175</v>
      </c>
      <c r="F721" s="75">
        <v>1</v>
      </c>
      <c r="G721" s="158" t="s">
        <v>46</v>
      </c>
      <c r="H721" s="157">
        <v>552000</v>
      </c>
      <c r="I721" s="413">
        <f t="shared" si="198"/>
        <v>552000</v>
      </c>
      <c r="J721" s="158">
        <v>0</v>
      </c>
      <c r="K721" s="415">
        <f t="shared" si="199"/>
        <v>0</v>
      </c>
      <c r="L721" s="415">
        <f t="shared" si="200"/>
        <v>552000</v>
      </c>
      <c r="M721" s="848"/>
      <c r="N721" s="848"/>
      <c r="O721" s="197"/>
      <c r="P721" s="848"/>
      <c r="Q721" s="484" t="s">
        <v>258</v>
      </c>
      <c r="R721" s="483">
        <v>264055</v>
      </c>
      <c r="S721" s="155">
        <f>SUM(F721*R721)</f>
        <v>264055</v>
      </c>
      <c r="T721" s="156">
        <v>0</v>
      </c>
      <c r="U721" s="480">
        <f t="shared" si="201"/>
        <v>0</v>
      </c>
      <c r="V721" s="480">
        <f t="shared" si="202"/>
        <v>264055</v>
      </c>
      <c r="W721" s="424">
        <f t="shared" si="203"/>
        <v>264055</v>
      </c>
      <c r="X721" s="156">
        <v>0.11</v>
      </c>
      <c r="Y721" s="424">
        <f t="shared" si="197"/>
        <v>293101.05</v>
      </c>
    </row>
    <row r="722" spans="1:25" s="120" customFormat="1" ht="15.5" x14ac:dyDescent="0.35">
      <c r="A722" s="787"/>
      <c r="B722" s="784"/>
      <c r="C722" s="787"/>
      <c r="D722" s="787"/>
      <c r="E722" s="125" t="s">
        <v>355</v>
      </c>
      <c r="F722" s="75">
        <v>10</v>
      </c>
      <c r="G722" s="158" t="s">
        <v>45</v>
      </c>
      <c r="H722" s="157">
        <v>75000</v>
      </c>
      <c r="I722" s="413">
        <f t="shared" si="198"/>
        <v>750000</v>
      </c>
      <c r="J722" s="311">
        <v>0.2</v>
      </c>
      <c r="K722" s="415">
        <f t="shared" si="199"/>
        <v>150000</v>
      </c>
      <c r="L722" s="415">
        <f t="shared" si="200"/>
        <v>600000</v>
      </c>
      <c r="M722" s="848"/>
      <c r="N722" s="848"/>
      <c r="O722" s="197"/>
      <c r="P722" s="848"/>
      <c r="Q722" s="484" t="s">
        <v>68</v>
      </c>
      <c r="R722" s="483">
        <v>40000</v>
      </c>
      <c r="S722" s="155">
        <f>SUM(F722*R722)</f>
        <v>400000</v>
      </c>
      <c r="T722" s="156">
        <v>0</v>
      </c>
      <c r="U722" s="480">
        <f t="shared" si="201"/>
        <v>0</v>
      </c>
      <c r="V722" s="480">
        <f t="shared" si="202"/>
        <v>400000</v>
      </c>
      <c r="W722" s="424">
        <f t="shared" si="203"/>
        <v>400000</v>
      </c>
      <c r="X722" s="156">
        <v>0</v>
      </c>
      <c r="Y722" s="424">
        <f t="shared" si="197"/>
        <v>400000</v>
      </c>
    </row>
    <row r="723" spans="1:25" s="120" customFormat="1" ht="15.5" x14ac:dyDescent="0.35">
      <c r="A723" s="787"/>
      <c r="B723" s="784"/>
      <c r="C723" s="787"/>
      <c r="D723" s="787"/>
      <c r="E723" s="125" t="s">
        <v>163</v>
      </c>
      <c r="F723" s="75">
        <v>6</v>
      </c>
      <c r="G723" s="311" t="s">
        <v>45</v>
      </c>
      <c r="H723" s="157">
        <v>1260000</v>
      </c>
      <c r="I723" s="413">
        <f t="shared" si="198"/>
        <v>7560000</v>
      </c>
      <c r="J723" s="311">
        <v>0.2</v>
      </c>
      <c r="K723" s="415">
        <f t="shared" si="199"/>
        <v>1512000</v>
      </c>
      <c r="L723" s="415">
        <f t="shared" si="200"/>
        <v>6048000</v>
      </c>
      <c r="M723" s="848"/>
      <c r="N723" s="848"/>
      <c r="O723" s="197"/>
      <c r="P723" s="848"/>
      <c r="Q723" s="484" t="s">
        <v>361</v>
      </c>
      <c r="R723" s="483">
        <v>1491000</v>
      </c>
      <c r="S723" s="155">
        <f>SUM(F723*R723)</f>
        <v>8946000</v>
      </c>
      <c r="T723" s="156">
        <v>0.5</v>
      </c>
      <c r="U723" s="480">
        <f t="shared" si="201"/>
        <v>4473000</v>
      </c>
      <c r="V723" s="480">
        <f t="shared" si="202"/>
        <v>4473000</v>
      </c>
      <c r="W723" s="424">
        <f t="shared" si="203"/>
        <v>4473000</v>
      </c>
      <c r="X723" s="156">
        <v>0.11</v>
      </c>
      <c r="Y723" s="424">
        <f t="shared" si="197"/>
        <v>4965030</v>
      </c>
    </row>
    <row r="724" spans="1:25" s="120" customFormat="1" ht="15.5" x14ac:dyDescent="0.35">
      <c r="A724" s="787"/>
      <c r="B724" s="784"/>
      <c r="C724" s="787"/>
      <c r="D724" s="787"/>
      <c r="E724" s="282" t="s">
        <v>304</v>
      </c>
      <c r="F724" s="75">
        <v>1</v>
      </c>
      <c r="G724" s="158" t="s">
        <v>45</v>
      </c>
      <c r="H724" s="312">
        <v>2463750</v>
      </c>
      <c r="I724" s="413">
        <f t="shared" si="198"/>
        <v>2463750</v>
      </c>
      <c r="J724" s="311">
        <v>0.2</v>
      </c>
      <c r="K724" s="415">
        <f t="shared" si="199"/>
        <v>492750</v>
      </c>
      <c r="L724" s="415">
        <f t="shared" si="200"/>
        <v>1971000</v>
      </c>
      <c r="M724" s="848"/>
      <c r="N724" s="848"/>
      <c r="O724" s="197"/>
      <c r="P724" s="848"/>
      <c r="Q724" s="291" t="s">
        <v>118</v>
      </c>
      <c r="R724" s="206">
        <v>1576338</v>
      </c>
      <c r="S724" s="155">
        <f>SUM(F724*R724)</f>
        <v>1576338</v>
      </c>
      <c r="T724" s="156">
        <v>0.3</v>
      </c>
      <c r="U724" s="480">
        <f t="shared" si="201"/>
        <v>472901.39999999997</v>
      </c>
      <c r="V724" s="480">
        <f t="shared" si="202"/>
        <v>1103436.6000000001</v>
      </c>
      <c r="W724" s="424">
        <f t="shared" si="203"/>
        <v>1103436.6000000001</v>
      </c>
      <c r="X724" s="156">
        <v>0.11</v>
      </c>
      <c r="Y724" s="424">
        <f t="shared" si="197"/>
        <v>1224814.6260000002</v>
      </c>
    </row>
    <row r="725" spans="1:25" s="120" customFormat="1" ht="15.5" x14ac:dyDescent="0.35">
      <c r="A725" s="787"/>
      <c r="B725" s="784"/>
      <c r="C725" s="787"/>
      <c r="D725" s="787"/>
      <c r="E725" s="282" t="s">
        <v>349</v>
      </c>
      <c r="F725" s="310">
        <v>1</v>
      </c>
      <c r="G725" s="311" t="s">
        <v>52</v>
      </c>
      <c r="H725" s="312">
        <v>350000</v>
      </c>
      <c r="I725" s="413">
        <f t="shared" si="198"/>
        <v>350000</v>
      </c>
      <c r="J725" s="311">
        <v>0.2</v>
      </c>
      <c r="K725" s="415">
        <f t="shared" si="199"/>
        <v>70000</v>
      </c>
      <c r="L725" s="415">
        <f t="shared" si="200"/>
        <v>280000</v>
      </c>
      <c r="M725" s="848"/>
      <c r="N725" s="848"/>
      <c r="O725" s="197"/>
      <c r="P725" s="848"/>
      <c r="Q725" s="484" t="s">
        <v>104</v>
      </c>
      <c r="R725" s="483">
        <v>140000</v>
      </c>
      <c r="S725" s="155">
        <f>SUM(F725*R725)</f>
        <v>140000</v>
      </c>
      <c r="T725" s="156">
        <v>0</v>
      </c>
      <c r="U725" s="480">
        <f t="shared" si="201"/>
        <v>0</v>
      </c>
      <c r="V725" s="480">
        <f t="shared" si="202"/>
        <v>140000</v>
      </c>
      <c r="W725" s="424">
        <f t="shared" si="203"/>
        <v>140000</v>
      </c>
      <c r="X725" s="156">
        <v>0.11</v>
      </c>
      <c r="Y725" s="424">
        <f t="shared" si="197"/>
        <v>155400</v>
      </c>
    </row>
    <row r="726" spans="1:25" s="120" customFormat="1" ht="15.5" x14ac:dyDescent="0.35">
      <c r="A726" s="787"/>
      <c r="B726" s="784"/>
      <c r="C726" s="787"/>
      <c r="D726" s="787"/>
      <c r="E726" s="125" t="s">
        <v>108</v>
      </c>
      <c r="F726" s="75">
        <v>1000</v>
      </c>
      <c r="G726" s="311" t="s">
        <v>50</v>
      </c>
      <c r="H726" s="157">
        <v>1563</v>
      </c>
      <c r="I726" s="413">
        <f t="shared" si="198"/>
        <v>1563000</v>
      </c>
      <c r="J726" s="311">
        <v>0.2</v>
      </c>
      <c r="K726" s="415">
        <f t="shared" si="199"/>
        <v>312600</v>
      </c>
      <c r="L726" s="415">
        <f t="shared" si="200"/>
        <v>1250400</v>
      </c>
      <c r="M726" s="848"/>
      <c r="N726" s="848"/>
      <c r="O726" s="197"/>
      <c r="P726" s="848"/>
      <c r="Q726" s="484" t="s">
        <v>198</v>
      </c>
      <c r="R726" s="483">
        <v>550</v>
      </c>
      <c r="S726" s="155">
        <f>SUM(F726*R726)</f>
        <v>550000</v>
      </c>
      <c r="T726" s="156">
        <v>0</v>
      </c>
      <c r="U726" s="480">
        <f t="shared" si="201"/>
        <v>0</v>
      </c>
      <c r="V726" s="480">
        <f t="shared" si="202"/>
        <v>550000</v>
      </c>
      <c r="W726" s="424">
        <f t="shared" si="203"/>
        <v>550000</v>
      </c>
      <c r="X726" s="156">
        <v>0</v>
      </c>
      <c r="Y726" s="424">
        <f t="shared" si="197"/>
        <v>550000</v>
      </c>
    </row>
    <row r="727" spans="1:25" s="120" customFormat="1" ht="15.5" x14ac:dyDescent="0.35">
      <c r="A727" s="787"/>
      <c r="B727" s="784"/>
      <c r="C727" s="787"/>
      <c r="D727" s="787"/>
      <c r="E727" s="282" t="s">
        <v>191</v>
      </c>
      <c r="F727" s="75">
        <v>4</v>
      </c>
      <c r="G727" s="311" t="s">
        <v>42</v>
      </c>
      <c r="H727" s="157">
        <v>339000</v>
      </c>
      <c r="I727" s="413">
        <f t="shared" si="198"/>
        <v>1356000</v>
      </c>
      <c r="J727" s="311">
        <v>0</v>
      </c>
      <c r="K727" s="415">
        <f t="shared" si="199"/>
        <v>0</v>
      </c>
      <c r="L727" s="415">
        <f t="shared" si="200"/>
        <v>1356000</v>
      </c>
      <c r="M727" s="848"/>
      <c r="N727" s="848"/>
      <c r="O727" s="197"/>
      <c r="P727" s="848"/>
      <c r="Q727" s="484" t="s">
        <v>258</v>
      </c>
      <c r="R727" s="483">
        <v>150000</v>
      </c>
      <c r="S727" s="155">
        <f>SUM(F727*R727)</f>
        <v>600000</v>
      </c>
      <c r="T727" s="156">
        <v>0</v>
      </c>
      <c r="U727" s="480">
        <f t="shared" si="201"/>
        <v>0</v>
      </c>
      <c r="V727" s="480">
        <f t="shared" si="202"/>
        <v>600000</v>
      </c>
      <c r="W727" s="424">
        <f t="shared" si="203"/>
        <v>600000</v>
      </c>
      <c r="X727" s="156">
        <v>0.11</v>
      </c>
      <c r="Y727" s="424">
        <f t="shared" si="197"/>
        <v>666000</v>
      </c>
    </row>
    <row r="728" spans="1:25" s="120" customFormat="1" ht="15.5" x14ac:dyDescent="0.35">
      <c r="A728" s="787"/>
      <c r="B728" s="784"/>
      <c r="C728" s="787"/>
      <c r="D728" s="787"/>
      <c r="E728" s="125" t="s">
        <v>113</v>
      </c>
      <c r="F728" s="75">
        <v>15</v>
      </c>
      <c r="G728" s="311" t="s">
        <v>45</v>
      </c>
      <c r="H728" s="157">
        <v>464150</v>
      </c>
      <c r="I728" s="413">
        <f t="shared" si="198"/>
        <v>6962250</v>
      </c>
      <c r="J728" s="311">
        <v>0.2</v>
      </c>
      <c r="K728" s="415">
        <f t="shared" si="199"/>
        <v>1392450</v>
      </c>
      <c r="L728" s="415">
        <f t="shared" si="200"/>
        <v>5569800</v>
      </c>
      <c r="M728" s="848"/>
      <c r="N728" s="848"/>
      <c r="O728" s="197"/>
      <c r="P728" s="848"/>
      <c r="Q728" s="484" t="s">
        <v>259</v>
      </c>
      <c r="R728" s="483">
        <v>252253</v>
      </c>
      <c r="S728" s="155">
        <f>SUM(F728*R728)</f>
        <v>3783795</v>
      </c>
      <c r="T728" s="156">
        <v>0</v>
      </c>
      <c r="U728" s="480">
        <f t="shared" si="201"/>
        <v>0</v>
      </c>
      <c r="V728" s="480">
        <f t="shared" si="202"/>
        <v>3783795</v>
      </c>
      <c r="W728" s="424">
        <f t="shared" si="203"/>
        <v>3783795</v>
      </c>
      <c r="X728" s="156">
        <v>0.11</v>
      </c>
      <c r="Y728" s="424">
        <f t="shared" si="197"/>
        <v>4200012.45</v>
      </c>
    </row>
    <row r="729" spans="1:25" s="120" customFormat="1" ht="15.5" x14ac:dyDescent="0.35">
      <c r="A729" s="787"/>
      <c r="B729" s="784"/>
      <c r="C729" s="787"/>
      <c r="D729" s="787"/>
      <c r="E729" s="282" t="s">
        <v>208</v>
      </c>
      <c r="F729" s="75">
        <v>1</v>
      </c>
      <c r="G729" s="311" t="s">
        <v>39</v>
      </c>
      <c r="H729" s="312">
        <v>884000</v>
      </c>
      <c r="I729" s="413">
        <f t="shared" si="198"/>
        <v>884000</v>
      </c>
      <c r="J729" s="311">
        <v>0</v>
      </c>
      <c r="K729" s="415">
        <f t="shared" si="199"/>
        <v>0</v>
      </c>
      <c r="L729" s="415">
        <f t="shared" si="200"/>
        <v>884000</v>
      </c>
      <c r="M729" s="848"/>
      <c r="N729" s="848"/>
      <c r="O729" s="197"/>
      <c r="P729" s="848"/>
      <c r="Q729" s="484" t="s">
        <v>258</v>
      </c>
      <c r="R729" s="483">
        <v>424765</v>
      </c>
      <c r="S729" s="155">
        <f>SUM(F729*R729)</f>
        <v>424765</v>
      </c>
      <c r="T729" s="156">
        <v>0</v>
      </c>
      <c r="U729" s="480">
        <f t="shared" si="201"/>
        <v>0</v>
      </c>
      <c r="V729" s="480">
        <f t="shared" si="202"/>
        <v>424765</v>
      </c>
      <c r="W729" s="424">
        <f t="shared" si="203"/>
        <v>424765</v>
      </c>
      <c r="X729" s="156">
        <v>0.11</v>
      </c>
      <c r="Y729" s="424">
        <f t="shared" si="197"/>
        <v>471489.15</v>
      </c>
    </row>
    <row r="730" spans="1:25" s="120" customFormat="1" ht="15.5" x14ac:dyDescent="0.35">
      <c r="A730" s="787"/>
      <c r="B730" s="784"/>
      <c r="C730" s="787"/>
      <c r="D730" s="787"/>
      <c r="E730" s="282" t="s">
        <v>178</v>
      </c>
      <c r="F730" s="310">
        <v>4</v>
      </c>
      <c r="G730" s="311" t="s">
        <v>39</v>
      </c>
      <c r="H730" s="312">
        <v>3328000</v>
      </c>
      <c r="I730" s="413">
        <f t="shared" si="198"/>
        <v>13312000</v>
      </c>
      <c r="J730" s="311">
        <v>0</v>
      </c>
      <c r="K730" s="415">
        <f t="shared" si="199"/>
        <v>0</v>
      </c>
      <c r="L730" s="415">
        <f t="shared" si="200"/>
        <v>13312000</v>
      </c>
      <c r="M730" s="848"/>
      <c r="N730" s="848"/>
      <c r="O730" s="197"/>
      <c r="P730" s="848"/>
      <c r="Q730" s="484" t="s">
        <v>258</v>
      </c>
      <c r="R730" s="483">
        <v>500500</v>
      </c>
      <c r="S730" s="155">
        <f>SUM(F730*R730)</f>
        <v>2002000</v>
      </c>
      <c r="T730" s="156">
        <v>0</v>
      </c>
      <c r="U730" s="480">
        <f t="shared" si="201"/>
        <v>0</v>
      </c>
      <c r="V730" s="480">
        <f t="shared" si="202"/>
        <v>2002000</v>
      </c>
      <c r="W730" s="424">
        <f t="shared" si="203"/>
        <v>2002000</v>
      </c>
      <c r="X730" s="156">
        <v>0.11</v>
      </c>
      <c r="Y730" s="424">
        <f t="shared" si="197"/>
        <v>2222220</v>
      </c>
    </row>
    <row r="731" spans="1:25" s="120" customFormat="1" ht="15.5" x14ac:dyDescent="0.35">
      <c r="A731" s="787"/>
      <c r="B731" s="784"/>
      <c r="C731" s="787"/>
      <c r="D731" s="787"/>
      <c r="E731" s="282" t="s">
        <v>179</v>
      </c>
      <c r="F731" s="75">
        <v>1</v>
      </c>
      <c r="G731" s="311" t="s">
        <v>39</v>
      </c>
      <c r="H731" s="157">
        <v>1667000</v>
      </c>
      <c r="I731" s="413">
        <f t="shared" si="198"/>
        <v>1667000</v>
      </c>
      <c r="J731" s="311">
        <v>0</v>
      </c>
      <c r="K731" s="415">
        <f t="shared" si="199"/>
        <v>0</v>
      </c>
      <c r="L731" s="415">
        <f t="shared" si="200"/>
        <v>1667000</v>
      </c>
      <c r="M731" s="848"/>
      <c r="N731" s="848"/>
      <c r="O731" s="197"/>
      <c r="P731" s="848"/>
      <c r="Q731" s="484" t="s">
        <v>258</v>
      </c>
      <c r="R731" s="483">
        <v>720940</v>
      </c>
      <c r="S731" s="155">
        <f>SUM(F731*R731)</f>
        <v>720940</v>
      </c>
      <c r="T731" s="156">
        <v>0</v>
      </c>
      <c r="U731" s="480">
        <f t="shared" si="201"/>
        <v>0</v>
      </c>
      <c r="V731" s="480">
        <f t="shared" si="202"/>
        <v>720940</v>
      </c>
      <c r="W731" s="424">
        <f t="shared" si="203"/>
        <v>720940</v>
      </c>
      <c r="X731" s="156">
        <v>0.11</v>
      </c>
      <c r="Y731" s="424">
        <f t="shared" si="197"/>
        <v>800243.4</v>
      </c>
    </row>
    <row r="732" spans="1:25" s="120" customFormat="1" ht="15.5" x14ac:dyDescent="0.35">
      <c r="A732" s="787"/>
      <c r="B732" s="784"/>
      <c r="C732" s="787"/>
      <c r="D732" s="787"/>
      <c r="E732" s="282" t="s">
        <v>292</v>
      </c>
      <c r="F732" s="75">
        <v>1</v>
      </c>
      <c r="G732" s="311" t="s">
        <v>39</v>
      </c>
      <c r="H732" s="157">
        <v>622000</v>
      </c>
      <c r="I732" s="413">
        <f t="shared" si="198"/>
        <v>622000</v>
      </c>
      <c r="J732" s="311">
        <v>0</v>
      </c>
      <c r="K732" s="415">
        <f t="shared" si="199"/>
        <v>0</v>
      </c>
      <c r="L732" s="415">
        <f t="shared" si="200"/>
        <v>622000</v>
      </c>
      <c r="M732" s="848"/>
      <c r="N732" s="848"/>
      <c r="O732" s="197"/>
      <c r="P732" s="848"/>
      <c r="Q732" s="484" t="s">
        <v>258</v>
      </c>
      <c r="R732" s="483">
        <v>268620</v>
      </c>
      <c r="S732" s="155">
        <f>SUM(F732*R732)</f>
        <v>268620</v>
      </c>
      <c r="T732" s="156">
        <v>0</v>
      </c>
      <c r="U732" s="480">
        <f t="shared" si="201"/>
        <v>0</v>
      </c>
      <c r="V732" s="480">
        <f t="shared" si="202"/>
        <v>268620</v>
      </c>
      <c r="W732" s="424">
        <f t="shared" si="203"/>
        <v>268620</v>
      </c>
      <c r="X732" s="156">
        <v>0.11</v>
      </c>
      <c r="Y732" s="424">
        <f t="shared" si="197"/>
        <v>298168.2</v>
      </c>
    </row>
    <row r="733" spans="1:25" s="120" customFormat="1" ht="15.5" x14ac:dyDescent="0.35">
      <c r="A733" s="787"/>
      <c r="B733" s="784"/>
      <c r="C733" s="787"/>
      <c r="D733" s="787"/>
      <c r="E733" s="125" t="s">
        <v>574</v>
      </c>
      <c r="F733" s="75">
        <v>25</v>
      </c>
      <c r="G733" s="158" t="s">
        <v>45</v>
      </c>
      <c r="H733" s="157">
        <v>46250</v>
      </c>
      <c r="I733" s="54">
        <f t="shared" si="198"/>
        <v>1156250</v>
      </c>
      <c r="J733" s="311">
        <v>0.2</v>
      </c>
      <c r="K733" s="415">
        <f t="shared" si="199"/>
        <v>231250</v>
      </c>
      <c r="L733" s="415">
        <f t="shared" si="200"/>
        <v>925000</v>
      </c>
      <c r="M733" s="848"/>
      <c r="N733" s="848"/>
      <c r="O733" s="197"/>
      <c r="P733" s="848"/>
      <c r="Q733" s="484" t="s">
        <v>88</v>
      </c>
      <c r="R733" s="483">
        <v>19820</v>
      </c>
      <c r="S733" s="155">
        <f>SUM(F733*R733)</f>
        <v>495500</v>
      </c>
      <c r="T733" s="156">
        <v>0</v>
      </c>
      <c r="U733" s="480">
        <f t="shared" si="201"/>
        <v>0</v>
      </c>
      <c r="V733" s="480">
        <f t="shared" si="202"/>
        <v>495500</v>
      </c>
      <c r="W733" s="424">
        <f t="shared" si="203"/>
        <v>495500</v>
      </c>
      <c r="X733" s="156">
        <v>0.11</v>
      </c>
      <c r="Y733" s="424">
        <f t="shared" si="197"/>
        <v>550005</v>
      </c>
    </row>
    <row r="734" spans="1:25" s="32" customFormat="1" ht="15.5" x14ac:dyDescent="0.35">
      <c r="A734" s="787"/>
      <c r="B734" s="784"/>
      <c r="C734" s="787"/>
      <c r="D734" s="787"/>
      <c r="E734" s="282" t="s">
        <v>249</v>
      </c>
      <c r="F734" s="75">
        <v>1</v>
      </c>
      <c r="G734" s="311" t="s">
        <v>42</v>
      </c>
      <c r="H734" s="157">
        <v>2323750</v>
      </c>
      <c r="I734" s="413">
        <f t="shared" si="198"/>
        <v>2323750</v>
      </c>
      <c r="J734" s="158">
        <v>0.2</v>
      </c>
      <c r="K734" s="415">
        <f t="shared" si="199"/>
        <v>464750</v>
      </c>
      <c r="L734" s="415">
        <f t="shared" si="200"/>
        <v>1859000</v>
      </c>
      <c r="M734" s="848"/>
      <c r="N734" s="848"/>
      <c r="O734" s="197"/>
      <c r="P734" s="848"/>
      <c r="Q734" s="482" t="s">
        <v>336</v>
      </c>
      <c r="R734" s="632">
        <v>1673051</v>
      </c>
      <c r="S734" s="155">
        <f>SUM(F734*R734)</f>
        <v>1673051</v>
      </c>
      <c r="T734" s="156">
        <v>0.2</v>
      </c>
      <c r="U734" s="480">
        <f t="shared" si="201"/>
        <v>334610.2</v>
      </c>
      <c r="V734" s="480">
        <f t="shared" si="202"/>
        <v>1338440.8</v>
      </c>
      <c r="W734" s="424">
        <f t="shared" si="203"/>
        <v>1338440.8</v>
      </c>
      <c r="X734" s="156">
        <v>0.11</v>
      </c>
      <c r="Y734" s="424">
        <f t="shared" si="197"/>
        <v>1485669.2880000002</v>
      </c>
    </row>
    <row r="735" spans="1:25" ht="15.5" x14ac:dyDescent="0.35">
      <c r="A735" s="787"/>
      <c r="B735" s="784"/>
      <c r="C735" s="787"/>
      <c r="D735" s="787"/>
      <c r="E735" s="130" t="s">
        <v>121</v>
      </c>
      <c r="F735" s="75">
        <v>1</v>
      </c>
      <c r="G735" s="158" t="s">
        <v>45</v>
      </c>
      <c r="H735" s="157">
        <v>2978380</v>
      </c>
      <c r="I735" s="413">
        <f t="shared" si="198"/>
        <v>2978380</v>
      </c>
      <c r="J735" s="158">
        <v>0.2</v>
      </c>
      <c r="K735" s="415">
        <f t="shared" si="199"/>
        <v>595676</v>
      </c>
      <c r="L735" s="415">
        <f t="shared" si="200"/>
        <v>2382704</v>
      </c>
      <c r="M735" s="848"/>
      <c r="N735" s="848"/>
      <c r="O735" s="197"/>
      <c r="P735" s="848"/>
      <c r="Q735" s="57" t="s">
        <v>118</v>
      </c>
      <c r="R735" s="166">
        <v>1787028</v>
      </c>
      <c r="S735" s="78">
        <f>SUM(F735*R735)</f>
        <v>1787028</v>
      </c>
      <c r="T735" s="156">
        <v>0.2</v>
      </c>
      <c r="U735" s="480">
        <f t="shared" si="201"/>
        <v>357405.60000000003</v>
      </c>
      <c r="V735" s="480">
        <f t="shared" si="202"/>
        <v>1429622.4</v>
      </c>
      <c r="W735" s="424">
        <f t="shared" si="203"/>
        <v>1429622.4</v>
      </c>
      <c r="X735" s="641">
        <v>0.11</v>
      </c>
      <c r="Y735" s="424">
        <f t="shared" si="197"/>
        <v>1586880.8639999998</v>
      </c>
    </row>
    <row r="736" spans="1:25" s="119" customFormat="1" ht="15" customHeight="1" x14ac:dyDescent="0.35">
      <c r="A736" s="787"/>
      <c r="B736" s="784"/>
      <c r="C736" s="787"/>
      <c r="D736" s="787"/>
      <c r="E736" s="282" t="s">
        <v>367</v>
      </c>
      <c r="F736" s="310">
        <v>3</v>
      </c>
      <c r="G736" s="311" t="s">
        <v>123</v>
      </c>
      <c r="H736" s="157">
        <v>611250</v>
      </c>
      <c r="I736" s="413">
        <f t="shared" si="198"/>
        <v>1833750</v>
      </c>
      <c r="J736" s="311">
        <v>0.2</v>
      </c>
      <c r="K736" s="415">
        <f t="shared" si="199"/>
        <v>366750</v>
      </c>
      <c r="L736" s="415">
        <f t="shared" si="200"/>
        <v>1467000</v>
      </c>
      <c r="M736" s="848"/>
      <c r="N736" s="848"/>
      <c r="O736" s="197"/>
      <c r="P736" s="848"/>
      <c r="Q736" s="484" t="s">
        <v>78</v>
      </c>
      <c r="R736" s="483">
        <v>225225</v>
      </c>
      <c r="S736" s="155">
        <f>SUM(F736*R736)</f>
        <v>675675</v>
      </c>
      <c r="T736" s="156">
        <v>0.45</v>
      </c>
      <c r="U736" s="480">
        <f t="shared" si="201"/>
        <v>304053.75</v>
      </c>
      <c r="V736" s="480">
        <f t="shared" si="202"/>
        <v>371621.25</v>
      </c>
      <c r="W736" s="424">
        <f t="shared" si="203"/>
        <v>371621.25</v>
      </c>
      <c r="X736" s="156">
        <v>0.11</v>
      </c>
      <c r="Y736" s="424">
        <f t="shared" ref="Y736:Y758" si="204">SUM(W736+(W736*X736))</f>
        <v>412499.58750000002</v>
      </c>
    </row>
    <row r="737" spans="1:25" s="119" customFormat="1" ht="15.5" x14ac:dyDescent="0.35">
      <c r="A737" s="787"/>
      <c r="B737" s="784"/>
      <c r="C737" s="787"/>
      <c r="D737" s="787"/>
      <c r="E737" s="282" t="s">
        <v>572</v>
      </c>
      <c r="F737" s="310">
        <v>15</v>
      </c>
      <c r="G737" s="311" t="s">
        <v>52</v>
      </c>
      <c r="H737" s="312">
        <v>217500</v>
      </c>
      <c r="I737" s="413">
        <f t="shared" si="198"/>
        <v>3262500</v>
      </c>
      <c r="J737" s="311">
        <v>0.2</v>
      </c>
      <c r="K737" s="415">
        <f t="shared" si="199"/>
        <v>652500</v>
      </c>
      <c r="L737" s="415">
        <f t="shared" si="200"/>
        <v>2610000</v>
      </c>
      <c r="M737" s="848"/>
      <c r="N737" s="848"/>
      <c r="O737" s="197"/>
      <c r="P737" s="848"/>
      <c r="Q737" s="484" t="s">
        <v>40</v>
      </c>
      <c r="R737" s="350">
        <v>93600</v>
      </c>
      <c r="S737" s="155">
        <f>SUM(F737*R737)</f>
        <v>1404000</v>
      </c>
      <c r="T737" s="156">
        <v>0</v>
      </c>
      <c r="U737" s="480">
        <f t="shared" si="201"/>
        <v>0</v>
      </c>
      <c r="V737" s="480">
        <f t="shared" si="202"/>
        <v>1404000</v>
      </c>
      <c r="W737" s="424">
        <f t="shared" si="203"/>
        <v>1404000</v>
      </c>
      <c r="X737" s="156">
        <v>0.11</v>
      </c>
      <c r="Y737" s="424">
        <f t="shared" si="204"/>
        <v>1558440</v>
      </c>
    </row>
    <row r="738" spans="1:25" s="119" customFormat="1" ht="15.5" x14ac:dyDescent="0.35">
      <c r="A738" s="787"/>
      <c r="B738" s="784"/>
      <c r="C738" s="787"/>
      <c r="D738" s="787"/>
      <c r="E738" s="282" t="s">
        <v>573</v>
      </c>
      <c r="F738" s="310">
        <v>12</v>
      </c>
      <c r="G738" s="311" t="s">
        <v>52</v>
      </c>
      <c r="H738" s="312">
        <v>368750</v>
      </c>
      <c r="I738" s="413">
        <f t="shared" si="198"/>
        <v>4425000</v>
      </c>
      <c r="J738" s="311">
        <v>0.2</v>
      </c>
      <c r="K738" s="415">
        <f t="shared" si="199"/>
        <v>885000</v>
      </c>
      <c r="L738" s="415">
        <f t="shared" si="200"/>
        <v>3540000</v>
      </c>
      <c r="M738" s="848"/>
      <c r="N738" s="848"/>
      <c r="O738" s="197"/>
      <c r="P738" s="848"/>
      <c r="Q738" s="484" t="s">
        <v>40</v>
      </c>
      <c r="R738" s="206">
        <v>131600</v>
      </c>
      <c r="S738" s="155">
        <f>SUM(F738*R738)</f>
        <v>1579200</v>
      </c>
      <c r="T738" s="156">
        <v>0</v>
      </c>
      <c r="U738" s="480">
        <f t="shared" si="201"/>
        <v>0</v>
      </c>
      <c r="V738" s="480">
        <f t="shared" si="202"/>
        <v>1579200</v>
      </c>
      <c r="W738" s="424">
        <f t="shared" si="203"/>
        <v>1579200</v>
      </c>
      <c r="X738" s="156">
        <v>0.11</v>
      </c>
      <c r="Y738" s="424">
        <f t="shared" si="204"/>
        <v>1752912</v>
      </c>
    </row>
    <row r="739" spans="1:25" s="120" customFormat="1" ht="15.5" x14ac:dyDescent="0.35">
      <c r="A739" s="787"/>
      <c r="B739" s="784"/>
      <c r="C739" s="787"/>
      <c r="D739" s="787"/>
      <c r="E739" s="282" t="s">
        <v>313</v>
      </c>
      <c r="F739" s="75">
        <v>1</v>
      </c>
      <c r="G739" s="311" t="s">
        <v>45</v>
      </c>
      <c r="H739" s="312">
        <v>5000000</v>
      </c>
      <c r="I739" s="413">
        <f t="shared" si="198"/>
        <v>5000000</v>
      </c>
      <c r="J739" s="311">
        <v>0.2</v>
      </c>
      <c r="K739" s="415">
        <f t="shared" si="199"/>
        <v>1000000</v>
      </c>
      <c r="L739" s="415">
        <f t="shared" si="200"/>
        <v>4000000</v>
      </c>
      <c r="M739" s="848"/>
      <c r="N739" s="848"/>
      <c r="O739" s="197"/>
      <c r="P739" s="848"/>
      <c r="Q739" s="270" t="s">
        <v>140</v>
      </c>
      <c r="R739" s="483">
        <v>3000000</v>
      </c>
      <c r="S739" s="155">
        <f>SUM(F739*R739)</f>
        <v>3000000</v>
      </c>
      <c r="T739" s="156">
        <v>0.25</v>
      </c>
      <c r="U739" s="480">
        <f t="shared" si="201"/>
        <v>750000</v>
      </c>
      <c r="V739" s="480">
        <f t="shared" si="202"/>
        <v>2250000</v>
      </c>
      <c r="W739" s="424">
        <f t="shared" si="203"/>
        <v>2250000</v>
      </c>
      <c r="X739" s="156">
        <v>0.11</v>
      </c>
      <c r="Y739" s="424">
        <f t="shared" si="204"/>
        <v>2497500</v>
      </c>
    </row>
    <row r="740" spans="1:25" s="119" customFormat="1" ht="15.5" x14ac:dyDescent="0.35">
      <c r="A740" s="787"/>
      <c r="B740" s="784"/>
      <c r="C740" s="787"/>
      <c r="D740" s="787"/>
      <c r="E740" s="313" t="s">
        <v>305</v>
      </c>
      <c r="F740" s="310">
        <v>1</v>
      </c>
      <c r="G740" s="311" t="s">
        <v>45</v>
      </c>
      <c r="H740" s="312">
        <v>1078091</v>
      </c>
      <c r="I740" s="413">
        <f t="shared" si="198"/>
        <v>1078091</v>
      </c>
      <c r="J740" s="311">
        <v>0.2</v>
      </c>
      <c r="K740" s="415">
        <f t="shared" si="199"/>
        <v>215618.2</v>
      </c>
      <c r="L740" s="415">
        <f t="shared" si="200"/>
        <v>862472.8</v>
      </c>
      <c r="M740" s="848"/>
      <c r="N740" s="848"/>
      <c r="O740" s="197"/>
      <c r="P740" s="848"/>
      <c r="Q740" s="484" t="s">
        <v>47</v>
      </c>
      <c r="R740" s="350">
        <v>649740</v>
      </c>
      <c r="S740" s="155">
        <f>SUM(F740*R740)</f>
        <v>649740</v>
      </c>
      <c r="T740" s="156">
        <v>0.22500000000000001</v>
      </c>
      <c r="U740" s="480">
        <f t="shared" si="201"/>
        <v>146191.5</v>
      </c>
      <c r="V740" s="480">
        <f t="shared" si="202"/>
        <v>503548.5</v>
      </c>
      <c r="W740" s="424">
        <f t="shared" si="203"/>
        <v>503548.5</v>
      </c>
      <c r="X740" s="156">
        <v>0.11</v>
      </c>
      <c r="Y740" s="424">
        <f t="shared" si="204"/>
        <v>558938.83499999996</v>
      </c>
    </row>
    <row r="741" spans="1:25" s="119" customFormat="1" ht="15.5" x14ac:dyDescent="0.35">
      <c r="A741" s="787"/>
      <c r="B741" s="784"/>
      <c r="C741" s="787"/>
      <c r="D741" s="787"/>
      <c r="E741" s="282" t="s">
        <v>287</v>
      </c>
      <c r="F741" s="310">
        <v>7</v>
      </c>
      <c r="G741" s="311" t="s">
        <v>45</v>
      </c>
      <c r="H741" s="312">
        <v>248522</v>
      </c>
      <c r="I741" s="413">
        <f t="shared" si="198"/>
        <v>1739654</v>
      </c>
      <c r="J741" s="311">
        <v>0.2</v>
      </c>
      <c r="K741" s="415">
        <f t="shared" si="199"/>
        <v>347930.80000000005</v>
      </c>
      <c r="L741" s="415">
        <f t="shared" si="200"/>
        <v>1391723.2</v>
      </c>
      <c r="M741" s="848"/>
      <c r="N741" s="848"/>
      <c r="O741" s="197"/>
      <c r="P741" s="848"/>
      <c r="Q741" s="484" t="s">
        <v>47</v>
      </c>
      <c r="R741" s="206">
        <v>159100</v>
      </c>
      <c r="S741" s="155">
        <f>SUM(F741*R741)</f>
        <v>1113700</v>
      </c>
      <c r="T741" s="156">
        <v>0.22500000000000001</v>
      </c>
      <c r="U741" s="480">
        <f t="shared" si="201"/>
        <v>250582.5</v>
      </c>
      <c r="V741" s="480">
        <f t="shared" si="202"/>
        <v>863117.5</v>
      </c>
      <c r="W741" s="424">
        <f t="shared" si="203"/>
        <v>863117.5</v>
      </c>
      <c r="X741" s="156">
        <v>0.11</v>
      </c>
      <c r="Y741" s="424">
        <f t="shared" si="204"/>
        <v>958060.42500000005</v>
      </c>
    </row>
    <row r="742" spans="1:25" s="120" customFormat="1" ht="15.5" x14ac:dyDescent="0.35">
      <c r="A742" s="788"/>
      <c r="B742" s="785"/>
      <c r="C742" s="788"/>
      <c r="D742" s="788"/>
      <c r="E742" s="184" t="s">
        <v>106</v>
      </c>
      <c r="F742" s="202">
        <v>1</v>
      </c>
      <c r="G742" s="315" t="s">
        <v>70</v>
      </c>
      <c r="H742" s="316">
        <v>1250000</v>
      </c>
      <c r="I742" s="419">
        <f t="shared" si="198"/>
        <v>1250000</v>
      </c>
      <c r="J742" s="315">
        <v>0.2</v>
      </c>
      <c r="K742" s="383">
        <f t="shared" si="199"/>
        <v>250000</v>
      </c>
      <c r="L742" s="383">
        <f t="shared" si="200"/>
        <v>1000000</v>
      </c>
      <c r="M742" s="847"/>
      <c r="N742" s="847"/>
      <c r="O742" s="198"/>
      <c r="P742" s="847"/>
      <c r="Q742" s="240" t="s">
        <v>58</v>
      </c>
      <c r="R742" s="338">
        <v>760000</v>
      </c>
      <c r="S742" s="173">
        <f>SUM(F742*R742)</f>
        <v>760000</v>
      </c>
      <c r="T742" s="639">
        <v>0</v>
      </c>
      <c r="U742" s="242">
        <f t="shared" si="201"/>
        <v>0</v>
      </c>
      <c r="V742" s="242">
        <f t="shared" si="202"/>
        <v>760000</v>
      </c>
      <c r="W742" s="241">
        <f t="shared" si="203"/>
        <v>760000</v>
      </c>
      <c r="X742" s="639">
        <v>0.11</v>
      </c>
      <c r="Y742" s="241">
        <f t="shared" si="204"/>
        <v>843600</v>
      </c>
    </row>
    <row r="743" spans="1:25" s="120" customFormat="1" ht="15.5" x14ac:dyDescent="0.35">
      <c r="A743" s="780">
        <v>14</v>
      </c>
      <c r="B743" s="783">
        <v>45813</v>
      </c>
      <c r="C743" s="786">
        <v>118610625</v>
      </c>
      <c r="D743" s="780" t="s">
        <v>37</v>
      </c>
      <c r="E743" s="339" t="s">
        <v>545</v>
      </c>
      <c r="F743" s="203">
        <v>4</v>
      </c>
      <c r="G743" s="319" t="s">
        <v>52</v>
      </c>
      <c r="H743" s="320">
        <v>2650000</v>
      </c>
      <c r="I743" s="412">
        <f t="shared" si="198"/>
        <v>10600000</v>
      </c>
      <c r="J743" s="319">
        <v>0</v>
      </c>
      <c r="K743" s="382">
        <f t="shared" si="199"/>
        <v>0</v>
      </c>
      <c r="L743" s="382">
        <f t="shared" si="200"/>
        <v>10600000</v>
      </c>
      <c r="M743" s="205">
        <f>SUM(L743:L744)</f>
        <v>36700000</v>
      </c>
      <c r="N743" s="205">
        <f>SUM(M743*11%)</f>
        <v>4037000</v>
      </c>
      <c r="O743" s="187"/>
      <c r="P743" s="229">
        <f>SUM(M743+N743)</f>
        <v>40737000</v>
      </c>
      <c r="Q743" s="485" t="s">
        <v>246</v>
      </c>
      <c r="R743" s="337">
        <v>1100000</v>
      </c>
      <c r="S743" s="649">
        <f>SUM(F743*R743)</f>
        <v>4400000</v>
      </c>
      <c r="T743" s="638">
        <v>0</v>
      </c>
      <c r="U743" s="239">
        <f t="shared" si="201"/>
        <v>0</v>
      </c>
      <c r="V743" s="239">
        <f t="shared" si="202"/>
        <v>4400000</v>
      </c>
      <c r="W743" s="238">
        <f t="shared" si="203"/>
        <v>4400000</v>
      </c>
      <c r="X743" s="638">
        <v>0.11</v>
      </c>
      <c r="Y743" s="238">
        <f t="shared" si="204"/>
        <v>4884000</v>
      </c>
    </row>
    <row r="744" spans="1:25" s="120" customFormat="1" ht="15.5" x14ac:dyDescent="0.35">
      <c r="A744" s="782"/>
      <c r="B744" s="785"/>
      <c r="C744" s="788"/>
      <c r="D744" s="782"/>
      <c r="E744" s="397" t="s">
        <v>332</v>
      </c>
      <c r="F744" s="202">
        <v>3</v>
      </c>
      <c r="G744" s="315" t="s">
        <v>70</v>
      </c>
      <c r="H744" s="316">
        <v>8700000</v>
      </c>
      <c r="I744" s="419">
        <f t="shared" si="198"/>
        <v>26100000</v>
      </c>
      <c r="J744" s="315">
        <v>0</v>
      </c>
      <c r="K744" s="383">
        <f t="shared" si="199"/>
        <v>0</v>
      </c>
      <c r="L744" s="383">
        <f t="shared" si="200"/>
        <v>26100000</v>
      </c>
      <c r="M744" s="249"/>
      <c r="N744" s="249"/>
      <c r="O744" s="198"/>
      <c r="P744" s="351"/>
      <c r="Q744" s="489" t="s">
        <v>246</v>
      </c>
      <c r="R744" s="338">
        <v>3400000</v>
      </c>
      <c r="S744" s="173">
        <f>SUM(F744*R744)</f>
        <v>10200000</v>
      </c>
      <c r="T744" s="639">
        <v>0</v>
      </c>
      <c r="U744" s="242">
        <f t="shared" si="201"/>
        <v>0</v>
      </c>
      <c r="V744" s="242">
        <f t="shared" si="202"/>
        <v>10200000</v>
      </c>
      <c r="W744" s="241">
        <f t="shared" si="203"/>
        <v>10200000</v>
      </c>
      <c r="X744" s="639">
        <v>0.11</v>
      </c>
      <c r="Y744" s="241">
        <f t="shared" si="204"/>
        <v>11322000</v>
      </c>
    </row>
    <row r="745" spans="1:25" s="20" customFormat="1" ht="15.5" x14ac:dyDescent="0.35">
      <c r="A745" s="786">
        <v>15</v>
      </c>
      <c r="B745" s="783">
        <v>45834</v>
      </c>
      <c r="C745" s="838" t="s">
        <v>618</v>
      </c>
      <c r="D745" s="786" t="s">
        <v>528</v>
      </c>
      <c r="E745" s="624" t="s">
        <v>617</v>
      </c>
      <c r="F745" s="517">
        <v>1</v>
      </c>
      <c r="G745" s="336" t="s">
        <v>39</v>
      </c>
      <c r="H745" s="700">
        <v>4504504.5</v>
      </c>
      <c r="I745" s="123">
        <f t="shared" si="198"/>
        <v>4504504.5</v>
      </c>
      <c r="J745" s="133">
        <v>0</v>
      </c>
      <c r="K745" s="134">
        <f t="shared" si="199"/>
        <v>0</v>
      </c>
      <c r="L745" s="134">
        <f t="shared" si="200"/>
        <v>4504504.5</v>
      </c>
      <c r="M745" s="791">
        <f>SUM(L745:L749)</f>
        <v>18509009.009999998</v>
      </c>
      <c r="N745" s="791">
        <f>SUM(M745*11%)</f>
        <v>2035990.9910999998</v>
      </c>
      <c r="O745" s="791">
        <f>SUM(M745*1.375%)</f>
        <v>254498.87388749997</v>
      </c>
      <c r="P745" s="791">
        <f>SUM(M745+N745)</f>
        <v>20545000.001099996</v>
      </c>
      <c r="Q745" s="168" t="s">
        <v>260</v>
      </c>
      <c r="R745" s="123">
        <v>1046980</v>
      </c>
      <c r="S745" s="137">
        <f>SUM(F745*R745)</f>
        <v>1046980</v>
      </c>
      <c r="T745" s="138">
        <v>0</v>
      </c>
      <c r="U745" s="129">
        <f t="shared" si="201"/>
        <v>0</v>
      </c>
      <c r="V745" s="129">
        <f t="shared" si="202"/>
        <v>1046980</v>
      </c>
      <c r="W745" s="134">
        <f t="shared" si="203"/>
        <v>1046980</v>
      </c>
      <c r="X745" s="138">
        <v>0.11</v>
      </c>
      <c r="Y745" s="134">
        <f t="shared" si="204"/>
        <v>1162147.8</v>
      </c>
    </row>
    <row r="746" spans="1:25" s="20" customFormat="1" ht="15.5" x14ac:dyDescent="0.35">
      <c r="A746" s="787"/>
      <c r="B746" s="784"/>
      <c r="C746" s="884"/>
      <c r="D746" s="787"/>
      <c r="E746" s="70" t="s">
        <v>239</v>
      </c>
      <c r="F746" s="281">
        <v>3</v>
      </c>
      <c r="G746" s="334" t="s">
        <v>50</v>
      </c>
      <c r="H746" s="519">
        <v>2250000</v>
      </c>
      <c r="I746" s="54">
        <f t="shared" si="198"/>
        <v>6750000</v>
      </c>
      <c r="J746" s="158">
        <v>0</v>
      </c>
      <c r="K746" s="56">
        <f t="shared" si="199"/>
        <v>0</v>
      </c>
      <c r="L746" s="56">
        <f t="shared" si="200"/>
        <v>6750000</v>
      </c>
      <c r="M746" s="792"/>
      <c r="N746" s="792"/>
      <c r="O746" s="792"/>
      <c r="P746" s="792"/>
      <c r="Q746" s="174" t="s">
        <v>335</v>
      </c>
      <c r="R746" s="54">
        <v>891000</v>
      </c>
      <c r="S746" s="78">
        <f>SUM(F746*R746)</f>
        <v>2673000</v>
      </c>
      <c r="T746" s="79">
        <v>0</v>
      </c>
      <c r="U746" s="73">
        <f t="shared" si="201"/>
        <v>0</v>
      </c>
      <c r="V746" s="73">
        <f t="shared" si="202"/>
        <v>2673000</v>
      </c>
      <c r="W746" s="56">
        <f t="shared" si="203"/>
        <v>2673000</v>
      </c>
      <c r="X746" s="79">
        <v>0.11</v>
      </c>
      <c r="Y746" s="56">
        <f t="shared" si="204"/>
        <v>2967030</v>
      </c>
    </row>
    <row r="747" spans="1:25" s="119" customFormat="1" ht="15.5" x14ac:dyDescent="0.35">
      <c r="A747" s="787"/>
      <c r="B747" s="784"/>
      <c r="C747" s="884"/>
      <c r="D747" s="787"/>
      <c r="E747" s="70" t="s">
        <v>516</v>
      </c>
      <c r="F747" s="281">
        <v>1</v>
      </c>
      <c r="G747" s="334" t="s">
        <v>42</v>
      </c>
      <c r="H747" s="687">
        <v>1689189.19</v>
      </c>
      <c r="I747" s="413">
        <f t="shared" si="198"/>
        <v>1689189.19</v>
      </c>
      <c r="J747" s="158">
        <v>0</v>
      </c>
      <c r="K747" s="415">
        <f t="shared" si="199"/>
        <v>0</v>
      </c>
      <c r="L747" s="415">
        <f t="shared" si="200"/>
        <v>1689189.19</v>
      </c>
      <c r="M747" s="792"/>
      <c r="N747" s="792"/>
      <c r="O747" s="792"/>
      <c r="P747" s="792"/>
      <c r="Q747" s="686" t="s">
        <v>258</v>
      </c>
      <c r="R747" s="481">
        <v>264055</v>
      </c>
      <c r="S747" s="78">
        <f>SUM(F747*R747)</f>
        <v>264055</v>
      </c>
      <c r="T747" s="79">
        <v>0</v>
      </c>
      <c r="U747" s="73">
        <f t="shared" si="201"/>
        <v>0</v>
      </c>
      <c r="V747" s="73">
        <f t="shared" si="202"/>
        <v>264055</v>
      </c>
      <c r="W747" s="56">
        <f t="shared" si="203"/>
        <v>264055</v>
      </c>
      <c r="X747" s="79">
        <v>0.11</v>
      </c>
      <c r="Y747" s="56">
        <f t="shared" si="204"/>
        <v>293101.05</v>
      </c>
    </row>
    <row r="748" spans="1:25" s="120" customFormat="1" ht="15.5" x14ac:dyDescent="0.35">
      <c r="A748" s="787"/>
      <c r="B748" s="784"/>
      <c r="C748" s="884"/>
      <c r="D748" s="787"/>
      <c r="E748" s="70" t="s">
        <v>517</v>
      </c>
      <c r="F748" s="281">
        <v>1</v>
      </c>
      <c r="G748" s="334" t="s">
        <v>42</v>
      </c>
      <c r="H748" s="687">
        <v>2815315.32</v>
      </c>
      <c r="I748" s="413">
        <f t="shared" si="198"/>
        <v>2815315.32</v>
      </c>
      <c r="J748" s="158">
        <v>0</v>
      </c>
      <c r="K748" s="415">
        <f t="shared" si="199"/>
        <v>0</v>
      </c>
      <c r="L748" s="415">
        <f t="shared" si="200"/>
        <v>2815315.32</v>
      </c>
      <c r="M748" s="792"/>
      <c r="N748" s="792"/>
      <c r="O748" s="792"/>
      <c r="P748" s="792"/>
      <c r="Q748" s="686" t="s">
        <v>335</v>
      </c>
      <c r="R748" s="481">
        <v>946000</v>
      </c>
      <c r="S748" s="78">
        <f>SUM(F748*R748)</f>
        <v>946000</v>
      </c>
      <c r="T748" s="79">
        <v>0</v>
      </c>
      <c r="U748" s="73">
        <f t="shared" si="201"/>
        <v>0</v>
      </c>
      <c r="V748" s="73">
        <f t="shared" si="202"/>
        <v>946000</v>
      </c>
      <c r="W748" s="56">
        <f t="shared" si="203"/>
        <v>946000</v>
      </c>
      <c r="X748" s="79">
        <v>0.11</v>
      </c>
      <c r="Y748" s="56">
        <f t="shared" si="204"/>
        <v>1050060</v>
      </c>
    </row>
    <row r="749" spans="1:25" s="20" customFormat="1" ht="15.5" x14ac:dyDescent="0.35">
      <c r="A749" s="788"/>
      <c r="B749" s="785"/>
      <c r="C749" s="839"/>
      <c r="D749" s="788"/>
      <c r="E749" s="721" t="s">
        <v>238</v>
      </c>
      <c r="F749" s="286">
        <v>1</v>
      </c>
      <c r="G749" s="335" t="s">
        <v>42</v>
      </c>
      <c r="H749" s="545">
        <v>2750000</v>
      </c>
      <c r="I749" s="44">
        <f t="shared" si="198"/>
        <v>2750000</v>
      </c>
      <c r="J749" s="136">
        <v>0</v>
      </c>
      <c r="K749" s="46">
        <f t="shared" si="199"/>
        <v>0</v>
      </c>
      <c r="L749" s="46">
        <f t="shared" si="200"/>
        <v>2750000</v>
      </c>
      <c r="M749" s="793"/>
      <c r="N749" s="793"/>
      <c r="O749" s="793"/>
      <c r="P749" s="793"/>
      <c r="Q749" s="266" t="s">
        <v>260</v>
      </c>
      <c r="R749" s="44">
        <v>990000</v>
      </c>
      <c r="S749" s="97">
        <f>SUM(F749*R749)</f>
        <v>990000</v>
      </c>
      <c r="T749" s="83">
        <v>0</v>
      </c>
      <c r="U749" s="81">
        <f t="shared" si="201"/>
        <v>0</v>
      </c>
      <c r="V749" s="81">
        <f t="shared" si="202"/>
        <v>990000</v>
      </c>
      <c r="W749" s="46">
        <f t="shared" si="203"/>
        <v>990000</v>
      </c>
      <c r="X749" s="83">
        <v>0.11</v>
      </c>
      <c r="Y749" s="46">
        <f t="shared" si="204"/>
        <v>1098900</v>
      </c>
    </row>
    <row r="750" spans="1:25" s="20" customFormat="1" ht="15.5" x14ac:dyDescent="0.35">
      <c r="A750" s="786">
        <v>16</v>
      </c>
      <c r="B750" s="783">
        <v>45839</v>
      </c>
      <c r="C750" s="838" t="s">
        <v>625</v>
      </c>
      <c r="D750" s="786" t="s">
        <v>247</v>
      </c>
      <c r="E750" s="339" t="s">
        <v>447</v>
      </c>
      <c r="F750" s="253">
        <v>80</v>
      </c>
      <c r="G750" s="135" t="s">
        <v>52</v>
      </c>
      <c r="H750" s="561">
        <v>186486.486</v>
      </c>
      <c r="I750" s="123">
        <f t="shared" si="198"/>
        <v>14918918.880000001</v>
      </c>
      <c r="J750" s="138">
        <v>0</v>
      </c>
      <c r="K750" s="134">
        <f t="shared" si="199"/>
        <v>0</v>
      </c>
      <c r="L750" s="123">
        <f t="shared" si="200"/>
        <v>14918918.880000001</v>
      </c>
      <c r="M750" s="791">
        <f>SUM(L750:L751)</f>
        <v>32252252.170000002</v>
      </c>
      <c r="N750" s="791">
        <f>SUM(M750*11%)</f>
        <v>3547747.7387000001</v>
      </c>
      <c r="O750" s="791">
        <f>SUM(M750*1.5%)</f>
        <v>483783.78255</v>
      </c>
      <c r="P750" s="791">
        <f>SUM(M750+N750)</f>
        <v>35799999.908700004</v>
      </c>
      <c r="Q750" s="259" t="s">
        <v>273</v>
      </c>
      <c r="R750" s="507">
        <v>130541</v>
      </c>
      <c r="S750" s="137">
        <f>SUM(F750*R750)</f>
        <v>10443280</v>
      </c>
      <c r="T750" s="135">
        <v>0</v>
      </c>
      <c r="U750" s="129">
        <f t="shared" si="201"/>
        <v>0</v>
      </c>
      <c r="V750" s="129">
        <f t="shared" si="202"/>
        <v>10443280</v>
      </c>
      <c r="W750" s="134">
        <f t="shared" si="203"/>
        <v>10443280</v>
      </c>
      <c r="X750" s="135">
        <v>0.11</v>
      </c>
      <c r="Y750" s="134">
        <f t="shared" si="204"/>
        <v>11592040.800000001</v>
      </c>
    </row>
    <row r="751" spans="1:25" s="120" customFormat="1" ht="15.5" x14ac:dyDescent="0.35">
      <c r="A751" s="788"/>
      <c r="B751" s="785"/>
      <c r="C751" s="839"/>
      <c r="D751" s="788"/>
      <c r="E751" s="520" t="s">
        <v>448</v>
      </c>
      <c r="F751" s="165">
        <v>130</v>
      </c>
      <c r="G751" s="45" t="s">
        <v>52</v>
      </c>
      <c r="H751" s="564">
        <v>133333.33300000001</v>
      </c>
      <c r="I751" s="44">
        <f t="shared" ref="I751:I758" si="205">SUM(F751*H751)</f>
        <v>17333333.290000003</v>
      </c>
      <c r="J751" s="83">
        <v>0</v>
      </c>
      <c r="K751" s="46">
        <f t="shared" ref="K751:K758" si="206">SUM(I751*J751)</f>
        <v>0</v>
      </c>
      <c r="L751" s="44">
        <f t="shared" ref="L751:L758" si="207">SUM(I751-K751)</f>
        <v>17333333.290000003</v>
      </c>
      <c r="M751" s="793"/>
      <c r="N751" s="793"/>
      <c r="O751" s="793"/>
      <c r="P751" s="793"/>
      <c r="Q751" s="213" t="s">
        <v>273</v>
      </c>
      <c r="R751" s="614">
        <v>93333</v>
      </c>
      <c r="S751" s="97">
        <f>SUM(F751*R751)</f>
        <v>12133290</v>
      </c>
      <c r="T751" s="45">
        <v>0</v>
      </c>
      <c r="U751" s="81">
        <f t="shared" ref="U751:U758" si="208">SUM(S751*T751)</f>
        <v>0</v>
      </c>
      <c r="V751" s="81">
        <f t="shared" ref="V751:V758" si="209">SUM(S751-U751)</f>
        <v>12133290</v>
      </c>
      <c r="W751" s="46">
        <f t="shared" ref="W751:W758" si="210">SUM(V751)</f>
        <v>12133290</v>
      </c>
      <c r="X751" s="45">
        <v>0.11</v>
      </c>
      <c r="Y751" s="46">
        <f t="shared" si="204"/>
        <v>13467951.9</v>
      </c>
    </row>
    <row r="752" spans="1:25" s="120" customFormat="1" ht="15.5" x14ac:dyDescent="0.35">
      <c r="A752" s="139">
        <v>17</v>
      </c>
      <c r="B752" s="140">
        <v>45838</v>
      </c>
      <c r="C752" s="141" t="s">
        <v>626</v>
      </c>
      <c r="D752" s="139" t="s">
        <v>141</v>
      </c>
      <c r="E752" s="559" t="s">
        <v>230</v>
      </c>
      <c r="F752" s="139">
        <v>8</v>
      </c>
      <c r="G752" s="147" t="s">
        <v>52</v>
      </c>
      <c r="H752" s="536">
        <v>721621.62199999997</v>
      </c>
      <c r="I752" s="145">
        <f t="shared" si="205"/>
        <v>5772972.9759999998</v>
      </c>
      <c r="J752" s="147">
        <v>0</v>
      </c>
      <c r="K752" s="146">
        <f t="shared" si="206"/>
        <v>0</v>
      </c>
      <c r="L752" s="146">
        <f t="shared" si="207"/>
        <v>5772972.9759999998</v>
      </c>
      <c r="M752" s="121">
        <f>SUM(L752:L752)</f>
        <v>5772972.9759999998</v>
      </c>
      <c r="N752" s="121">
        <f>SUM(M752*11%)</f>
        <v>635027.02735999995</v>
      </c>
      <c r="O752" s="146">
        <f>SUM(M752*1.375%)</f>
        <v>79378.378419999994</v>
      </c>
      <c r="P752" s="121">
        <f>SUM(M752+N752)</f>
        <v>6408000.0033599995</v>
      </c>
      <c r="Q752" s="250" t="s">
        <v>205</v>
      </c>
      <c r="R752" s="554">
        <v>721622</v>
      </c>
      <c r="S752" s="148">
        <f>SUM(F752*R752)</f>
        <v>5772976</v>
      </c>
      <c r="T752" s="149">
        <v>0.2</v>
      </c>
      <c r="U752" s="121">
        <f t="shared" si="208"/>
        <v>1154595.2</v>
      </c>
      <c r="V752" s="121">
        <f t="shared" si="209"/>
        <v>4618380.8</v>
      </c>
      <c r="W752" s="146">
        <f t="shared" si="210"/>
        <v>4618380.8</v>
      </c>
      <c r="X752" s="149">
        <v>0.11</v>
      </c>
      <c r="Y752" s="146">
        <f t="shared" si="204"/>
        <v>5126402.6880000001</v>
      </c>
    </row>
    <row r="753" spans="1:25" s="120" customFormat="1" ht="15.5" x14ac:dyDescent="0.35">
      <c r="A753" s="786">
        <v>18</v>
      </c>
      <c r="B753" s="783">
        <v>45840</v>
      </c>
      <c r="C753" s="838" t="s">
        <v>627</v>
      </c>
      <c r="D753" s="786" t="s">
        <v>204</v>
      </c>
      <c r="E753" s="288" t="s">
        <v>326</v>
      </c>
      <c r="F753" s="253">
        <v>40</v>
      </c>
      <c r="G753" s="135" t="s">
        <v>52</v>
      </c>
      <c r="H753" s="534">
        <v>186486.486</v>
      </c>
      <c r="I753" s="123">
        <f t="shared" si="205"/>
        <v>7459459.4400000004</v>
      </c>
      <c r="J753" s="133">
        <v>0</v>
      </c>
      <c r="K753" s="134">
        <f t="shared" si="206"/>
        <v>0</v>
      </c>
      <c r="L753" s="134">
        <f t="shared" si="207"/>
        <v>7459459.4400000004</v>
      </c>
      <c r="M753" s="791">
        <f>SUM(L753:L755)</f>
        <v>13209008.974000001</v>
      </c>
      <c r="N753" s="906">
        <f>SUM(M753*11%)</f>
        <v>1452990.9871400001</v>
      </c>
      <c r="O753" s="791">
        <f>SUM(M753*1.5%)</f>
        <v>198135.13461000001</v>
      </c>
      <c r="P753" s="776">
        <f>SUM(M753+N753)</f>
        <v>14661999.961140001</v>
      </c>
      <c r="Q753" s="168" t="s">
        <v>227</v>
      </c>
      <c r="R753" s="572">
        <v>130541</v>
      </c>
      <c r="S753" s="137">
        <f>SUM(F753*R753)</f>
        <v>5221640</v>
      </c>
      <c r="T753" s="138">
        <v>0</v>
      </c>
      <c r="U753" s="129">
        <f t="shared" si="208"/>
        <v>0</v>
      </c>
      <c r="V753" s="129">
        <f t="shared" si="209"/>
        <v>5221640</v>
      </c>
      <c r="W753" s="134">
        <f t="shared" si="210"/>
        <v>5221640</v>
      </c>
      <c r="X753" s="138">
        <v>0.11</v>
      </c>
      <c r="Y753" s="134">
        <f t="shared" si="204"/>
        <v>5796020.4000000004</v>
      </c>
    </row>
    <row r="754" spans="1:25" s="120" customFormat="1" ht="15.5" x14ac:dyDescent="0.35">
      <c r="A754" s="787"/>
      <c r="B754" s="784"/>
      <c r="C754" s="884"/>
      <c r="D754" s="787"/>
      <c r="E754" s="569" t="s">
        <v>327</v>
      </c>
      <c r="F754" s="76">
        <v>40</v>
      </c>
      <c r="G754" s="55" t="s">
        <v>52</v>
      </c>
      <c r="H754" s="526">
        <v>133333.33300000001</v>
      </c>
      <c r="I754" s="54">
        <f t="shared" si="205"/>
        <v>5333333.32</v>
      </c>
      <c r="J754" s="158">
        <v>0</v>
      </c>
      <c r="K754" s="56">
        <f t="shared" si="206"/>
        <v>0</v>
      </c>
      <c r="L754" s="56">
        <f t="shared" si="207"/>
        <v>5333333.32</v>
      </c>
      <c r="M754" s="792"/>
      <c r="N754" s="907"/>
      <c r="O754" s="792"/>
      <c r="P754" s="777"/>
      <c r="Q754" s="174" t="s">
        <v>227</v>
      </c>
      <c r="R754" s="570">
        <v>93333</v>
      </c>
      <c r="S754" s="78">
        <f>SUM(F754*R754)</f>
        <v>3733320</v>
      </c>
      <c r="T754" s="79">
        <v>0</v>
      </c>
      <c r="U754" s="73">
        <f t="shared" si="208"/>
        <v>0</v>
      </c>
      <c r="V754" s="73">
        <f t="shared" si="209"/>
        <v>3733320</v>
      </c>
      <c r="W754" s="56">
        <f t="shared" si="210"/>
        <v>3733320</v>
      </c>
      <c r="X754" s="79">
        <v>0.11</v>
      </c>
      <c r="Y754" s="56">
        <f t="shared" si="204"/>
        <v>4143985.2</v>
      </c>
    </row>
    <row r="755" spans="1:25" s="120" customFormat="1" ht="15.5" x14ac:dyDescent="0.35">
      <c r="A755" s="788"/>
      <c r="B755" s="785"/>
      <c r="C755" s="839"/>
      <c r="D755" s="788"/>
      <c r="E755" s="207" t="s">
        <v>325</v>
      </c>
      <c r="F755" s="165">
        <v>3</v>
      </c>
      <c r="G755" s="45" t="s">
        <v>52</v>
      </c>
      <c r="H755" s="527">
        <v>138738.73800000001</v>
      </c>
      <c r="I755" s="44">
        <f t="shared" si="205"/>
        <v>416216.21400000004</v>
      </c>
      <c r="J755" s="136">
        <v>0</v>
      </c>
      <c r="K755" s="46">
        <f t="shared" si="206"/>
        <v>0</v>
      </c>
      <c r="L755" s="46">
        <f t="shared" si="207"/>
        <v>416216.21400000004</v>
      </c>
      <c r="M755" s="793"/>
      <c r="N755" s="908"/>
      <c r="O755" s="793"/>
      <c r="P755" s="47"/>
      <c r="Q755" s="266" t="s">
        <v>227</v>
      </c>
      <c r="R755" s="573">
        <v>97117</v>
      </c>
      <c r="S755" s="97">
        <f>SUM(F755*R755)</f>
        <v>291351</v>
      </c>
      <c r="T755" s="83">
        <v>0</v>
      </c>
      <c r="U755" s="81">
        <f t="shared" si="208"/>
        <v>0</v>
      </c>
      <c r="V755" s="81">
        <f t="shared" si="209"/>
        <v>291351</v>
      </c>
      <c r="W755" s="46">
        <f t="shared" si="210"/>
        <v>291351</v>
      </c>
      <c r="X755" s="83">
        <v>0.11</v>
      </c>
      <c r="Y755" s="46">
        <f t="shared" si="204"/>
        <v>323399.61</v>
      </c>
    </row>
    <row r="756" spans="1:25" s="20" customFormat="1" ht="15.5" x14ac:dyDescent="0.35">
      <c r="A756" s="139">
        <v>19</v>
      </c>
      <c r="B756" s="140">
        <v>45862</v>
      </c>
      <c r="C756" s="141" t="s">
        <v>628</v>
      </c>
      <c r="D756" s="139" t="s">
        <v>267</v>
      </c>
      <c r="E756" s="98" t="s">
        <v>239</v>
      </c>
      <c r="F756" s="530">
        <v>20</v>
      </c>
      <c r="G756" s="531" t="s">
        <v>50</v>
      </c>
      <c r="H756" s="532">
        <v>2250000</v>
      </c>
      <c r="I756" s="145">
        <f t="shared" si="205"/>
        <v>45000000</v>
      </c>
      <c r="J756" s="152">
        <v>0</v>
      </c>
      <c r="K756" s="146">
        <f t="shared" si="206"/>
        <v>0</v>
      </c>
      <c r="L756" s="146">
        <f t="shared" si="207"/>
        <v>45000000</v>
      </c>
      <c r="M756" s="121">
        <f>SUM(L756:L756)</f>
        <v>45000000</v>
      </c>
      <c r="N756" s="121">
        <f>SUM(M756*11%)</f>
        <v>4950000</v>
      </c>
      <c r="O756" s="121">
        <f>SUM(M756*1.5%)</f>
        <v>675000</v>
      </c>
      <c r="P756" s="121">
        <f>SUM(M756+N756)</f>
        <v>49950000</v>
      </c>
      <c r="Q756" s="250" t="s">
        <v>260</v>
      </c>
      <c r="R756" s="145">
        <v>810000</v>
      </c>
      <c r="S756" s="148">
        <f>SUM(F756*R756)</f>
        <v>16200000</v>
      </c>
      <c r="T756" s="149">
        <v>0</v>
      </c>
      <c r="U756" s="121">
        <f t="shared" si="208"/>
        <v>0</v>
      </c>
      <c r="V756" s="121">
        <f t="shared" si="209"/>
        <v>16200000</v>
      </c>
      <c r="W756" s="146">
        <f t="shared" si="210"/>
        <v>16200000</v>
      </c>
      <c r="X756" s="149">
        <v>0.11</v>
      </c>
      <c r="Y756" s="146">
        <f t="shared" si="204"/>
        <v>17982000</v>
      </c>
    </row>
    <row r="757" spans="1:25" s="20" customFormat="1" ht="15.5" x14ac:dyDescent="0.35">
      <c r="A757" s="786">
        <v>20</v>
      </c>
      <c r="B757" s="783">
        <v>45845</v>
      </c>
      <c r="C757" s="838" t="s">
        <v>630</v>
      </c>
      <c r="D757" s="786" t="s">
        <v>185</v>
      </c>
      <c r="E757" s="408" t="s">
        <v>243</v>
      </c>
      <c r="F757" s="517">
        <v>3</v>
      </c>
      <c r="G757" s="336" t="s">
        <v>45</v>
      </c>
      <c r="H757" s="518">
        <v>6667000</v>
      </c>
      <c r="I757" s="123">
        <f t="shared" si="205"/>
        <v>20001000</v>
      </c>
      <c r="J757" s="133">
        <v>0</v>
      </c>
      <c r="K757" s="134">
        <f t="shared" si="206"/>
        <v>0</v>
      </c>
      <c r="L757" s="134">
        <f t="shared" si="207"/>
        <v>20001000</v>
      </c>
      <c r="M757" s="791">
        <f>SUM(L757:L758)</f>
        <v>22001000</v>
      </c>
      <c r="N757" s="791">
        <f>SUM(M757*11%)</f>
        <v>2420110</v>
      </c>
      <c r="O757" s="134">
        <f>SUM(M757*1.5%)</f>
        <v>330015</v>
      </c>
      <c r="P757" s="791">
        <f>SUM(M757+N757)</f>
        <v>24421110</v>
      </c>
      <c r="Q757" s="168" t="s">
        <v>40</v>
      </c>
      <c r="R757" s="123">
        <v>1925000</v>
      </c>
      <c r="S757" s="137">
        <f>SUM(F757*R757)</f>
        <v>5775000</v>
      </c>
      <c r="T757" s="138">
        <v>0</v>
      </c>
      <c r="U757" s="129">
        <f t="shared" si="208"/>
        <v>0</v>
      </c>
      <c r="V757" s="129">
        <f t="shared" si="209"/>
        <v>5775000</v>
      </c>
      <c r="W757" s="134">
        <f t="shared" si="210"/>
        <v>5775000</v>
      </c>
      <c r="X757" s="138">
        <v>0.11</v>
      </c>
      <c r="Y757" s="134">
        <f t="shared" si="204"/>
        <v>6410250</v>
      </c>
    </row>
    <row r="758" spans="1:25" s="20" customFormat="1" ht="15.5" x14ac:dyDescent="0.35">
      <c r="A758" s="788"/>
      <c r="B758" s="785"/>
      <c r="C758" s="839"/>
      <c r="D758" s="788"/>
      <c r="E758" s="90" t="s">
        <v>255</v>
      </c>
      <c r="F758" s="286">
        <v>4</v>
      </c>
      <c r="G758" s="335" t="s">
        <v>42</v>
      </c>
      <c r="H758" s="545">
        <v>500000</v>
      </c>
      <c r="I758" s="44">
        <f t="shared" si="205"/>
        <v>2000000</v>
      </c>
      <c r="J758" s="136">
        <v>0</v>
      </c>
      <c r="K758" s="46">
        <f t="shared" si="206"/>
        <v>0</v>
      </c>
      <c r="L758" s="46">
        <f t="shared" si="207"/>
        <v>2000000</v>
      </c>
      <c r="M758" s="793"/>
      <c r="N758" s="793"/>
      <c r="O758" s="46"/>
      <c r="P758" s="793"/>
      <c r="Q758" s="266" t="s">
        <v>260</v>
      </c>
      <c r="R758" s="44">
        <v>150000</v>
      </c>
      <c r="S758" s="97">
        <f>SUM(F758*R758)</f>
        <v>600000</v>
      </c>
      <c r="T758" s="83">
        <v>0</v>
      </c>
      <c r="U758" s="81">
        <f t="shared" si="208"/>
        <v>0</v>
      </c>
      <c r="V758" s="81">
        <f t="shared" si="209"/>
        <v>600000</v>
      </c>
      <c r="W758" s="46">
        <f t="shared" si="210"/>
        <v>600000</v>
      </c>
      <c r="X758" s="83">
        <v>0.11</v>
      </c>
      <c r="Y758" s="46">
        <f t="shared" si="204"/>
        <v>666000</v>
      </c>
    </row>
    <row r="759" spans="1:25" s="35" customFormat="1" ht="15" customHeight="1" x14ac:dyDescent="0.35">
      <c r="A759" s="209"/>
      <c r="B759" s="37"/>
      <c r="C759" s="271"/>
      <c r="D759" s="271"/>
      <c r="E759" s="32"/>
      <c r="F759" s="5"/>
      <c r="G759" s="210"/>
      <c r="H759" s="176"/>
      <c r="I759" s="7"/>
      <c r="J759" s="210"/>
      <c r="K759" s="9"/>
      <c r="L759" s="9"/>
      <c r="M759" s="10"/>
      <c r="N759" s="392"/>
      <c r="O759" s="31"/>
      <c r="P759" s="394"/>
      <c r="Q759" s="2"/>
      <c r="R759" s="11"/>
      <c r="S759" s="11"/>
      <c r="T759" s="8"/>
      <c r="U759" s="10"/>
      <c r="V759" s="10"/>
      <c r="W759" s="9"/>
      <c r="X759" s="12"/>
      <c r="Y759" s="9"/>
    </row>
    <row r="760" spans="1:25" s="35" customFormat="1" ht="15" customHeight="1" x14ac:dyDescent="0.35">
      <c r="A760" s="209"/>
      <c r="B760" s="37"/>
      <c r="C760" s="271"/>
      <c r="D760" s="271"/>
      <c r="E760" s="32"/>
      <c r="F760" s="5"/>
      <c r="G760" s="210"/>
      <c r="H760" s="176"/>
      <c r="I760" s="7"/>
      <c r="J760" s="210"/>
      <c r="K760" s="9"/>
      <c r="L760" s="9"/>
      <c r="M760" s="10"/>
      <c r="N760" s="392"/>
      <c r="O760" s="31"/>
      <c r="P760" s="394"/>
      <c r="Q760" s="2"/>
      <c r="R760" s="11"/>
      <c r="S760" s="11"/>
      <c r="T760" s="8"/>
      <c r="U760" s="10"/>
      <c r="V760" s="10"/>
      <c r="W760" s="9"/>
      <c r="X760" s="12"/>
      <c r="Y760" s="9"/>
    </row>
    <row r="761" spans="1:25" s="35" customFormat="1" ht="15" customHeight="1" x14ac:dyDescent="0.35">
      <c r="A761" s="209"/>
      <c r="B761" s="37"/>
      <c r="C761" s="271"/>
      <c r="D761" s="271"/>
      <c r="E761" s="32"/>
      <c r="F761" s="5"/>
      <c r="G761" s="210"/>
      <c r="H761" s="176"/>
      <c r="I761" s="7"/>
      <c r="J761" s="210"/>
      <c r="K761" s="9"/>
      <c r="L761" s="9"/>
      <c r="M761" s="10"/>
      <c r="N761" s="392"/>
      <c r="O761" s="31"/>
      <c r="P761" s="394"/>
      <c r="Q761" s="2"/>
      <c r="R761" s="11"/>
      <c r="S761" s="11"/>
      <c r="T761" s="8"/>
      <c r="U761" s="10"/>
      <c r="V761" s="10"/>
      <c r="W761" s="9"/>
      <c r="X761" s="12"/>
      <c r="Y761" s="9"/>
    </row>
    <row r="762" spans="1:25" s="35" customFormat="1" ht="15.5" x14ac:dyDescent="0.35">
      <c r="A762" s="209"/>
      <c r="B762" s="37"/>
      <c r="C762" s="271"/>
      <c r="D762" s="271"/>
      <c r="E762" s="32"/>
      <c r="F762" s="5"/>
      <c r="G762" s="210"/>
      <c r="H762" s="176"/>
      <c r="I762" s="7"/>
      <c r="J762" s="210"/>
      <c r="K762" s="9"/>
      <c r="L762" s="9"/>
      <c r="M762" s="10"/>
      <c r="N762" s="392"/>
      <c r="O762" s="31"/>
      <c r="P762" s="394"/>
      <c r="Q762" s="2"/>
      <c r="R762" s="11"/>
      <c r="S762" s="11"/>
      <c r="T762" s="8"/>
      <c r="U762" s="10"/>
      <c r="V762" s="10"/>
      <c r="W762" s="9"/>
      <c r="X762" s="12"/>
      <c r="Y762" s="9"/>
    </row>
    <row r="763" spans="1:25" s="35" customFormat="1" ht="15.5" x14ac:dyDescent="0.35">
      <c r="A763" s="209"/>
      <c r="B763" s="37"/>
      <c r="C763" s="271"/>
      <c r="D763" s="271"/>
      <c r="E763" s="32"/>
      <c r="F763" s="5"/>
      <c r="G763" s="210"/>
      <c r="H763" s="176"/>
      <c r="I763" s="7"/>
      <c r="J763" s="210"/>
      <c r="K763" s="9"/>
      <c r="L763" s="9"/>
      <c r="M763" s="10"/>
      <c r="N763" s="392"/>
      <c r="O763" s="31"/>
      <c r="P763" s="394"/>
      <c r="Q763" s="2"/>
      <c r="R763" s="11"/>
      <c r="S763" s="11"/>
      <c r="T763" s="8"/>
      <c r="U763" s="10"/>
      <c r="V763" s="10"/>
      <c r="W763" s="9"/>
      <c r="X763" s="12"/>
      <c r="Y763" s="9"/>
    </row>
    <row r="764" spans="1:25" s="35" customFormat="1" ht="16" thickBot="1" x14ac:dyDescent="0.4">
      <c r="A764" s="209"/>
      <c r="B764" s="37"/>
      <c r="C764" s="271"/>
      <c r="D764" s="271"/>
      <c r="E764" s="32"/>
      <c r="F764" s="5"/>
      <c r="G764" s="210"/>
      <c r="H764" s="176"/>
      <c r="I764" s="7"/>
      <c r="J764" s="210"/>
      <c r="K764" s="9"/>
      <c r="L764" s="9"/>
      <c r="M764" s="10"/>
      <c r="N764" s="392"/>
      <c r="O764" s="31"/>
      <c r="P764" s="394"/>
      <c r="Q764" s="2"/>
      <c r="R764" s="11"/>
      <c r="S764" s="11"/>
      <c r="T764" s="8"/>
      <c r="U764" s="10"/>
      <c r="V764" s="10"/>
      <c r="W764" s="9"/>
      <c r="X764" s="12"/>
      <c r="Y764" s="9"/>
    </row>
    <row r="765" spans="1:25" ht="16.5" customHeight="1" thickBot="1" x14ac:dyDescent="0.4">
      <c r="A765" s="326"/>
      <c r="B765" s="327"/>
      <c r="C765" s="327"/>
      <c r="D765" s="327"/>
      <c r="E765" s="327"/>
      <c r="F765" s="327"/>
      <c r="G765" s="327"/>
      <c r="H765" s="327"/>
      <c r="I765" s="327"/>
      <c r="J765" s="327"/>
      <c r="K765" s="327"/>
      <c r="L765" s="328">
        <f>SUM(L655:L764)</f>
        <v>654109473.21671176</v>
      </c>
      <c r="M765" s="328">
        <f>SUM(M655:M764)</f>
        <v>654109473.21671164</v>
      </c>
      <c r="N765" s="327"/>
      <c r="O765" s="327"/>
      <c r="P765" s="328">
        <f>SUM(P655:P764)</f>
        <v>726061515.27055001</v>
      </c>
      <c r="Q765" s="327"/>
      <c r="R765" s="327"/>
      <c r="S765" s="327"/>
      <c r="T765" s="327"/>
      <c r="U765" s="327"/>
      <c r="V765" s="327"/>
      <c r="W765" s="328">
        <f>SUM(W655:W764)</f>
        <v>385760358.3884595</v>
      </c>
      <c r="X765" s="327"/>
      <c r="Y765" s="327"/>
    </row>
    <row r="766" spans="1:25" s="35" customFormat="1" x14ac:dyDescent="0.35">
      <c r="L766" s="232"/>
      <c r="M766" s="502"/>
      <c r="P766" s="502"/>
      <c r="W766" s="502"/>
    </row>
    <row r="767" spans="1:25" s="35" customFormat="1" ht="15.5" x14ac:dyDescent="0.35">
      <c r="A767" s="209"/>
      <c r="B767" s="37"/>
      <c r="C767" s="271"/>
      <c r="D767" s="271"/>
      <c r="E767" s="32"/>
      <c r="F767" s="5"/>
      <c r="G767" s="210"/>
      <c r="H767" s="176"/>
      <c r="I767" s="7"/>
      <c r="J767" s="210"/>
      <c r="K767" s="9"/>
      <c r="L767" s="9"/>
      <c r="M767" s="10"/>
      <c r="N767" s="392">
        <f>SUM(N655:N764)</f>
        <v>71952042.053838283</v>
      </c>
      <c r="O767" s="392">
        <f>SUM(O655:O764)</f>
        <v>6799701.9338785354</v>
      </c>
      <c r="P767" s="394">
        <f>SUM(M765+N767)</f>
        <v>726061515.27054989</v>
      </c>
      <c r="Q767" s="2"/>
      <c r="R767" s="11"/>
      <c r="S767" s="11"/>
      <c r="T767" s="8"/>
      <c r="U767" s="10"/>
      <c r="V767" s="10"/>
      <c r="W767" s="9">
        <f>SUM(W655:W764)</f>
        <v>385760358.3884595</v>
      </c>
      <c r="X767" s="12"/>
      <c r="Y767" s="9"/>
    </row>
    <row r="768" spans="1:25" s="35" customFormat="1" ht="15.5" x14ac:dyDescent="0.35">
      <c r="A768" s="209"/>
      <c r="B768" s="37"/>
      <c r="C768" s="271"/>
      <c r="D768" s="271"/>
      <c r="E768" s="32"/>
      <c r="F768" s="5"/>
      <c r="G768" s="210"/>
      <c r="H768" s="176"/>
      <c r="I768" s="7"/>
      <c r="J768" s="210"/>
      <c r="K768" s="9"/>
      <c r="L768" s="9"/>
      <c r="M768" s="10"/>
      <c r="N768" s="392"/>
      <c r="O768" s="31"/>
      <c r="P768" s="394"/>
      <c r="Q768" s="2"/>
      <c r="R768" s="11"/>
      <c r="S768" s="11"/>
      <c r="T768" s="8"/>
      <c r="U768" s="10"/>
      <c r="V768" s="10"/>
      <c r="W768" s="9"/>
      <c r="X768" s="12"/>
      <c r="Y768" s="9"/>
    </row>
    <row r="769" spans="1:297" s="35" customFormat="1" ht="15.5" x14ac:dyDescent="0.35">
      <c r="A769" s="209"/>
      <c r="B769" s="37"/>
      <c r="C769" s="271"/>
      <c r="D769" s="271"/>
      <c r="E769" s="32"/>
      <c r="F769" s="5"/>
      <c r="G769" s="210"/>
      <c r="H769" s="176"/>
      <c r="I769" s="7"/>
      <c r="J769" s="210"/>
      <c r="K769" s="9"/>
      <c r="L769" s="9"/>
      <c r="M769" s="10"/>
      <c r="N769" s="392"/>
      <c r="O769" s="31"/>
      <c r="P769" s="394"/>
      <c r="Q769" s="2"/>
      <c r="R769" s="11"/>
      <c r="S769" s="11"/>
      <c r="T769" s="8"/>
      <c r="U769" s="10"/>
      <c r="V769" s="10"/>
      <c r="W769" s="9"/>
      <c r="X769" s="12"/>
      <c r="Y769" s="9"/>
    </row>
    <row r="770" spans="1:297" s="35" customFormat="1" ht="15.5" x14ac:dyDescent="0.35">
      <c r="A770" s="209"/>
      <c r="B770" s="37"/>
      <c r="C770" s="271"/>
      <c r="D770" s="271"/>
      <c r="E770" s="32"/>
      <c r="F770" s="5"/>
      <c r="G770" s="210"/>
      <c r="H770" s="176"/>
      <c r="I770" s="7"/>
      <c r="J770" s="210"/>
      <c r="K770" s="9"/>
      <c r="L770" s="9"/>
      <c r="M770" s="10"/>
      <c r="N770" s="392"/>
      <c r="O770" s="31"/>
      <c r="P770" s="394"/>
      <c r="Q770" s="2"/>
      <c r="R770" s="11"/>
      <c r="S770" s="11"/>
      <c r="T770" s="8"/>
      <c r="U770" s="10"/>
      <c r="V770" s="10"/>
      <c r="W770" s="9"/>
      <c r="X770" s="12"/>
      <c r="Y770" s="9"/>
    </row>
    <row r="771" spans="1:297" ht="19" thickBot="1" x14ac:dyDescent="0.4">
      <c r="A771" s="843" t="s">
        <v>632</v>
      </c>
      <c r="B771" s="842"/>
      <c r="C771" s="842"/>
      <c r="D771" s="2"/>
      <c r="E771" s="4"/>
      <c r="F771" s="5"/>
      <c r="G771" s="4"/>
      <c r="H771" s="6"/>
      <c r="I771" s="7"/>
      <c r="J771" s="8"/>
      <c r="K771" s="9"/>
      <c r="L771" s="9"/>
      <c r="M771" s="10"/>
      <c r="N771" s="10"/>
      <c r="O771" s="10"/>
      <c r="P771" s="8"/>
      <c r="Q771" s="12"/>
      <c r="R771" s="13"/>
      <c r="S771" s="13"/>
      <c r="T771" s="13"/>
      <c r="U771" s="12"/>
      <c r="V771" s="13"/>
      <c r="W771" s="13"/>
      <c r="X771" s="14"/>
    </row>
    <row r="772" spans="1:297" ht="15.5" x14ac:dyDescent="0.35">
      <c r="A772" s="798" t="s">
        <v>0</v>
      </c>
      <c r="B772" s="798" t="s">
        <v>1</v>
      </c>
      <c r="C772" s="798"/>
      <c r="D772" s="800" t="s">
        <v>3</v>
      </c>
      <c r="E772" s="798" t="s">
        <v>5</v>
      </c>
      <c r="F772" s="798" t="s">
        <v>6</v>
      </c>
      <c r="G772" s="798"/>
      <c r="H772" s="370" t="s">
        <v>7</v>
      </c>
      <c r="I772" s="371" t="s">
        <v>8</v>
      </c>
      <c r="J772" s="372" t="s">
        <v>9</v>
      </c>
      <c r="K772" s="371" t="s">
        <v>10</v>
      </c>
      <c r="L772" s="371" t="s">
        <v>10</v>
      </c>
      <c r="M772" s="371" t="s">
        <v>11</v>
      </c>
      <c r="N772" s="802" t="s">
        <v>93</v>
      </c>
      <c r="O772" s="802" t="s">
        <v>206</v>
      </c>
      <c r="P772" s="371" t="s">
        <v>12</v>
      </c>
      <c r="Q772" s="804" t="s">
        <v>13</v>
      </c>
      <c r="R772" s="371" t="s">
        <v>14</v>
      </c>
      <c r="S772" s="371" t="s">
        <v>14</v>
      </c>
      <c r="T772" s="374" t="s">
        <v>15</v>
      </c>
      <c r="U772" s="40" t="s">
        <v>16</v>
      </c>
      <c r="V772" s="40" t="s">
        <v>17</v>
      </c>
      <c r="W772" s="40" t="s">
        <v>18</v>
      </c>
      <c r="X772" s="794" t="s">
        <v>19</v>
      </c>
      <c r="Y772" s="796" t="s">
        <v>17</v>
      </c>
    </row>
    <row r="773" spans="1:297" s="41" customFormat="1" ht="17.25" customHeight="1" thickBot="1" x14ac:dyDescent="0.4">
      <c r="A773" s="808"/>
      <c r="B773" s="375" t="s">
        <v>20</v>
      </c>
      <c r="C773" s="367" t="s">
        <v>21</v>
      </c>
      <c r="D773" s="809"/>
      <c r="E773" s="808"/>
      <c r="F773" s="377" t="s">
        <v>23</v>
      </c>
      <c r="G773" s="367" t="s">
        <v>24</v>
      </c>
      <c r="H773" s="378" t="s">
        <v>25</v>
      </c>
      <c r="I773" s="379" t="s">
        <v>25</v>
      </c>
      <c r="J773" s="380" t="s">
        <v>26</v>
      </c>
      <c r="K773" s="379" t="s">
        <v>27</v>
      </c>
      <c r="L773" s="379" t="s">
        <v>28</v>
      </c>
      <c r="M773" s="379" t="s">
        <v>29</v>
      </c>
      <c r="N773" s="810"/>
      <c r="O773" s="810"/>
      <c r="P773" s="379" t="s">
        <v>30</v>
      </c>
      <c r="Q773" s="811"/>
      <c r="R773" s="379" t="s">
        <v>31</v>
      </c>
      <c r="S773" s="379" t="s">
        <v>32</v>
      </c>
      <c r="T773" s="381" t="s">
        <v>33</v>
      </c>
      <c r="U773" s="367" t="s">
        <v>34</v>
      </c>
      <c r="V773" s="367" t="s">
        <v>35</v>
      </c>
      <c r="W773" s="367" t="s">
        <v>36</v>
      </c>
      <c r="X773" s="806"/>
      <c r="Y773" s="807"/>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c r="CX773"/>
      <c r="CY773"/>
      <c r="CZ773"/>
      <c r="DA773"/>
      <c r="DB773"/>
      <c r="DC773"/>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row>
    <row r="774" spans="1:297" s="35" customFormat="1" ht="15.5" x14ac:dyDescent="0.35">
      <c r="A774" s="820">
        <v>1</v>
      </c>
      <c r="B774" s="783">
        <v>45842</v>
      </c>
      <c r="C774" s="823">
        <v>118710725</v>
      </c>
      <c r="D774" s="823" t="s">
        <v>79</v>
      </c>
      <c r="E774" s="172" t="s">
        <v>148</v>
      </c>
      <c r="F774" s="203">
        <v>2</v>
      </c>
      <c r="G774" s="133" t="s">
        <v>42</v>
      </c>
      <c r="H774" s="204">
        <v>1815000</v>
      </c>
      <c r="I774" s="123">
        <f t="shared" ref="I774:I805" si="211">SUM(F774*H774)</f>
        <v>3630000</v>
      </c>
      <c r="J774" s="133">
        <v>0.3</v>
      </c>
      <c r="K774" s="134">
        <f t="shared" ref="K774:K805" si="212">SUM(I774*J774)</f>
        <v>1089000</v>
      </c>
      <c r="L774" s="134">
        <f t="shared" ref="L774:L805" si="213">SUM(I774-K774)</f>
        <v>2541000</v>
      </c>
      <c r="M774" s="134">
        <f>SUM(L774:L779)</f>
        <v>18857300</v>
      </c>
      <c r="N774" s="331">
        <f>SUM(M774*11%)</f>
        <v>2074303</v>
      </c>
      <c r="O774" s="332"/>
      <c r="P774" s="134">
        <f>SUM(M774+N774)</f>
        <v>20931603</v>
      </c>
      <c r="Q774" s="171" t="s">
        <v>260</v>
      </c>
      <c r="R774" s="181">
        <v>658000</v>
      </c>
      <c r="S774" s="137">
        <f>SUM(F774*R774)</f>
        <v>1316000</v>
      </c>
      <c r="T774" s="135">
        <v>0</v>
      </c>
      <c r="U774" s="129">
        <f t="shared" ref="U774:U805" si="214">SUM(S774*T774)</f>
        <v>0</v>
      </c>
      <c r="V774" s="129">
        <f t="shared" ref="V774:V805" si="215">SUM(S774-U774)</f>
        <v>1316000</v>
      </c>
      <c r="W774" s="134">
        <f t="shared" ref="W774:W805" si="216">SUM(V774)</f>
        <v>1316000</v>
      </c>
      <c r="X774" s="138">
        <v>0.11</v>
      </c>
      <c r="Y774" s="134">
        <f t="shared" ref="Y774:Y791" si="217">SUM(W774+(W774*X774))</f>
        <v>1460760</v>
      </c>
      <c r="Z774" s="188"/>
    </row>
    <row r="775" spans="1:297" s="35" customFormat="1" ht="15.5" x14ac:dyDescent="0.35">
      <c r="A775" s="821"/>
      <c r="B775" s="784"/>
      <c r="C775" s="824"/>
      <c r="D775" s="824"/>
      <c r="E775" s="125" t="s">
        <v>95</v>
      </c>
      <c r="F775" s="75">
        <v>4</v>
      </c>
      <c r="G775" s="158" t="s">
        <v>42</v>
      </c>
      <c r="H775" s="157">
        <v>2891000</v>
      </c>
      <c r="I775" s="54">
        <f t="shared" si="211"/>
        <v>11564000</v>
      </c>
      <c r="J775" s="158">
        <v>0.3</v>
      </c>
      <c r="K775" s="56">
        <f t="shared" si="212"/>
        <v>3469200</v>
      </c>
      <c r="L775" s="56">
        <f t="shared" si="213"/>
        <v>8094800</v>
      </c>
      <c r="M775" s="56"/>
      <c r="N775" s="353"/>
      <c r="O775" s="277"/>
      <c r="P775" s="56"/>
      <c r="Q775" s="77" t="s">
        <v>260</v>
      </c>
      <c r="R775" s="166">
        <v>1462000</v>
      </c>
      <c r="S775" s="78">
        <f>SUM(F775*R775)</f>
        <v>5848000</v>
      </c>
      <c r="T775" s="55">
        <v>0</v>
      </c>
      <c r="U775" s="73">
        <f t="shared" si="214"/>
        <v>0</v>
      </c>
      <c r="V775" s="73">
        <f t="shared" si="215"/>
        <v>5848000</v>
      </c>
      <c r="W775" s="56">
        <f t="shared" si="216"/>
        <v>5848000</v>
      </c>
      <c r="X775" s="79">
        <v>0.11</v>
      </c>
      <c r="Y775" s="56">
        <f t="shared" si="217"/>
        <v>6491280</v>
      </c>
      <c r="Z775" s="188"/>
    </row>
    <row r="776" spans="1:297" s="35" customFormat="1" ht="15.5" x14ac:dyDescent="0.35">
      <c r="A776" s="821"/>
      <c r="B776" s="784"/>
      <c r="C776" s="824"/>
      <c r="D776" s="824"/>
      <c r="E776" s="125" t="s">
        <v>83</v>
      </c>
      <c r="F776" s="75">
        <v>1</v>
      </c>
      <c r="G776" s="158" t="s">
        <v>39</v>
      </c>
      <c r="H776" s="157">
        <v>1667000</v>
      </c>
      <c r="I776" s="54">
        <f t="shared" si="211"/>
        <v>1667000</v>
      </c>
      <c r="J776" s="158">
        <v>0.3</v>
      </c>
      <c r="K776" s="56">
        <f t="shared" si="212"/>
        <v>500100</v>
      </c>
      <c r="L776" s="56">
        <f t="shared" si="213"/>
        <v>1166900</v>
      </c>
      <c r="M776" s="56"/>
      <c r="N776" s="353"/>
      <c r="O776" s="277"/>
      <c r="P776" s="79"/>
      <c r="Q776" s="77" t="s">
        <v>260</v>
      </c>
      <c r="R776" s="166">
        <v>720940</v>
      </c>
      <c r="S776" s="78">
        <f>SUM(F776*R776)</f>
        <v>720940</v>
      </c>
      <c r="T776" s="55">
        <v>0</v>
      </c>
      <c r="U776" s="73">
        <f t="shared" si="214"/>
        <v>0</v>
      </c>
      <c r="V776" s="73">
        <f t="shared" si="215"/>
        <v>720940</v>
      </c>
      <c r="W776" s="56">
        <f t="shared" si="216"/>
        <v>720940</v>
      </c>
      <c r="X776" s="79">
        <v>0.11</v>
      </c>
      <c r="Y776" s="56">
        <f t="shared" si="217"/>
        <v>800243.4</v>
      </c>
    </row>
    <row r="777" spans="1:297" s="35" customFormat="1" ht="15.5" x14ac:dyDescent="0.35">
      <c r="A777" s="821"/>
      <c r="B777" s="784"/>
      <c r="C777" s="824"/>
      <c r="D777" s="824"/>
      <c r="E777" s="125" t="s">
        <v>125</v>
      </c>
      <c r="F777" s="75">
        <v>3</v>
      </c>
      <c r="G777" s="158" t="s">
        <v>45</v>
      </c>
      <c r="H777" s="157">
        <v>1681000</v>
      </c>
      <c r="I777" s="54">
        <f t="shared" si="211"/>
        <v>5043000</v>
      </c>
      <c r="J777" s="158">
        <v>0.3</v>
      </c>
      <c r="K777" s="56">
        <f t="shared" si="212"/>
        <v>1512900</v>
      </c>
      <c r="L777" s="56">
        <f t="shared" si="213"/>
        <v>3530100</v>
      </c>
      <c r="M777" s="56"/>
      <c r="N777" s="353"/>
      <c r="O777" s="277"/>
      <c r="P777" s="79"/>
      <c r="Q777" s="77" t="s">
        <v>260</v>
      </c>
      <c r="R777" s="166">
        <v>658000</v>
      </c>
      <c r="S777" s="78">
        <f>SUM(F777*R777)</f>
        <v>1974000</v>
      </c>
      <c r="T777" s="55">
        <v>0</v>
      </c>
      <c r="U777" s="73">
        <f t="shared" si="214"/>
        <v>0</v>
      </c>
      <c r="V777" s="73">
        <f t="shared" si="215"/>
        <v>1974000</v>
      </c>
      <c r="W777" s="56">
        <f t="shared" si="216"/>
        <v>1974000</v>
      </c>
      <c r="X777" s="79">
        <v>0.11</v>
      </c>
      <c r="Y777" s="56">
        <f t="shared" si="217"/>
        <v>2191140</v>
      </c>
      <c r="Z777" s="188"/>
    </row>
    <row r="778" spans="1:297" s="35" customFormat="1" ht="15.5" x14ac:dyDescent="0.35">
      <c r="A778" s="821"/>
      <c r="B778" s="784"/>
      <c r="C778" s="824"/>
      <c r="D778" s="824"/>
      <c r="E778" s="125" t="s">
        <v>81</v>
      </c>
      <c r="F778" s="75">
        <v>1</v>
      </c>
      <c r="G778" s="158" t="s">
        <v>39</v>
      </c>
      <c r="H778" s="157">
        <v>489000</v>
      </c>
      <c r="I778" s="54">
        <f t="shared" si="211"/>
        <v>489000</v>
      </c>
      <c r="J778" s="158">
        <v>0.3</v>
      </c>
      <c r="K778" s="56">
        <f t="shared" si="212"/>
        <v>146700</v>
      </c>
      <c r="L778" s="56">
        <f t="shared" si="213"/>
        <v>342300</v>
      </c>
      <c r="M778" s="56"/>
      <c r="N778" s="353"/>
      <c r="O778" s="277"/>
      <c r="P778" s="56"/>
      <c r="Q778" s="77" t="s">
        <v>260</v>
      </c>
      <c r="R778" s="166">
        <v>384100</v>
      </c>
      <c r="S778" s="78">
        <v>211255</v>
      </c>
      <c r="T778" s="55">
        <v>0</v>
      </c>
      <c r="U778" s="73">
        <f t="shared" si="214"/>
        <v>0</v>
      </c>
      <c r="V778" s="73">
        <f t="shared" si="215"/>
        <v>211255</v>
      </c>
      <c r="W778" s="56">
        <f t="shared" si="216"/>
        <v>211255</v>
      </c>
      <c r="X778" s="79">
        <v>0.11</v>
      </c>
      <c r="Y778" s="56">
        <f t="shared" si="217"/>
        <v>234493.05</v>
      </c>
      <c r="Z778" s="9"/>
    </row>
    <row r="779" spans="1:297" s="35" customFormat="1" ht="15.75" customHeight="1" x14ac:dyDescent="0.35">
      <c r="A779" s="822"/>
      <c r="B779" s="785"/>
      <c r="C779" s="825"/>
      <c r="D779" s="825"/>
      <c r="E779" s="184" t="s">
        <v>186</v>
      </c>
      <c r="F779" s="202">
        <v>2</v>
      </c>
      <c r="G779" s="136" t="s">
        <v>46</v>
      </c>
      <c r="H779" s="177">
        <v>2273000</v>
      </c>
      <c r="I779" s="44">
        <f t="shared" si="211"/>
        <v>4546000</v>
      </c>
      <c r="J779" s="136">
        <v>0.3</v>
      </c>
      <c r="K779" s="46">
        <f t="shared" si="212"/>
        <v>1363800</v>
      </c>
      <c r="L779" s="46">
        <f t="shared" si="213"/>
        <v>3182200</v>
      </c>
      <c r="M779" s="46"/>
      <c r="N779" s="342"/>
      <c r="O779" s="343"/>
      <c r="P779" s="46"/>
      <c r="Q779" s="128" t="s">
        <v>260</v>
      </c>
      <c r="R779" s="97">
        <v>946000</v>
      </c>
      <c r="S779" s="97">
        <f>SUM(F779*R779)</f>
        <v>1892000</v>
      </c>
      <c r="T779" s="45">
        <v>0.45</v>
      </c>
      <c r="U779" s="81">
        <f t="shared" si="214"/>
        <v>851400</v>
      </c>
      <c r="V779" s="81">
        <f t="shared" si="215"/>
        <v>1040600</v>
      </c>
      <c r="W779" s="46">
        <f t="shared" si="216"/>
        <v>1040600</v>
      </c>
      <c r="X779" s="83">
        <v>0.11</v>
      </c>
      <c r="Y779" s="46">
        <f t="shared" si="217"/>
        <v>1155066</v>
      </c>
    </row>
    <row r="780" spans="1:297" s="35" customFormat="1" ht="15.5" x14ac:dyDescent="0.35">
      <c r="A780" s="820">
        <v>2</v>
      </c>
      <c r="B780" s="783">
        <v>45842</v>
      </c>
      <c r="C780" s="823">
        <v>118720725</v>
      </c>
      <c r="D780" s="823" t="s">
        <v>79</v>
      </c>
      <c r="E780" s="172" t="s">
        <v>81</v>
      </c>
      <c r="F780" s="203">
        <v>1</v>
      </c>
      <c r="G780" s="133" t="s">
        <v>39</v>
      </c>
      <c r="H780" s="204">
        <v>489000</v>
      </c>
      <c r="I780" s="123">
        <f t="shared" si="211"/>
        <v>489000</v>
      </c>
      <c r="J780" s="133">
        <v>0.3</v>
      </c>
      <c r="K780" s="134">
        <f t="shared" si="212"/>
        <v>146700</v>
      </c>
      <c r="L780" s="134">
        <f t="shared" si="213"/>
        <v>342300</v>
      </c>
      <c r="M780" s="134">
        <f>SUM(L780:L788)</f>
        <v>14266700</v>
      </c>
      <c r="N780" s="331">
        <f>SUM(M780*11%)</f>
        <v>1569337</v>
      </c>
      <c r="O780" s="332"/>
      <c r="P780" s="134">
        <f>SUM(M780+N780)</f>
        <v>15836037</v>
      </c>
      <c r="Q780" s="171" t="s">
        <v>260</v>
      </c>
      <c r="R780" s="181">
        <v>384100</v>
      </c>
      <c r="S780" s="137">
        <v>211255</v>
      </c>
      <c r="T780" s="135">
        <v>0</v>
      </c>
      <c r="U780" s="129">
        <f t="shared" si="214"/>
        <v>0</v>
      </c>
      <c r="V780" s="129">
        <f t="shared" si="215"/>
        <v>211255</v>
      </c>
      <c r="W780" s="134">
        <f t="shared" si="216"/>
        <v>211255</v>
      </c>
      <c r="X780" s="138">
        <v>0.11</v>
      </c>
      <c r="Y780" s="134">
        <f t="shared" si="217"/>
        <v>234493.05</v>
      </c>
      <c r="Z780" s="9"/>
    </row>
    <row r="781" spans="1:297" s="35" customFormat="1" ht="15.5" x14ac:dyDescent="0.35">
      <c r="A781" s="821"/>
      <c r="B781" s="784"/>
      <c r="C781" s="824"/>
      <c r="D781" s="824"/>
      <c r="E781" s="70" t="s">
        <v>136</v>
      </c>
      <c r="F781" s="75">
        <v>1</v>
      </c>
      <c r="G781" s="158" t="s">
        <v>39</v>
      </c>
      <c r="H781" s="157">
        <v>2420000</v>
      </c>
      <c r="I781" s="54">
        <f t="shared" si="211"/>
        <v>2420000</v>
      </c>
      <c r="J781" s="158">
        <v>0.3</v>
      </c>
      <c r="K781" s="56">
        <f t="shared" si="212"/>
        <v>726000</v>
      </c>
      <c r="L781" s="56">
        <f t="shared" si="213"/>
        <v>1694000</v>
      </c>
      <c r="M781" s="56"/>
      <c r="N781" s="353"/>
      <c r="O781" s="277"/>
      <c r="P781" s="56"/>
      <c r="Q781" s="77" t="s">
        <v>260</v>
      </c>
      <c r="R781" s="166">
        <v>1406980</v>
      </c>
      <c r="S781" s="78">
        <f>SUM(F781*R781)</f>
        <v>1406980</v>
      </c>
      <c r="T781" s="55">
        <v>0</v>
      </c>
      <c r="U781" s="73">
        <f t="shared" si="214"/>
        <v>0</v>
      </c>
      <c r="V781" s="73">
        <f t="shared" si="215"/>
        <v>1406980</v>
      </c>
      <c r="W781" s="56">
        <f t="shared" si="216"/>
        <v>1406980</v>
      </c>
      <c r="X781" s="79">
        <v>0.11</v>
      </c>
      <c r="Y781" s="56">
        <f t="shared" si="217"/>
        <v>1561747.8</v>
      </c>
    </row>
    <row r="782" spans="1:297" s="35" customFormat="1" ht="15.5" x14ac:dyDescent="0.35">
      <c r="A782" s="821"/>
      <c r="B782" s="784"/>
      <c r="C782" s="824"/>
      <c r="D782" s="824"/>
      <c r="E782" s="70" t="s">
        <v>102</v>
      </c>
      <c r="F782" s="75">
        <v>1</v>
      </c>
      <c r="G782" s="158" t="s">
        <v>39</v>
      </c>
      <c r="H782" s="157">
        <v>2420000</v>
      </c>
      <c r="I782" s="54">
        <f t="shared" si="211"/>
        <v>2420000</v>
      </c>
      <c r="J782" s="158">
        <v>0.3</v>
      </c>
      <c r="K782" s="56">
        <f t="shared" si="212"/>
        <v>726000</v>
      </c>
      <c r="L782" s="56">
        <f t="shared" si="213"/>
        <v>1694000</v>
      </c>
      <c r="M782" s="56"/>
      <c r="N782" s="353"/>
      <c r="O782" s="277"/>
      <c r="P782" s="56"/>
      <c r="Q782" s="77" t="s">
        <v>260</v>
      </c>
      <c r="R782" s="166">
        <v>1406980</v>
      </c>
      <c r="S782" s="78">
        <f>SUM(F782*R782)</f>
        <v>1406980</v>
      </c>
      <c r="T782" s="55">
        <v>0</v>
      </c>
      <c r="U782" s="73">
        <f t="shared" si="214"/>
        <v>0</v>
      </c>
      <c r="V782" s="73">
        <f t="shared" si="215"/>
        <v>1406980</v>
      </c>
      <c r="W782" s="56">
        <f t="shared" si="216"/>
        <v>1406980</v>
      </c>
      <c r="X782" s="79">
        <v>0.11</v>
      </c>
      <c r="Y782" s="56">
        <f t="shared" si="217"/>
        <v>1561747.8</v>
      </c>
    </row>
    <row r="783" spans="1:297" s="35" customFormat="1" ht="15.5" x14ac:dyDescent="0.35">
      <c r="A783" s="821"/>
      <c r="B783" s="784"/>
      <c r="C783" s="824"/>
      <c r="D783" s="824"/>
      <c r="E783" s="125" t="s">
        <v>84</v>
      </c>
      <c r="F783" s="75">
        <v>1</v>
      </c>
      <c r="G783" s="158" t="s">
        <v>39</v>
      </c>
      <c r="H783" s="157">
        <v>929000</v>
      </c>
      <c r="I783" s="54">
        <f t="shared" si="211"/>
        <v>929000</v>
      </c>
      <c r="J783" s="158">
        <v>0.3</v>
      </c>
      <c r="K783" s="56">
        <f t="shared" si="212"/>
        <v>278700</v>
      </c>
      <c r="L783" s="56">
        <f t="shared" si="213"/>
        <v>650300</v>
      </c>
      <c r="M783" s="56"/>
      <c r="N783" s="353"/>
      <c r="O783" s="277"/>
      <c r="P783" s="79"/>
      <c r="Q783" s="77" t="s">
        <v>260</v>
      </c>
      <c r="R783" s="206">
        <v>804000</v>
      </c>
      <c r="S783" s="78">
        <f>SUM(F783*R783)</f>
        <v>804000</v>
      </c>
      <c r="T783" s="55">
        <v>0.45</v>
      </c>
      <c r="U783" s="73">
        <f t="shared" si="214"/>
        <v>361800</v>
      </c>
      <c r="V783" s="73">
        <f t="shared" si="215"/>
        <v>442200</v>
      </c>
      <c r="W783" s="56">
        <f t="shared" si="216"/>
        <v>442200</v>
      </c>
      <c r="X783" s="79">
        <v>0.11</v>
      </c>
      <c r="Y783" s="56">
        <f t="shared" si="217"/>
        <v>490842</v>
      </c>
      <c r="Z783" s="9"/>
    </row>
    <row r="784" spans="1:297" s="35" customFormat="1" ht="15.5" x14ac:dyDescent="0.35">
      <c r="A784" s="821"/>
      <c r="B784" s="784"/>
      <c r="C784" s="824"/>
      <c r="D784" s="824"/>
      <c r="E784" s="70" t="s">
        <v>80</v>
      </c>
      <c r="F784" s="75">
        <v>2</v>
      </c>
      <c r="G784" s="158" t="s">
        <v>39</v>
      </c>
      <c r="H784" s="157">
        <v>3328000</v>
      </c>
      <c r="I784" s="54">
        <f t="shared" si="211"/>
        <v>6656000</v>
      </c>
      <c r="J784" s="158">
        <v>0.3</v>
      </c>
      <c r="K784" s="56">
        <f t="shared" si="212"/>
        <v>1996800</v>
      </c>
      <c r="L784" s="56">
        <f t="shared" si="213"/>
        <v>4659200</v>
      </c>
      <c r="M784" s="56"/>
      <c r="N784" s="353"/>
      <c r="O784" s="277"/>
      <c r="P784" s="79"/>
      <c r="Q784" s="77" t="s">
        <v>260</v>
      </c>
      <c r="R784" s="166">
        <v>500500</v>
      </c>
      <c r="S784" s="78">
        <f>SUM(F784*R784)</f>
        <v>1001000</v>
      </c>
      <c r="T784" s="55">
        <v>0</v>
      </c>
      <c r="U784" s="73">
        <f t="shared" si="214"/>
        <v>0</v>
      </c>
      <c r="V784" s="73">
        <f t="shared" si="215"/>
        <v>1001000</v>
      </c>
      <c r="W784" s="56">
        <f t="shared" si="216"/>
        <v>1001000</v>
      </c>
      <c r="X784" s="79">
        <v>0.11</v>
      </c>
      <c r="Y784" s="56">
        <f t="shared" si="217"/>
        <v>1111110</v>
      </c>
      <c r="Z784" s="9"/>
    </row>
    <row r="785" spans="1:125" ht="15.5" x14ac:dyDescent="0.35">
      <c r="A785" s="821"/>
      <c r="B785" s="784"/>
      <c r="C785" s="824"/>
      <c r="D785" s="824"/>
      <c r="E785" s="70" t="s">
        <v>135</v>
      </c>
      <c r="F785" s="52">
        <v>1</v>
      </c>
      <c r="G785" s="52" t="s">
        <v>39</v>
      </c>
      <c r="H785" s="71">
        <v>2689000</v>
      </c>
      <c r="I785" s="54">
        <f t="shared" si="211"/>
        <v>2689000</v>
      </c>
      <c r="J785" s="158">
        <v>0.3</v>
      </c>
      <c r="K785" s="56">
        <f t="shared" si="212"/>
        <v>806700</v>
      </c>
      <c r="L785" s="56">
        <f t="shared" si="213"/>
        <v>1882300</v>
      </c>
      <c r="M785" s="56"/>
      <c r="N785" s="353"/>
      <c r="O785" s="277"/>
      <c r="P785" s="56">
        <f>SUM(M785+N785)</f>
        <v>0</v>
      </c>
      <c r="Q785" s="77" t="s">
        <v>260</v>
      </c>
      <c r="R785" s="78">
        <v>1141140</v>
      </c>
      <c r="S785" s="78">
        <f>SUM(F785*R785)</f>
        <v>1141140</v>
      </c>
      <c r="T785" s="55">
        <v>0</v>
      </c>
      <c r="U785" s="73">
        <f t="shared" si="214"/>
        <v>0</v>
      </c>
      <c r="V785" s="73">
        <f t="shared" si="215"/>
        <v>1141140</v>
      </c>
      <c r="W785" s="56">
        <f t="shared" si="216"/>
        <v>1141140</v>
      </c>
      <c r="X785" s="79">
        <v>0.11</v>
      </c>
      <c r="Y785" s="56">
        <f t="shared" si="217"/>
        <v>1266665.3999999999</v>
      </c>
    </row>
    <row r="786" spans="1:125" s="35" customFormat="1" ht="15.5" x14ac:dyDescent="0.35">
      <c r="A786" s="821"/>
      <c r="B786" s="784"/>
      <c r="C786" s="824"/>
      <c r="D786" s="824"/>
      <c r="E786" s="409" t="s">
        <v>86</v>
      </c>
      <c r="F786" s="306">
        <v>1</v>
      </c>
      <c r="G786" s="306" t="s">
        <v>39</v>
      </c>
      <c r="H786" s="410">
        <v>414000</v>
      </c>
      <c r="I786" s="54">
        <f t="shared" si="211"/>
        <v>414000</v>
      </c>
      <c r="J786" s="55">
        <v>0.3</v>
      </c>
      <c r="K786" s="56">
        <f t="shared" si="212"/>
        <v>124200</v>
      </c>
      <c r="L786" s="56">
        <f t="shared" si="213"/>
        <v>289800</v>
      </c>
      <c r="M786" s="56"/>
      <c r="N786" s="353"/>
      <c r="O786" s="277"/>
      <c r="P786" s="79"/>
      <c r="Q786" s="77" t="s">
        <v>260</v>
      </c>
      <c r="R786" s="166">
        <v>325600</v>
      </c>
      <c r="S786" s="78">
        <f>SUM(F786*R786)</f>
        <v>325600</v>
      </c>
      <c r="T786" s="55">
        <v>0.45</v>
      </c>
      <c r="U786" s="73">
        <f t="shared" si="214"/>
        <v>146520</v>
      </c>
      <c r="V786" s="73">
        <f t="shared" si="215"/>
        <v>179080</v>
      </c>
      <c r="W786" s="56">
        <f t="shared" si="216"/>
        <v>179080</v>
      </c>
      <c r="X786" s="79">
        <v>0.11</v>
      </c>
      <c r="Y786" s="56">
        <f t="shared" si="217"/>
        <v>198778.8</v>
      </c>
    </row>
    <row r="787" spans="1:125" s="35" customFormat="1" ht="15.75" customHeight="1" x14ac:dyDescent="0.35">
      <c r="A787" s="821"/>
      <c r="B787" s="784"/>
      <c r="C787" s="824"/>
      <c r="D787" s="824"/>
      <c r="E787" s="125" t="s">
        <v>186</v>
      </c>
      <c r="F787" s="75">
        <v>1</v>
      </c>
      <c r="G787" s="158" t="s">
        <v>46</v>
      </c>
      <c r="H787" s="157">
        <v>2273000</v>
      </c>
      <c r="I787" s="54">
        <f t="shared" si="211"/>
        <v>2273000</v>
      </c>
      <c r="J787" s="158">
        <v>0.3</v>
      </c>
      <c r="K787" s="56">
        <f t="shared" si="212"/>
        <v>681900</v>
      </c>
      <c r="L787" s="56">
        <f t="shared" si="213"/>
        <v>1591100</v>
      </c>
      <c r="M787" s="56"/>
      <c r="N787" s="353"/>
      <c r="O787" s="277"/>
      <c r="P787" s="56"/>
      <c r="Q787" s="77" t="s">
        <v>260</v>
      </c>
      <c r="R787" s="78">
        <v>946000</v>
      </c>
      <c r="S787" s="78">
        <f>SUM(F787*R787)</f>
        <v>946000</v>
      </c>
      <c r="T787" s="55">
        <v>0.45</v>
      </c>
      <c r="U787" s="73">
        <f t="shared" si="214"/>
        <v>425700</v>
      </c>
      <c r="V787" s="73">
        <f t="shared" si="215"/>
        <v>520300</v>
      </c>
      <c r="W787" s="56">
        <f t="shared" si="216"/>
        <v>520300</v>
      </c>
      <c r="X787" s="79">
        <v>0.11</v>
      </c>
      <c r="Y787" s="56">
        <f t="shared" si="217"/>
        <v>577533</v>
      </c>
    </row>
    <row r="788" spans="1:125" s="35" customFormat="1" ht="16.5" customHeight="1" x14ac:dyDescent="0.35">
      <c r="A788" s="822"/>
      <c r="B788" s="785"/>
      <c r="C788" s="825"/>
      <c r="D788" s="825"/>
      <c r="E788" s="520" t="s">
        <v>192</v>
      </c>
      <c r="F788" s="202">
        <v>3</v>
      </c>
      <c r="G788" s="136" t="s">
        <v>42</v>
      </c>
      <c r="H788" s="267">
        <v>697000</v>
      </c>
      <c r="I788" s="44">
        <f t="shared" si="211"/>
        <v>2091000</v>
      </c>
      <c r="J788" s="45">
        <v>0.3</v>
      </c>
      <c r="K788" s="46">
        <f t="shared" si="212"/>
        <v>627300</v>
      </c>
      <c r="L788" s="46">
        <f t="shared" si="213"/>
        <v>1463700</v>
      </c>
      <c r="M788" s="46"/>
      <c r="N788" s="342"/>
      <c r="O788" s="343"/>
      <c r="P788" s="46"/>
      <c r="Q788" s="128" t="s">
        <v>260</v>
      </c>
      <c r="R788" s="97">
        <v>150000</v>
      </c>
      <c r="S788" s="97">
        <f>SUM(F788*R788)</f>
        <v>450000</v>
      </c>
      <c r="T788" s="45">
        <v>0</v>
      </c>
      <c r="U788" s="81">
        <f t="shared" si="214"/>
        <v>0</v>
      </c>
      <c r="V788" s="81">
        <f t="shared" si="215"/>
        <v>450000</v>
      </c>
      <c r="W788" s="46">
        <f t="shared" si="216"/>
        <v>450000</v>
      </c>
      <c r="X788" s="83">
        <v>0.11</v>
      </c>
      <c r="Y788" s="46">
        <f t="shared" si="217"/>
        <v>499500</v>
      </c>
      <c r="Z788" s="188"/>
    </row>
    <row r="789" spans="1:125" s="47" customFormat="1" ht="15.5" x14ac:dyDescent="0.35">
      <c r="A789" s="253">
        <v>3</v>
      </c>
      <c r="B789" s="227">
        <v>45849</v>
      </c>
      <c r="C789" s="257" t="s">
        <v>633</v>
      </c>
      <c r="D789" s="253" t="s">
        <v>72</v>
      </c>
      <c r="E789" s="172" t="s">
        <v>97</v>
      </c>
      <c r="F789" s="203">
        <v>2</v>
      </c>
      <c r="G789" s="133" t="s">
        <v>52</v>
      </c>
      <c r="H789" s="92">
        <v>335000</v>
      </c>
      <c r="I789" s="93">
        <f t="shared" si="211"/>
        <v>670000</v>
      </c>
      <c r="J789" s="87">
        <v>0</v>
      </c>
      <c r="K789" s="94">
        <f t="shared" si="212"/>
        <v>0</v>
      </c>
      <c r="L789" s="88">
        <f t="shared" si="213"/>
        <v>670000</v>
      </c>
      <c r="M789" s="129">
        <f>SUM(L789:L789)</f>
        <v>670000</v>
      </c>
      <c r="N789" s="129">
        <f>SUM(M789*11%)</f>
        <v>73700</v>
      </c>
      <c r="O789" s="129"/>
      <c r="P789" s="229">
        <f>SUM(M789+N789)</f>
        <v>743700</v>
      </c>
      <c r="Q789" s="288" t="s">
        <v>98</v>
      </c>
      <c r="R789" s="254">
        <v>23636</v>
      </c>
      <c r="S789" s="137">
        <f>SUM(F789*R789)</f>
        <v>47272</v>
      </c>
      <c r="T789" s="138">
        <v>0</v>
      </c>
      <c r="U789" s="129">
        <f t="shared" si="214"/>
        <v>0</v>
      </c>
      <c r="V789" s="129">
        <f t="shared" si="215"/>
        <v>47272</v>
      </c>
      <c r="W789" s="134">
        <f t="shared" si="216"/>
        <v>47272</v>
      </c>
      <c r="X789" s="138">
        <v>0.11</v>
      </c>
      <c r="Y789" s="134">
        <f t="shared" si="217"/>
        <v>52471.92</v>
      </c>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c r="CT789"/>
      <c r="CU789"/>
      <c r="CV789"/>
      <c r="CW789"/>
      <c r="CX789"/>
      <c r="CY789"/>
      <c r="CZ789"/>
      <c r="DA789"/>
      <c r="DB789"/>
      <c r="DC789"/>
      <c r="DD789"/>
      <c r="DE789"/>
      <c r="DF789"/>
      <c r="DG789"/>
      <c r="DH789"/>
      <c r="DI789"/>
      <c r="DJ789"/>
      <c r="DK789"/>
      <c r="DL789"/>
      <c r="DM789"/>
      <c r="DN789"/>
      <c r="DO789"/>
      <c r="DP789"/>
      <c r="DQ789"/>
      <c r="DR789"/>
      <c r="DS789"/>
      <c r="DT789"/>
      <c r="DU789"/>
    </row>
    <row r="790" spans="1:125" s="20" customFormat="1" ht="15.5" x14ac:dyDescent="0.35">
      <c r="A790" s="780">
        <v>4</v>
      </c>
      <c r="B790" s="783">
        <v>45853</v>
      </c>
      <c r="C790" s="786">
        <v>118740725</v>
      </c>
      <c r="D790" s="780" t="s">
        <v>105</v>
      </c>
      <c r="E790" s="172" t="s">
        <v>154</v>
      </c>
      <c r="F790" s="203">
        <v>1</v>
      </c>
      <c r="G790" s="133" t="s">
        <v>45</v>
      </c>
      <c r="H790" s="204">
        <v>1625000</v>
      </c>
      <c r="I790" s="123">
        <f t="shared" si="211"/>
        <v>1625000</v>
      </c>
      <c r="J790" s="133">
        <v>0.1</v>
      </c>
      <c r="K790" s="134">
        <f t="shared" si="212"/>
        <v>162500</v>
      </c>
      <c r="L790" s="134">
        <f t="shared" si="213"/>
        <v>1462500</v>
      </c>
      <c r="M790" s="382">
        <f>SUM(L790:L791)</f>
        <v>2194500</v>
      </c>
      <c r="N790" s="382">
        <f>SUM(M790*11%)</f>
        <v>241395</v>
      </c>
      <c r="O790" s="229"/>
      <c r="P790" s="229">
        <f>SUM(M790+N790)</f>
        <v>2435895</v>
      </c>
      <c r="Q790" s="492" t="s">
        <v>140</v>
      </c>
      <c r="R790" s="181">
        <v>1625000</v>
      </c>
      <c r="S790" s="137">
        <f>SUM(F790*R790)</f>
        <v>1625000</v>
      </c>
      <c r="T790" s="138">
        <v>0.25</v>
      </c>
      <c r="U790" s="129">
        <f t="shared" si="214"/>
        <v>406250</v>
      </c>
      <c r="V790" s="129">
        <f t="shared" si="215"/>
        <v>1218750</v>
      </c>
      <c r="W790" s="134">
        <f t="shared" si="216"/>
        <v>1218750</v>
      </c>
      <c r="X790" s="138">
        <v>0.11</v>
      </c>
      <c r="Y790" s="134">
        <f t="shared" si="217"/>
        <v>1352812.5</v>
      </c>
    </row>
    <row r="791" spans="1:125" s="120" customFormat="1" ht="15.5" x14ac:dyDescent="0.35">
      <c r="A791" s="782"/>
      <c r="B791" s="785"/>
      <c r="C791" s="788"/>
      <c r="D791" s="782"/>
      <c r="E791" s="184" t="s">
        <v>111</v>
      </c>
      <c r="F791" s="202">
        <v>1</v>
      </c>
      <c r="G791" s="136" t="s">
        <v>42</v>
      </c>
      <c r="H791" s="177">
        <v>732000</v>
      </c>
      <c r="I791" s="44">
        <f t="shared" si="211"/>
        <v>732000</v>
      </c>
      <c r="J791" s="136">
        <v>0</v>
      </c>
      <c r="K791" s="46">
        <f t="shared" si="212"/>
        <v>0</v>
      </c>
      <c r="L791" s="46">
        <f t="shared" si="213"/>
        <v>732000</v>
      </c>
      <c r="M791" s="249"/>
      <c r="N791" s="249"/>
      <c r="O791" s="198"/>
      <c r="P791" s="153"/>
      <c r="Q791" s="489" t="s">
        <v>258</v>
      </c>
      <c r="R791" s="487">
        <v>658000</v>
      </c>
      <c r="S791" s="97">
        <f>SUM(F791*R791)</f>
        <v>658000</v>
      </c>
      <c r="T791" s="83">
        <v>0</v>
      </c>
      <c r="U791" s="81">
        <f t="shared" si="214"/>
        <v>0</v>
      </c>
      <c r="V791" s="81">
        <f t="shared" si="215"/>
        <v>658000</v>
      </c>
      <c r="W791" s="46">
        <f t="shared" si="216"/>
        <v>658000</v>
      </c>
      <c r="X791" s="83">
        <v>0.11</v>
      </c>
      <c r="Y791" s="46">
        <f t="shared" si="217"/>
        <v>730380</v>
      </c>
    </row>
    <row r="792" spans="1:125" ht="15.5" x14ac:dyDescent="0.35">
      <c r="A792" s="786">
        <v>5</v>
      </c>
      <c r="B792" s="783">
        <v>45855</v>
      </c>
      <c r="C792" s="859">
        <v>118750725</v>
      </c>
      <c r="D792" s="786" t="s">
        <v>63</v>
      </c>
      <c r="E792" s="86" t="s">
        <v>44</v>
      </c>
      <c r="F792" s="272">
        <v>1</v>
      </c>
      <c r="G792" s="135" t="s">
        <v>45</v>
      </c>
      <c r="H792" s="92">
        <v>1686000</v>
      </c>
      <c r="I792" s="123">
        <f t="shared" si="211"/>
        <v>1686000</v>
      </c>
      <c r="J792" s="87">
        <v>0.2</v>
      </c>
      <c r="K792" s="134">
        <f t="shared" si="212"/>
        <v>337200</v>
      </c>
      <c r="L792" s="134">
        <f t="shared" si="213"/>
        <v>1348800</v>
      </c>
      <c r="M792" s="134">
        <f>SUM(L792:L797)</f>
        <v>7324872</v>
      </c>
      <c r="N792" s="134">
        <f>SUM(M792*11%)</f>
        <v>805735.92</v>
      </c>
      <c r="O792" s="129"/>
      <c r="P792" s="129">
        <f>SUM(M792+N792)</f>
        <v>8130607.9199999999</v>
      </c>
      <c r="Q792" s="171" t="s">
        <v>40</v>
      </c>
      <c r="R792" s="137">
        <v>613000</v>
      </c>
      <c r="S792" s="137">
        <f>SUM(F792*R792)</f>
        <v>613000</v>
      </c>
      <c r="T792" s="138">
        <v>0</v>
      </c>
      <c r="U792" s="129">
        <f t="shared" si="214"/>
        <v>0</v>
      </c>
      <c r="V792" s="129">
        <f t="shared" si="215"/>
        <v>613000</v>
      </c>
      <c r="W792" s="134">
        <f t="shared" si="216"/>
        <v>613000</v>
      </c>
      <c r="X792" s="138">
        <v>0.11</v>
      </c>
      <c r="Y792" s="134">
        <f t="shared" ref="Y792:Y797" si="218">SUM(W792)+(W792*X792)</f>
        <v>680430</v>
      </c>
    </row>
    <row r="793" spans="1:125" ht="15.5" x14ac:dyDescent="0.35">
      <c r="A793" s="787"/>
      <c r="B793" s="784"/>
      <c r="C793" s="860"/>
      <c r="D793" s="787"/>
      <c r="E793" s="183" t="s">
        <v>634</v>
      </c>
      <c r="F793" s="75">
        <v>1</v>
      </c>
      <c r="G793" s="158" t="s">
        <v>39</v>
      </c>
      <c r="H793" s="189">
        <v>1230090</v>
      </c>
      <c r="I793" s="54">
        <f t="shared" si="211"/>
        <v>1230090</v>
      </c>
      <c r="J793" s="72">
        <v>0.2</v>
      </c>
      <c r="K793" s="56">
        <f t="shared" si="212"/>
        <v>246018</v>
      </c>
      <c r="L793" s="56">
        <f t="shared" si="213"/>
        <v>984072</v>
      </c>
      <c r="M793" s="56"/>
      <c r="N793" s="56"/>
      <c r="O793" s="73"/>
      <c r="P793" s="73"/>
      <c r="Q793" s="77" t="s">
        <v>58</v>
      </c>
      <c r="R793" s="78">
        <v>420000</v>
      </c>
      <c r="S793" s="78">
        <f>SUM(F793*R793)</f>
        <v>420000</v>
      </c>
      <c r="T793" s="79">
        <v>0</v>
      </c>
      <c r="U793" s="73">
        <f t="shared" si="214"/>
        <v>0</v>
      </c>
      <c r="V793" s="73">
        <f t="shared" si="215"/>
        <v>420000</v>
      </c>
      <c r="W793" s="56">
        <f t="shared" si="216"/>
        <v>420000</v>
      </c>
      <c r="X793" s="79">
        <v>0.11</v>
      </c>
      <c r="Y793" s="56">
        <f t="shared" si="218"/>
        <v>466200</v>
      </c>
    </row>
    <row r="794" spans="1:125" ht="15.5" x14ac:dyDescent="0.35">
      <c r="A794" s="787"/>
      <c r="B794" s="784"/>
      <c r="C794" s="860"/>
      <c r="D794" s="787"/>
      <c r="E794" s="183" t="s">
        <v>635</v>
      </c>
      <c r="F794" s="75">
        <v>1</v>
      </c>
      <c r="G794" s="158" t="s">
        <v>39</v>
      </c>
      <c r="H794" s="157">
        <v>990000</v>
      </c>
      <c r="I794" s="54">
        <f t="shared" si="211"/>
        <v>990000</v>
      </c>
      <c r="J794" s="72">
        <v>0.2</v>
      </c>
      <c r="K794" s="56">
        <f t="shared" si="212"/>
        <v>198000</v>
      </c>
      <c r="L794" s="56">
        <f t="shared" si="213"/>
        <v>792000</v>
      </c>
      <c r="M794" s="56"/>
      <c r="N794" s="56"/>
      <c r="O794" s="73"/>
      <c r="P794" s="73"/>
      <c r="Q794" s="77" t="s">
        <v>58</v>
      </c>
      <c r="R794" s="78">
        <v>300000</v>
      </c>
      <c r="S794" s="78">
        <f>SUM(F794*R794)</f>
        <v>300000</v>
      </c>
      <c r="T794" s="79">
        <v>0</v>
      </c>
      <c r="U794" s="73">
        <f t="shared" si="214"/>
        <v>0</v>
      </c>
      <c r="V794" s="73">
        <f t="shared" si="215"/>
        <v>300000</v>
      </c>
      <c r="W794" s="56">
        <f t="shared" si="216"/>
        <v>300000</v>
      </c>
      <c r="X794" s="79">
        <v>0.11</v>
      </c>
      <c r="Y794" s="56">
        <f t="shared" si="218"/>
        <v>333000</v>
      </c>
    </row>
    <row r="795" spans="1:125" ht="15.5" x14ac:dyDescent="0.35">
      <c r="A795" s="787"/>
      <c r="B795" s="784"/>
      <c r="C795" s="860"/>
      <c r="D795" s="787"/>
      <c r="E795" s="183" t="s">
        <v>636</v>
      </c>
      <c r="F795" s="75">
        <v>1</v>
      </c>
      <c r="G795" s="158" t="s">
        <v>39</v>
      </c>
      <c r="H795" s="157">
        <v>990000</v>
      </c>
      <c r="I795" s="54">
        <f t="shared" si="211"/>
        <v>990000</v>
      </c>
      <c r="J795" s="72">
        <v>0.2</v>
      </c>
      <c r="K795" s="56">
        <f t="shared" si="212"/>
        <v>198000</v>
      </c>
      <c r="L795" s="56">
        <f t="shared" si="213"/>
        <v>792000</v>
      </c>
      <c r="M795" s="56"/>
      <c r="N795" s="56"/>
      <c r="O795" s="73"/>
      <c r="P795" s="73"/>
      <c r="Q795" s="77" t="s">
        <v>58</v>
      </c>
      <c r="R795" s="78">
        <v>300000</v>
      </c>
      <c r="S795" s="78">
        <f>SUM(F795*R795)</f>
        <v>300000</v>
      </c>
      <c r="T795" s="79">
        <v>0</v>
      </c>
      <c r="U795" s="73">
        <f t="shared" si="214"/>
        <v>0</v>
      </c>
      <c r="V795" s="73">
        <f t="shared" si="215"/>
        <v>300000</v>
      </c>
      <c r="W795" s="56">
        <f t="shared" si="216"/>
        <v>300000</v>
      </c>
      <c r="X795" s="79">
        <v>0.11</v>
      </c>
      <c r="Y795" s="56">
        <f t="shared" si="218"/>
        <v>333000</v>
      </c>
    </row>
    <row r="796" spans="1:125" ht="15.5" x14ac:dyDescent="0.35">
      <c r="A796" s="787"/>
      <c r="B796" s="784"/>
      <c r="C796" s="860"/>
      <c r="D796" s="787"/>
      <c r="E796" s="282" t="s">
        <v>637</v>
      </c>
      <c r="F796" s="75">
        <v>1</v>
      </c>
      <c r="G796" s="158" t="s">
        <v>39</v>
      </c>
      <c r="H796" s="157">
        <v>3240000</v>
      </c>
      <c r="I796" s="54">
        <f t="shared" si="211"/>
        <v>3240000</v>
      </c>
      <c r="J796" s="72">
        <v>0.2</v>
      </c>
      <c r="K796" s="56">
        <f t="shared" si="212"/>
        <v>648000</v>
      </c>
      <c r="L796" s="56">
        <f t="shared" si="213"/>
        <v>2592000</v>
      </c>
      <c r="M796" s="56"/>
      <c r="N796" s="56"/>
      <c r="O796" s="73"/>
      <c r="P796" s="73"/>
      <c r="Q796" s="77" t="s">
        <v>58</v>
      </c>
      <c r="R796" s="78">
        <v>530000</v>
      </c>
      <c r="S796" s="78">
        <f>SUM(F796*R796)</f>
        <v>530000</v>
      </c>
      <c r="T796" s="79">
        <v>0</v>
      </c>
      <c r="U796" s="73">
        <f t="shared" si="214"/>
        <v>0</v>
      </c>
      <c r="V796" s="73">
        <f t="shared" si="215"/>
        <v>530000</v>
      </c>
      <c r="W796" s="56">
        <f t="shared" si="216"/>
        <v>530000</v>
      </c>
      <c r="X796" s="79">
        <v>0.11</v>
      </c>
      <c r="Y796" s="56">
        <f t="shared" si="218"/>
        <v>588300</v>
      </c>
    </row>
    <row r="797" spans="1:125" ht="15.5" x14ac:dyDescent="0.35">
      <c r="A797" s="788"/>
      <c r="B797" s="785"/>
      <c r="C797" s="861"/>
      <c r="D797" s="788"/>
      <c r="E797" s="184" t="s">
        <v>638</v>
      </c>
      <c r="F797" s="165">
        <v>1</v>
      </c>
      <c r="G797" s="45" t="s">
        <v>39</v>
      </c>
      <c r="H797" s="278">
        <v>1020000</v>
      </c>
      <c r="I797" s="44">
        <f t="shared" si="211"/>
        <v>1020000</v>
      </c>
      <c r="J797" s="91">
        <v>0.2</v>
      </c>
      <c r="K797" s="46">
        <f t="shared" si="212"/>
        <v>204000</v>
      </c>
      <c r="L797" s="46">
        <f t="shared" si="213"/>
        <v>816000</v>
      </c>
      <c r="M797" s="46"/>
      <c r="N797" s="46"/>
      <c r="O797" s="81"/>
      <c r="P797" s="81"/>
      <c r="Q797" s="128" t="s">
        <v>58</v>
      </c>
      <c r="R797" s="97">
        <v>270000</v>
      </c>
      <c r="S797" s="97">
        <f>SUM(F797*R797)</f>
        <v>270000</v>
      </c>
      <c r="T797" s="83">
        <v>0</v>
      </c>
      <c r="U797" s="81">
        <f t="shared" si="214"/>
        <v>0</v>
      </c>
      <c r="V797" s="81">
        <f t="shared" si="215"/>
        <v>270000</v>
      </c>
      <c r="W797" s="46">
        <f t="shared" si="216"/>
        <v>270000</v>
      </c>
      <c r="X797" s="83">
        <v>0.11</v>
      </c>
      <c r="Y797" s="46">
        <f t="shared" si="218"/>
        <v>299700</v>
      </c>
    </row>
    <row r="798" spans="1:125" s="20" customFormat="1" ht="15.5" x14ac:dyDescent="0.35">
      <c r="A798" s="786">
        <v>6</v>
      </c>
      <c r="B798" s="783">
        <v>45861</v>
      </c>
      <c r="C798" s="838" t="s">
        <v>641</v>
      </c>
      <c r="D798" s="786" t="s">
        <v>141</v>
      </c>
      <c r="E798" s="408" t="s">
        <v>242</v>
      </c>
      <c r="F798" s="517">
        <v>16</v>
      </c>
      <c r="G798" s="336" t="s">
        <v>42</v>
      </c>
      <c r="H798" s="204">
        <v>4000000</v>
      </c>
      <c r="I798" s="123">
        <f t="shared" si="211"/>
        <v>64000000</v>
      </c>
      <c r="J798" s="133">
        <v>0</v>
      </c>
      <c r="K798" s="134">
        <f t="shared" si="212"/>
        <v>0</v>
      </c>
      <c r="L798" s="134">
        <f t="shared" si="213"/>
        <v>64000000</v>
      </c>
      <c r="M798" s="791">
        <f>SUM(L798:L799)</f>
        <v>113500000</v>
      </c>
      <c r="N798" s="791">
        <f>SUM(M798*11%)</f>
        <v>12485000</v>
      </c>
      <c r="O798" s="791">
        <f>SUM(M798*1.375%)</f>
        <v>1560625</v>
      </c>
      <c r="P798" s="791">
        <f>SUM(M798+N798)</f>
        <v>125985000</v>
      </c>
      <c r="Q798" s="168" t="s">
        <v>260</v>
      </c>
      <c r="R798" s="123">
        <v>1800000</v>
      </c>
      <c r="S798" s="137">
        <f>SUM(F798*R798)</f>
        <v>28800000</v>
      </c>
      <c r="T798" s="138">
        <v>0</v>
      </c>
      <c r="U798" s="129">
        <f t="shared" si="214"/>
        <v>0</v>
      </c>
      <c r="V798" s="129">
        <f t="shared" si="215"/>
        <v>28800000</v>
      </c>
      <c r="W798" s="134">
        <f t="shared" si="216"/>
        <v>28800000</v>
      </c>
      <c r="X798" s="138">
        <v>0.11</v>
      </c>
      <c r="Y798" s="134">
        <f t="shared" ref="Y798:Y829" si="219">SUM(W798+(W798*X798))</f>
        <v>31968000</v>
      </c>
    </row>
    <row r="799" spans="1:125" s="20" customFormat="1" ht="15.5" x14ac:dyDescent="0.35">
      <c r="A799" s="788"/>
      <c r="B799" s="785"/>
      <c r="C799" s="839"/>
      <c r="D799" s="788"/>
      <c r="E799" s="721" t="s">
        <v>238</v>
      </c>
      <c r="F799" s="286">
        <v>18</v>
      </c>
      <c r="G799" s="335" t="s">
        <v>42</v>
      </c>
      <c r="H799" s="545">
        <v>2750000</v>
      </c>
      <c r="I799" s="44">
        <f t="shared" si="211"/>
        <v>49500000</v>
      </c>
      <c r="J799" s="136">
        <v>0</v>
      </c>
      <c r="K799" s="46">
        <f t="shared" si="212"/>
        <v>0</v>
      </c>
      <c r="L799" s="46">
        <f t="shared" si="213"/>
        <v>49500000</v>
      </c>
      <c r="M799" s="793"/>
      <c r="N799" s="793"/>
      <c r="O799" s="793"/>
      <c r="P799" s="793"/>
      <c r="Q799" s="266" t="s">
        <v>260</v>
      </c>
      <c r="R799" s="44">
        <v>990000</v>
      </c>
      <c r="S799" s="97">
        <f>SUM(F799*R799)</f>
        <v>17820000</v>
      </c>
      <c r="T799" s="83">
        <v>0</v>
      </c>
      <c r="U799" s="81">
        <f t="shared" si="214"/>
        <v>0</v>
      </c>
      <c r="V799" s="81">
        <f t="shared" si="215"/>
        <v>17820000</v>
      </c>
      <c r="W799" s="46">
        <f t="shared" si="216"/>
        <v>17820000</v>
      </c>
      <c r="X799" s="83">
        <v>0.11</v>
      </c>
      <c r="Y799" s="46">
        <f t="shared" si="219"/>
        <v>19780200</v>
      </c>
    </row>
    <row r="800" spans="1:125" s="120" customFormat="1" ht="15.5" x14ac:dyDescent="0.35">
      <c r="A800" s="786">
        <v>7</v>
      </c>
      <c r="B800" s="783">
        <v>45849</v>
      </c>
      <c r="C800" s="786">
        <v>118770725</v>
      </c>
      <c r="D800" s="786" t="s">
        <v>37</v>
      </c>
      <c r="E800" s="172" t="s">
        <v>353</v>
      </c>
      <c r="F800" s="459">
        <v>20</v>
      </c>
      <c r="G800" s="319" t="s">
        <v>45</v>
      </c>
      <c r="H800" s="204">
        <v>27000</v>
      </c>
      <c r="I800" s="412">
        <f t="shared" si="211"/>
        <v>540000</v>
      </c>
      <c r="J800" s="319">
        <v>0.2</v>
      </c>
      <c r="K800" s="382">
        <f t="shared" si="212"/>
        <v>108000</v>
      </c>
      <c r="L800" s="382">
        <f t="shared" si="213"/>
        <v>432000</v>
      </c>
      <c r="M800" s="846">
        <f>SUM(L800:L844)</f>
        <v>126725328</v>
      </c>
      <c r="N800" s="846">
        <f>SUM(M800*11%)</f>
        <v>13939786.08</v>
      </c>
      <c r="O800" s="187"/>
      <c r="P800" s="846">
        <f>SUM(M800+N800)</f>
        <v>140665114.08000001</v>
      </c>
      <c r="Q800" s="485" t="s">
        <v>88</v>
      </c>
      <c r="R800" s="337">
        <v>9009</v>
      </c>
      <c r="S800" s="649">
        <f>SUM(F800*R800)</f>
        <v>180180</v>
      </c>
      <c r="T800" s="638">
        <v>0</v>
      </c>
      <c r="U800" s="239">
        <f t="shared" si="214"/>
        <v>0</v>
      </c>
      <c r="V800" s="239">
        <f t="shared" si="215"/>
        <v>180180</v>
      </c>
      <c r="W800" s="238">
        <f t="shared" si="216"/>
        <v>180180</v>
      </c>
      <c r="X800" s="638">
        <v>0</v>
      </c>
      <c r="Y800" s="238">
        <f t="shared" si="219"/>
        <v>180180</v>
      </c>
    </row>
    <row r="801" spans="1:25" s="120" customFormat="1" ht="15.5" x14ac:dyDescent="0.35">
      <c r="A801" s="787"/>
      <c r="B801" s="784"/>
      <c r="C801" s="787"/>
      <c r="D801" s="787"/>
      <c r="E801" s="282" t="s">
        <v>177</v>
      </c>
      <c r="F801" s="459">
        <v>1</v>
      </c>
      <c r="G801" s="311" t="s">
        <v>39</v>
      </c>
      <c r="H801" s="312">
        <v>983000</v>
      </c>
      <c r="I801" s="413">
        <f t="shared" si="211"/>
        <v>983000</v>
      </c>
      <c r="J801" s="311">
        <v>0</v>
      </c>
      <c r="K801" s="415">
        <f t="shared" si="212"/>
        <v>0</v>
      </c>
      <c r="L801" s="415">
        <f t="shared" si="213"/>
        <v>983000</v>
      </c>
      <c r="M801" s="848"/>
      <c r="N801" s="848"/>
      <c r="O801" s="197"/>
      <c r="P801" s="848"/>
      <c r="Q801" s="484" t="s">
        <v>258</v>
      </c>
      <c r="R801" s="483">
        <v>424765</v>
      </c>
      <c r="S801" s="155">
        <f>SUM(F801*R801)</f>
        <v>424765</v>
      </c>
      <c r="T801" s="156">
        <v>0</v>
      </c>
      <c r="U801" s="480">
        <f t="shared" si="214"/>
        <v>0</v>
      </c>
      <c r="V801" s="480">
        <f t="shared" si="215"/>
        <v>424765</v>
      </c>
      <c r="W801" s="424">
        <f t="shared" si="216"/>
        <v>424765</v>
      </c>
      <c r="X801" s="156">
        <v>0.11</v>
      </c>
      <c r="Y801" s="424">
        <f t="shared" si="219"/>
        <v>471489.15</v>
      </c>
    </row>
    <row r="802" spans="1:25" s="120" customFormat="1" ht="15.5" x14ac:dyDescent="0.35">
      <c r="A802" s="787"/>
      <c r="B802" s="784"/>
      <c r="C802" s="787"/>
      <c r="D802" s="787"/>
      <c r="E802" s="125" t="s">
        <v>359</v>
      </c>
      <c r="F802" s="724">
        <v>7</v>
      </c>
      <c r="G802" s="158" t="s">
        <v>45</v>
      </c>
      <c r="H802" s="157">
        <v>160000</v>
      </c>
      <c r="I802" s="413">
        <f t="shared" si="211"/>
        <v>1120000</v>
      </c>
      <c r="J802" s="311">
        <v>0.2</v>
      </c>
      <c r="K802" s="415">
        <f t="shared" si="212"/>
        <v>224000</v>
      </c>
      <c r="L802" s="415">
        <f t="shared" si="213"/>
        <v>896000</v>
      </c>
      <c r="M802" s="848"/>
      <c r="N802" s="848"/>
      <c r="O802" s="197"/>
      <c r="P802" s="848"/>
      <c r="Q802" s="484" t="s">
        <v>88</v>
      </c>
      <c r="R802" s="483">
        <v>54100</v>
      </c>
      <c r="S802" s="155">
        <f>SUM(F802*R802)</f>
        <v>378700</v>
      </c>
      <c r="T802" s="156">
        <v>0</v>
      </c>
      <c r="U802" s="480">
        <f t="shared" si="214"/>
        <v>0</v>
      </c>
      <c r="V802" s="480">
        <f t="shared" si="215"/>
        <v>378700</v>
      </c>
      <c r="W802" s="424">
        <f t="shared" si="216"/>
        <v>378700</v>
      </c>
      <c r="X802" s="156">
        <v>0.11</v>
      </c>
      <c r="Y802" s="424">
        <f t="shared" si="219"/>
        <v>420357</v>
      </c>
    </row>
    <row r="803" spans="1:25" s="120" customFormat="1" ht="15.5" x14ac:dyDescent="0.35">
      <c r="A803" s="787"/>
      <c r="B803" s="784"/>
      <c r="C803" s="787"/>
      <c r="D803" s="787"/>
      <c r="E803" s="125" t="s">
        <v>354</v>
      </c>
      <c r="F803" s="724">
        <v>5</v>
      </c>
      <c r="G803" s="158" t="s">
        <v>45</v>
      </c>
      <c r="H803" s="157">
        <v>145000</v>
      </c>
      <c r="I803" s="413">
        <f t="shared" si="211"/>
        <v>725000</v>
      </c>
      <c r="J803" s="311">
        <v>0.2</v>
      </c>
      <c r="K803" s="415">
        <f t="shared" si="212"/>
        <v>145000</v>
      </c>
      <c r="L803" s="415">
        <f t="shared" si="213"/>
        <v>580000</v>
      </c>
      <c r="M803" s="848"/>
      <c r="N803" s="848"/>
      <c r="O803" s="197"/>
      <c r="P803" s="848"/>
      <c r="Q803" s="484" t="s">
        <v>88</v>
      </c>
      <c r="R803" s="483">
        <v>52300</v>
      </c>
      <c r="S803" s="155">
        <f>SUM(F803*R803)</f>
        <v>261500</v>
      </c>
      <c r="T803" s="156">
        <v>0</v>
      </c>
      <c r="U803" s="480">
        <f t="shared" si="214"/>
        <v>0</v>
      </c>
      <c r="V803" s="480">
        <f t="shared" si="215"/>
        <v>261500</v>
      </c>
      <c r="W803" s="424">
        <f t="shared" si="216"/>
        <v>261500</v>
      </c>
      <c r="X803" s="156">
        <v>0.11</v>
      </c>
      <c r="Y803" s="424">
        <f t="shared" si="219"/>
        <v>290265</v>
      </c>
    </row>
    <row r="804" spans="1:25" s="120" customFormat="1" ht="15.5" x14ac:dyDescent="0.35">
      <c r="A804" s="787"/>
      <c r="B804" s="784"/>
      <c r="C804" s="787"/>
      <c r="D804" s="787"/>
      <c r="E804" s="125" t="s">
        <v>114</v>
      </c>
      <c r="F804" s="724">
        <v>2</v>
      </c>
      <c r="G804" s="158" t="s">
        <v>39</v>
      </c>
      <c r="H804" s="157">
        <v>1592000</v>
      </c>
      <c r="I804" s="413">
        <f t="shared" si="211"/>
        <v>3184000</v>
      </c>
      <c r="J804" s="158">
        <v>0</v>
      </c>
      <c r="K804" s="415">
        <f t="shared" si="212"/>
        <v>0</v>
      </c>
      <c r="L804" s="415">
        <f t="shared" si="213"/>
        <v>3184000</v>
      </c>
      <c r="M804" s="848"/>
      <c r="N804" s="848"/>
      <c r="O804" s="197"/>
      <c r="P804" s="848"/>
      <c r="Q804" s="484" t="s">
        <v>258</v>
      </c>
      <c r="R804" s="483">
        <v>473110</v>
      </c>
      <c r="S804" s="155">
        <f>SUM(F804*R804)</f>
        <v>946220</v>
      </c>
      <c r="T804" s="156">
        <v>0</v>
      </c>
      <c r="U804" s="480">
        <f t="shared" si="214"/>
        <v>0</v>
      </c>
      <c r="V804" s="480">
        <f t="shared" si="215"/>
        <v>946220</v>
      </c>
      <c r="W804" s="424">
        <f t="shared" si="216"/>
        <v>946220</v>
      </c>
      <c r="X804" s="156">
        <v>0.11</v>
      </c>
      <c r="Y804" s="424">
        <f t="shared" si="219"/>
        <v>1050304.2</v>
      </c>
    </row>
    <row r="805" spans="1:25" s="120" customFormat="1" ht="15.5" x14ac:dyDescent="0.35">
      <c r="A805" s="787"/>
      <c r="B805" s="784"/>
      <c r="C805" s="787"/>
      <c r="D805" s="787"/>
      <c r="E805" s="282" t="s">
        <v>117</v>
      </c>
      <c r="F805" s="724">
        <v>5</v>
      </c>
      <c r="G805" s="311" t="s">
        <v>45</v>
      </c>
      <c r="H805" s="312">
        <v>656250</v>
      </c>
      <c r="I805" s="413">
        <f t="shared" si="211"/>
        <v>3281250</v>
      </c>
      <c r="J805" s="311">
        <v>0.2</v>
      </c>
      <c r="K805" s="415">
        <f t="shared" si="212"/>
        <v>656250</v>
      </c>
      <c r="L805" s="415">
        <f t="shared" si="213"/>
        <v>2625000</v>
      </c>
      <c r="M805" s="848"/>
      <c r="N805" s="848"/>
      <c r="O805" s="197"/>
      <c r="P805" s="848"/>
      <c r="Q805" s="270" t="s">
        <v>118</v>
      </c>
      <c r="R805" s="483">
        <v>2173500</v>
      </c>
      <c r="S805" s="155">
        <f>SUM(F805*R805)</f>
        <v>10867500</v>
      </c>
      <c r="T805" s="156">
        <v>0.2</v>
      </c>
      <c r="U805" s="480">
        <f t="shared" si="214"/>
        <v>2173500</v>
      </c>
      <c r="V805" s="480">
        <f t="shared" si="215"/>
        <v>8694000</v>
      </c>
      <c r="W805" s="424">
        <f t="shared" si="216"/>
        <v>8694000</v>
      </c>
      <c r="X805" s="156">
        <v>0.11</v>
      </c>
      <c r="Y805" s="424">
        <f t="shared" si="219"/>
        <v>9650340</v>
      </c>
    </row>
    <row r="806" spans="1:25" s="120" customFormat="1" ht="15.5" x14ac:dyDescent="0.35">
      <c r="A806" s="787"/>
      <c r="B806" s="784"/>
      <c r="C806" s="787"/>
      <c r="D806" s="787"/>
      <c r="E806" s="125" t="s">
        <v>154</v>
      </c>
      <c r="F806" s="724">
        <v>4</v>
      </c>
      <c r="G806" s="311" t="s">
        <v>45</v>
      </c>
      <c r="H806" s="157">
        <v>2708750</v>
      </c>
      <c r="I806" s="413">
        <f t="shared" ref="I806:I837" si="220">SUM(F806*H806)</f>
        <v>10835000</v>
      </c>
      <c r="J806" s="311">
        <v>0.2</v>
      </c>
      <c r="K806" s="415">
        <f t="shared" ref="K806:K837" si="221">SUM(I806*J806)</f>
        <v>2167000</v>
      </c>
      <c r="L806" s="415">
        <f t="shared" ref="L806:L837" si="222">SUM(I806-K806)</f>
        <v>8668000</v>
      </c>
      <c r="M806" s="848"/>
      <c r="N806" s="848"/>
      <c r="O806" s="197"/>
      <c r="P806" s="848"/>
      <c r="Q806" s="484" t="s">
        <v>536</v>
      </c>
      <c r="R806" s="483">
        <v>1625000</v>
      </c>
      <c r="S806" s="155">
        <f>SUM(F806*R806)</f>
        <v>6500000</v>
      </c>
      <c r="T806" s="156">
        <v>0.25</v>
      </c>
      <c r="U806" s="480">
        <f t="shared" ref="U806:U837" si="223">SUM(S806*T806)</f>
        <v>1625000</v>
      </c>
      <c r="V806" s="480">
        <f t="shared" ref="V806:V837" si="224">SUM(S806-U806)</f>
        <v>4875000</v>
      </c>
      <c r="W806" s="424">
        <f t="shared" ref="W806:W837" si="225">SUM(V806)</f>
        <v>4875000</v>
      </c>
      <c r="X806" s="156">
        <v>0.11</v>
      </c>
      <c r="Y806" s="424">
        <f t="shared" si="219"/>
        <v>5411250</v>
      </c>
    </row>
    <row r="807" spans="1:25" s="120" customFormat="1" ht="15.5" x14ac:dyDescent="0.35">
      <c r="A807" s="787"/>
      <c r="B807" s="784"/>
      <c r="C807" s="787"/>
      <c r="D807" s="787"/>
      <c r="E807" s="282" t="s">
        <v>116</v>
      </c>
      <c r="F807" s="724">
        <v>4</v>
      </c>
      <c r="G807" s="311" t="s">
        <v>52</v>
      </c>
      <c r="H807" s="312">
        <v>43750</v>
      </c>
      <c r="I807" s="413">
        <f t="shared" si="220"/>
        <v>175000</v>
      </c>
      <c r="J807" s="311">
        <v>0.2</v>
      </c>
      <c r="K807" s="415">
        <f t="shared" si="221"/>
        <v>35000</v>
      </c>
      <c r="L807" s="415">
        <f t="shared" si="222"/>
        <v>140000</v>
      </c>
      <c r="M807" s="848"/>
      <c r="N807" s="848"/>
      <c r="O807" s="197"/>
      <c r="P807" s="848"/>
      <c r="Q807" s="484" t="s">
        <v>92</v>
      </c>
      <c r="R807" s="483">
        <v>13000</v>
      </c>
      <c r="S807" s="155">
        <f>SUM(F807*R807)</f>
        <v>52000</v>
      </c>
      <c r="T807" s="156">
        <v>0</v>
      </c>
      <c r="U807" s="480">
        <f t="shared" si="223"/>
        <v>0</v>
      </c>
      <c r="V807" s="480">
        <f t="shared" si="224"/>
        <v>52000</v>
      </c>
      <c r="W807" s="424">
        <f t="shared" si="225"/>
        <v>52000</v>
      </c>
      <c r="X807" s="156">
        <v>0</v>
      </c>
      <c r="Y807" s="424">
        <f t="shared" si="219"/>
        <v>52000</v>
      </c>
    </row>
    <row r="808" spans="1:25" s="120" customFormat="1" ht="15.5" x14ac:dyDescent="0.35">
      <c r="A808" s="787"/>
      <c r="B808" s="784"/>
      <c r="C808" s="787"/>
      <c r="D808" s="787"/>
      <c r="E808" s="282" t="s">
        <v>295</v>
      </c>
      <c r="F808" s="724">
        <v>1</v>
      </c>
      <c r="G808" s="311" t="s">
        <v>45</v>
      </c>
      <c r="H808" s="312">
        <v>1534000</v>
      </c>
      <c r="I808" s="413">
        <f t="shared" si="220"/>
        <v>1534000</v>
      </c>
      <c r="J808" s="311">
        <v>0</v>
      </c>
      <c r="K808" s="415">
        <f t="shared" si="221"/>
        <v>0</v>
      </c>
      <c r="L808" s="415">
        <f t="shared" si="222"/>
        <v>1534000</v>
      </c>
      <c r="M808" s="848"/>
      <c r="N808" s="848"/>
      <c r="O808" s="197"/>
      <c r="P808" s="848"/>
      <c r="Q808" s="484" t="s">
        <v>258</v>
      </c>
      <c r="R808" s="206">
        <v>557000</v>
      </c>
      <c r="S808" s="155">
        <f>SUM(F808*R808)</f>
        <v>557000</v>
      </c>
      <c r="T808" s="156">
        <v>0</v>
      </c>
      <c r="U808" s="480">
        <f t="shared" si="223"/>
        <v>0</v>
      </c>
      <c r="V808" s="480">
        <f t="shared" si="224"/>
        <v>557000</v>
      </c>
      <c r="W808" s="424">
        <f t="shared" si="225"/>
        <v>557000</v>
      </c>
      <c r="X808" s="156">
        <v>0.11</v>
      </c>
      <c r="Y808" s="424">
        <f t="shared" si="219"/>
        <v>618270</v>
      </c>
    </row>
    <row r="809" spans="1:25" s="120" customFormat="1" ht="15.5" x14ac:dyDescent="0.35">
      <c r="A809" s="787"/>
      <c r="B809" s="784"/>
      <c r="C809" s="787"/>
      <c r="D809" s="787"/>
      <c r="E809" s="125" t="s">
        <v>155</v>
      </c>
      <c r="F809" s="724">
        <v>4</v>
      </c>
      <c r="G809" s="158" t="s">
        <v>45</v>
      </c>
      <c r="H809" s="157">
        <v>1682000</v>
      </c>
      <c r="I809" s="413">
        <f t="shared" si="220"/>
        <v>6728000</v>
      </c>
      <c r="J809" s="311">
        <v>0</v>
      </c>
      <c r="K809" s="415">
        <f t="shared" si="221"/>
        <v>0</v>
      </c>
      <c r="L809" s="415">
        <f t="shared" si="222"/>
        <v>6728000</v>
      </c>
      <c r="M809" s="848"/>
      <c r="N809" s="848"/>
      <c r="O809" s="197"/>
      <c r="P809" s="848"/>
      <c r="Q809" s="484" t="s">
        <v>258</v>
      </c>
      <c r="R809" s="483">
        <v>557000</v>
      </c>
      <c r="S809" s="155">
        <f>SUM(F809*R809)</f>
        <v>2228000</v>
      </c>
      <c r="T809" s="156">
        <v>0</v>
      </c>
      <c r="U809" s="480">
        <f t="shared" si="223"/>
        <v>0</v>
      </c>
      <c r="V809" s="480">
        <f t="shared" si="224"/>
        <v>2228000</v>
      </c>
      <c r="W809" s="424">
        <f t="shared" si="225"/>
        <v>2228000</v>
      </c>
      <c r="X809" s="156">
        <v>0.11</v>
      </c>
      <c r="Y809" s="424">
        <f t="shared" si="219"/>
        <v>2473080</v>
      </c>
    </row>
    <row r="810" spans="1:25" s="120" customFormat="1" ht="15.5" x14ac:dyDescent="0.35">
      <c r="A810" s="787"/>
      <c r="B810" s="784"/>
      <c r="C810" s="787"/>
      <c r="D810" s="787"/>
      <c r="E810" s="290" t="s">
        <v>162</v>
      </c>
      <c r="F810" s="724">
        <v>1</v>
      </c>
      <c r="G810" s="158" t="s">
        <v>46</v>
      </c>
      <c r="H810" s="157">
        <v>562000</v>
      </c>
      <c r="I810" s="413">
        <f t="shared" si="220"/>
        <v>562000</v>
      </c>
      <c r="J810" s="311">
        <v>0</v>
      </c>
      <c r="K810" s="415">
        <f t="shared" si="221"/>
        <v>0</v>
      </c>
      <c r="L810" s="415">
        <f t="shared" si="222"/>
        <v>562000</v>
      </c>
      <c r="M810" s="848"/>
      <c r="N810" s="848"/>
      <c r="O810" s="197"/>
      <c r="P810" s="848"/>
      <c r="Q810" s="484" t="s">
        <v>258</v>
      </c>
      <c r="R810" s="483">
        <v>304000</v>
      </c>
      <c r="S810" s="155">
        <f>SUM(F810*R810)</f>
        <v>304000</v>
      </c>
      <c r="T810" s="156">
        <v>0</v>
      </c>
      <c r="U810" s="480">
        <f t="shared" si="223"/>
        <v>0</v>
      </c>
      <c r="V810" s="480">
        <f t="shared" si="224"/>
        <v>304000</v>
      </c>
      <c r="W810" s="424">
        <f t="shared" si="225"/>
        <v>304000</v>
      </c>
      <c r="X810" s="156">
        <v>0.11</v>
      </c>
      <c r="Y810" s="424">
        <f t="shared" si="219"/>
        <v>337440</v>
      </c>
    </row>
    <row r="811" spans="1:25" s="120" customFormat="1" ht="15.5" x14ac:dyDescent="0.35">
      <c r="A811" s="787"/>
      <c r="B811" s="784"/>
      <c r="C811" s="787"/>
      <c r="D811" s="787"/>
      <c r="E811" s="282" t="s">
        <v>176</v>
      </c>
      <c r="F811" s="724">
        <v>1</v>
      </c>
      <c r="G811" s="311" t="s">
        <v>46</v>
      </c>
      <c r="H811" s="157">
        <v>989000</v>
      </c>
      <c r="I811" s="413">
        <f t="shared" si="220"/>
        <v>989000</v>
      </c>
      <c r="J811" s="311">
        <v>0</v>
      </c>
      <c r="K811" s="415">
        <f t="shared" si="221"/>
        <v>0</v>
      </c>
      <c r="L811" s="415">
        <f t="shared" si="222"/>
        <v>989000</v>
      </c>
      <c r="M811" s="848"/>
      <c r="N811" s="848"/>
      <c r="O811" s="197"/>
      <c r="P811" s="848"/>
      <c r="Q811" s="484" t="s">
        <v>40</v>
      </c>
      <c r="R811" s="483">
        <v>877000</v>
      </c>
      <c r="S811" s="155">
        <f>SUM(F811*R811)</f>
        <v>877000</v>
      </c>
      <c r="T811" s="156">
        <v>0.3</v>
      </c>
      <c r="U811" s="480">
        <f t="shared" si="223"/>
        <v>263100</v>
      </c>
      <c r="V811" s="480">
        <f t="shared" si="224"/>
        <v>613900</v>
      </c>
      <c r="W811" s="424">
        <f t="shared" si="225"/>
        <v>613900</v>
      </c>
      <c r="X811" s="156">
        <v>0.11</v>
      </c>
      <c r="Y811" s="424">
        <f t="shared" si="219"/>
        <v>681429</v>
      </c>
    </row>
    <row r="812" spans="1:25" s="120" customFormat="1" ht="15.5" x14ac:dyDescent="0.35">
      <c r="A812" s="787"/>
      <c r="B812" s="784"/>
      <c r="C812" s="787"/>
      <c r="D812" s="787"/>
      <c r="E812" s="282" t="s">
        <v>172</v>
      </c>
      <c r="F812" s="724">
        <v>3</v>
      </c>
      <c r="G812" s="311" t="s">
        <v>45</v>
      </c>
      <c r="H812" s="312">
        <v>2414000</v>
      </c>
      <c r="I812" s="413">
        <f t="shared" si="220"/>
        <v>7242000</v>
      </c>
      <c r="J812" s="311">
        <v>0</v>
      </c>
      <c r="K812" s="415">
        <f t="shared" si="221"/>
        <v>0</v>
      </c>
      <c r="L812" s="415">
        <f t="shared" si="222"/>
        <v>7242000</v>
      </c>
      <c r="M812" s="848"/>
      <c r="N812" s="848"/>
      <c r="O812" s="197"/>
      <c r="P812" s="848"/>
      <c r="Q812" s="484" t="s">
        <v>258</v>
      </c>
      <c r="R812" s="483">
        <v>900811</v>
      </c>
      <c r="S812" s="155">
        <f>SUM(F812*R812)</f>
        <v>2702433</v>
      </c>
      <c r="T812" s="156">
        <v>0</v>
      </c>
      <c r="U812" s="480">
        <f t="shared" si="223"/>
        <v>0</v>
      </c>
      <c r="V812" s="480">
        <f t="shared" si="224"/>
        <v>2702433</v>
      </c>
      <c r="W812" s="424">
        <f t="shared" si="225"/>
        <v>2702433</v>
      </c>
      <c r="X812" s="156">
        <v>0.11</v>
      </c>
      <c r="Y812" s="424">
        <f t="shared" si="219"/>
        <v>2999700.63</v>
      </c>
    </row>
    <row r="813" spans="1:25" s="120" customFormat="1" ht="15.5" x14ac:dyDescent="0.35">
      <c r="A813" s="787"/>
      <c r="B813" s="784"/>
      <c r="C813" s="787"/>
      <c r="D813" s="787"/>
      <c r="E813" s="125" t="s">
        <v>156</v>
      </c>
      <c r="F813" s="724">
        <v>1</v>
      </c>
      <c r="G813" s="158" t="s">
        <v>39</v>
      </c>
      <c r="H813" s="157">
        <v>489000</v>
      </c>
      <c r="I813" s="413">
        <f t="shared" si="220"/>
        <v>489000</v>
      </c>
      <c r="J813" s="311">
        <v>0</v>
      </c>
      <c r="K813" s="415">
        <f t="shared" si="221"/>
        <v>0</v>
      </c>
      <c r="L813" s="415">
        <f t="shared" si="222"/>
        <v>489000</v>
      </c>
      <c r="M813" s="848"/>
      <c r="N813" s="848"/>
      <c r="O813" s="197"/>
      <c r="P813" s="848"/>
      <c r="Q813" s="484" t="s">
        <v>258</v>
      </c>
      <c r="R813" s="483">
        <v>211255</v>
      </c>
      <c r="S813" s="155">
        <f>SUM(F813*R813)</f>
        <v>211255</v>
      </c>
      <c r="T813" s="156">
        <v>0</v>
      </c>
      <c r="U813" s="480">
        <f t="shared" si="223"/>
        <v>0</v>
      </c>
      <c r="V813" s="480">
        <f t="shared" si="224"/>
        <v>211255</v>
      </c>
      <c r="W813" s="424">
        <f t="shared" si="225"/>
        <v>211255</v>
      </c>
      <c r="X813" s="156">
        <v>0.11</v>
      </c>
      <c r="Y813" s="424">
        <f t="shared" si="219"/>
        <v>234493.05</v>
      </c>
    </row>
    <row r="814" spans="1:25" s="120" customFormat="1" ht="15.5" x14ac:dyDescent="0.35">
      <c r="A814" s="787"/>
      <c r="B814" s="784"/>
      <c r="C814" s="787"/>
      <c r="D814" s="787"/>
      <c r="E814" s="125" t="s">
        <v>43</v>
      </c>
      <c r="F814" s="724">
        <v>3</v>
      </c>
      <c r="G814" s="158" t="s">
        <v>39</v>
      </c>
      <c r="H814" s="157">
        <v>5588000</v>
      </c>
      <c r="I814" s="413">
        <f t="shared" si="220"/>
        <v>16764000</v>
      </c>
      <c r="J814" s="311">
        <v>0</v>
      </c>
      <c r="K814" s="415">
        <f t="shared" si="221"/>
        <v>0</v>
      </c>
      <c r="L814" s="415">
        <f t="shared" si="222"/>
        <v>16764000</v>
      </c>
      <c r="M814" s="848"/>
      <c r="N814" s="848"/>
      <c r="O814" s="197"/>
      <c r="P814" s="848"/>
      <c r="Q814" s="484" t="s">
        <v>258</v>
      </c>
      <c r="R814" s="483">
        <v>2417690</v>
      </c>
      <c r="S814" s="155">
        <f>SUM(F814*R814)</f>
        <v>7253070</v>
      </c>
      <c r="T814" s="156">
        <v>0</v>
      </c>
      <c r="U814" s="480">
        <f t="shared" si="223"/>
        <v>0</v>
      </c>
      <c r="V814" s="480">
        <f t="shared" si="224"/>
        <v>7253070</v>
      </c>
      <c r="W814" s="424">
        <f t="shared" si="225"/>
        <v>7253070</v>
      </c>
      <c r="X814" s="156">
        <v>0.11</v>
      </c>
      <c r="Y814" s="424">
        <f t="shared" si="219"/>
        <v>8050907.7000000002</v>
      </c>
    </row>
    <row r="815" spans="1:25" s="120" customFormat="1" ht="15.5" x14ac:dyDescent="0.35">
      <c r="A815" s="787"/>
      <c r="B815" s="784"/>
      <c r="C815" s="787"/>
      <c r="D815" s="787"/>
      <c r="E815" s="282" t="s">
        <v>174</v>
      </c>
      <c r="F815" s="724">
        <v>1</v>
      </c>
      <c r="G815" s="311" t="s">
        <v>45</v>
      </c>
      <c r="H815" s="312">
        <v>1534000</v>
      </c>
      <c r="I815" s="413">
        <f t="shared" si="220"/>
        <v>1534000</v>
      </c>
      <c r="J815" s="311">
        <v>0</v>
      </c>
      <c r="K815" s="415">
        <f t="shared" si="221"/>
        <v>0</v>
      </c>
      <c r="L815" s="415">
        <f t="shared" si="222"/>
        <v>1534000</v>
      </c>
      <c r="M815" s="848"/>
      <c r="N815" s="848"/>
      <c r="O815" s="197"/>
      <c r="P815" s="848"/>
      <c r="Q815" s="484" t="s">
        <v>258</v>
      </c>
      <c r="R815" s="483">
        <v>557000</v>
      </c>
      <c r="S815" s="155">
        <f>SUM(F815*R815)</f>
        <v>557000</v>
      </c>
      <c r="T815" s="156">
        <v>0</v>
      </c>
      <c r="U815" s="480">
        <f t="shared" si="223"/>
        <v>0</v>
      </c>
      <c r="V815" s="480">
        <f t="shared" si="224"/>
        <v>557000</v>
      </c>
      <c r="W815" s="424">
        <f t="shared" si="225"/>
        <v>557000</v>
      </c>
      <c r="X815" s="156">
        <v>0.11</v>
      </c>
      <c r="Y815" s="424">
        <f t="shared" si="219"/>
        <v>618270</v>
      </c>
    </row>
    <row r="816" spans="1:25" s="120" customFormat="1" ht="15.5" x14ac:dyDescent="0.35">
      <c r="A816" s="787"/>
      <c r="B816" s="784"/>
      <c r="C816" s="787"/>
      <c r="D816" s="787"/>
      <c r="E816" s="125" t="s">
        <v>59</v>
      </c>
      <c r="F816" s="724">
        <v>3</v>
      </c>
      <c r="G816" s="158" t="s">
        <v>42</v>
      </c>
      <c r="H816" s="157">
        <v>2892000</v>
      </c>
      <c r="I816" s="413">
        <f t="shared" si="220"/>
        <v>8676000</v>
      </c>
      <c r="J816" s="311">
        <v>0</v>
      </c>
      <c r="K816" s="415">
        <f t="shared" si="221"/>
        <v>0</v>
      </c>
      <c r="L816" s="415">
        <f t="shared" si="222"/>
        <v>8676000</v>
      </c>
      <c r="M816" s="848"/>
      <c r="N816" s="848"/>
      <c r="O816" s="197"/>
      <c r="P816" s="848"/>
      <c r="Q816" s="484" t="s">
        <v>258</v>
      </c>
      <c r="R816" s="483">
        <v>1462000</v>
      </c>
      <c r="S816" s="155">
        <f>SUM(F816*R816)</f>
        <v>4386000</v>
      </c>
      <c r="T816" s="156">
        <v>0</v>
      </c>
      <c r="U816" s="480">
        <f t="shared" si="223"/>
        <v>0</v>
      </c>
      <c r="V816" s="480">
        <f t="shared" si="224"/>
        <v>4386000</v>
      </c>
      <c r="W816" s="424">
        <f t="shared" si="225"/>
        <v>4386000</v>
      </c>
      <c r="X816" s="156">
        <v>0.11</v>
      </c>
      <c r="Y816" s="424">
        <f t="shared" si="219"/>
        <v>4868460</v>
      </c>
    </row>
    <row r="817" spans="1:25" s="120" customFormat="1" ht="15.5" x14ac:dyDescent="0.35">
      <c r="A817" s="787"/>
      <c r="B817" s="784"/>
      <c r="C817" s="787"/>
      <c r="D817" s="787"/>
      <c r="E817" s="125" t="s">
        <v>111</v>
      </c>
      <c r="F817" s="724">
        <v>6</v>
      </c>
      <c r="G817" s="158" t="s">
        <v>42</v>
      </c>
      <c r="H817" s="157">
        <v>1816000</v>
      </c>
      <c r="I817" s="413">
        <f t="shared" si="220"/>
        <v>10896000</v>
      </c>
      <c r="J817" s="311">
        <v>0</v>
      </c>
      <c r="K817" s="415">
        <f t="shared" si="221"/>
        <v>0</v>
      </c>
      <c r="L817" s="415">
        <f t="shared" si="222"/>
        <v>10896000</v>
      </c>
      <c r="M817" s="848"/>
      <c r="N817" s="848"/>
      <c r="O817" s="197"/>
      <c r="P817" s="848"/>
      <c r="Q817" s="484" t="s">
        <v>258</v>
      </c>
      <c r="R817" s="483">
        <v>658000</v>
      </c>
      <c r="S817" s="155">
        <f>SUM(F817*R817)</f>
        <v>3948000</v>
      </c>
      <c r="T817" s="156">
        <v>0</v>
      </c>
      <c r="U817" s="480">
        <f t="shared" si="223"/>
        <v>0</v>
      </c>
      <c r="V817" s="480">
        <f t="shared" si="224"/>
        <v>3948000</v>
      </c>
      <c r="W817" s="424">
        <f t="shared" si="225"/>
        <v>3948000</v>
      </c>
      <c r="X817" s="156">
        <v>0.11</v>
      </c>
      <c r="Y817" s="424">
        <f t="shared" si="219"/>
        <v>4382280</v>
      </c>
    </row>
    <row r="818" spans="1:25" s="120" customFormat="1" ht="15.5" x14ac:dyDescent="0.35">
      <c r="A818" s="787"/>
      <c r="B818" s="784"/>
      <c r="C818" s="787"/>
      <c r="D818" s="787"/>
      <c r="E818" s="282" t="s">
        <v>306</v>
      </c>
      <c r="F818" s="724">
        <v>1</v>
      </c>
      <c r="G818" s="311" t="s">
        <v>42</v>
      </c>
      <c r="H818" s="312">
        <v>1056000</v>
      </c>
      <c r="I818" s="413">
        <f t="shared" si="220"/>
        <v>1056000</v>
      </c>
      <c r="J818" s="311">
        <v>0</v>
      </c>
      <c r="K818" s="415">
        <f t="shared" si="221"/>
        <v>0</v>
      </c>
      <c r="L818" s="415">
        <f t="shared" si="222"/>
        <v>1056000</v>
      </c>
      <c r="M818" s="848"/>
      <c r="N818" s="848"/>
      <c r="O818" s="197"/>
      <c r="P818" s="848"/>
      <c r="Q818" s="484" t="s">
        <v>258</v>
      </c>
      <c r="R818" s="483">
        <v>314000</v>
      </c>
      <c r="S818" s="155">
        <f>SUM(F818*R818)</f>
        <v>314000</v>
      </c>
      <c r="T818" s="156">
        <v>0</v>
      </c>
      <c r="U818" s="480">
        <f t="shared" si="223"/>
        <v>0</v>
      </c>
      <c r="V818" s="480">
        <f t="shared" si="224"/>
        <v>314000</v>
      </c>
      <c r="W818" s="424">
        <f t="shared" si="225"/>
        <v>314000</v>
      </c>
      <c r="X818" s="156">
        <v>0.11</v>
      </c>
      <c r="Y818" s="424">
        <f t="shared" si="219"/>
        <v>348540</v>
      </c>
    </row>
    <row r="819" spans="1:25" s="35" customFormat="1" ht="48" customHeight="1" x14ac:dyDescent="0.35">
      <c r="A819" s="787"/>
      <c r="B819" s="784"/>
      <c r="C819" s="787"/>
      <c r="D819" s="787"/>
      <c r="E819" s="617" t="s">
        <v>274</v>
      </c>
      <c r="F819" s="725">
        <v>1</v>
      </c>
      <c r="G819" s="414" t="s">
        <v>45</v>
      </c>
      <c r="H819" s="612">
        <v>3600000</v>
      </c>
      <c r="I819" s="413">
        <f t="shared" si="220"/>
        <v>3600000</v>
      </c>
      <c r="J819" s="414">
        <v>0.2</v>
      </c>
      <c r="K819" s="415">
        <f t="shared" si="221"/>
        <v>720000</v>
      </c>
      <c r="L819" s="415">
        <f t="shared" si="222"/>
        <v>2880000</v>
      </c>
      <c r="M819" s="848"/>
      <c r="N819" s="848"/>
      <c r="O819" s="415">
        <f>SUM(M819+N819)</f>
        <v>0</v>
      </c>
      <c r="P819" s="848"/>
      <c r="Q819" s="285" t="s">
        <v>66</v>
      </c>
      <c r="R819" s="555">
        <v>1730000</v>
      </c>
      <c r="S819" s="155">
        <f>SUM(F819*R819)</f>
        <v>1730000</v>
      </c>
      <c r="T819" s="156">
        <v>0.5</v>
      </c>
      <c r="U819" s="480">
        <f t="shared" si="223"/>
        <v>865000</v>
      </c>
      <c r="V819" s="480">
        <f t="shared" si="224"/>
        <v>865000</v>
      </c>
      <c r="W819" s="480">
        <f t="shared" si="225"/>
        <v>865000</v>
      </c>
      <c r="X819" s="156">
        <v>0.11</v>
      </c>
      <c r="Y819" s="480">
        <f t="shared" si="219"/>
        <v>960150</v>
      </c>
    </row>
    <row r="820" spans="1:25" s="119" customFormat="1" ht="15.5" x14ac:dyDescent="0.35">
      <c r="A820" s="787"/>
      <c r="B820" s="784"/>
      <c r="C820" s="787"/>
      <c r="D820" s="787"/>
      <c r="E820" s="313" t="s">
        <v>175</v>
      </c>
      <c r="F820" s="724">
        <v>1</v>
      </c>
      <c r="G820" s="158" t="s">
        <v>46</v>
      </c>
      <c r="H820" s="157">
        <v>552000</v>
      </c>
      <c r="I820" s="413">
        <f t="shared" si="220"/>
        <v>552000</v>
      </c>
      <c r="J820" s="158">
        <v>0</v>
      </c>
      <c r="K820" s="415">
        <f t="shared" si="221"/>
        <v>0</v>
      </c>
      <c r="L820" s="415">
        <f t="shared" si="222"/>
        <v>552000</v>
      </c>
      <c r="M820" s="848"/>
      <c r="N820" s="848"/>
      <c r="O820" s="197"/>
      <c r="P820" s="848"/>
      <c r="Q820" s="484" t="s">
        <v>258</v>
      </c>
      <c r="R820" s="483">
        <v>264055</v>
      </c>
      <c r="S820" s="155">
        <f>SUM(F820*R820)</f>
        <v>264055</v>
      </c>
      <c r="T820" s="156">
        <v>0</v>
      </c>
      <c r="U820" s="480">
        <f t="shared" si="223"/>
        <v>0</v>
      </c>
      <c r="V820" s="480">
        <f t="shared" si="224"/>
        <v>264055</v>
      </c>
      <c r="W820" s="424">
        <f t="shared" si="225"/>
        <v>264055</v>
      </c>
      <c r="X820" s="156">
        <v>0.11</v>
      </c>
      <c r="Y820" s="424">
        <f t="shared" si="219"/>
        <v>293101.05</v>
      </c>
    </row>
    <row r="821" spans="1:25" s="120" customFormat="1" ht="15.5" x14ac:dyDescent="0.35">
      <c r="A821" s="787"/>
      <c r="B821" s="784"/>
      <c r="C821" s="787"/>
      <c r="D821" s="787"/>
      <c r="E821" s="125" t="s">
        <v>355</v>
      </c>
      <c r="F821" s="724">
        <v>15</v>
      </c>
      <c r="G821" s="158" t="s">
        <v>45</v>
      </c>
      <c r="H821" s="157">
        <v>75000</v>
      </c>
      <c r="I821" s="413">
        <f t="shared" si="220"/>
        <v>1125000</v>
      </c>
      <c r="J821" s="311">
        <v>0.2</v>
      </c>
      <c r="K821" s="415">
        <f t="shared" si="221"/>
        <v>225000</v>
      </c>
      <c r="L821" s="415">
        <f t="shared" si="222"/>
        <v>900000</v>
      </c>
      <c r="M821" s="848"/>
      <c r="N821" s="848"/>
      <c r="O821" s="197"/>
      <c r="P821" s="848"/>
      <c r="Q821" s="484" t="s">
        <v>68</v>
      </c>
      <c r="R821" s="483">
        <v>40000</v>
      </c>
      <c r="S821" s="155">
        <f>SUM(F821*R821)</f>
        <v>600000</v>
      </c>
      <c r="T821" s="156">
        <v>0</v>
      </c>
      <c r="U821" s="480">
        <f t="shared" si="223"/>
        <v>0</v>
      </c>
      <c r="V821" s="480">
        <f t="shared" si="224"/>
        <v>600000</v>
      </c>
      <c r="W821" s="424">
        <f t="shared" si="225"/>
        <v>600000</v>
      </c>
      <c r="X821" s="156">
        <v>0</v>
      </c>
      <c r="Y821" s="424">
        <f t="shared" si="219"/>
        <v>600000</v>
      </c>
    </row>
    <row r="822" spans="1:25" s="120" customFormat="1" ht="15.5" x14ac:dyDescent="0.35">
      <c r="A822" s="787"/>
      <c r="B822" s="784"/>
      <c r="C822" s="787"/>
      <c r="D822" s="787"/>
      <c r="E822" s="125" t="s">
        <v>163</v>
      </c>
      <c r="F822" s="724">
        <v>4</v>
      </c>
      <c r="G822" s="311" t="s">
        <v>45</v>
      </c>
      <c r="H822" s="157">
        <v>1260000</v>
      </c>
      <c r="I822" s="413">
        <f t="shared" si="220"/>
        <v>5040000</v>
      </c>
      <c r="J822" s="311">
        <v>0.2</v>
      </c>
      <c r="K822" s="415">
        <f t="shared" si="221"/>
        <v>1008000</v>
      </c>
      <c r="L822" s="415">
        <f t="shared" si="222"/>
        <v>4032000</v>
      </c>
      <c r="M822" s="848"/>
      <c r="N822" s="848"/>
      <c r="O822" s="197"/>
      <c r="P822" s="848"/>
      <c r="Q822" s="484" t="s">
        <v>361</v>
      </c>
      <c r="R822" s="483">
        <v>1491000</v>
      </c>
      <c r="S822" s="155">
        <f>SUM(F822*R822)</f>
        <v>5964000</v>
      </c>
      <c r="T822" s="156">
        <v>0.5</v>
      </c>
      <c r="U822" s="480">
        <f t="shared" si="223"/>
        <v>2982000</v>
      </c>
      <c r="V822" s="480">
        <f t="shared" si="224"/>
        <v>2982000</v>
      </c>
      <c r="W822" s="424">
        <f t="shared" si="225"/>
        <v>2982000</v>
      </c>
      <c r="X822" s="156">
        <v>0.11</v>
      </c>
      <c r="Y822" s="424">
        <f t="shared" si="219"/>
        <v>3310020</v>
      </c>
    </row>
    <row r="823" spans="1:25" s="120" customFormat="1" ht="15.5" x14ac:dyDescent="0.35">
      <c r="A823" s="787"/>
      <c r="B823" s="784"/>
      <c r="C823" s="787"/>
      <c r="D823" s="787"/>
      <c r="E823" s="282" t="s">
        <v>315</v>
      </c>
      <c r="F823" s="724">
        <v>6</v>
      </c>
      <c r="G823" s="311" t="s">
        <v>45</v>
      </c>
      <c r="H823" s="157">
        <v>566763</v>
      </c>
      <c r="I823" s="413">
        <f t="shared" si="220"/>
        <v>3400578</v>
      </c>
      <c r="J823" s="311">
        <v>0.2</v>
      </c>
      <c r="K823" s="415">
        <f t="shared" si="221"/>
        <v>680115.60000000009</v>
      </c>
      <c r="L823" s="415">
        <f t="shared" si="222"/>
        <v>2720462.4</v>
      </c>
      <c r="M823" s="848"/>
      <c r="N823" s="848"/>
      <c r="O823" s="197"/>
      <c r="P823" s="848"/>
      <c r="Q823" s="270" t="s">
        <v>146</v>
      </c>
      <c r="R823" s="206">
        <v>745500</v>
      </c>
      <c r="S823" s="155">
        <f>SUM(F823*R823)</f>
        <v>4473000</v>
      </c>
      <c r="T823" s="156">
        <v>0.5</v>
      </c>
      <c r="U823" s="480">
        <f t="shared" si="223"/>
        <v>2236500</v>
      </c>
      <c r="V823" s="480">
        <f t="shared" si="224"/>
        <v>2236500</v>
      </c>
      <c r="W823" s="424">
        <f t="shared" si="225"/>
        <v>2236500</v>
      </c>
      <c r="X823" s="156">
        <v>0.11</v>
      </c>
      <c r="Y823" s="424">
        <f t="shared" si="219"/>
        <v>2482515</v>
      </c>
    </row>
    <row r="824" spans="1:25" s="120" customFormat="1" ht="15.5" x14ac:dyDescent="0.35">
      <c r="A824" s="787"/>
      <c r="B824" s="784"/>
      <c r="C824" s="787"/>
      <c r="D824" s="787"/>
      <c r="E824" s="125" t="s">
        <v>534</v>
      </c>
      <c r="F824" s="724">
        <v>25</v>
      </c>
      <c r="G824" s="158" t="s">
        <v>50</v>
      </c>
      <c r="H824" s="157">
        <v>3688</v>
      </c>
      <c r="I824" s="413">
        <f t="shared" si="220"/>
        <v>92200</v>
      </c>
      <c r="J824" s="158">
        <v>0.2</v>
      </c>
      <c r="K824" s="415">
        <f t="shared" si="221"/>
        <v>18440</v>
      </c>
      <c r="L824" s="415">
        <f t="shared" si="222"/>
        <v>73760</v>
      </c>
      <c r="M824" s="848"/>
      <c r="N824" s="848"/>
      <c r="O824" s="197"/>
      <c r="P824" s="848"/>
      <c r="Q824" s="484" t="s">
        <v>104</v>
      </c>
      <c r="R824" s="483">
        <v>1500</v>
      </c>
      <c r="S824" s="155">
        <f>SUM(F824*R824)</f>
        <v>37500</v>
      </c>
      <c r="T824" s="156">
        <v>0</v>
      </c>
      <c r="U824" s="480">
        <f t="shared" si="223"/>
        <v>0</v>
      </c>
      <c r="V824" s="480">
        <f t="shared" si="224"/>
        <v>37500</v>
      </c>
      <c r="W824" s="424">
        <f t="shared" si="225"/>
        <v>37500</v>
      </c>
      <c r="X824" s="156">
        <v>0.11</v>
      </c>
      <c r="Y824" s="424">
        <f t="shared" si="219"/>
        <v>41625</v>
      </c>
    </row>
    <row r="825" spans="1:25" s="120" customFormat="1" ht="15.5" x14ac:dyDescent="0.35">
      <c r="A825" s="787"/>
      <c r="B825" s="784"/>
      <c r="C825" s="787"/>
      <c r="D825" s="787"/>
      <c r="E825" s="282" t="s">
        <v>349</v>
      </c>
      <c r="F825" s="724">
        <v>1</v>
      </c>
      <c r="G825" s="311" t="s">
        <v>52</v>
      </c>
      <c r="H825" s="312">
        <v>350000</v>
      </c>
      <c r="I825" s="413">
        <f t="shared" si="220"/>
        <v>350000</v>
      </c>
      <c r="J825" s="311">
        <v>0.2</v>
      </c>
      <c r="K825" s="415">
        <f t="shared" si="221"/>
        <v>70000</v>
      </c>
      <c r="L825" s="415">
        <f t="shared" si="222"/>
        <v>280000</v>
      </c>
      <c r="M825" s="848"/>
      <c r="N825" s="848"/>
      <c r="O825" s="197"/>
      <c r="P825" s="848"/>
      <c r="Q825" s="484" t="s">
        <v>104</v>
      </c>
      <c r="R825" s="483">
        <v>140000</v>
      </c>
      <c r="S825" s="155">
        <f>SUM(F825*R825)</f>
        <v>140000</v>
      </c>
      <c r="T825" s="156">
        <v>0</v>
      </c>
      <c r="U825" s="480">
        <f t="shared" si="223"/>
        <v>0</v>
      </c>
      <c r="V825" s="480">
        <f t="shared" si="224"/>
        <v>140000</v>
      </c>
      <c r="W825" s="424">
        <f t="shared" si="225"/>
        <v>140000</v>
      </c>
      <c r="X825" s="156">
        <v>0.11</v>
      </c>
      <c r="Y825" s="424">
        <f t="shared" si="219"/>
        <v>155400</v>
      </c>
    </row>
    <row r="826" spans="1:25" s="120" customFormat="1" ht="15.5" x14ac:dyDescent="0.35">
      <c r="A826" s="787"/>
      <c r="B826" s="784"/>
      <c r="C826" s="787"/>
      <c r="D826" s="787"/>
      <c r="E826" s="125" t="s">
        <v>108</v>
      </c>
      <c r="F826" s="724">
        <v>500</v>
      </c>
      <c r="G826" s="311" t="s">
        <v>50</v>
      </c>
      <c r="H826" s="157">
        <v>1563</v>
      </c>
      <c r="I826" s="413">
        <f t="shared" si="220"/>
        <v>781500</v>
      </c>
      <c r="J826" s="311">
        <v>0.2</v>
      </c>
      <c r="K826" s="415">
        <f t="shared" si="221"/>
        <v>156300</v>
      </c>
      <c r="L826" s="415">
        <f t="shared" si="222"/>
        <v>625200</v>
      </c>
      <c r="M826" s="848"/>
      <c r="N826" s="848"/>
      <c r="O826" s="197"/>
      <c r="P826" s="848"/>
      <c r="Q826" s="484" t="s">
        <v>198</v>
      </c>
      <c r="R826" s="483">
        <v>550</v>
      </c>
      <c r="S826" s="155">
        <f>SUM(F826*R826)</f>
        <v>275000</v>
      </c>
      <c r="T826" s="156">
        <v>0</v>
      </c>
      <c r="U826" s="480">
        <f t="shared" si="223"/>
        <v>0</v>
      </c>
      <c r="V826" s="480">
        <f t="shared" si="224"/>
        <v>275000</v>
      </c>
      <c r="W826" s="424">
        <f t="shared" si="225"/>
        <v>275000</v>
      </c>
      <c r="X826" s="156">
        <v>0</v>
      </c>
      <c r="Y826" s="424">
        <f t="shared" si="219"/>
        <v>275000</v>
      </c>
    </row>
    <row r="827" spans="1:25" s="120" customFormat="1" ht="15.5" x14ac:dyDescent="0.35">
      <c r="A827" s="787"/>
      <c r="B827" s="784"/>
      <c r="C827" s="787"/>
      <c r="D827" s="787"/>
      <c r="E827" s="282" t="s">
        <v>191</v>
      </c>
      <c r="F827" s="724">
        <v>3</v>
      </c>
      <c r="G827" s="311" t="s">
        <v>42</v>
      </c>
      <c r="H827" s="157">
        <v>339000</v>
      </c>
      <c r="I827" s="413">
        <f t="shared" si="220"/>
        <v>1017000</v>
      </c>
      <c r="J827" s="311">
        <v>0</v>
      </c>
      <c r="K827" s="415">
        <f t="shared" si="221"/>
        <v>0</v>
      </c>
      <c r="L827" s="415">
        <f t="shared" si="222"/>
        <v>1017000</v>
      </c>
      <c r="M827" s="848"/>
      <c r="N827" s="848"/>
      <c r="O827" s="197"/>
      <c r="P827" s="848"/>
      <c r="Q827" s="484" t="s">
        <v>258</v>
      </c>
      <c r="R827" s="483">
        <v>150000</v>
      </c>
      <c r="S827" s="155">
        <f>SUM(F827*R827)</f>
        <v>450000</v>
      </c>
      <c r="T827" s="156">
        <v>0</v>
      </c>
      <c r="U827" s="480">
        <f t="shared" si="223"/>
        <v>0</v>
      </c>
      <c r="V827" s="480">
        <f t="shared" si="224"/>
        <v>450000</v>
      </c>
      <c r="W827" s="424">
        <f t="shared" si="225"/>
        <v>450000</v>
      </c>
      <c r="X827" s="156">
        <v>0.11</v>
      </c>
      <c r="Y827" s="424">
        <f t="shared" si="219"/>
        <v>499500</v>
      </c>
    </row>
    <row r="828" spans="1:25" s="120" customFormat="1" ht="15.5" x14ac:dyDescent="0.35">
      <c r="A828" s="787"/>
      <c r="B828" s="784"/>
      <c r="C828" s="787"/>
      <c r="D828" s="787"/>
      <c r="E828" s="125" t="s">
        <v>113</v>
      </c>
      <c r="F828" s="724">
        <v>10</v>
      </c>
      <c r="G828" s="311" t="s">
        <v>45</v>
      </c>
      <c r="H828" s="157">
        <v>464150</v>
      </c>
      <c r="I828" s="413">
        <f t="shared" si="220"/>
        <v>4641500</v>
      </c>
      <c r="J828" s="311">
        <v>0.2</v>
      </c>
      <c r="K828" s="415">
        <f t="shared" si="221"/>
        <v>928300</v>
      </c>
      <c r="L828" s="415">
        <f t="shared" si="222"/>
        <v>3713200</v>
      </c>
      <c r="M828" s="848"/>
      <c r="N828" s="848"/>
      <c r="O828" s="197"/>
      <c r="P828" s="848"/>
      <c r="Q828" s="484" t="s">
        <v>259</v>
      </c>
      <c r="R828" s="483">
        <v>252253</v>
      </c>
      <c r="S828" s="155">
        <f>SUM(F828*R828)</f>
        <v>2522530</v>
      </c>
      <c r="T828" s="156">
        <v>0</v>
      </c>
      <c r="U828" s="480">
        <f t="shared" si="223"/>
        <v>0</v>
      </c>
      <c r="V828" s="480">
        <f t="shared" si="224"/>
        <v>2522530</v>
      </c>
      <c r="W828" s="424">
        <f t="shared" si="225"/>
        <v>2522530</v>
      </c>
      <c r="X828" s="156">
        <v>0.11</v>
      </c>
      <c r="Y828" s="424">
        <f t="shared" si="219"/>
        <v>2800008.3</v>
      </c>
    </row>
    <row r="829" spans="1:25" s="120" customFormat="1" ht="15.5" x14ac:dyDescent="0.35">
      <c r="A829" s="787"/>
      <c r="B829" s="784"/>
      <c r="C829" s="787"/>
      <c r="D829" s="787"/>
      <c r="E829" s="282" t="s">
        <v>208</v>
      </c>
      <c r="F829" s="724">
        <v>1</v>
      </c>
      <c r="G829" s="311" t="s">
        <v>39</v>
      </c>
      <c r="H829" s="312">
        <v>884000</v>
      </c>
      <c r="I829" s="413">
        <f t="shared" si="220"/>
        <v>884000</v>
      </c>
      <c r="J829" s="311">
        <v>0</v>
      </c>
      <c r="K829" s="415">
        <f t="shared" si="221"/>
        <v>0</v>
      </c>
      <c r="L829" s="415">
        <f t="shared" si="222"/>
        <v>884000</v>
      </c>
      <c r="M829" s="848"/>
      <c r="N829" s="848"/>
      <c r="O829" s="197"/>
      <c r="P829" s="848"/>
      <c r="Q829" s="484" t="s">
        <v>258</v>
      </c>
      <c r="R829" s="483">
        <v>424765</v>
      </c>
      <c r="S829" s="155">
        <f>SUM(F829*R829)</f>
        <v>424765</v>
      </c>
      <c r="T829" s="156">
        <v>0</v>
      </c>
      <c r="U829" s="480">
        <f t="shared" si="223"/>
        <v>0</v>
      </c>
      <c r="V829" s="480">
        <f t="shared" si="224"/>
        <v>424765</v>
      </c>
      <c r="W829" s="424">
        <f t="shared" si="225"/>
        <v>424765</v>
      </c>
      <c r="X829" s="156">
        <v>0.11</v>
      </c>
      <c r="Y829" s="424">
        <f t="shared" si="219"/>
        <v>471489.15</v>
      </c>
    </row>
    <row r="830" spans="1:25" s="35" customFormat="1" ht="17.25" customHeight="1" x14ac:dyDescent="0.35">
      <c r="A830" s="787"/>
      <c r="B830" s="784"/>
      <c r="C830" s="787"/>
      <c r="D830" s="787"/>
      <c r="E830" s="282" t="s">
        <v>297</v>
      </c>
      <c r="F830" s="724">
        <v>1</v>
      </c>
      <c r="G830" s="311" t="s">
        <v>39</v>
      </c>
      <c r="H830" s="312">
        <v>2420000</v>
      </c>
      <c r="I830" s="413">
        <f t="shared" si="220"/>
        <v>2420000</v>
      </c>
      <c r="J830" s="311">
        <v>0</v>
      </c>
      <c r="K830" s="415">
        <f t="shared" si="221"/>
        <v>0</v>
      </c>
      <c r="L830" s="415">
        <f t="shared" si="222"/>
        <v>2420000</v>
      </c>
      <c r="M830" s="848"/>
      <c r="N830" s="848"/>
      <c r="O830" s="197"/>
      <c r="P830" s="848"/>
      <c r="Q830" s="484" t="s">
        <v>258</v>
      </c>
      <c r="R830" s="220">
        <v>1046980</v>
      </c>
      <c r="S830" s="155">
        <f>SUM(F830*R830)</f>
        <v>1046980</v>
      </c>
      <c r="T830" s="156">
        <v>0</v>
      </c>
      <c r="U830" s="480">
        <f t="shared" si="223"/>
        <v>0</v>
      </c>
      <c r="V830" s="480">
        <f t="shared" si="224"/>
        <v>1046980</v>
      </c>
      <c r="W830" s="424">
        <f t="shared" si="225"/>
        <v>1046980</v>
      </c>
      <c r="X830" s="156">
        <v>0.11</v>
      </c>
      <c r="Y830" s="424">
        <f t="shared" ref="Y830:Y861" si="226">SUM(W830+(W830*X830))</f>
        <v>1162147.8</v>
      </c>
    </row>
    <row r="831" spans="1:25" s="120" customFormat="1" ht="15.5" x14ac:dyDescent="0.35">
      <c r="A831" s="787"/>
      <c r="B831" s="784"/>
      <c r="C831" s="787"/>
      <c r="D831" s="787"/>
      <c r="E831" s="282" t="s">
        <v>294</v>
      </c>
      <c r="F831" s="724">
        <v>1</v>
      </c>
      <c r="G831" s="311" t="s">
        <v>39</v>
      </c>
      <c r="H831" s="386">
        <v>2420000</v>
      </c>
      <c r="I831" s="413">
        <f t="shared" si="220"/>
        <v>2420000</v>
      </c>
      <c r="J831" s="340">
        <v>0</v>
      </c>
      <c r="K831" s="415">
        <f t="shared" si="221"/>
        <v>0</v>
      </c>
      <c r="L831" s="415">
        <f t="shared" si="222"/>
        <v>2420000</v>
      </c>
      <c r="M831" s="848"/>
      <c r="N831" s="848"/>
      <c r="O831" s="197"/>
      <c r="P831" s="848"/>
      <c r="Q831" s="484" t="s">
        <v>40</v>
      </c>
      <c r="R831" s="483">
        <v>2094000</v>
      </c>
      <c r="S831" s="155">
        <f>SUM(F831*R831)</f>
        <v>2094000</v>
      </c>
      <c r="T831" s="156">
        <v>0.45</v>
      </c>
      <c r="U831" s="480">
        <f t="shared" si="223"/>
        <v>942300</v>
      </c>
      <c r="V831" s="480">
        <f t="shared" si="224"/>
        <v>1151700</v>
      </c>
      <c r="W831" s="424">
        <f t="shared" si="225"/>
        <v>1151700</v>
      </c>
      <c r="X831" s="156">
        <v>0</v>
      </c>
      <c r="Y831" s="424">
        <f t="shared" si="226"/>
        <v>1151700</v>
      </c>
    </row>
    <row r="832" spans="1:25" s="120" customFormat="1" ht="15.5" x14ac:dyDescent="0.35">
      <c r="A832" s="787"/>
      <c r="B832" s="784"/>
      <c r="C832" s="787"/>
      <c r="D832" s="787"/>
      <c r="E832" s="282" t="s">
        <v>178</v>
      </c>
      <c r="F832" s="724">
        <v>2</v>
      </c>
      <c r="G832" s="311" t="s">
        <v>39</v>
      </c>
      <c r="H832" s="312">
        <v>3328000</v>
      </c>
      <c r="I832" s="413">
        <f t="shared" si="220"/>
        <v>6656000</v>
      </c>
      <c r="J832" s="311">
        <v>0</v>
      </c>
      <c r="K832" s="415">
        <f t="shared" si="221"/>
        <v>0</v>
      </c>
      <c r="L832" s="415">
        <f t="shared" si="222"/>
        <v>6656000</v>
      </c>
      <c r="M832" s="848"/>
      <c r="N832" s="848"/>
      <c r="O832" s="197"/>
      <c r="P832" s="848"/>
      <c r="Q832" s="484" t="s">
        <v>258</v>
      </c>
      <c r="R832" s="483">
        <v>500500</v>
      </c>
      <c r="S832" s="155">
        <f>SUM(F832*R832)</f>
        <v>1001000</v>
      </c>
      <c r="T832" s="156">
        <v>0</v>
      </c>
      <c r="U832" s="480">
        <f t="shared" si="223"/>
        <v>0</v>
      </c>
      <c r="V832" s="480">
        <f t="shared" si="224"/>
        <v>1001000</v>
      </c>
      <c r="W832" s="424">
        <f t="shared" si="225"/>
        <v>1001000</v>
      </c>
      <c r="X832" s="156">
        <v>0.11</v>
      </c>
      <c r="Y832" s="424">
        <f t="shared" si="226"/>
        <v>1111110</v>
      </c>
    </row>
    <row r="833" spans="1:25" s="120" customFormat="1" ht="15.5" x14ac:dyDescent="0.35">
      <c r="A833" s="787"/>
      <c r="B833" s="784"/>
      <c r="C833" s="787"/>
      <c r="D833" s="787"/>
      <c r="E833" s="125" t="s">
        <v>61</v>
      </c>
      <c r="F833" s="724">
        <v>1</v>
      </c>
      <c r="G833" s="311" t="s">
        <v>39</v>
      </c>
      <c r="H833" s="157">
        <v>3609000</v>
      </c>
      <c r="I833" s="413">
        <f t="shared" si="220"/>
        <v>3609000</v>
      </c>
      <c r="J833" s="311">
        <v>0</v>
      </c>
      <c r="K833" s="415">
        <f t="shared" si="221"/>
        <v>0</v>
      </c>
      <c r="L833" s="415">
        <f t="shared" si="222"/>
        <v>3609000</v>
      </c>
      <c r="M833" s="848"/>
      <c r="N833" s="848"/>
      <c r="O833" s="197"/>
      <c r="P833" s="848"/>
      <c r="Q833" s="484" t="s">
        <v>360</v>
      </c>
      <c r="R833" s="483">
        <v>1561285</v>
      </c>
      <c r="S833" s="155">
        <f>SUM(F833*R833)</f>
        <v>1561285</v>
      </c>
      <c r="T833" s="156">
        <v>0.5</v>
      </c>
      <c r="U833" s="480">
        <f t="shared" si="223"/>
        <v>780642.5</v>
      </c>
      <c r="V833" s="480">
        <f t="shared" si="224"/>
        <v>780642.5</v>
      </c>
      <c r="W833" s="424">
        <f t="shared" si="225"/>
        <v>780642.5</v>
      </c>
      <c r="X833" s="156">
        <v>0.11</v>
      </c>
      <c r="Y833" s="424">
        <f t="shared" si="226"/>
        <v>866513.17500000005</v>
      </c>
    </row>
    <row r="834" spans="1:25" s="120" customFormat="1" ht="15.5" x14ac:dyDescent="0.35">
      <c r="A834" s="787"/>
      <c r="B834" s="784"/>
      <c r="C834" s="787"/>
      <c r="D834" s="787"/>
      <c r="E834" s="125" t="s">
        <v>103</v>
      </c>
      <c r="F834" s="724">
        <v>1</v>
      </c>
      <c r="G834" s="158" t="s">
        <v>39</v>
      </c>
      <c r="H834" s="157">
        <v>929000</v>
      </c>
      <c r="I834" s="413">
        <f t="shared" si="220"/>
        <v>929000</v>
      </c>
      <c r="J834" s="311">
        <v>0</v>
      </c>
      <c r="K834" s="415">
        <f t="shared" si="221"/>
        <v>0</v>
      </c>
      <c r="L834" s="415">
        <f t="shared" si="222"/>
        <v>929000</v>
      </c>
      <c r="M834" s="848"/>
      <c r="N834" s="848"/>
      <c r="O834" s="197"/>
      <c r="P834" s="848"/>
      <c r="Q834" s="484" t="s">
        <v>258</v>
      </c>
      <c r="R834" s="483">
        <v>401830</v>
      </c>
      <c r="S834" s="155">
        <f>SUM(F834*R834)</f>
        <v>401830</v>
      </c>
      <c r="T834" s="156">
        <v>0</v>
      </c>
      <c r="U834" s="480">
        <f t="shared" si="223"/>
        <v>0</v>
      </c>
      <c r="V834" s="480">
        <f t="shared" si="224"/>
        <v>401830</v>
      </c>
      <c r="W834" s="424">
        <f t="shared" si="225"/>
        <v>401830</v>
      </c>
      <c r="X834" s="156">
        <v>0.11</v>
      </c>
      <c r="Y834" s="424">
        <f t="shared" si="226"/>
        <v>446031.3</v>
      </c>
    </row>
    <row r="835" spans="1:25" s="120" customFormat="1" ht="15.5" x14ac:dyDescent="0.35">
      <c r="A835" s="787"/>
      <c r="B835" s="784"/>
      <c r="C835" s="787"/>
      <c r="D835" s="787"/>
      <c r="E835" s="282" t="s">
        <v>292</v>
      </c>
      <c r="F835" s="724">
        <v>1</v>
      </c>
      <c r="G835" s="311" t="s">
        <v>39</v>
      </c>
      <c r="H835" s="157">
        <v>622000</v>
      </c>
      <c r="I835" s="413">
        <f t="shared" si="220"/>
        <v>622000</v>
      </c>
      <c r="J835" s="311">
        <v>0</v>
      </c>
      <c r="K835" s="415">
        <f t="shared" si="221"/>
        <v>0</v>
      </c>
      <c r="L835" s="415">
        <f t="shared" si="222"/>
        <v>622000</v>
      </c>
      <c r="M835" s="848"/>
      <c r="N835" s="848"/>
      <c r="O835" s="197"/>
      <c r="P835" s="848"/>
      <c r="Q835" s="484" t="s">
        <v>258</v>
      </c>
      <c r="R835" s="483">
        <v>268620</v>
      </c>
      <c r="S835" s="155">
        <f>SUM(F835*R835)</f>
        <v>268620</v>
      </c>
      <c r="T835" s="156">
        <v>0</v>
      </c>
      <c r="U835" s="480">
        <f t="shared" si="223"/>
        <v>0</v>
      </c>
      <c r="V835" s="480">
        <f t="shared" si="224"/>
        <v>268620</v>
      </c>
      <c r="W835" s="424">
        <f t="shared" si="225"/>
        <v>268620</v>
      </c>
      <c r="X835" s="156">
        <v>0.11</v>
      </c>
      <c r="Y835" s="424">
        <f t="shared" si="226"/>
        <v>298168.2</v>
      </c>
    </row>
    <row r="836" spans="1:25" ht="17.25" customHeight="1" x14ac:dyDescent="0.35">
      <c r="A836" s="787"/>
      <c r="B836" s="784"/>
      <c r="C836" s="787"/>
      <c r="D836" s="787"/>
      <c r="E836" s="130" t="s">
        <v>293</v>
      </c>
      <c r="F836" s="724">
        <v>1</v>
      </c>
      <c r="G836" s="311" t="s">
        <v>39</v>
      </c>
      <c r="H836" s="157">
        <v>922000</v>
      </c>
      <c r="I836" s="413">
        <f t="shared" si="220"/>
        <v>922000</v>
      </c>
      <c r="J836" s="311">
        <v>0</v>
      </c>
      <c r="K836" s="415">
        <f t="shared" si="221"/>
        <v>0</v>
      </c>
      <c r="L836" s="415">
        <f t="shared" si="222"/>
        <v>922000</v>
      </c>
      <c r="M836" s="848"/>
      <c r="N836" s="848"/>
      <c r="O836" s="197"/>
      <c r="P836" s="848"/>
      <c r="Q836" s="484" t="s">
        <v>258</v>
      </c>
      <c r="R836" s="166">
        <v>473110</v>
      </c>
      <c r="S836" s="155">
        <f>SUM(F836*R836)</f>
        <v>473110</v>
      </c>
      <c r="T836" s="156">
        <v>0</v>
      </c>
      <c r="U836" s="480">
        <f t="shared" si="223"/>
        <v>0</v>
      </c>
      <c r="V836" s="480">
        <f t="shared" si="224"/>
        <v>473110</v>
      </c>
      <c r="W836" s="424">
        <f t="shared" si="225"/>
        <v>473110</v>
      </c>
      <c r="X836" s="156">
        <v>0.11</v>
      </c>
      <c r="Y836" s="424">
        <f t="shared" si="226"/>
        <v>525152.1</v>
      </c>
    </row>
    <row r="837" spans="1:25" s="120" customFormat="1" ht="15.5" x14ac:dyDescent="0.35">
      <c r="A837" s="787"/>
      <c r="B837" s="784"/>
      <c r="C837" s="787"/>
      <c r="D837" s="787"/>
      <c r="E837" s="125" t="s">
        <v>574</v>
      </c>
      <c r="F837" s="724">
        <v>25</v>
      </c>
      <c r="G837" s="158" t="s">
        <v>45</v>
      </c>
      <c r="H837" s="157">
        <v>46250</v>
      </c>
      <c r="I837" s="54">
        <f t="shared" si="220"/>
        <v>1156250</v>
      </c>
      <c r="J837" s="311">
        <v>0.2</v>
      </c>
      <c r="K837" s="415">
        <f t="shared" si="221"/>
        <v>231250</v>
      </c>
      <c r="L837" s="415">
        <f t="shared" si="222"/>
        <v>925000</v>
      </c>
      <c r="M837" s="848"/>
      <c r="N837" s="848"/>
      <c r="O837" s="197"/>
      <c r="P837" s="848"/>
      <c r="Q837" s="484" t="s">
        <v>88</v>
      </c>
      <c r="R837" s="483">
        <v>19820</v>
      </c>
      <c r="S837" s="155">
        <f>SUM(F837*R837)</f>
        <v>495500</v>
      </c>
      <c r="T837" s="156">
        <v>0</v>
      </c>
      <c r="U837" s="480">
        <f t="shared" si="223"/>
        <v>0</v>
      </c>
      <c r="V837" s="480">
        <f t="shared" si="224"/>
        <v>495500</v>
      </c>
      <c r="W837" s="424">
        <f t="shared" si="225"/>
        <v>495500</v>
      </c>
      <c r="X837" s="156">
        <v>0.11</v>
      </c>
      <c r="Y837" s="424">
        <f t="shared" si="226"/>
        <v>550005</v>
      </c>
    </row>
    <row r="838" spans="1:25" ht="15.5" x14ac:dyDescent="0.35">
      <c r="A838" s="787"/>
      <c r="B838" s="784"/>
      <c r="C838" s="787"/>
      <c r="D838" s="787"/>
      <c r="E838" s="260" t="s">
        <v>312</v>
      </c>
      <c r="F838" s="724">
        <v>1</v>
      </c>
      <c r="G838" s="311" t="s">
        <v>45</v>
      </c>
      <c r="H838" s="600">
        <v>837000</v>
      </c>
      <c r="I838" s="413">
        <f t="shared" ref="I838:I865" si="227">SUM(F838*H838)</f>
        <v>837000</v>
      </c>
      <c r="J838" s="311">
        <v>0.2</v>
      </c>
      <c r="K838" s="415">
        <f t="shared" ref="K838:K865" si="228">SUM(I838*J838)</f>
        <v>167400</v>
      </c>
      <c r="L838" s="415">
        <f t="shared" ref="L838:L865" si="229">SUM(I838-K838)</f>
        <v>669600</v>
      </c>
      <c r="M838" s="848"/>
      <c r="N838" s="848"/>
      <c r="O838" s="197"/>
      <c r="P838" s="848"/>
      <c r="Q838" s="291" t="s">
        <v>118</v>
      </c>
      <c r="R838" s="220">
        <v>668845</v>
      </c>
      <c r="S838" s="155">
        <f>SUM(F838*R838)</f>
        <v>668845</v>
      </c>
      <c r="T838" s="156">
        <v>0.3</v>
      </c>
      <c r="U838" s="480">
        <f t="shared" ref="U838:U865" si="230">SUM(S838*T838)</f>
        <v>200653.5</v>
      </c>
      <c r="V838" s="480">
        <f t="shared" ref="V838:V865" si="231">SUM(S838-U838)</f>
        <v>468191.5</v>
      </c>
      <c r="W838" s="424">
        <f t="shared" ref="W838:W865" si="232">SUM(V838)</f>
        <v>468191.5</v>
      </c>
      <c r="X838" s="156">
        <v>0.11</v>
      </c>
      <c r="Y838" s="424">
        <f t="shared" si="226"/>
        <v>519692.565</v>
      </c>
    </row>
    <row r="839" spans="1:25" s="119" customFormat="1" ht="15" customHeight="1" x14ac:dyDescent="0.35">
      <c r="A839" s="787"/>
      <c r="B839" s="784"/>
      <c r="C839" s="787"/>
      <c r="D839" s="787"/>
      <c r="E839" s="282" t="s">
        <v>367</v>
      </c>
      <c r="F839" s="724">
        <v>1</v>
      </c>
      <c r="G839" s="311" t="s">
        <v>123</v>
      </c>
      <c r="H839" s="157">
        <v>611250</v>
      </c>
      <c r="I839" s="413">
        <f t="shared" si="227"/>
        <v>611250</v>
      </c>
      <c r="J839" s="311">
        <v>0.2</v>
      </c>
      <c r="K839" s="415">
        <f t="shared" si="228"/>
        <v>122250</v>
      </c>
      <c r="L839" s="415">
        <f t="shared" si="229"/>
        <v>489000</v>
      </c>
      <c r="M839" s="848"/>
      <c r="N839" s="848"/>
      <c r="O839" s="197"/>
      <c r="P839" s="848"/>
      <c r="Q839" s="484" t="s">
        <v>78</v>
      </c>
      <c r="R839" s="483">
        <v>225225</v>
      </c>
      <c r="S839" s="155">
        <f>SUM(F839*R839)</f>
        <v>225225</v>
      </c>
      <c r="T839" s="156">
        <v>0.45</v>
      </c>
      <c r="U839" s="480">
        <f t="shared" si="230"/>
        <v>101351.25</v>
      </c>
      <c r="V839" s="480">
        <f t="shared" si="231"/>
        <v>123873.75</v>
      </c>
      <c r="W839" s="424">
        <f t="shared" si="232"/>
        <v>123873.75</v>
      </c>
      <c r="X839" s="156">
        <v>0.11</v>
      </c>
      <c r="Y839" s="424">
        <f t="shared" si="226"/>
        <v>137499.86249999999</v>
      </c>
    </row>
    <row r="840" spans="1:25" s="119" customFormat="1" ht="15.5" x14ac:dyDescent="0.35">
      <c r="A840" s="787"/>
      <c r="B840" s="784"/>
      <c r="C840" s="787"/>
      <c r="D840" s="787"/>
      <c r="E840" s="282" t="s">
        <v>639</v>
      </c>
      <c r="F840" s="724">
        <v>24</v>
      </c>
      <c r="G840" s="311" t="s">
        <v>52</v>
      </c>
      <c r="H840" s="312">
        <v>217500</v>
      </c>
      <c r="I840" s="413">
        <f t="shared" si="227"/>
        <v>5220000</v>
      </c>
      <c r="J840" s="311">
        <v>0.2</v>
      </c>
      <c r="K840" s="415">
        <f t="shared" si="228"/>
        <v>1044000</v>
      </c>
      <c r="L840" s="415">
        <f t="shared" si="229"/>
        <v>4176000</v>
      </c>
      <c r="M840" s="848"/>
      <c r="N840" s="848"/>
      <c r="O840" s="197"/>
      <c r="P840" s="848"/>
      <c r="Q840" s="484" t="s">
        <v>40</v>
      </c>
      <c r="R840" s="350">
        <v>93600</v>
      </c>
      <c r="S840" s="155">
        <f>SUM(F840*R840)</f>
        <v>2246400</v>
      </c>
      <c r="T840" s="156">
        <v>0</v>
      </c>
      <c r="U840" s="480">
        <f t="shared" si="230"/>
        <v>0</v>
      </c>
      <c r="V840" s="480">
        <f t="shared" si="231"/>
        <v>2246400</v>
      </c>
      <c r="W840" s="424">
        <f t="shared" si="232"/>
        <v>2246400</v>
      </c>
      <c r="X840" s="156">
        <v>0.11</v>
      </c>
      <c r="Y840" s="424">
        <f t="shared" si="226"/>
        <v>2493504</v>
      </c>
    </row>
    <row r="841" spans="1:25" s="119" customFormat="1" ht="15.5" x14ac:dyDescent="0.35">
      <c r="A841" s="787"/>
      <c r="B841" s="784"/>
      <c r="C841" s="787"/>
      <c r="D841" s="787"/>
      <c r="E841" s="282" t="s">
        <v>573</v>
      </c>
      <c r="F841" s="724">
        <v>20</v>
      </c>
      <c r="G841" s="311" t="s">
        <v>52</v>
      </c>
      <c r="H841" s="312">
        <v>368750</v>
      </c>
      <c r="I841" s="413">
        <f t="shared" si="227"/>
        <v>7375000</v>
      </c>
      <c r="J841" s="311">
        <v>0.2</v>
      </c>
      <c r="K841" s="415">
        <f t="shared" si="228"/>
        <v>1475000</v>
      </c>
      <c r="L841" s="415">
        <f t="shared" si="229"/>
        <v>5900000</v>
      </c>
      <c r="M841" s="848"/>
      <c r="N841" s="848"/>
      <c r="O841" s="197"/>
      <c r="P841" s="848"/>
      <c r="Q841" s="484" t="s">
        <v>40</v>
      </c>
      <c r="R841" s="206">
        <v>131600</v>
      </c>
      <c r="S841" s="155">
        <f>SUM(F841*R841)</f>
        <v>2632000</v>
      </c>
      <c r="T841" s="156">
        <v>0</v>
      </c>
      <c r="U841" s="480">
        <f t="shared" si="230"/>
        <v>0</v>
      </c>
      <c r="V841" s="480">
        <f t="shared" si="231"/>
        <v>2632000</v>
      </c>
      <c r="W841" s="424">
        <f t="shared" si="232"/>
        <v>2632000</v>
      </c>
      <c r="X841" s="156">
        <v>0.11</v>
      </c>
      <c r="Y841" s="424">
        <f t="shared" si="226"/>
        <v>2921520</v>
      </c>
    </row>
    <row r="842" spans="1:25" s="120" customFormat="1" ht="15.5" x14ac:dyDescent="0.35">
      <c r="A842" s="787"/>
      <c r="B842" s="784"/>
      <c r="C842" s="787"/>
      <c r="D842" s="787"/>
      <c r="E842" s="282" t="s">
        <v>313</v>
      </c>
      <c r="F842" s="724">
        <v>1</v>
      </c>
      <c r="G842" s="311" t="s">
        <v>45</v>
      </c>
      <c r="H842" s="312">
        <v>5000000</v>
      </c>
      <c r="I842" s="413">
        <f t="shared" si="227"/>
        <v>5000000</v>
      </c>
      <c r="J842" s="311">
        <v>0.2</v>
      </c>
      <c r="K842" s="415">
        <f t="shared" si="228"/>
        <v>1000000</v>
      </c>
      <c r="L842" s="415">
        <f t="shared" si="229"/>
        <v>4000000</v>
      </c>
      <c r="M842" s="848"/>
      <c r="N842" s="848"/>
      <c r="O842" s="197"/>
      <c r="P842" s="848"/>
      <c r="Q842" s="270" t="s">
        <v>140</v>
      </c>
      <c r="R842" s="483">
        <v>3000000</v>
      </c>
      <c r="S842" s="155">
        <f>SUM(F842*R842)</f>
        <v>3000000</v>
      </c>
      <c r="T842" s="156">
        <v>0.25</v>
      </c>
      <c r="U842" s="480">
        <f t="shared" si="230"/>
        <v>750000</v>
      </c>
      <c r="V842" s="480">
        <f t="shared" si="231"/>
        <v>2250000</v>
      </c>
      <c r="W842" s="424">
        <f t="shared" si="232"/>
        <v>2250000</v>
      </c>
      <c r="X842" s="156">
        <v>0.11</v>
      </c>
      <c r="Y842" s="424">
        <f t="shared" si="226"/>
        <v>2497500</v>
      </c>
    </row>
    <row r="843" spans="1:25" s="119" customFormat="1" ht="15.5" x14ac:dyDescent="0.35">
      <c r="A843" s="787"/>
      <c r="B843" s="784"/>
      <c r="C843" s="787"/>
      <c r="D843" s="787"/>
      <c r="E843" s="282" t="s">
        <v>287</v>
      </c>
      <c r="F843" s="724">
        <v>6</v>
      </c>
      <c r="G843" s="311" t="s">
        <v>45</v>
      </c>
      <c r="H843" s="312">
        <v>248522</v>
      </c>
      <c r="I843" s="413">
        <f t="shared" si="227"/>
        <v>1491132</v>
      </c>
      <c r="J843" s="311">
        <v>0.2</v>
      </c>
      <c r="K843" s="415">
        <f t="shared" si="228"/>
        <v>298226.40000000002</v>
      </c>
      <c r="L843" s="415">
        <f t="shared" si="229"/>
        <v>1192905.6000000001</v>
      </c>
      <c r="M843" s="848"/>
      <c r="N843" s="848"/>
      <c r="O843" s="197"/>
      <c r="P843" s="848"/>
      <c r="Q843" s="484" t="s">
        <v>47</v>
      </c>
      <c r="R843" s="206">
        <v>159100</v>
      </c>
      <c r="S843" s="155">
        <f>SUM(F843*R843)</f>
        <v>954600</v>
      </c>
      <c r="T843" s="156">
        <v>0.22500000000000001</v>
      </c>
      <c r="U843" s="480">
        <f t="shared" si="230"/>
        <v>214785</v>
      </c>
      <c r="V843" s="480">
        <f t="shared" si="231"/>
        <v>739815</v>
      </c>
      <c r="W843" s="424">
        <f t="shared" si="232"/>
        <v>739815</v>
      </c>
      <c r="X843" s="156">
        <v>0.11</v>
      </c>
      <c r="Y843" s="424">
        <f t="shared" si="226"/>
        <v>821194.65</v>
      </c>
    </row>
    <row r="844" spans="1:25" s="120" customFormat="1" ht="15.5" x14ac:dyDescent="0.35">
      <c r="A844" s="788"/>
      <c r="B844" s="785"/>
      <c r="C844" s="788"/>
      <c r="D844" s="788"/>
      <c r="E844" s="599" t="s">
        <v>122</v>
      </c>
      <c r="F844" s="724">
        <v>1</v>
      </c>
      <c r="G844" s="315" t="s">
        <v>52</v>
      </c>
      <c r="H844" s="177">
        <v>174000</v>
      </c>
      <c r="I844" s="419">
        <f t="shared" si="227"/>
        <v>174000</v>
      </c>
      <c r="J844" s="136">
        <v>0.2</v>
      </c>
      <c r="K844" s="383">
        <f t="shared" si="228"/>
        <v>34800</v>
      </c>
      <c r="L844" s="383">
        <f t="shared" si="229"/>
        <v>139200</v>
      </c>
      <c r="M844" s="847"/>
      <c r="N844" s="847"/>
      <c r="O844" s="198"/>
      <c r="P844" s="847"/>
      <c r="Q844" s="240" t="s">
        <v>98</v>
      </c>
      <c r="R844" s="338">
        <v>23636</v>
      </c>
      <c r="S844" s="173">
        <f>SUM(F844*R844)</f>
        <v>23636</v>
      </c>
      <c r="T844" s="639">
        <v>0.22</v>
      </c>
      <c r="U844" s="242">
        <f t="shared" si="230"/>
        <v>5199.92</v>
      </c>
      <c r="V844" s="242">
        <f t="shared" si="231"/>
        <v>18436.080000000002</v>
      </c>
      <c r="W844" s="241">
        <f t="shared" si="232"/>
        <v>18436.080000000002</v>
      </c>
      <c r="X844" s="639">
        <v>0.11</v>
      </c>
      <c r="Y844" s="241">
        <f t="shared" si="226"/>
        <v>20464.0488</v>
      </c>
    </row>
    <row r="845" spans="1:25" s="120" customFormat="1" ht="15.5" x14ac:dyDescent="0.35">
      <c r="A845" s="780">
        <v>8</v>
      </c>
      <c r="B845" s="783">
        <v>45849</v>
      </c>
      <c r="C845" s="786">
        <v>118780725</v>
      </c>
      <c r="D845" s="780" t="s">
        <v>37</v>
      </c>
      <c r="E845" s="339" t="s">
        <v>545</v>
      </c>
      <c r="F845" s="203">
        <v>2</v>
      </c>
      <c r="G845" s="319" t="s">
        <v>52</v>
      </c>
      <c r="H845" s="320">
        <v>2650000</v>
      </c>
      <c r="I845" s="412">
        <f t="shared" si="227"/>
        <v>5300000</v>
      </c>
      <c r="J845" s="319">
        <v>0</v>
      </c>
      <c r="K845" s="382">
        <f t="shared" si="228"/>
        <v>0</v>
      </c>
      <c r="L845" s="382">
        <f t="shared" si="229"/>
        <v>5300000</v>
      </c>
      <c r="M845" s="205">
        <f>SUM(L845:L847)</f>
        <v>17200000</v>
      </c>
      <c r="N845" s="205">
        <f>SUM(M845*11%)</f>
        <v>1892000</v>
      </c>
      <c r="O845" s="187"/>
      <c r="P845" s="229">
        <f>SUM(M845+N845)</f>
        <v>19092000</v>
      </c>
      <c r="Q845" s="485" t="s">
        <v>246</v>
      </c>
      <c r="R845" s="337">
        <v>1100000</v>
      </c>
      <c r="S845" s="649">
        <f>SUM(F845*R845)</f>
        <v>2200000</v>
      </c>
      <c r="T845" s="638">
        <v>0</v>
      </c>
      <c r="U845" s="239">
        <f t="shared" si="230"/>
        <v>0</v>
      </c>
      <c r="V845" s="239">
        <f t="shared" si="231"/>
        <v>2200000</v>
      </c>
      <c r="W845" s="238">
        <f t="shared" si="232"/>
        <v>2200000</v>
      </c>
      <c r="X845" s="638">
        <v>0.11</v>
      </c>
      <c r="Y845" s="238">
        <f t="shared" si="226"/>
        <v>2442000</v>
      </c>
    </row>
    <row r="846" spans="1:25" s="120" customFormat="1" ht="15.5" x14ac:dyDescent="0.35">
      <c r="A846" s="781"/>
      <c r="B846" s="784"/>
      <c r="C846" s="787"/>
      <c r="D846" s="781"/>
      <c r="E846" s="290" t="s">
        <v>333</v>
      </c>
      <c r="F846" s="75">
        <v>1</v>
      </c>
      <c r="G846" s="311" t="s">
        <v>52</v>
      </c>
      <c r="H846" s="312">
        <v>3200000</v>
      </c>
      <c r="I846" s="413">
        <f t="shared" si="227"/>
        <v>3200000</v>
      </c>
      <c r="J846" s="311">
        <v>0</v>
      </c>
      <c r="K846" s="415">
        <f t="shared" si="228"/>
        <v>0</v>
      </c>
      <c r="L846" s="415">
        <f t="shared" si="229"/>
        <v>3200000</v>
      </c>
      <c r="M846" s="220"/>
      <c r="N846" s="220"/>
      <c r="O846" s="197"/>
      <c r="P846" s="352"/>
      <c r="Q846" s="484" t="s">
        <v>246</v>
      </c>
      <c r="R846" s="206">
        <v>1100000</v>
      </c>
      <c r="S846" s="155">
        <f>SUM(F846*R846)</f>
        <v>1100000</v>
      </c>
      <c r="T846" s="156">
        <v>0</v>
      </c>
      <c r="U846" s="480">
        <f t="shared" si="230"/>
        <v>0</v>
      </c>
      <c r="V846" s="480">
        <f t="shared" si="231"/>
        <v>1100000</v>
      </c>
      <c r="W846" s="424">
        <f t="shared" si="232"/>
        <v>1100000</v>
      </c>
      <c r="X846" s="156">
        <v>0.11</v>
      </c>
      <c r="Y846" s="424">
        <f t="shared" si="226"/>
        <v>1221000</v>
      </c>
    </row>
    <row r="847" spans="1:25" s="120" customFormat="1" ht="15.5" x14ac:dyDescent="0.35">
      <c r="A847" s="781"/>
      <c r="B847" s="784"/>
      <c r="C847" s="787"/>
      <c r="D847" s="781"/>
      <c r="E847" s="290" t="s">
        <v>332</v>
      </c>
      <c r="F847" s="75">
        <v>1</v>
      </c>
      <c r="G847" s="311" t="s">
        <v>70</v>
      </c>
      <c r="H847" s="312">
        <v>8700000</v>
      </c>
      <c r="I847" s="413">
        <f t="shared" si="227"/>
        <v>8700000</v>
      </c>
      <c r="J847" s="311">
        <v>0</v>
      </c>
      <c r="K847" s="415">
        <f t="shared" si="228"/>
        <v>0</v>
      </c>
      <c r="L847" s="415">
        <f t="shared" si="229"/>
        <v>8700000</v>
      </c>
      <c r="M847" s="220"/>
      <c r="N847" s="220"/>
      <c r="O847" s="197"/>
      <c r="P847" s="352"/>
      <c r="Q847" s="484" t="s">
        <v>246</v>
      </c>
      <c r="R847" s="206">
        <v>3400000</v>
      </c>
      <c r="S847" s="155">
        <f>SUM(F847*R847)</f>
        <v>3400000</v>
      </c>
      <c r="T847" s="156">
        <v>0</v>
      </c>
      <c r="U847" s="480">
        <f t="shared" si="230"/>
        <v>0</v>
      </c>
      <c r="V847" s="480">
        <f t="shared" si="231"/>
        <v>3400000</v>
      </c>
      <c r="W847" s="424">
        <f t="shared" si="232"/>
        <v>3400000</v>
      </c>
      <c r="X847" s="156">
        <v>0.11</v>
      </c>
      <c r="Y847" s="424">
        <f t="shared" si="226"/>
        <v>3774000</v>
      </c>
    </row>
    <row r="848" spans="1:25" s="20" customFormat="1" ht="15.5" x14ac:dyDescent="0.35">
      <c r="A848" s="139">
        <v>9</v>
      </c>
      <c r="B848" s="140">
        <v>45862</v>
      </c>
      <c r="C848" s="141">
        <v>118790725</v>
      </c>
      <c r="D848" s="139" t="s">
        <v>185</v>
      </c>
      <c r="E848" s="537" t="s">
        <v>640</v>
      </c>
      <c r="F848" s="530">
        <v>10</v>
      </c>
      <c r="G848" s="531" t="s">
        <v>90</v>
      </c>
      <c r="H848" s="532">
        <v>42400</v>
      </c>
      <c r="I848" s="145">
        <f t="shared" si="227"/>
        <v>424000</v>
      </c>
      <c r="J848" s="152">
        <v>0</v>
      </c>
      <c r="K848" s="146">
        <f t="shared" si="228"/>
        <v>0</v>
      </c>
      <c r="L848" s="146">
        <f t="shared" si="229"/>
        <v>424000</v>
      </c>
      <c r="M848" s="121">
        <f>SUM(L848:L848)</f>
        <v>424000</v>
      </c>
      <c r="N848" s="121">
        <f>SUM(M848*11%)</f>
        <v>46640</v>
      </c>
      <c r="O848" s="121">
        <f>SUM(M848*1.5%)</f>
        <v>6360</v>
      </c>
      <c r="P848" s="121">
        <f>SUM(M848+N848)</f>
        <v>470640</v>
      </c>
      <c r="Q848" s="250" t="s">
        <v>335</v>
      </c>
      <c r="R848" s="145">
        <v>14000</v>
      </c>
      <c r="S848" s="148">
        <f>SUM(F848*R848)</f>
        <v>140000</v>
      </c>
      <c r="T848" s="149">
        <v>0</v>
      </c>
      <c r="U848" s="121">
        <f t="shared" si="230"/>
        <v>0</v>
      </c>
      <c r="V848" s="121">
        <f t="shared" si="231"/>
        <v>140000</v>
      </c>
      <c r="W848" s="146">
        <f t="shared" si="232"/>
        <v>140000</v>
      </c>
      <c r="X848" s="149">
        <v>0.11</v>
      </c>
      <c r="Y848" s="146">
        <f t="shared" si="226"/>
        <v>155400</v>
      </c>
    </row>
    <row r="849" spans="1:25" s="120" customFormat="1" ht="15.5" x14ac:dyDescent="0.35">
      <c r="A849" s="139">
        <v>10</v>
      </c>
      <c r="B849" s="140">
        <v>45867</v>
      </c>
      <c r="C849" s="141">
        <v>118800725</v>
      </c>
      <c r="D849" s="139" t="s">
        <v>141</v>
      </c>
      <c r="E849" s="190" t="s">
        <v>642</v>
      </c>
      <c r="F849" s="231">
        <v>12</v>
      </c>
      <c r="G849" s="531" t="s">
        <v>643</v>
      </c>
      <c r="H849" s="554">
        <v>12000000</v>
      </c>
      <c r="I849" s="145">
        <f t="shared" si="227"/>
        <v>144000000</v>
      </c>
      <c r="J849" s="152">
        <v>0</v>
      </c>
      <c r="K849" s="146">
        <f t="shared" si="228"/>
        <v>0</v>
      </c>
      <c r="L849" s="146">
        <f t="shared" si="229"/>
        <v>144000000</v>
      </c>
      <c r="M849" s="146">
        <f>SUM(L849:L849)</f>
        <v>144000000</v>
      </c>
      <c r="N849" s="146">
        <f>SUM(M849*11%)</f>
        <v>15840000</v>
      </c>
      <c r="O849" s="146">
        <f>SUM(M849*1.375%)</f>
        <v>1980000</v>
      </c>
      <c r="P849" s="146">
        <f>SUM(M849+N849)</f>
        <v>159840000</v>
      </c>
      <c r="Q849" s="143" t="s">
        <v>644</v>
      </c>
      <c r="R849" s="566">
        <v>8060000</v>
      </c>
      <c r="S849" s="148">
        <f>SUM(F849*R849)</f>
        <v>96720000</v>
      </c>
      <c r="T849" s="149">
        <v>0</v>
      </c>
      <c r="U849" s="121">
        <f t="shared" si="230"/>
        <v>0</v>
      </c>
      <c r="V849" s="121">
        <f t="shared" si="231"/>
        <v>96720000</v>
      </c>
      <c r="W849" s="146">
        <f t="shared" si="232"/>
        <v>96720000</v>
      </c>
      <c r="X849" s="149">
        <v>0.11</v>
      </c>
      <c r="Y849" s="146">
        <f t="shared" si="226"/>
        <v>107359200</v>
      </c>
    </row>
    <row r="850" spans="1:25" s="120" customFormat="1" ht="15.5" x14ac:dyDescent="0.35">
      <c r="A850" s="780">
        <v>11</v>
      </c>
      <c r="B850" s="783">
        <v>45868</v>
      </c>
      <c r="C850" s="786">
        <v>118810725</v>
      </c>
      <c r="D850" s="780" t="s">
        <v>105</v>
      </c>
      <c r="E850" s="172" t="s">
        <v>59</v>
      </c>
      <c r="F850" s="203">
        <v>1</v>
      </c>
      <c r="G850" s="133" t="s">
        <v>42</v>
      </c>
      <c r="H850" s="204">
        <v>1625000</v>
      </c>
      <c r="I850" s="123">
        <f t="shared" si="227"/>
        <v>1625000</v>
      </c>
      <c r="J850" s="133">
        <v>0</v>
      </c>
      <c r="K850" s="134">
        <f t="shared" si="228"/>
        <v>0</v>
      </c>
      <c r="L850" s="134">
        <f t="shared" si="229"/>
        <v>1625000</v>
      </c>
      <c r="M850" s="382">
        <f>SUM(L850:L851)</f>
        <v>1686200</v>
      </c>
      <c r="N850" s="382">
        <f>SUM(M850*11%)</f>
        <v>185482</v>
      </c>
      <c r="O850" s="229"/>
      <c r="P850" s="229">
        <f>SUM(M850+N850)</f>
        <v>1871682</v>
      </c>
      <c r="Q850" s="485" t="s">
        <v>258</v>
      </c>
      <c r="R850" s="451">
        <v>1462000</v>
      </c>
      <c r="S850" s="137">
        <f>SUM(F850*R850)</f>
        <v>1462000</v>
      </c>
      <c r="T850" s="138">
        <v>0</v>
      </c>
      <c r="U850" s="129">
        <f t="shared" si="230"/>
        <v>0</v>
      </c>
      <c r="V850" s="129">
        <f t="shared" si="231"/>
        <v>1462000</v>
      </c>
      <c r="W850" s="134">
        <f t="shared" si="232"/>
        <v>1462000</v>
      </c>
      <c r="X850" s="138">
        <v>0.11</v>
      </c>
      <c r="Y850" s="134">
        <f t="shared" si="226"/>
        <v>1622820</v>
      </c>
    </row>
    <row r="851" spans="1:25" s="120" customFormat="1" ht="15.5" x14ac:dyDescent="0.35">
      <c r="A851" s="782"/>
      <c r="B851" s="785"/>
      <c r="C851" s="788"/>
      <c r="D851" s="782"/>
      <c r="E851" s="184" t="s">
        <v>108</v>
      </c>
      <c r="F851" s="202">
        <v>100</v>
      </c>
      <c r="G851" s="315" t="s">
        <v>50</v>
      </c>
      <c r="H851" s="177">
        <v>612</v>
      </c>
      <c r="I851" s="44">
        <f t="shared" si="227"/>
        <v>61200</v>
      </c>
      <c r="J851" s="136">
        <v>0</v>
      </c>
      <c r="K851" s="46">
        <f t="shared" si="228"/>
        <v>0</v>
      </c>
      <c r="L851" s="46">
        <f t="shared" si="229"/>
        <v>61200</v>
      </c>
      <c r="M851" s="249"/>
      <c r="N851" s="249"/>
      <c r="O851" s="198"/>
      <c r="P851" s="153"/>
      <c r="Q851" s="489" t="s">
        <v>198</v>
      </c>
      <c r="R851" s="487">
        <v>550</v>
      </c>
      <c r="S851" s="97">
        <f>SUM(F851*R851)</f>
        <v>55000</v>
      </c>
      <c r="T851" s="83">
        <v>0</v>
      </c>
      <c r="U851" s="81">
        <f t="shared" si="230"/>
        <v>0</v>
      </c>
      <c r="V851" s="81">
        <f t="shared" si="231"/>
        <v>55000</v>
      </c>
      <c r="W851" s="46">
        <f t="shared" si="232"/>
        <v>55000</v>
      </c>
      <c r="X851" s="83">
        <v>0</v>
      </c>
      <c r="Y851" s="46">
        <f t="shared" si="226"/>
        <v>55000</v>
      </c>
    </row>
    <row r="852" spans="1:25" s="120" customFormat="1" ht="15.5" x14ac:dyDescent="0.35">
      <c r="A852" s="786">
        <v>12</v>
      </c>
      <c r="B852" s="904" t="s">
        <v>656</v>
      </c>
      <c r="C852" s="838" t="s">
        <v>646</v>
      </c>
      <c r="D852" s="786" t="s">
        <v>528</v>
      </c>
      <c r="E852" s="86" t="s">
        <v>521</v>
      </c>
      <c r="F852" s="726">
        <v>1</v>
      </c>
      <c r="G852" s="336" t="s">
        <v>39</v>
      </c>
      <c r="H852" s="700">
        <v>6756756.7599999998</v>
      </c>
      <c r="I852" s="412">
        <f t="shared" si="227"/>
        <v>6756756.7599999998</v>
      </c>
      <c r="J852" s="319">
        <v>0</v>
      </c>
      <c r="K852" s="382">
        <f t="shared" si="228"/>
        <v>0</v>
      </c>
      <c r="L852" s="382">
        <f t="shared" si="229"/>
        <v>6756756.7599999998</v>
      </c>
      <c r="M852" s="791">
        <f>SUM(L852:L865)</f>
        <v>72958045.059999987</v>
      </c>
      <c r="N852" s="791">
        <f>SUM(M852*11%)</f>
        <v>8025384.9565999983</v>
      </c>
      <c r="O852" s="791">
        <f>SUM(M852*1.375%)</f>
        <v>1003173.1195749998</v>
      </c>
      <c r="P852" s="791">
        <f>SUM(M852+N852)</f>
        <v>80983430.016599983</v>
      </c>
      <c r="Q852" s="727" t="s">
        <v>258</v>
      </c>
      <c r="R852" s="452">
        <v>1561285</v>
      </c>
      <c r="S852" s="137">
        <f>SUM(F852*R852)</f>
        <v>1561285</v>
      </c>
      <c r="T852" s="138">
        <v>0</v>
      </c>
      <c r="U852" s="129">
        <f t="shared" si="230"/>
        <v>0</v>
      </c>
      <c r="V852" s="129">
        <f t="shared" si="231"/>
        <v>1561285</v>
      </c>
      <c r="W852" s="134">
        <f t="shared" si="232"/>
        <v>1561285</v>
      </c>
      <c r="X852" s="138">
        <v>0.11</v>
      </c>
      <c r="Y852" s="134">
        <f t="shared" si="226"/>
        <v>1733026.35</v>
      </c>
    </row>
    <row r="853" spans="1:25" s="20" customFormat="1" ht="15.5" x14ac:dyDescent="0.35">
      <c r="A853" s="787"/>
      <c r="B853" s="905"/>
      <c r="C853" s="884"/>
      <c r="D853" s="787"/>
      <c r="E853" s="175" t="s">
        <v>237</v>
      </c>
      <c r="F853" s="728">
        <v>3</v>
      </c>
      <c r="G853" s="334" t="s">
        <v>45</v>
      </c>
      <c r="H853" s="519">
        <v>3234000</v>
      </c>
      <c r="I853" s="54">
        <f t="shared" si="227"/>
        <v>9702000</v>
      </c>
      <c r="J853" s="158">
        <v>0</v>
      </c>
      <c r="K853" s="56">
        <f t="shared" si="228"/>
        <v>0</v>
      </c>
      <c r="L853" s="56">
        <f t="shared" si="229"/>
        <v>9702000</v>
      </c>
      <c r="M853" s="792"/>
      <c r="N853" s="792"/>
      <c r="O853" s="792"/>
      <c r="P853" s="792"/>
      <c r="Q853" s="174" t="s">
        <v>260</v>
      </c>
      <c r="R853" s="54">
        <v>582000</v>
      </c>
      <c r="S853" s="78">
        <f>SUM(F853*R853)</f>
        <v>1746000</v>
      </c>
      <c r="T853" s="79">
        <v>0</v>
      </c>
      <c r="U853" s="73">
        <f t="shared" si="230"/>
        <v>0</v>
      </c>
      <c r="V853" s="73">
        <f t="shared" si="231"/>
        <v>1746000</v>
      </c>
      <c r="W853" s="56">
        <f t="shared" si="232"/>
        <v>1746000</v>
      </c>
      <c r="X853" s="79">
        <v>0.11</v>
      </c>
      <c r="Y853" s="56">
        <f t="shared" si="226"/>
        <v>1938060</v>
      </c>
    </row>
    <row r="854" spans="1:25" s="120" customFormat="1" ht="15.5" x14ac:dyDescent="0.35">
      <c r="A854" s="787"/>
      <c r="B854" s="905"/>
      <c r="C854" s="884"/>
      <c r="D854" s="787"/>
      <c r="E854" s="70" t="s">
        <v>518</v>
      </c>
      <c r="F854" s="728">
        <v>1</v>
      </c>
      <c r="G854" s="334" t="s">
        <v>42</v>
      </c>
      <c r="H854" s="687">
        <v>2815315.32</v>
      </c>
      <c r="I854" s="413">
        <f t="shared" si="227"/>
        <v>2815315.32</v>
      </c>
      <c r="J854" s="311">
        <v>0</v>
      </c>
      <c r="K854" s="415">
        <f t="shared" si="228"/>
        <v>0</v>
      </c>
      <c r="L854" s="415">
        <f t="shared" si="229"/>
        <v>2815315.32</v>
      </c>
      <c r="M854" s="792"/>
      <c r="N854" s="792"/>
      <c r="O854" s="792"/>
      <c r="P854" s="792"/>
      <c r="Q854" s="686" t="s">
        <v>258</v>
      </c>
      <c r="R854" s="481">
        <v>459250</v>
      </c>
      <c r="S854" s="78">
        <f>SUM(F854*R854)</f>
        <v>459250</v>
      </c>
      <c r="T854" s="79">
        <v>0</v>
      </c>
      <c r="U854" s="73">
        <f t="shared" si="230"/>
        <v>0</v>
      </c>
      <c r="V854" s="73">
        <f t="shared" si="231"/>
        <v>459250</v>
      </c>
      <c r="W854" s="56">
        <f t="shared" si="232"/>
        <v>459250</v>
      </c>
      <c r="X854" s="79">
        <v>0.11</v>
      </c>
      <c r="Y854" s="56">
        <f t="shared" si="226"/>
        <v>509767.5</v>
      </c>
    </row>
    <row r="855" spans="1:25" s="20" customFormat="1" ht="15.5" x14ac:dyDescent="0.35">
      <c r="A855" s="787"/>
      <c r="B855" s="905"/>
      <c r="C855" s="884"/>
      <c r="D855" s="787"/>
      <c r="E855" s="125" t="s">
        <v>240</v>
      </c>
      <c r="F855" s="728">
        <v>3</v>
      </c>
      <c r="G855" s="334" t="s">
        <v>42</v>
      </c>
      <c r="H855" s="519">
        <v>3384000</v>
      </c>
      <c r="I855" s="54">
        <f t="shared" si="227"/>
        <v>10152000</v>
      </c>
      <c r="J855" s="158">
        <v>0</v>
      </c>
      <c r="K855" s="56">
        <f t="shared" si="228"/>
        <v>0</v>
      </c>
      <c r="L855" s="56">
        <f t="shared" si="229"/>
        <v>10152000</v>
      </c>
      <c r="M855" s="792"/>
      <c r="N855" s="792"/>
      <c r="O855" s="792"/>
      <c r="P855" s="792"/>
      <c r="Q855" s="174" t="s">
        <v>260</v>
      </c>
      <c r="R855" s="54">
        <v>1015000</v>
      </c>
      <c r="S855" s="78">
        <f>SUM(F855*R855)</f>
        <v>3045000</v>
      </c>
      <c r="T855" s="79">
        <v>0</v>
      </c>
      <c r="U855" s="73">
        <f t="shared" si="230"/>
        <v>0</v>
      </c>
      <c r="V855" s="73">
        <f t="shared" si="231"/>
        <v>3045000</v>
      </c>
      <c r="W855" s="56">
        <f t="shared" si="232"/>
        <v>3045000</v>
      </c>
      <c r="X855" s="79">
        <v>0.11</v>
      </c>
      <c r="Y855" s="56">
        <f t="shared" si="226"/>
        <v>3379950</v>
      </c>
    </row>
    <row r="856" spans="1:25" s="20" customFormat="1" ht="15.5" x14ac:dyDescent="0.35">
      <c r="A856" s="787"/>
      <c r="B856" s="905"/>
      <c r="C856" s="884"/>
      <c r="D856" s="787"/>
      <c r="E856" s="521" t="s">
        <v>238</v>
      </c>
      <c r="F856" s="728">
        <v>3</v>
      </c>
      <c r="G856" s="334" t="s">
        <v>42</v>
      </c>
      <c r="H856" s="519">
        <v>2750000</v>
      </c>
      <c r="I856" s="54">
        <f t="shared" si="227"/>
        <v>8250000</v>
      </c>
      <c r="J856" s="158">
        <v>0</v>
      </c>
      <c r="K856" s="56">
        <f t="shared" si="228"/>
        <v>0</v>
      </c>
      <c r="L856" s="56">
        <f t="shared" si="229"/>
        <v>8250000</v>
      </c>
      <c r="M856" s="792"/>
      <c r="N856" s="792"/>
      <c r="O856" s="792"/>
      <c r="P856" s="792"/>
      <c r="Q856" s="174" t="s">
        <v>260</v>
      </c>
      <c r="R856" s="54">
        <v>990000</v>
      </c>
      <c r="S856" s="78">
        <f>SUM(F856*R856)</f>
        <v>2970000</v>
      </c>
      <c r="T856" s="79">
        <v>0</v>
      </c>
      <c r="U856" s="73">
        <f t="shared" si="230"/>
        <v>0</v>
      </c>
      <c r="V856" s="73">
        <f t="shared" si="231"/>
        <v>2970000</v>
      </c>
      <c r="W856" s="56">
        <f t="shared" si="232"/>
        <v>2970000</v>
      </c>
      <c r="X856" s="79">
        <v>0.11</v>
      </c>
      <c r="Y856" s="56">
        <f t="shared" si="226"/>
        <v>3296700</v>
      </c>
    </row>
    <row r="857" spans="1:25" s="120" customFormat="1" ht="15.5" x14ac:dyDescent="0.35">
      <c r="A857" s="787"/>
      <c r="B857" s="905"/>
      <c r="C857" s="884"/>
      <c r="D857" s="787"/>
      <c r="E857" s="70" t="s">
        <v>517</v>
      </c>
      <c r="F857" s="728">
        <v>1</v>
      </c>
      <c r="G857" s="334" t="s">
        <v>42</v>
      </c>
      <c r="H857" s="687">
        <v>2815315.32</v>
      </c>
      <c r="I857" s="413">
        <f t="shared" si="227"/>
        <v>2815315.32</v>
      </c>
      <c r="J857" s="158">
        <v>0</v>
      </c>
      <c r="K857" s="415">
        <f t="shared" si="228"/>
        <v>0</v>
      </c>
      <c r="L857" s="415">
        <f t="shared" si="229"/>
        <v>2815315.32</v>
      </c>
      <c r="M857" s="792"/>
      <c r="N857" s="792"/>
      <c r="O857" s="792"/>
      <c r="P857" s="792"/>
      <c r="Q857" s="686" t="s">
        <v>258</v>
      </c>
      <c r="R857" s="481">
        <v>473110</v>
      </c>
      <c r="S857" s="78">
        <f>SUM(F857*R857)</f>
        <v>473110</v>
      </c>
      <c r="T857" s="79">
        <v>0</v>
      </c>
      <c r="U857" s="73">
        <f t="shared" si="230"/>
        <v>0</v>
      </c>
      <c r="V857" s="73">
        <f t="shared" si="231"/>
        <v>473110</v>
      </c>
      <c r="W857" s="56">
        <f t="shared" si="232"/>
        <v>473110</v>
      </c>
      <c r="X857" s="79">
        <v>0.11</v>
      </c>
      <c r="Y857" s="56">
        <f t="shared" si="226"/>
        <v>525152.1</v>
      </c>
    </row>
    <row r="858" spans="1:25" s="20" customFormat="1" ht="15.5" x14ac:dyDescent="0.35">
      <c r="A858" s="787"/>
      <c r="B858" s="905"/>
      <c r="C858" s="884"/>
      <c r="D858" s="787"/>
      <c r="E858" s="409" t="s">
        <v>242</v>
      </c>
      <c r="F858" s="728">
        <v>1</v>
      </c>
      <c r="G858" s="334" t="s">
        <v>42</v>
      </c>
      <c r="H858" s="157">
        <v>4000000</v>
      </c>
      <c r="I858" s="54">
        <f t="shared" si="227"/>
        <v>4000000</v>
      </c>
      <c r="J858" s="158">
        <v>0</v>
      </c>
      <c r="K858" s="56">
        <f t="shared" si="228"/>
        <v>0</v>
      </c>
      <c r="L858" s="56">
        <f t="shared" si="229"/>
        <v>4000000</v>
      </c>
      <c r="M858" s="792"/>
      <c r="N858" s="792"/>
      <c r="O858" s="792"/>
      <c r="P858" s="792"/>
      <c r="Q858" s="174" t="s">
        <v>260</v>
      </c>
      <c r="R858" s="54">
        <v>1800000</v>
      </c>
      <c r="S858" s="78">
        <f>SUM(F858*R858)</f>
        <v>1800000</v>
      </c>
      <c r="T858" s="79">
        <v>0</v>
      </c>
      <c r="U858" s="73">
        <f t="shared" si="230"/>
        <v>0</v>
      </c>
      <c r="V858" s="73">
        <f t="shared" si="231"/>
        <v>1800000</v>
      </c>
      <c r="W858" s="56">
        <f t="shared" si="232"/>
        <v>1800000</v>
      </c>
      <c r="X858" s="79">
        <v>0.11</v>
      </c>
      <c r="Y858" s="56">
        <f t="shared" si="226"/>
        <v>1998000</v>
      </c>
    </row>
    <row r="859" spans="1:25" s="20" customFormat="1" ht="15.5" x14ac:dyDescent="0.35">
      <c r="A859" s="787"/>
      <c r="B859" s="905"/>
      <c r="C859" s="884"/>
      <c r="D859" s="787"/>
      <c r="E859" s="70" t="s">
        <v>241</v>
      </c>
      <c r="F859" s="728">
        <v>1</v>
      </c>
      <c r="G859" s="334" t="s">
        <v>70</v>
      </c>
      <c r="H859" s="519">
        <v>7309000</v>
      </c>
      <c r="I859" s="54">
        <f t="shared" si="227"/>
        <v>7309000</v>
      </c>
      <c r="J859" s="158">
        <v>0</v>
      </c>
      <c r="K859" s="56">
        <f t="shared" si="228"/>
        <v>0</v>
      </c>
      <c r="L859" s="56">
        <f t="shared" si="229"/>
        <v>7309000</v>
      </c>
      <c r="M859" s="792"/>
      <c r="N859" s="792"/>
      <c r="O859" s="792"/>
      <c r="P859" s="792"/>
      <c r="Q859" s="174" t="s">
        <v>260</v>
      </c>
      <c r="R859" s="54">
        <v>2631000</v>
      </c>
      <c r="S859" s="78">
        <f>SUM(F859*R859)</f>
        <v>2631000</v>
      </c>
      <c r="T859" s="79">
        <v>0</v>
      </c>
      <c r="U859" s="73">
        <f t="shared" si="230"/>
        <v>0</v>
      </c>
      <c r="V859" s="73">
        <f t="shared" si="231"/>
        <v>2631000</v>
      </c>
      <c r="W859" s="56">
        <f t="shared" si="232"/>
        <v>2631000</v>
      </c>
      <c r="X859" s="79">
        <v>0.11</v>
      </c>
      <c r="Y859" s="56">
        <f t="shared" si="226"/>
        <v>2920410</v>
      </c>
    </row>
    <row r="860" spans="1:25" s="119" customFormat="1" ht="15.5" x14ac:dyDescent="0.35">
      <c r="A860" s="787"/>
      <c r="B860" s="905"/>
      <c r="C860" s="884"/>
      <c r="D860" s="787"/>
      <c r="E860" s="70" t="s">
        <v>516</v>
      </c>
      <c r="F860" s="728">
        <v>1</v>
      </c>
      <c r="G860" s="334" t="s">
        <v>42</v>
      </c>
      <c r="H860" s="687">
        <v>1689189.19</v>
      </c>
      <c r="I860" s="413">
        <f t="shared" si="227"/>
        <v>1689189.19</v>
      </c>
      <c r="J860" s="158">
        <v>0</v>
      </c>
      <c r="K860" s="415">
        <f t="shared" si="228"/>
        <v>0</v>
      </c>
      <c r="L860" s="415">
        <f t="shared" si="229"/>
        <v>1689189.19</v>
      </c>
      <c r="M860" s="792"/>
      <c r="N860" s="792"/>
      <c r="O860" s="792"/>
      <c r="P860" s="792"/>
      <c r="Q860" s="686" t="s">
        <v>258</v>
      </c>
      <c r="R860" s="481">
        <v>264055</v>
      </c>
      <c r="S860" s="78">
        <f>SUM(F860*R860)</f>
        <v>264055</v>
      </c>
      <c r="T860" s="79">
        <v>0</v>
      </c>
      <c r="U860" s="73">
        <f t="shared" si="230"/>
        <v>0</v>
      </c>
      <c r="V860" s="73">
        <f t="shared" si="231"/>
        <v>264055</v>
      </c>
      <c r="W860" s="56">
        <f t="shared" si="232"/>
        <v>264055</v>
      </c>
      <c r="X860" s="79">
        <v>0.11</v>
      </c>
      <c r="Y860" s="56">
        <f t="shared" si="226"/>
        <v>293101.05</v>
      </c>
    </row>
    <row r="861" spans="1:25" s="20" customFormat="1" ht="15.5" x14ac:dyDescent="0.35">
      <c r="A861" s="787"/>
      <c r="B861" s="905"/>
      <c r="C861" s="884"/>
      <c r="D861" s="787"/>
      <c r="E861" s="70" t="s">
        <v>239</v>
      </c>
      <c r="F861" s="728">
        <v>3</v>
      </c>
      <c r="G861" s="334" t="s">
        <v>50</v>
      </c>
      <c r="H861" s="519">
        <v>2250000</v>
      </c>
      <c r="I861" s="54">
        <f t="shared" si="227"/>
        <v>6750000</v>
      </c>
      <c r="J861" s="158">
        <v>0</v>
      </c>
      <c r="K861" s="56">
        <f t="shared" si="228"/>
        <v>0</v>
      </c>
      <c r="L861" s="56">
        <f t="shared" si="229"/>
        <v>6750000</v>
      </c>
      <c r="M861" s="792"/>
      <c r="N861" s="792"/>
      <c r="O861" s="792"/>
      <c r="P861" s="792"/>
      <c r="Q861" s="174" t="s">
        <v>335</v>
      </c>
      <c r="R861" s="54">
        <v>891000</v>
      </c>
      <c r="S861" s="78">
        <f>SUM(F861*R861)</f>
        <v>2673000</v>
      </c>
      <c r="T861" s="79">
        <v>0</v>
      </c>
      <c r="U861" s="73">
        <f t="shared" si="230"/>
        <v>0</v>
      </c>
      <c r="V861" s="73">
        <f t="shared" si="231"/>
        <v>2673000</v>
      </c>
      <c r="W861" s="56">
        <f t="shared" si="232"/>
        <v>2673000</v>
      </c>
      <c r="X861" s="79">
        <v>0.11</v>
      </c>
      <c r="Y861" s="56">
        <f t="shared" si="226"/>
        <v>2967030</v>
      </c>
    </row>
    <row r="862" spans="1:25" s="120" customFormat="1" ht="15.5" x14ac:dyDescent="0.35">
      <c r="A862" s="787"/>
      <c r="B862" s="905"/>
      <c r="C862" s="884"/>
      <c r="D862" s="787"/>
      <c r="E862" s="70" t="s">
        <v>522</v>
      </c>
      <c r="F862" s="728">
        <v>1</v>
      </c>
      <c r="G862" s="334" t="s">
        <v>39</v>
      </c>
      <c r="H862" s="687">
        <v>7319819.8200000003</v>
      </c>
      <c r="I862" s="413">
        <f t="shared" si="227"/>
        <v>7319819.8200000003</v>
      </c>
      <c r="J862" s="311">
        <v>0</v>
      </c>
      <c r="K862" s="415">
        <f t="shared" si="228"/>
        <v>0</v>
      </c>
      <c r="L862" s="415">
        <f t="shared" si="229"/>
        <v>7319819.8200000003</v>
      </c>
      <c r="M862" s="792"/>
      <c r="N862" s="792"/>
      <c r="O862" s="792"/>
      <c r="P862" s="792"/>
      <c r="Q862" s="686" t="s">
        <v>258</v>
      </c>
      <c r="R862" s="481">
        <v>2417690</v>
      </c>
      <c r="S862" s="78">
        <f>SUM(F862*R862)</f>
        <v>2417690</v>
      </c>
      <c r="T862" s="79">
        <v>0</v>
      </c>
      <c r="U862" s="73">
        <f t="shared" si="230"/>
        <v>0</v>
      </c>
      <c r="V862" s="73">
        <f t="shared" si="231"/>
        <v>2417690</v>
      </c>
      <c r="W862" s="56">
        <f t="shared" si="232"/>
        <v>2417690</v>
      </c>
      <c r="X862" s="79">
        <v>0.11</v>
      </c>
      <c r="Y862" s="56">
        <f t="shared" ref="Y862:Y865" si="233">SUM(W862+(W862*X862))</f>
        <v>2683635.9</v>
      </c>
    </row>
    <row r="863" spans="1:25" s="120" customFormat="1" ht="15.5" x14ac:dyDescent="0.35">
      <c r="A863" s="787"/>
      <c r="B863" s="905"/>
      <c r="C863" s="884"/>
      <c r="D863" s="787"/>
      <c r="E863" s="70" t="s">
        <v>525</v>
      </c>
      <c r="F863" s="281">
        <v>1</v>
      </c>
      <c r="G863" s="334" t="s">
        <v>39</v>
      </c>
      <c r="H863" s="687">
        <v>2083333.33</v>
      </c>
      <c r="I863" s="413">
        <f t="shared" si="227"/>
        <v>2083333.33</v>
      </c>
      <c r="J863" s="311">
        <v>0</v>
      </c>
      <c r="K863" s="415">
        <f t="shared" si="228"/>
        <v>0</v>
      </c>
      <c r="L863" s="415">
        <f t="shared" si="229"/>
        <v>2083333.33</v>
      </c>
      <c r="M863" s="792"/>
      <c r="N863" s="792"/>
      <c r="O863" s="792"/>
      <c r="P863" s="792"/>
      <c r="Q863" s="686" t="s">
        <v>258</v>
      </c>
      <c r="R863" s="481">
        <v>268620</v>
      </c>
      <c r="S863" s="78">
        <f>SUM(F863*R863)</f>
        <v>268620</v>
      </c>
      <c r="T863" s="79">
        <v>0</v>
      </c>
      <c r="U863" s="73">
        <f t="shared" si="230"/>
        <v>0</v>
      </c>
      <c r="V863" s="73">
        <f t="shared" si="231"/>
        <v>268620</v>
      </c>
      <c r="W863" s="56">
        <f t="shared" si="232"/>
        <v>268620</v>
      </c>
      <c r="X863" s="79">
        <v>0.11</v>
      </c>
      <c r="Y863" s="56">
        <f t="shared" si="233"/>
        <v>298168.2</v>
      </c>
    </row>
    <row r="864" spans="1:25" s="120" customFormat="1" ht="15.5" x14ac:dyDescent="0.35">
      <c r="A864" s="787"/>
      <c r="B864" s="905"/>
      <c r="C864" s="884"/>
      <c r="D864" s="787"/>
      <c r="E864" s="70" t="s">
        <v>526</v>
      </c>
      <c r="F864" s="281">
        <v>1</v>
      </c>
      <c r="G864" s="334" t="s">
        <v>39</v>
      </c>
      <c r="H864" s="687">
        <v>2815315.32</v>
      </c>
      <c r="I864" s="54">
        <f t="shared" si="227"/>
        <v>2815315.32</v>
      </c>
      <c r="J864" s="311">
        <v>0</v>
      </c>
      <c r="K864" s="415">
        <f t="shared" si="228"/>
        <v>0</v>
      </c>
      <c r="L864" s="415">
        <f t="shared" si="229"/>
        <v>2815315.32</v>
      </c>
      <c r="M864" s="792"/>
      <c r="N864" s="792"/>
      <c r="O864" s="792"/>
      <c r="P864" s="792"/>
      <c r="Q864" s="686" t="s">
        <v>258</v>
      </c>
      <c r="R864" s="481">
        <v>500500</v>
      </c>
      <c r="S864" s="78">
        <f>SUM(F864*R864)</f>
        <v>500500</v>
      </c>
      <c r="T864" s="79">
        <v>0</v>
      </c>
      <c r="U864" s="73">
        <f t="shared" si="230"/>
        <v>0</v>
      </c>
      <c r="V864" s="73">
        <f t="shared" si="231"/>
        <v>500500</v>
      </c>
      <c r="W864" s="56">
        <f t="shared" si="232"/>
        <v>500500</v>
      </c>
      <c r="X864" s="79">
        <v>0.11</v>
      </c>
      <c r="Y864" s="56">
        <f t="shared" si="233"/>
        <v>555555</v>
      </c>
    </row>
    <row r="865" spans="1:297" s="20" customFormat="1" ht="15.5" x14ac:dyDescent="0.35">
      <c r="A865" s="788"/>
      <c r="B865" s="916"/>
      <c r="C865" s="839"/>
      <c r="D865" s="788"/>
      <c r="E865" s="90" t="s">
        <v>255</v>
      </c>
      <c r="F865" s="720">
        <v>1</v>
      </c>
      <c r="G865" s="335" t="s">
        <v>42</v>
      </c>
      <c r="H865" s="177">
        <v>500000</v>
      </c>
      <c r="I865" s="44">
        <f t="shared" si="227"/>
        <v>500000</v>
      </c>
      <c r="J865" s="136">
        <v>0</v>
      </c>
      <c r="K865" s="46">
        <f t="shared" si="228"/>
        <v>0</v>
      </c>
      <c r="L865" s="46">
        <f t="shared" si="229"/>
        <v>500000</v>
      </c>
      <c r="M865" s="793"/>
      <c r="N865" s="793"/>
      <c r="O865" s="793"/>
      <c r="P865" s="793"/>
      <c r="Q865" s="266" t="s">
        <v>260</v>
      </c>
      <c r="R865" s="44">
        <v>150000</v>
      </c>
      <c r="S865" s="97">
        <f>SUM(F865*R865)</f>
        <v>150000</v>
      </c>
      <c r="T865" s="83">
        <v>0</v>
      </c>
      <c r="U865" s="81">
        <f t="shared" si="230"/>
        <v>0</v>
      </c>
      <c r="V865" s="81">
        <f t="shared" si="231"/>
        <v>150000</v>
      </c>
      <c r="W865" s="46">
        <f t="shared" si="232"/>
        <v>150000</v>
      </c>
      <c r="X865" s="83">
        <v>0.11</v>
      </c>
      <c r="Y865" s="46">
        <f t="shared" si="233"/>
        <v>166500</v>
      </c>
    </row>
    <row r="866" spans="1:297" s="35" customFormat="1" ht="15.5" x14ac:dyDescent="0.35">
      <c r="A866" s="209"/>
      <c r="B866" s="37"/>
      <c r="C866" s="271"/>
      <c r="D866" s="271"/>
      <c r="E866" s="32"/>
      <c r="F866" s="5"/>
      <c r="G866" s="210"/>
      <c r="H866" s="176"/>
      <c r="I866" s="7"/>
      <c r="J866" s="210"/>
      <c r="K866" s="9"/>
      <c r="L866" s="9"/>
      <c r="M866" s="10"/>
      <c r="N866" s="392"/>
      <c r="O866" s="31"/>
      <c r="P866" s="394"/>
      <c r="Q866" s="2"/>
      <c r="R866" s="11"/>
      <c r="S866" s="11"/>
      <c r="T866" s="8"/>
      <c r="U866" s="10"/>
      <c r="V866" s="10"/>
      <c r="W866" s="9"/>
      <c r="X866" s="12"/>
      <c r="Y866" s="9"/>
    </row>
    <row r="867" spans="1:297" s="35" customFormat="1" ht="15.5" x14ac:dyDescent="0.35">
      <c r="A867" s="209"/>
      <c r="B867" s="37"/>
      <c r="C867" s="271"/>
      <c r="D867" s="271"/>
      <c r="E867" s="32"/>
      <c r="F867" s="5"/>
      <c r="G867" s="210"/>
      <c r="H867" s="176"/>
      <c r="I867" s="7"/>
      <c r="J867" s="210"/>
      <c r="K867" s="9"/>
      <c r="L867" s="9"/>
      <c r="M867" s="10"/>
      <c r="N867" s="392"/>
      <c r="O867" s="31"/>
      <c r="P867" s="394"/>
      <c r="Q867" s="2"/>
      <c r="R867" s="11"/>
      <c r="S867" s="11"/>
      <c r="T867" s="8"/>
      <c r="U867" s="10"/>
      <c r="V867" s="10"/>
      <c r="W867" s="9"/>
      <c r="X867" s="12"/>
      <c r="Y867" s="9"/>
    </row>
    <row r="868" spans="1:297" s="35" customFormat="1" ht="15.5" x14ac:dyDescent="0.35">
      <c r="A868" s="209"/>
      <c r="B868" s="37"/>
      <c r="C868" s="271"/>
      <c r="D868" s="271"/>
      <c r="E868" s="32"/>
      <c r="F868" s="5"/>
      <c r="G868" s="210"/>
      <c r="H868" s="176"/>
      <c r="I868" s="7"/>
      <c r="J868" s="210"/>
      <c r="K868" s="9"/>
      <c r="L868" s="9"/>
      <c r="M868" s="10"/>
      <c r="N868" s="392"/>
      <c r="O868" s="31"/>
      <c r="P868" s="394"/>
      <c r="Q868" s="2"/>
      <c r="R868" s="11"/>
      <c r="S868" s="11"/>
      <c r="T868" s="8"/>
      <c r="U868" s="10"/>
      <c r="V868" s="10"/>
      <c r="W868" s="9"/>
      <c r="X868" s="12"/>
      <c r="Y868" s="9"/>
    </row>
    <row r="869" spans="1:297" s="35" customFormat="1" ht="15.5" x14ac:dyDescent="0.35">
      <c r="A869" s="209"/>
      <c r="B869" s="37"/>
      <c r="C869" s="271"/>
      <c r="D869" s="271"/>
      <c r="E869" s="32"/>
      <c r="F869" s="5"/>
      <c r="G869" s="210"/>
      <c r="H869" s="176"/>
      <c r="I869" s="7"/>
      <c r="J869" s="210"/>
      <c r="K869" s="9"/>
      <c r="L869" s="9"/>
      <c r="M869" s="10"/>
      <c r="N869" s="392"/>
      <c r="O869" s="31"/>
      <c r="P869" s="394"/>
      <c r="Q869" s="2"/>
      <c r="R869" s="11"/>
      <c r="S869" s="11"/>
      <c r="T869" s="8"/>
      <c r="U869" s="10"/>
      <c r="V869" s="10"/>
      <c r="W869" s="9"/>
      <c r="X869" s="12"/>
      <c r="Y869" s="9"/>
    </row>
    <row r="870" spans="1:297" s="35" customFormat="1" ht="16" thickBot="1" x14ac:dyDescent="0.4">
      <c r="A870" s="209"/>
      <c r="B870" s="37"/>
      <c r="C870" s="271"/>
      <c r="D870" s="271"/>
      <c r="E870" s="32"/>
      <c r="F870" s="5"/>
      <c r="G870" s="210"/>
      <c r="H870" s="176"/>
      <c r="I870" s="7"/>
      <c r="J870" s="210"/>
      <c r="K870" s="9"/>
      <c r="L870" s="9"/>
      <c r="M870" s="10"/>
      <c r="N870" s="392"/>
      <c r="O870" s="31"/>
      <c r="P870" s="394"/>
      <c r="Q870" s="2"/>
      <c r="R870" s="11"/>
      <c r="S870" s="11"/>
      <c r="T870" s="8"/>
      <c r="U870" s="10"/>
      <c r="V870" s="10"/>
      <c r="W870" s="9"/>
      <c r="X870" s="12"/>
      <c r="Y870" s="9"/>
    </row>
    <row r="871" spans="1:297" ht="16.5" customHeight="1" thickBot="1" x14ac:dyDescent="0.4">
      <c r="A871" s="326"/>
      <c r="B871" s="327"/>
      <c r="C871" s="327"/>
      <c r="D871" s="327"/>
      <c r="E871" s="327"/>
      <c r="F871" s="327"/>
      <c r="G871" s="327"/>
      <c r="H871" s="327"/>
      <c r="I871" s="327"/>
      <c r="J871" s="327"/>
      <c r="K871" s="327"/>
      <c r="L871" s="328">
        <f>SUM(L774:L870)</f>
        <v>519806945.05999994</v>
      </c>
      <c r="M871" s="328">
        <f>SUM(M774:M870)</f>
        <v>519806945.06</v>
      </c>
      <c r="N871" s="327"/>
      <c r="O871" s="327"/>
      <c r="P871" s="328">
        <f>SUM(P774:P870)</f>
        <v>576985709.01660001</v>
      </c>
      <c r="Q871" s="327"/>
      <c r="R871" s="327"/>
      <c r="S871" s="327"/>
      <c r="T871" s="327"/>
      <c r="U871" s="327"/>
      <c r="V871" s="327"/>
      <c r="W871" s="328">
        <f>SUM(W774:W870)</f>
        <v>258665733.82999998</v>
      </c>
      <c r="X871" s="327"/>
      <c r="Y871" s="327"/>
    </row>
    <row r="872" spans="1:297" s="35" customFormat="1" x14ac:dyDescent="0.35">
      <c r="L872" s="232"/>
      <c r="M872" s="502"/>
      <c r="P872" s="502"/>
      <c r="W872" s="502"/>
    </row>
    <row r="873" spans="1:297" s="35" customFormat="1" ht="15.5" x14ac:dyDescent="0.35">
      <c r="A873" s="209"/>
      <c r="B873" s="37"/>
      <c r="C873" s="271"/>
      <c r="D873" s="271"/>
      <c r="E873" s="32"/>
      <c r="F873" s="5"/>
      <c r="G873" s="210"/>
      <c r="H873" s="176"/>
      <c r="I873" s="7"/>
      <c r="J873" s="210"/>
      <c r="K873" s="9"/>
      <c r="L873" s="9"/>
      <c r="M873" s="10"/>
      <c r="N873" s="392">
        <f>SUM(N774:N870)</f>
        <v>57178763.956599995</v>
      </c>
      <c r="O873" s="392">
        <f>SUM(O774:O870)</f>
        <v>4550158.1195749994</v>
      </c>
      <c r="P873" s="394">
        <f>SUM(M871+N873)</f>
        <v>576985709.01660001</v>
      </c>
      <c r="Q873" s="2"/>
      <c r="R873" s="11"/>
      <c r="S873" s="11"/>
      <c r="T873" s="8"/>
      <c r="U873" s="10"/>
      <c r="V873" s="10"/>
      <c r="W873" s="9">
        <f>SUM(W774:W870)</f>
        <v>258665733.82999998</v>
      </c>
      <c r="X873" s="12"/>
      <c r="Y873" s="9"/>
    </row>
    <row r="874" spans="1:297" s="35" customFormat="1" ht="15.5" x14ac:dyDescent="0.35">
      <c r="A874" s="209"/>
      <c r="B874" s="37"/>
      <c r="C874" s="271"/>
      <c r="D874" s="271"/>
      <c r="E874" s="32"/>
      <c r="F874" s="5"/>
      <c r="G874" s="210"/>
      <c r="H874" s="176"/>
      <c r="I874" s="7"/>
      <c r="J874" s="210"/>
      <c r="K874" s="9"/>
      <c r="L874" s="9"/>
      <c r="M874" s="10"/>
      <c r="N874" s="392"/>
      <c r="O874" s="31"/>
      <c r="P874" s="394"/>
      <c r="Q874" s="2"/>
      <c r="R874" s="11"/>
      <c r="S874" s="11"/>
      <c r="T874" s="8"/>
      <c r="U874" s="10"/>
      <c r="V874" s="10"/>
      <c r="W874" s="9"/>
      <c r="X874" s="12"/>
      <c r="Y874" s="9"/>
    </row>
    <row r="875" spans="1:297" ht="19" thickBot="1" x14ac:dyDescent="0.4">
      <c r="A875" s="843" t="s">
        <v>645</v>
      </c>
      <c r="B875" s="842"/>
      <c r="C875" s="842"/>
      <c r="D875" s="2"/>
      <c r="E875" s="4"/>
      <c r="F875" s="5"/>
      <c r="G875" s="4"/>
      <c r="H875" s="6"/>
      <c r="I875" s="7"/>
      <c r="J875" s="8"/>
      <c r="K875" s="9"/>
      <c r="L875" s="9"/>
      <c r="M875" s="10"/>
      <c r="N875" s="10"/>
      <c r="O875" s="10"/>
      <c r="P875" s="8"/>
      <c r="Q875" s="12"/>
      <c r="R875" s="13"/>
      <c r="S875" s="13"/>
      <c r="T875" s="13"/>
      <c r="U875" s="12"/>
      <c r="V875" s="13"/>
      <c r="W875" s="13"/>
      <c r="X875" s="14"/>
    </row>
    <row r="876" spans="1:297" ht="15.5" x14ac:dyDescent="0.35">
      <c r="A876" s="798" t="s">
        <v>0</v>
      </c>
      <c r="B876" s="798" t="s">
        <v>1</v>
      </c>
      <c r="C876" s="798"/>
      <c r="D876" s="800" t="s">
        <v>3</v>
      </c>
      <c r="E876" s="798" t="s">
        <v>5</v>
      </c>
      <c r="F876" s="798" t="s">
        <v>6</v>
      </c>
      <c r="G876" s="798"/>
      <c r="H876" s="370" t="s">
        <v>7</v>
      </c>
      <c r="I876" s="371" t="s">
        <v>8</v>
      </c>
      <c r="J876" s="372" t="s">
        <v>9</v>
      </c>
      <c r="K876" s="371" t="s">
        <v>10</v>
      </c>
      <c r="L876" s="371" t="s">
        <v>10</v>
      </c>
      <c r="M876" s="371" t="s">
        <v>11</v>
      </c>
      <c r="N876" s="802" t="s">
        <v>93</v>
      </c>
      <c r="O876" s="802" t="s">
        <v>206</v>
      </c>
      <c r="P876" s="371" t="s">
        <v>12</v>
      </c>
      <c r="Q876" s="804" t="s">
        <v>13</v>
      </c>
      <c r="R876" s="371" t="s">
        <v>14</v>
      </c>
      <c r="S876" s="371" t="s">
        <v>14</v>
      </c>
      <c r="T876" s="374" t="s">
        <v>15</v>
      </c>
      <c r="U876" s="40" t="s">
        <v>16</v>
      </c>
      <c r="V876" s="40" t="s">
        <v>17</v>
      </c>
      <c r="W876" s="40" t="s">
        <v>18</v>
      </c>
      <c r="X876" s="794" t="s">
        <v>19</v>
      </c>
      <c r="Y876" s="796" t="s">
        <v>17</v>
      </c>
    </row>
    <row r="877" spans="1:297" s="41" customFormat="1" ht="17.25" customHeight="1" thickBot="1" x14ac:dyDescent="0.4">
      <c r="A877" s="808"/>
      <c r="B877" s="375" t="s">
        <v>20</v>
      </c>
      <c r="C877" s="367" t="s">
        <v>21</v>
      </c>
      <c r="D877" s="809"/>
      <c r="E877" s="808"/>
      <c r="F877" s="377" t="s">
        <v>23</v>
      </c>
      <c r="G877" s="367" t="s">
        <v>24</v>
      </c>
      <c r="H877" s="378" t="s">
        <v>25</v>
      </c>
      <c r="I877" s="379" t="s">
        <v>25</v>
      </c>
      <c r="J877" s="380" t="s">
        <v>26</v>
      </c>
      <c r="K877" s="379" t="s">
        <v>27</v>
      </c>
      <c r="L877" s="379" t="s">
        <v>28</v>
      </c>
      <c r="M877" s="379" t="s">
        <v>29</v>
      </c>
      <c r="N877" s="810"/>
      <c r="O877" s="810"/>
      <c r="P877" s="379" t="s">
        <v>30</v>
      </c>
      <c r="Q877" s="811"/>
      <c r="R877" s="379" t="s">
        <v>31</v>
      </c>
      <c r="S877" s="379" t="s">
        <v>32</v>
      </c>
      <c r="T877" s="381" t="s">
        <v>33</v>
      </c>
      <c r="U877" s="367" t="s">
        <v>34</v>
      </c>
      <c r="V877" s="367" t="s">
        <v>35</v>
      </c>
      <c r="W877" s="367" t="s">
        <v>36</v>
      </c>
      <c r="X877" s="806"/>
      <c r="Y877" s="80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c r="CO877"/>
      <c r="CP877"/>
      <c r="CQ877"/>
      <c r="CR877"/>
      <c r="CS877"/>
      <c r="CT877"/>
      <c r="CU877"/>
      <c r="CV877"/>
      <c r="CW877"/>
      <c r="CX877"/>
      <c r="CY877"/>
      <c r="CZ877"/>
      <c r="DA877"/>
      <c r="DB877"/>
      <c r="DC877"/>
      <c r="DD877"/>
      <c r="DE877"/>
      <c r="DF877"/>
      <c r="DG877"/>
      <c r="DH877"/>
      <c r="DI877"/>
      <c r="DJ877"/>
      <c r="DK877"/>
      <c r="DL877"/>
      <c r="DM877"/>
      <c r="DN877"/>
      <c r="DO877"/>
      <c r="DP877"/>
      <c r="DQ877"/>
      <c r="DR877"/>
      <c r="DS877"/>
      <c r="DT877"/>
      <c r="DU877"/>
      <c r="DV877"/>
      <c r="DW877"/>
      <c r="DX877"/>
      <c r="DY877"/>
      <c r="DZ877"/>
      <c r="EA877"/>
      <c r="EB877"/>
      <c r="EC877"/>
      <c r="ED877"/>
      <c r="EE877"/>
      <c r="EF877"/>
      <c r="EG877"/>
      <c r="EH877"/>
      <c r="EI877"/>
      <c r="EJ877"/>
      <c r="EK877"/>
      <c r="EL877"/>
      <c r="EM877"/>
      <c r="EN877"/>
      <c r="EO877"/>
      <c r="EP877"/>
      <c r="EQ877"/>
      <c r="ER877"/>
      <c r="ES877"/>
      <c r="ET877"/>
      <c r="EU877"/>
      <c r="EV877"/>
      <c r="EW877"/>
      <c r="EX877"/>
      <c r="EY877"/>
      <c r="EZ877"/>
      <c r="FA877"/>
      <c r="FB877"/>
      <c r="FC877"/>
      <c r="FD877"/>
      <c r="FE877"/>
      <c r="FF877"/>
      <c r="FG877"/>
      <c r="FH877"/>
      <c r="FI877"/>
      <c r="FJ877"/>
      <c r="FK877"/>
      <c r="FL877"/>
      <c r="FM877"/>
      <c r="FN877"/>
      <c r="FO877"/>
      <c r="FP877"/>
      <c r="FQ877"/>
      <c r="FR877"/>
      <c r="FS877"/>
      <c r="FT877"/>
      <c r="FU877"/>
      <c r="FV877"/>
      <c r="FW877"/>
      <c r="FX877"/>
      <c r="FY877"/>
      <c r="FZ877"/>
      <c r="GA877"/>
      <c r="GB877"/>
      <c r="GC877"/>
      <c r="GD877"/>
      <c r="GE877"/>
      <c r="GF877"/>
      <c r="GG877"/>
      <c r="GH877"/>
      <c r="GI877"/>
      <c r="GJ877"/>
      <c r="GK877"/>
      <c r="GL877"/>
      <c r="GM877"/>
      <c r="GN877"/>
      <c r="GO877"/>
      <c r="GP877"/>
      <c r="GQ877"/>
      <c r="GR877"/>
      <c r="GS877"/>
      <c r="GT877"/>
      <c r="GU877"/>
      <c r="GV877"/>
      <c r="GW877"/>
      <c r="GX877"/>
      <c r="GY877"/>
      <c r="GZ877"/>
      <c r="HA877"/>
      <c r="HB877"/>
      <c r="HC877"/>
      <c r="HD877"/>
      <c r="HE877"/>
      <c r="HF877"/>
      <c r="HG877"/>
      <c r="HH877"/>
      <c r="HI877"/>
      <c r="HJ877"/>
      <c r="HK877"/>
      <c r="HL877"/>
      <c r="HM877"/>
      <c r="HN877"/>
      <c r="HO877"/>
      <c r="HP877"/>
      <c r="HQ877"/>
      <c r="HR877"/>
      <c r="HS877"/>
      <c r="HT877"/>
      <c r="HU877"/>
      <c r="HV877"/>
      <c r="HW877"/>
      <c r="HX877"/>
      <c r="HY877"/>
      <c r="HZ877"/>
      <c r="IA877"/>
      <c r="IB877"/>
      <c r="IC877"/>
      <c r="ID877"/>
      <c r="IE877"/>
      <c r="IF877"/>
      <c r="IG877"/>
      <c r="IH877"/>
      <c r="II877"/>
      <c r="IJ877"/>
      <c r="IK877"/>
      <c r="IL877"/>
      <c r="IM877"/>
      <c r="IN877"/>
      <c r="IO877"/>
      <c r="IP877"/>
      <c r="IQ877"/>
      <c r="IR877"/>
      <c r="IS877"/>
      <c r="IT877"/>
      <c r="IU877"/>
      <c r="IV877"/>
      <c r="IW877"/>
      <c r="IX877"/>
      <c r="IY877"/>
      <c r="IZ877"/>
      <c r="JA877"/>
      <c r="JB877"/>
      <c r="JC877"/>
      <c r="JD877"/>
      <c r="JE877"/>
      <c r="JF877"/>
      <c r="JG877"/>
      <c r="JH877"/>
      <c r="JI877"/>
      <c r="JJ877"/>
      <c r="JK877"/>
      <c r="JL877"/>
      <c r="JM877"/>
      <c r="JN877"/>
      <c r="JO877"/>
      <c r="JP877"/>
      <c r="JQ877"/>
      <c r="JR877"/>
      <c r="JS877"/>
      <c r="JT877"/>
      <c r="JU877"/>
      <c r="JV877"/>
      <c r="JW877"/>
      <c r="JX877"/>
      <c r="JY877"/>
      <c r="JZ877"/>
      <c r="KA877"/>
      <c r="KB877"/>
      <c r="KC877"/>
      <c r="KD877"/>
      <c r="KE877"/>
      <c r="KF877"/>
      <c r="KG877"/>
      <c r="KH877"/>
      <c r="KI877"/>
      <c r="KJ877"/>
      <c r="KK877"/>
    </row>
    <row r="878" spans="1:297" s="120" customFormat="1" ht="15.5" x14ac:dyDescent="0.35">
      <c r="A878" s="814">
        <v>1</v>
      </c>
      <c r="B878" s="813">
        <v>45870</v>
      </c>
      <c r="C878" s="883">
        <v>118820825</v>
      </c>
      <c r="D878" s="814" t="s">
        <v>236</v>
      </c>
      <c r="E878" s="524" t="s">
        <v>228</v>
      </c>
      <c r="F878" s="162">
        <v>10</v>
      </c>
      <c r="G878" s="60" t="s">
        <v>52</v>
      </c>
      <c r="H878" s="525">
        <v>133333.33300000001</v>
      </c>
      <c r="I878" s="59">
        <f t="shared" ref="I878:I909" si="234">SUM(F878*H878)</f>
        <v>1333333.33</v>
      </c>
      <c r="J878" s="60">
        <v>0</v>
      </c>
      <c r="K878" s="61">
        <f t="shared" ref="K878:K909" si="235">SUM(I878*J878)</f>
        <v>0</v>
      </c>
      <c r="L878" s="61">
        <f t="shared" ref="L878:L909" si="236">SUM(I878-K878)</f>
        <v>1333333.33</v>
      </c>
      <c r="M878" s="815">
        <f>SUM(L878:L879)</f>
        <v>6368468.4520000005</v>
      </c>
      <c r="N878" s="815">
        <f>SUM(M878*11%)</f>
        <v>700531.52972000011</v>
      </c>
      <c r="O878" s="815">
        <f>SUM(M878*1.5%)</f>
        <v>95527.02678</v>
      </c>
      <c r="P878" s="779">
        <f>SUM(M878+N878)</f>
        <v>7068999.9817200005</v>
      </c>
      <c r="Q878" s="226" t="s">
        <v>227</v>
      </c>
      <c r="R878" s="615">
        <v>133333.33300000001</v>
      </c>
      <c r="S878" s="66">
        <f>SUM(F878*R878)</f>
        <v>1333333.33</v>
      </c>
      <c r="T878" s="68">
        <v>0.3</v>
      </c>
      <c r="U878" s="64">
        <f t="shared" ref="U878:U893" si="237">SUM(S878*T878)</f>
        <v>399999.99900000001</v>
      </c>
      <c r="V878" s="64">
        <f t="shared" ref="V878:V909" si="238">SUM(S878-U878)</f>
        <v>933333.33100000001</v>
      </c>
      <c r="W878" s="64">
        <f t="shared" ref="W878:W909" si="239">SUM(V878)</f>
        <v>933333.33100000001</v>
      </c>
      <c r="X878" s="68">
        <v>0.11</v>
      </c>
      <c r="Y878" s="64">
        <f t="shared" ref="Y878:Y894" si="240">SUM(W878+(W878*X878))</f>
        <v>1035999.9974100001</v>
      </c>
    </row>
    <row r="879" spans="1:297" s="120" customFormat="1" ht="15.5" x14ac:dyDescent="0.35">
      <c r="A879" s="788"/>
      <c r="B879" s="785"/>
      <c r="C879" s="839"/>
      <c r="D879" s="788"/>
      <c r="E879" s="207" t="s">
        <v>234</v>
      </c>
      <c r="F879" s="165">
        <v>27</v>
      </c>
      <c r="G879" s="45" t="s">
        <v>52</v>
      </c>
      <c r="H879" s="527">
        <v>186486.486</v>
      </c>
      <c r="I879" s="44">
        <f t="shared" si="234"/>
        <v>5035135.1220000004</v>
      </c>
      <c r="J879" s="136">
        <v>0</v>
      </c>
      <c r="K879" s="46">
        <f t="shared" si="235"/>
        <v>0</v>
      </c>
      <c r="L879" s="46">
        <f t="shared" si="236"/>
        <v>5035135.1220000004</v>
      </c>
      <c r="M879" s="793"/>
      <c r="N879" s="793"/>
      <c r="O879" s="793"/>
      <c r="P879" s="778"/>
      <c r="Q879" s="266" t="s">
        <v>227</v>
      </c>
      <c r="R879" s="616">
        <v>186486.486</v>
      </c>
      <c r="S879" s="97">
        <f>SUM(F879*R879)</f>
        <v>5035135.1220000004</v>
      </c>
      <c r="T879" s="83">
        <v>0.3</v>
      </c>
      <c r="U879" s="81">
        <f t="shared" si="237"/>
        <v>1510540.5366</v>
      </c>
      <c r="V879" s="81">
        <f t="shared" si="238"/>
        <v>3524594.5854000002</v>
      </c>
      <c r="W879" s="81">
        <f t="shared" si="239"/>
        <v>3524594.5854000002</v>
      </c>
      <c r="X879" s="83">
        <v>0.11</v>
      </c>
      <c r="Y879" s="81">
        <f t="shared" si="240"/>
        <v>3912299.9897940001</v>
      </c>
    </row>
    <row r="880" spans="1:297" s="20" customFormat="1" ht="15.5" x14ac:dyDescent="0.35">
      <c r="A880" s="786">
        <v>2</v>
      </c>
      <c r="B880" s="783">
        <v>45887</v>
      </c>
      <c r="C880" s="838" t="s">
        <v>647</v>
      </c>
      <c r="D880" s="786" t="s">
        <v>267</v>
      </c>
      <c r="E880" s="172" t="s">
        <v>240</v>
      </c>
      <c r="F880" s="517">
        <v>7</v>
      </c>
      <c r="G880" s="336" t="s">
        <v>42</v>
      </c>
      <c r="H880" s="518">
        <v>3384000</v>
      </c>
      <c r="I880" s="123">
        <f t="shared" si="234"/>
        <v>23688000</v>
      </c>
      <c r="J880" s="133">
        <v>0</v>
      </c>
      <c r="K880" s="134">
        <f t="shared" si="235"/>
        <v>0</v>
      </c>
      <c r="L880" s="134">
        <f t="shared" si="236"/>
        <v>23688000</v>
      </c>
      <c r="M880" s="791">
        <f>SUM(L880:L884)</f>
        <v>105087000</v>
      </c>
      <c r="N880" s="791">
        <f>SUM(M880*11%)</f>
        <v>11559570</v>
      </c>
      <c r="O880" s="791">
        <f>SUM(M880*1.5%)</f>
        <v>1576305</v>
      </c>
      <c r="P880" s="791">
        <f>SUM(M880+N880)</f>
        <v>116646570</v>
      </c>
      <c r="Q880" s="168" t="s">
        <v>260</v>
      </c>
      <c r="R880" s="123">
        <v>1015000</v>
      </c>
      <c r="S880" s="137">
        <f>SUM(F880*R880)</f>
        <v>7105000</v>
      </c>
      <c r="T880" s="138">
        <v>0</v>
      </c>
      <c r="U880" s="129">
        <f t="shared" si="237"/>
        <v>0</v>
      </c>
      <c r="V880" s="129">
        <f t="shared" si="238"/>
        <v>7105000</v>
      </c>
      <c r="W880" s="134">
        <f t="shared" si="239"/>
        <v>7105000</v>
      </c>
      <c r="X880" s="138">
        <v>0.11</v>
      </c>
      <c r="Y880" s="134">
        <f t="shared" si="240"/>
        <v>7886550</v>
      </c>
    </row>
    <row r="881" spans="1:125" s="20" customFormat="1" ht="15.5" x14ac:dyDescent="0.35">
      <c r="A881" s="787"/>
      <c r="B881" s="784"/>
      <c r="C881" s="884"/>
      <c r="D881" s="787"/>
      <c r="E881" s="175" t="s">
        <v>237</v>
      </c>
      <c r="F881" s="281">
        <v>10</v>
      </c>
      <c r="G881" s="334" t="s">
        <v>45</v>
      </c>
      <c r="H881" s="519">
        <v>3234000</v>
      </c>
      <c r="I881" s="54">
        <f t="shared" si="234"/>
        <v>32340000</v>
      </c>
      <c r="J881" s="158">
        <v>0</v>
      </c>
      <c r="K881" s="56">
        <f t="shared" si="235"/>
        <v>0</v>
      </c>
      <c r="L881" s="56">
        <f t="shared" si="236"/>
        <v>32340000</v>
      </c>
      <c r="M881" s="792"/>
      <c r="N881" s="792"/>
      <c r="O881" s="792"/>
      <c r="P881" s="792"/>
      <c r="Q881" s="174" t="s">
        <v>260</v>
      </c>
      <c r="R881" s="54">
        <v>582000</v>
      </c>
      <c r="S881" s="78">
        <f>SUM(F881*R881)</f>
        <v>5820000</v>
      </c>
      <c r="T881" s="79">
        <v>0</v>
      </c>
      <c r="U881" s="73">
        <f t="shared" si="237"/>
        <v>0</v>
      </c>
      <c r="V881" s="73">
        <f t="shared" si="238"/>
        <v>5820000</v>
      </c>
      <c r="W881" s="56">
        <f t="shared" si="239"/>
        <v>5820000</v>
      </c>
      <c r="X881" s="79">
        <v>0.11</v>
      </c>
      <c r="Y881" s="56">
        <f t="shared" si="240"/>
        <v>6460200</v>
      </c>
    </row>
    <row r="882" spans="1:125" s="20" customFormat="1" ht="15.5" x14ac:dyDescent="0.35">
      <c r="A882" s="787"/>
      <c r="B882" s="784"/>
      <c r="C882" s="884"/>
      <c r="D882" s="787"/>
      <c r="E882" s="521" t="s">
        <v>238</v>
      </c>
      <c r="F882" s="281">
        <v>7</v>
      </c>
      <c r="G882" s="334" t="s">
        <v>42</v>
      </c>
      <c r="H882" s="519">
        <v>2750000</v>
      </c>
      <c r="I882" s="54">
        <f t="shared" si="234"/>
        <v>19250000</v>
      </c>
      <c r="J882" s="158">
        <v>0</v>
      </c>
      <c r="K882" s="56">
        <f t="shared" si="235"/>
        <v>0</v>
      </c>
      <c r="L882" s="56">
        <f t="shared" si="236"/>
        <v>19250000</v>
      </c>
      <c r="M882" s="792"/>
      <c r="N882" s="792"/>
      <c r="O882" s="792"/>
      <c r="P882" s="792"/>
      <c r="Q882" s="174" t="s">
        <v>260</v>
      </c>
      <c r="R882" s="54">
        <v>990000</v>
      </c>
      <c r="S882" s="78">
        <f>SUM(F882*R882)</f>
        <v>6930000</v>
      </c>
      <c r="T882" s="79">
        <v>0</v>
      </c>
      <c r="U882" s="73">
        <f t="shared" si="237"/>
        <v>0</v>
      </c>
      <c r="V882" s="73">
        <f t="shared" si="238"/>
        <v>6930000</v>
      </c>
      <c r="W882" s="56">
        <f t="shared" si="239"/>
        <v>6930000</v>
      </c>
      <c r="X882" s="79">
        <v>0.11</v>
      </c>
      <c r="Y882" s="56">
        <f t="shared" si="240"/>
        <v>7692300</v>
      </c>
    </row>
    <row r="883" spans="1:125" s="20" customFormat="1" ht="15.5" x14ac:dyDescent="0.35">
      <c r="A883" s="787"/>
      <c r="B883" s="784"/>
      <c r="C883" s="884"/>
      <c r="D883" s="787"/>
      <c r="E883" s="70" t="s">
        <v>239</v>
      </c>
      <c r="F883" s="281">
        <v>10</v>
      </c>
      <c r="G883" s="334" t="s">
        <v>50</v>
      </c>
      <c r="H883" s="519">
        <v>2250000</v>
      </c>
      <c r="I883" s="54">
        <f t="shared" si="234"/>
        <v>22500000</v>
      </c>
      <c r="J883" s="158">
        <v>0</v>
      </c>
      <c r="K883" s="56">
        <f t="shared" si="235"/>
        <v>0</v>
      </c>
      <c r="L883" s="56">
        <f t="shared" si="236"/>
        <v>22500000</v>
      </c>
      <c r="M883" s="792"/>
      <c r="N883" s="792"/>
      <c r="O883" s="792"/>
      <c r="P883" s="792"/>
      <c r="Q883" s="174" t="s">
        <v>260</v>
      </c>
      <c r="R883" s="54">
        <v>810000</v>
      </c>
      <c r="S883" s="78">
        <f>SUM(F883*R883)</f>
        <v>8100000</v>
      </c>
      <c r="T883" s="79">
        <v>0</v>
      </c>
      <c r="U883" s="73">
        <f t="shared" si="237"/>
        <v>0</v>
      </c>
      <c r="V883" s="73">
        <f t="shared" si="238"/>
        <v>8100000</v>
      </c>
      <c r="W883" s="56">
        <f t="shared" si="239"/>
        <v>8100000</v>
      </c>
      <c r="X883" s="79">
        <v>0.11</v>
      </c>
      <c r="Y883" s="56">
        <f t="shared" si="240"/>
        <v>8991000</v>
      </c>
    </row>
    <row r="884" spans="1:125" s="20" customFormat="1" ht="15.5" x14ac:dyDescent="0.35">
      <c r="A884" s="788"/>
      <c r="B884" s="785"/>
      <c r="C884" s="839"/>
      <c r="D884" s="788"/>
      <c r="E884" s="90" t="s">
        <v>241</v>
      </c>
      <c r="F884" s="286">
        <v>1</v>
      </c>
      <c r="G884" s="335" t="s">
        <v>70</v>
      </c>
      <c r="H884" s="545">
        <v>7309000</v>
      </c>
      <c r="I884" s="44">
        <f t="shared" si="234"/>
        <v>7309000</v>
      </c>
      <c r="J884" s="136">
        <v>0</v>
      </c>
      <c r="K884" s="46">
        <f t="shared" si="235"/>
        <v>0</v>
      </c>
      <c r="L884" s="46">
        <f t="shared" si="236"/>
        <v>7309000</v>
      </c>
      <c r="M884" s="793"/>
      <c r="N884" s="793"/>
      <c r="O884" s="793"/>
      <c r="P884" s="793"/>
      <c r="Q884" s="266" t="s">
        <v>260</v>
      </c>
      <c r="R884" s="44">
        <v>2631000</v>
      </c>
      <c r="S884" s="97">
        <f>SUM(F884*R884)</f>
        <v>2631000</v>
      </c>
      <c r="T884" s="83">
        <v>0</v>
      </c>
      <c r="U884" s="81">
        <f t="shared" si="237"/>
        <v>0</v>
      </c>
      <c r="V884" s="81">
        <f t="shared" si="238"/>
        <v>2631000</v>
      </c>
      <c r="W884" s="46">
        <f t="shared" si="239"/>
        <v>2631000</v>
      </c>
      <c r="X884" s="83">
        <v>0.11</v>
      </c>
      <c r="Y884" s="46">
        <f t="shared" si="240"/>
        <v>2920410</v>
      </c>
    </row>
    <row r="885" spans="1:125" s="85" customFormat="1" ht="15.5" x14ac:dyDescent="0.35">
      <c r="A885" s="817">
        <v>3</v>
      </c>
      <c r="B885" s="873">
        <v>45510</v>
      </c>
      <c r="C885" s="876" t="s">
        <v>649</v>
      </c>
      <c r="D885" s="823" t="s">
        <v>72</v>
      </c>
      <c r="E885" s="317" t="s">
        <v>74</v>
      </c>
      <c r="F885" s="318">
        <v>1</v>
      </c>
      <c r="G885" s="319" t="s">
        <v>52</v>
      </c>
      <c r="H885" s="692">
        <v>335000</v>
      </c>
      <c r="I885" s="93">
        <f t="shared" si="234"/>
        <v>335000</v>
      </c>
      <c r="J885" s="592">
        <v>0</v>
      </c>
      <c r="K885" s="94">
        <f t="shared" si="235"/>
        <v>0</v>
      </c>
      <c r="L885" s="88">
        <f t="shared" si="236"/>
        <v>335000</v>
      </c>
      <c r="M885" s="88">
        <f>SUM(L885:L886)</f>
        <v>670000</v>
      </c>
      <c r="N885" s="88">
        <f>SUM(M885*11%)</f>
        <v>73700</v>
      </c>
      <c r="O885" s="88"/>
      <c r="P885" s="129">
        <f>SUM(M885+N885)</f>
        <v>743700</v>
      </c>
      <c r="Q885" s="695" t="s">
        <v>329</v>
      </c>
      <c r="R885" s="696">
        <v>39000</v>
      </c>
      <c r="S885" s="416">
        <f>SUM(F885*R885)</f>
        <v>39000</v>
      </c>
      <c r="T885" s="417">
        <v>0</v>
      </c>
      <c r="U885" s="352">
        <f t="shared" si="237"/>
        <v>0</v>
      </c>
      <c r="V885" s="352">
        <f t="shared" si="238"/>
        <v>39000</v>
      </c>
      <c r="W885" s="415">
        <f t="shared" si="239"/>
        <v>39000</v>
      </c>
      <c r="X885" s="417">
        <v>0.11</v>
      </c>
      <c r="Y885" s="415">
        <f t="shared" si="240"/>
        <v>43290</v>
      </c>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c r="CO885"/>
      <c r="CP885"/>
      <c r="CQ885"/>
      <c r="CR885"/>
      <c r="CS885"/>
      <c r="CT885"/>
      <c r="CU885"/>
      <c r="CV885"/>
      <c r="CW885"/>
      <c r="CX885"/>
      <c r="CY885"/>
      <c r="CZ885"/>
      <c r="DA885"/>
      <c r="DB885"/>
      <c r="DC885"/>
      <c r="DD885"/>
      <c r="DE885"/>
      <c r="DF885"/>
      <c r="DG885"/>
      <c r="DH885"/>
      <c r="DI885"/>
      <c r="DJ885"/>
      <c r="DK885"/>
      <c r="DL885"/>
      <c r="DM885"/>
      <c r="DN885"/>
      <c r="DO885"/>
      <c r="DP885"/>
      <c r="DQ885"/>
      <c r="DR885"/>
      <c r="DS885"/>
      <c r="DT885"/>
      <c r="DU885"/>
    </row>
    <row r="886" spans="1:125" s="47" customFormat="1" ht="15.5" x14ac:dyDescent="0.35">
      <c r="A886" s="819"/>
      <c r="B886" s="875"/>
      <c r="C886" s="878"/>
      <c r="D886" s="825"/>
      <c r="E886" s="184" t="s">
        <v>97</v>
      </c>
      <c r="F886" s="202">
        <v>1</v>
      </c>
      <c r="G886" s="136" t="s">
        <v>52</v>
      </c>
      <c r="H886" s="51">
        <v>335000</v>
      </c>
      <c r="I886" s="95">
        <f t="shared" si="234"/>
        <v>335000</v>
      </c>
      <c r="J886" s="91">
        <v>0</v>
      </c>
      <c r="K886" s="96">
        <f t="shared" si="235"/>
        <v>0</v>
      </c>
      <c r="L886" s="48">
        <f t="shared" si="236"/>
        <v>335000</v>
      </c>
      <c r="M886" s="81"/>
      <c r="N886" s="81"/>
      <c r="O886" s="81"/>
      <c r="P886" s="81"/>
      <c r="Q886" s="207" t="s">
        <v>98</v>
      </c>
      <c r="R886" s="208">
        <v>23636</v>
      </c>
      <c r="S886" s="97">
        <f>SUM(F886*R886)</f>
        <v>23636</v>
      </c>
      <c r="T886" s="83">
        <v>0</v>
      </c>
      <c r="U886" s="81">
        <f t="shared" si="237"/>
        <v>0</v>
      </c>
      <c r="V886" s="81">
        <f t="shared" si="238"/>
        <v>23636</v>
      </c>
      <c r="W886" s="46">
        <f t="shared" si="239"/>
        <v>23636</v>
      </c>
      <c r="X886" s="83">
        <v>0.11</v>
      </c>
      <c r="Y886" s="46">
        <f t="shared" si="240"/>
        <v>26235.96</v>
      </c>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c r="CT886"/>
      <c r="CU886"/>
      <c r="CV886"/>
      <c r="CW886"/>
      <c r="CX886"/>
      <c r="CY886"/>
      <c r="CZ886"/>
      <c r="DA886"/>
      <c r="DB886"/>
      <c r="DC886"/>
      <c r="DD886"/>
      <c r="DE886"/>
      <c r="DF886"/>
      <c r="DG886"/>
      <c r="DH886"/>
      <c r="DI886"/>
      <c r="DJ886"/>
      <c r="DK886"/>
      <c r="DL886"/>
      <c r="DM886"/>
      <c r="DN886"/>
      <c r="DO886"/>
      <c r="DP886"/>
      <c r="DQ886"/>
      <c r="DR886"/>
      <c r="DS886"/>
      <c r="DT886"/>
      <c r="DU886"/>
    </row>
    <row r="887" spans="1:125" s="20" customFormat="1" ht="15.5" x14ac:dyDescent="0.35">
      <c r="A887" s="786">
        <v>4</v>
      </c>
      <c r="B887" s="783">
        <v>45876</v>
      </c>
      <c r="C887" s="838" t="s">
        <v>650</v>
      </c>
      <c r="D887" s="786" t="s">
        <v>562</v>
      </c>
      <c r="E887" s="565" t="s">
        <v>502</v>
      </c>
      <c r="F887" s="517">
        <v>10</v>
      </c>
      <c r="G887" s="336" t="s">
        <v>46</v>
      </c>
      <c r="H887" s="680">
        <v>130630.63</v>
      </c>
      <c r="I887" s="123">
        <f t="shared" si="234"/>
        <v>1306306.3</v>
      </c>
      <c r="J887" s="133">
        <v>0</v>
      </c>
      <c r="K887" s="134">
        <f t="shared" si="235"/>
        <v>0</v>
      </c>
      <c r="L887" s="134">
        <f t="shared" si="236"/>
        <v>1306306.3</v>
      </c>
      <c r="M887" s="791">
        <f>SUM(L887:L890)</f>
        <v>4477477.47</v>
      </c>
      <c r="N887" s="791">
        <f>SUM(M887*11%)</f>
        <v>492522.52169999998</v>
      </c>
      <c r="O887" s="791">
        <f>SUM(M887*1.5%)</f>
        <v>67162.162049999999</v>
      </c>
      <c r="P887" s="791">
        <f>SUM(M887+N887)</f>
        <v>4969999.9917000001</v>
      </c>
      <c r="Q887" s="168" t="s">
        <v>211</v>
      </c>
      <c r="R887" s="262">
        <v>130630.63</v>
      </c>
      <c r="S887" s="137">
        <f>SUM(F887*R887)</f>
        <v>1306306.3</v>
      </c>
      <c r="T887" s="138">
        <v>0.25</v>
      </c>
      <c r="U887" s="129">
        <f t="shared" si="237"/>
        <v>326576.57500000001</v>
      </c>
      <c r="V887" s="129">
        <f t="shared" si="238"/>
        <v>979729.72500000009</v>
      </c>
      <c r="W887" s="134">
        <f t="shared" si="239"/>
        <v>979729.72500000009</v>
      </c>
      <c r="X887" s="138">
        <v>0.11</v>
      </c>
      <c r="Y887" s="134">
        <f t="shared" si="240"/>
        <v>1087499.9947500001</v>
      </c>
    </row>
    <row r="888" spans="1:125" s="20" customFormat="1" ht="15.5" x14ac:dyDescent="0.35">
      <c r="A888" s="787"/>
      <c r="B888" s="784"/>
      <c r="C888" s="884"/>
      <c r="D888" s="787"/>
      <c r="E888" s="521" t="s">
        <v>503</v>
      </c>
      <c r="F888" s="281">
        <v>10</v>
      </c>
      <c r="G888" s="334" t="s">
        <v>46</v>
      </c>
      <c r="H888" s="681">
        <v>117117.117</v>
      </c>
      <c r="I888" s="54">
        <f t="shared" si="234"/>
        <v>1171171.17</v>
      </c>
      <c r="J888" s="158">
        <v>0</v>
      </c>
      <c r="K888" s="56">
        <f t="shared" si="235"/>
        <v>0</v>
      </c>
      <c r="L888" s="56">
        <f t="shared" si="236"/>
        <v>1171171.17</v>
      </c>
      <c r="M888" s="792"/>
      <c r="N888" s="792"/>
      <c r="O888" s="792"/>
      <c r="P888" s="792"/>
      <c r="Q888" s="174" t="s">
        <v>211</v>
      </c>
      <c r="R888" s="261">
        <v>117117.12</v>
      </c>
      <c r="S888" s="78">
        <f>SUM(F888*R888)</f>
        <v>1171171.2</v>
      </c>
      <c r="T888" s="79">
        <v>0.25</v>
      </c>
      <c r="U888" s="73">
        <f t="shared" si="237"/>
        <v>292792.8</v>
      </c>
      <c r="V888" s="73">
        <f t="shared" si="238"/>
        <v>878378.39999999991</v>
      </c>
      <c r="W888" s="56">
        <f t="shared" si="239"/>
        <v>878378.39999999991</v>
      </c>
      <c r="X888" s="79">
        <v>0.11</v>
      </c>
      <c r="Y888" s="56">
        <f t="shared" si="240"/>
        <v>975000.02399999986</v>
      </c>
    </row>
    <row r="889" spans="1:125" s="20" customFormat="1" ht="15.5" x14ac:dyDescent="0.35">
      <c r="A889" s="787"/>
      <c r="B889" s="784"/>
      <c r="C889" s="884"/>
      <c r="D889" s="787"/>
      <c r="E889" s="125" t="s">
        <v>504</v>
      </c>
      <c r="F889" s="281">
        <v>10</v>
      </c>
      <c r="G889" s="334" t="s">
        <v>46</v>
      </c>
      <c r="H889" s="681">
        <v>100000</v>
      </c>
      <c r="I889" s="54">
        <f t="shared" si="234"/>
        <v>1000000</v>
      </c>
      <c r="J889" s="158">
        <v>0</v>
      </c>
      <c r="K889" s="56">
        <f t="shared" si="235"/>
        <v>0</v>
      </c>
      <c r="L889" s="56">
        <f t="shared" si="236"/>
        <v>1000000</v>
      </c>
      <c r="M889" s="792"/>
      <c r="N889" s="792"/>
      <c r="O889" s="792"/>
      <c r="P889" s="792"/>
      <c r="Q889" s="174" t="s">
        <v>211</v>
      </c>
      <c r="R889" s="261">
        <v>100000</v>
      </c>
      <c r="S889" s="78">
        <f>SUM(F889*R889)</f>
        <v>1000000</v>
      </c>
      <c r="T889" s="79">
        <v>0.25</v>
      </c>
      <c r="U889" s="73">
        <f t="shared" si="237"/>
        <v>250000</v>
      </c>
      <c r="V889" s="73">
        <f t="shared" si="238"/>
        <v>750000</v>
      </c>
      <c r="W889" s="56">
        <f t="shared" si="239"/>
        <v>750000</v>
      </c>
      <c r="X889" s="79">
        <v>0.11</v>
      </c>
      <c r="Y889" s="56">
        <f t="shared" si="240"/>
        <v>832500</v>
      </c>
    </row>
    <row r="890" spans="1:125" s="20" customFormat="1" ht="15.5" x14ac:dyDescent="0.35">
      <c r="A890" s="788"/>
      <c r="B890" s="785"/>
      <c r="C890" s="839"/>
      <c r="D890" s="788"/>
      <c r="E890" s="90" t="s">
        <v>505</v>
      </c>
      <c r="F890" s="286">
        <v>10</v>
      </c>
      <c r="G890" s="335" t="s">
        <v>46</v>
      </c>
      <c r="H890" s="682">
        <v>100000</v>
      </c>
      <c r="I890" s="44">
        <f t="shared" si="234"/>
        <v>1000000</v>
      </c>
      <c r="J890" s="136">
        <v>0</v>
      </c>
      <c r="K890" s="46">
        <f t="shared" si="235"/>
        <v>0</v>
      </c>
      <c r="L890" s="46">
        <f t="shared" si="236"/>
        <v>1000000</v>
      </c>
      <c r="M890" s="793"/>
      <c r="N890" s="793"/>
      <c r="O890" s="793"/>
      <c r="P890" s="793"/>
      <c r="Q890" s="266" t="s">
        <v>211</v>
      </c>
      <c r="R890" s="263">
        <v>100000</v>
      </c>
      <c r="S890" s="97">
        <f>SUM(F890*R890)</f>
        <v>1000000</v>
      </c>
      <c r="T890" s="83">
        <v>0.25</v>
      </c>
      <c r="U890" s="81">
        <f t="shared" si="237"/>
        <v>250000</v>
      </c>
      <c r="V890" s="81">
        <f t="shared" si="238"/>
        <v>750000</v>
      </c>
      <c r="W890" s="46">
        <f t="shared" si="239"/>
        <v>750000</v>
      </c>
      <c r="X890" s="83">
        <v>0.11</v>
      </c>
      <c r="Y890" s="46">
        <f t="shared" si="240"/>
        <v>832500</v>
      </c>
    </row>
    <row r="891" spans="1:125" s="120" customFormat="1" ht="30" customHeight="1" x14ac:dyDescent="0.35">
      <c r="A891" s="139">
        <v>5</v>
      </c>
      <c r="B891" s="140">
        <v>45876</v>
      </c>
      <c r="C891" s="141" t="s">
        <v>651</v>
      </c>
      <c r="D891" s="139" t="s">
        <v>346</v>
      </c>
      <c r="E891" s="292" t="s">
        <v>284</v>
      </c>
      <c r="F891" s="139">
        <v>250</v>
      </c>
      <c r="G891" s="147" t="s">
        <v>45</v>
      </c>
      <c r="H891" s="554">
        <v>154000</v>
      </c>
      <c r="I891" s="145">
        <f t="shared" si="234"/>
        <v>38500000</v>
      </c>
      <c r="J891" s="147">
        <v>0</v>
      </c>
      <c r="K891" s="146">
        <f t="shared" si="235"/>
        <v>0</v>
      </c>
      <c r="L891" s="146">
        <f t="shared" si="236"/>
        <v>38500000</v>
      </c>
      <c r="M891" s="121">
        <f>SUM(L891:L891)</f>
        <v>38500000</v>
      </c>
      <c r="N891" s="121">
        <f>SUM(M891*11%)</f>
        <v>4235000</v>
      </c>
      <c r="O891" s="121">
        <f>SUM(M891*1.5%)</f>
        <v>577500</v>
      </c>
      <c r="P891" s="122">
        <f>SUM(M891+N891)</f>
        <v>42735000</v>
      </c>
      <c r="Q891" s="582" t="s">
        <v>426</v>
      </c>
      <c r="R891" s="554">
        <v>154000</v>
      </c>
      <c r="S891" s="148">
        <f>SUM(F891*R891)</f>
        <v>38500000</v>
      </c>
      <c r="T891" s="149">
        <v>0.22500000000000001</v>
      </c>
      <c r="U891" s="121">
        <f t="shared" si="237"/>
        <v>8662500</v>
      </c>
      <c r="V891" s="121">
        <f t="shared" si="238"/>
        <v>29837500</v>
      </c>
      <c r="W891" s="146">
        <f t="shared" si="239"/>
        <v>29837500</v>
      </c>
      <c r="X891" s="149">
        <v>0.11</v>
      </c>
      <c r="Y891" s="146">
        <f t="shared" si="240"/>
        <v>33119625</v>
      </c>
    </row>
    <row r="892" spans="1:125" s="120" customFormat="1" ht="15.5" x14ac:dyDescent="0.35">
      <c r="A892" s="139">
        <v>6</v>
      </c>
      <c r="B892" s="140">
        <v>45883</v>
      </c>
      <c r="C892" s="141" t="s">
        <v>653</v>
      </c>
      <c r="D892" s="139" t="s">
        <v>141</v>
      </c>
      <c r="E892" s="264" t="s">
        <v>226</v>
      </c>
      <c r="F892" s="139">
        <v>12</v>
      </c>
      <c r="G892" s="147" t="s">
        <v>52</v>
      </c>
      <c r="H892" s="536">
        <v>138738.73800000001</v>
      </c>
      <c r="I892" s="145">
        <f t="shared" si="234"/>
        <v>1664864.8560000001</v>
      </c>
      <c r="J892" s="152">
        <v>0</v>
      </c>
      <c r="K892" s="146">
        <f t="shared" si="235"/>
        <v>0</v>
      </c>
      <c r="L892" s="146">
        <f t="shared" si="236"/>
        <v>1664864.8560000001</v>
      </c>
      <c r="M892" s="146">
        <f>SUM(L892:L892)</f>
        <v>1664864.8560000001</v>
      </c>
      <c r="N892" s="146">
        <f>SUM(M892*11%)</f>
        <v>183135.13416000002</v>
      </c>
      <c r="O892" s="146">
        <f>SUM(M892*1.375%)</f>
        <v>22891.891770000002</v>
      </c>
      <c r="P892" s="146">
        <f>SUM(M892+N892)</f>
        <v>1847999.99016</v>
      </c>
      <c r="Q892" s="250" t="s">
        <v>227</v>
      </c>
      <c r="R892" s="536">
        <v>138738.73800000001</v>
      </c>
      <c r="S892" s="148">
        <f>SUM(F892*R892)</f>
        <v>1664864.8560000001</v>
      </c>
      <c r="T892" s="149">
        <v>0.3</v>
      </c>
      <c r="U892" s="121">
        <f t="shared" si="237"/>
        <v>499459.45680000004</v>
      </c>
      <c r="V892" s="121">
        <f t="shared" si="238"/>
        <v>1165405.3992000001</v>
      </c>
      <c r="W892" s="146">
        <f t="shared" si="239"/>
        <v>1165405.3992000001</v>
      </c>
      <c r="X892" s="149">
        <v>0.11</v>
      </c>
      <c r="Y892" s="146">
        <f t="shared" si="240"/>
        <v>1293599.9931120002</v>
      </c>
    </row>
    <row r="893" spans="1:125" s="120" customFormat="1" ht="30" customHeight="1" x14ac:dyDescent="0.35">
      <c r="A893" s="139">
        <v>7</v>
      </c>
      <c r="B893" s="140">
        <v>45883</v>
      </c>
      <c r="C893" s="141" t="s">
        <v>654</v>
      </c>
      <c r="D893" s="139" t="s">
        <v>141</v>
      </c>
      <c r="E893" s="292" t="s">
        <v>284</v>
      </c>
      <c r="F893" s="139">
        <v>200</v>
      </c>
      <c r="G893" s="147" t="s">
        <v>45</v>
      </c>
      <c r="H893" s="536">
        <v>150450.45000000001</v>
      </c>
      <c r="I893" s="145">
        <f t="shared" si="234"/>
        <v>30090090.000000004</v>
      </c>
      <c r="J893" s="147">
        <v>0</v>
      </c>
      <c r="K893" s="146">
        <f t="shared" si="235"/>
        <v>0</v>
      </c>
      <c r="L893" s="146">
        <f t="shared" si="236"/>
        <v>30090090.000000004</v>
      </c>
      <c r="M893" s="121">
        <f>SUM(L893:L893)</f>
        <v>30090090.000000004</v>
      </c>
      <c r="N893" s="121">
        <f>SUM(M893*11%)</f>
        <v>3309909.9000000004</v>
      </c>
      <c r="O893" s="121">
        <f>SUM(M893*1.375%)</f>
        <v>413738.73750000005</v>
      </c>
      <c r="P893" s="122">
        <f>SUM(M893+N893)</f>
        <v>33399999.900000006</v>
      </c>
      <c r="Q893" s="582" t="s">
        <v>426</v>
      </c>
      <c r="R893" s="554">
        <v>154000</v>
      </c>
      <c r="S893" s="148">
        <f>SUM(F893*R893)</f>
        <v>30800000</v>
      </c>
      <c r="T893" s="149">
        <v>0.22500000000000001</v>
      </c>
      <c r="U893" s="121">
        <f t="shared" si="237"/>
        <v>6930000</v>
      </c>
      <c r="V893" s="121">
        <f t="shared" si="238"/>
        <v>23870000</v>
      </c>
      <c r="W893" s="146">
        <f t="shared" si="239"/>
        <v>23870000</v>
      </c>
      <c r="X893" s="149">
        <v>0.11</v>
      </c>
      <c r="Y893" s="146">
        <f t="shared" si="240"/>
        <v>26495700</v>
      </c>
    </row>
    <row r="894" spans="1:125" s="120" customFormat="1" ht="15.5" x14ac:dyDescent="0.35">
      <c r="A894" s="139">
        <v>8</v>
      </c>
      <c r="B894" s="140">
        <v>45883</v>
      </c>
      <c r="C894" s="141" t="s">
        <v>655</v>
      </c>
      <c r="D894" s="139" t="s">
        <v>141</v>
      </c>
      <c r="E894" s="190" t="s">
        <v>263</v>
      </c>
      <c r="F894" s="231">
        <v>5</v>
      </c>
      <c r="G894" s="531" t="s">
        <v>96</v>
      </c>
      <c r="H894" s="536">
        <v>278378.37800000003</v>
      </c>
      <c r="I894" s="145">
        <f t="shared" si="234"/>
        <v>1391891.8900000001</v>
      </c>
      <c r="J894" s="152">
        <v>0</v>
      </c>
      <c r="K894" s="146">
        <f t="shared" si="235"/>
        <v>0</v>
      </c>
      <c r="L894" s="146">
        <f t="shared" si="236"/>
        <v>1391891.8900000001</v>
      </c>
      <c r="M894" s="146">
        <f>SUM(L894:L894)</f>
        <v>1391891.8900000001</v>
      </c>
      <c r="N894" s="146">
        <f>SUM(M894*11%)</f>
        <v>153108.1079</v>
      </c>
      <c r="O894" s="146">
        <f>SUM(M894*1.375%)</f>
        <v>19138.5134875</v>
      </c>
      <c r="P894" s="146">
        <f>SUM(M894+N894)</f>
        <v>1544999.9979000001</v>
      </c>
      <c r="Q894" s="143" t="s">
        <v>205</v>
      </c>
      <c r="R894" s="566">
        <v>278348</v>
      </c>
      <c r="S894" s="148">
        <f>SUM(F894*R894)</f>
        <v>1391740</v>
      </c>
      <c r="T894" s="149">
        <v>0.2</v>
      </c>
      <c r="U894" s="121">
        <v>278378</v>
      </c>
      <c r="V894" s="121">
        <f t="shared" si="238"/>
        <v>1113362</v>
      </c>
      <c r="W894" s="146">
        <f t="shared" si="239"/>
        <v>1113362</v>
      </c>
      <c r="X894" s="149">
        <v>0.11</v>
      </c>
      <c r="Y894" s="146">
        <f t="shared" si="240"/>
        <v>1235831.82</v>
      </c>
    </row>
    <row r="895" spans="1:125" s="35" customFormat="1" ht="15.5" x14ac:dyDescent="0.35">
      <c r="A895" s="786">
        <v>9</v>
      </c>
      <c r="B895" s="783">
        <v>45880</v>
      </c>
      <c r="C895" s="859">
        <v>118910825</v>
      </c>
      <c r="D895" s="786" t="s">
        <v>63</v>
      </c>
      <c r="E895" s="172" t="s">
        <v>352</v>
      </c>
      <c r="F895" s="203">
        <v>3</v>
      </c>
      <c r="G895" s="133" t="s">
        <v>52</v>
      </c>
      <c r="H895" s="204">
        <v>358000</v>
      </c>
      <c r="I895" s="123">
        <f t="shared" si="234"/>
        <v>1074000</v>
      </c>
      <c r="J895" s="133">
        <v>0.2</v>
      </c>
      <c r="K895" s="134">
        <f t="shared" si="235"/>
        <v>214800</v>
      </c>
      <c r="L895" s="134">
        <f t="shared" si="236"/>
        <v>859200</v>
      </c>
      <c r="M895" s="134">
        <f>SUM(L895:L900)</f>
        <v>3705846.4</v>
      </c>
      <c r="N895" s="134">
        <f>SUM(M895*11%)</f>
        <v>407643.10399999999</v>
      </c>
      <c r="O895" s="129"/>
      <c r="P895" s="129">
        <f>SUM(M895+N895)</f>
        <v>4113489.5039999997</v>
      </c>
      <c r="Q895" s="171" t="s">
        <v>47</v>
      </c>
      <c r="R895" s="137">
        <v>268400</v>
      </c>
      <c r="S895" s="137">
        <f>SUM(F895*R895)</f>
        <v>805200</v>
      </c>
      <c r="T895" s="138">
        <v>0.22</v>
      </c>
      <c r="U895" s="129">
        <f t="shared" ref="U895:U910" si="241">SUM(S895*T895)</f>
        <v>177144</v>
      </c>
      <c r="V895" s="129">
        <f t="shared" si="238"/>
        <v>628056</v>
      </c>
      <c r="W895" s="134">
        <f t="shared" si="239"/>
        <v>628056</v>
      </c>
      <c r="X895" s="138">
        <v>0.11</v>
      </c>
      <c r="Y895" s="134">
        <f t="shared" ref="Y895:Y901" si="242">SUM(W895)+(W895*X895)</f>
        <v>697142.16</v>
      </c>
    </row>
    <row r="896" spans="1:125" ht="15.5" x14ac:dyDescent="0.35">
      <c r="A896" s="787"/>
      <c r="B896" s="784"/>
      <c r="C896" s="860"/>
      <c r="D896" s="787"/>
      <c r="E896" s="183" t="s">
        <v>87</v>
      </c>
      <c r="F896" s="473">
        <v>1</v>
      </c>
      <c r="G896" s="158" t="s">
        <v>45</v>
      </c>
      <c r="H896" s="189">
        <v>1230090</v>
      </c>
      <c r="I896" s="54">
        <f t="shared" si="234"/>
        <v>1230090</v>
      </c>
      <c r="J896" s="158">
        <v>0.2</v>
      </c>
      <c r="K896" s="56">
        <f t="shared" si="235"/>
        <v>246018</v>
      </c>
      <c r="L896" s="56">
        <f t="shared" si="236"/>
        <v>984072</v>
      </c>
      <c r="M896" s="56"/>
      <c r="N896" s="56"/>
      <c r="O896" s="73"/>
      <c r="P896" s="73"/>
      <c r="Q896" s="77" t="s">
        <v>47</v>
      </c>
      <c r="R896" s="78">
        <v>649740</v>
      </c>
      <c r="S896" s="78">
        <f>SUM(F896*R896)</f>
        <v>649740</v>
      </c>
      <c r="T896" s="79">
        <v>0.22</v>
      </c>
      <c r="U896" s="73">
        <f t="shared" si="241"/>
        <v>142942.79999999999</v>
      </c>
      <c r="V896" s="73">
        <f t="shared" si="238"/>
        <v>506797.2</v>
      </c>
      <c r="W896" s="56">
        <f t="shared" si="239"/>
        <v>506797.2</v>
      </c>
      <c r="X896" s="79">
        <v>0.11</v>
      </c>
      <c r="Y896" s="56">
        <f t="shared" si="242"/>
        <v>562544.89199999999</v>
      </c>
    </row>
    <row r="897" spans="1:125" ht="15.5" x14ac:dyDescent="0.35">
      <c r="A897" s="787"/>
      <c r="B897" s="784"/>
      <c r="C897" s="860"/>
      <c r="D897" s="787"/>
      <c r="E897" s="125" t="s">
        <v>210</v>
      </c>
      <c r="F897" s="396">
        <v>1</v>
      </c>
      <c r="G897" s="158" t="s">
        <v>45</v>
      </c>
      <c r="H897" s="53">
        <v>500000</v>
      </c>
      <c r="I897" s="54">
        <f t="shared" si="234"/>
        <v>500000</v>
      </c>
      <c r="J897" s="72">
        <v>0.2</v>
      </c>
      <c r="K897" s="56">
        <f t="shared" si="235"/>
        <v>100000</v>
      </c>
      <c r="L897" s="56">
        <f t="shared" si="236"/>
        <v>400000</v>
      </c>
      <c r="M897" s="472"/>
      <c r="N897" s="73"/>
      <c r="O897" s="73"/>
      <c r="P897" s="69"/>
      <c r="Q897" s="77" t="s">
        <v>77</v>
      </c>
      <c r="R897" s="78">
        <v>260000</v>
      </c>
      <c r="S897" s="78">
        <f>SUM(F897*R897)</f>
        <v>260000</v>
      </c>
      <c r="T897" s="79">
        <v>0.5</v>
      </c>
      <c r="U897" s="73">
        <f t="shared" si="241"/>
        <v>130000</v>
      </c>
      <c r="V897" s="73">
        <f t="shared" si="238"/>
        <v>130000</v>
      </c>
      <c r="W897" s="56">
        <f t="shared" si="239"/>
        <v>130000</v>
      </c>
      <c r="X897" s="79">
        <v>0.11</v>
      </c>
      <c r="Y897" s="56">
        <f t="shared" si="242"/>
        <v>144300</v>
      </c>
    </row>
    <row r="898" spans="1:125" ht="15.5" x14ac:dyDescent="0.35">
      <c r="A898" s="787"/>
      <c r="B898" s="784"/>
      <c r="C898" s="860"/>
      <c r="D898" s="787"/>
      <c r="E898" s="125" t="s">
        <v>195</v>
      </c>
      <c r="F898" s="473">
        <v>1</v>
      </c>
      <c r="G898" s="158" t="s">
        <v>45</v>
      </c>
      <c r="H898" s="189">
        <v>781250</v>
      </c>
      <c r="I898" s="54">
        <f t="shared" si="234"/>
        <v>781250</v>
      </c>
      <c r="J898" s="72">
        <v>0.2</v>
      </c>
      <c r="K898" s="56">
        <f t="shared" si="235"/>
        <v>156250</v>
      </c>
      <c r="L898" s="56">
        <f t="shared" si="236"/>
        <v>625000</v>
      </c>
      <c r="M898" s="57"/>
      <c r="N898" s="57"/>
      <c r="O898" s="57"/>
      <c r="P898" s="57"/>
      <c r="Q898" s="77" t="s">
        <v>77</v>
      </c>
      <c r="R898" s="78">
        <v>450000</v>
      </c>
      <c r="S898" s="78">
        <f>SUM(F898*R898)</f>
        <v>450000</v>
      </c>
      <c r="T898" s="79">
        <v>0.5</v>
      </c>
      <c r="U898" s="73">
        <f t="shared" si="241"/>
        <v>225000</v>
      </c>
      <c r="V898" s="73">
        <f t="shared" si="238"/>
        <v>225000</v>
      </c>
      <c r="W898" s="56">
        <f t="shared" si="239"/>
        <v>225000</v>
      </c>
      <c r="X898" s="79">
        <v>0.11</v>
      </c>
      <c r="Y898" s="56">
        <f t="shared" si="242"/>
        <v>249750</v>
      </c>
    </row>
    <row r="899" spans="1:125" ht="15.5" x14ac:dyDescent="0.35">
      <c r="A899" s="787"/>
      <c r="B899" s="784"/>
      <c r="C899" s="860"/>
      <c r="D899" s="787"/>
      <c r="E899" s="183" t="s">
        <v>143</v>
      </c>
      <c r="F899" s="75">
        <v>1</v>
      </c>
      <c r="G899" s="158" t="s">
        <v>45</v>
      </c>
      <c r="H899" s="71">
        <v>670968</v>
      </c>
      <c r="I899" s="54">
        <f t="shared" si="234"/>
        <v>670968</v>
      </c>
      <c r="J899" s="72">
        <v>0.2</v>
      </c>
      <c r="K899" s="56">
        <f t="shared" si="235"/>
        <v>134193.60000000001</v>
      </c>
      <c r="L899" s="56">
        <f t="shared" si="236"/>
        <v>536774.40000000002</v>
      </c>
      <c r="M899" s="159"/>
      <c r="N899" s="73"/>
      <c r="O899" s="73"/>
      <c r="P899" s="73"/>
      <c r="Q899" s="77" t="s">
        <v>77</v>
      </c>
      <c r="R899" s="78">
        <v>380000</v>
      </c>
      <c r="S899" s="78">
        <f>SUM(F899*R899)</f>
        <v>380000</v>
      </c>
      <c r="T899" s="79">
        <v>0.5</v>
      </c>
      <c r="U899" s="73">
        <f t="shared" si="241"/>
        <v>190000</v>
      </c>
      <c r="V899" s="73">
        <f t="shared" si="238"/>
        <v>190000</v>
      </c>
      <c r="W899" s="56">
        <f t="shared" si="239"/>
        <v>190000</v>
      </c>
      <c r="X899" s="79">
        <v>0.11</v>
      </c>
      <c r="Y899" s="56">
        <f t="shared" si="242"/>
        <v>210900</v>
      </c>
    </row>
    <row r="900" spans="1:125" ht="15.5" x14ac:dyDescent="0.35">
      <c r="A900" s="788"/>
      <c r="B900" s="785"/>
      <c r="C900" s="861"/>
      <c r="D900" s="788"/>
      <c r="E900" s="90" t="s">
        <v>192</v>
      </c>
      <c r="F900" s="323">
        <v>1</v>
      </c>
      <c r="G900" s="136" t="s">
        <v>42</v>
      </c>
      <c r="H900" s="316">
        <v>376000</v>
      </c>
      <c r="I900" s="44">
        <f t="shared" si="234"/>
        <v>376000</v>
      </c>
      <c r="J900" s="91">
        <v>0.2</v>
      </c>
      <c r="K900" s="46">
        <f t="shared" si="235"/>
        <v>75200</v>
      </c>
      <c r="L900" s="46">
        <f t="shared" si="236"/>
        <v>300800</v>
      </c>
      <c r="M900" s="46"/>
      <c r="N900" s="46"/>
      <c r="O900" s="81"/>
      <c r="P900" s="81"/>
      <c r="Q900" s="128" t="s">
        <v>40</v>
      </c>
      <c r="R900" s="97">
        <v>165000</v>
      </c>
      <c r="S900" s="97">
        <f>SUM(F900*R900)</f>
        <v>165000</v>
      </c>
      <c r="T900" s="83">
        <v>0</v>
      </c>
      <c r="U900" s="81">
        <f t="shared" si="241"/>
        <v>0</v>
      </c>
      <c r="V900" s="81">
        <f t="shared" si="238"/>
        <v>165000</v>
      </c>
      <c r="W900" s="46">
        <f t="shared" si="239"/>
        <v>165000</v>
      </c>
      <c r="X900" s="83">
        <v>0.11</v>
      </c>
      <c r="Y900" s="46">
        <f t="shared" si="242"/>
        <v>183150</v>
      </c>
    </row>
    <row r="901" spans="1:125" ht="15.5" x14ac:dyDescent="0.35">
      <c r="A901" s="139">
        <v>10</v>
      </c>
      <c r="B901" s="140">
        <v>45883</v>
      </c>
      <c r="C901" s="578">
        <v>118920825</v>
      </c>
      <c r="D901" s="139" t="s">
        <v>63</v>
      </c>
      <c r="E901" s="98" t="s">
        <v>56</v>
      </c>
      <c r="F901" s="273">
        <v>1</v>
      </c>
      <c r="G901" s="731" t="s">
        <v>52</v>
      </c>
      <c r="H901" s="151">
        <v>451600</v>
      </c>
      <c r="I901" s="145">
        <f t="shared" si="234"/>
        <v>451600</v>
      </c>
      <c r="J901" s="152">
        <v>0.2</v>
      </c>
      <c r="K901" s="146">
        <f t="shared" si="235"/>
        <v>90320</v>
      </c>
      <c r="L901" s="146">
        <f t="shared" si="236"/>
        <v>361280</v>
      </c>
      <c r="M901" s="146">
        <f>SUM(L901)</f>
        <v>361280</v>
      </c>
      <c r="N901" s="146">
        <f>SUM(M901*11%)</f>
        <v>39740.800000000003</v>
      </c>
      <c r="O901" s="121"/>
      <c r="P901" s="121">
        <f>SUM(M901+N901)</f>
        <v>401020.8</v>
      </c>
      <c r="Q901" s="143" t="s">
        <v>104</v>
      </c>
      <c r="R901" s="148">
        <v>150000</v>
      </c>
      <c r="S901" s="148">
        <f>SUM(F901*R901)</f>
        <v>150000</v>
      </c>
      <c r="T901" s="149">
        <v>0</v>
      </c>
      <c r="U901" s="121">
        <f t="shared" si="241"/>
        <v>0</v>
      </c>
      <c r="V901" s="121">
        <f t="shared" si="238"/>
        <v>150000</v>
      </c>
      <c r="W901" s="146">
        <f t="shared" si="239"/>
        <v>150000</v>
      </c>
      <c r="X901" s="149">
        <v>0.11</v>
      </c>
      <c r="Y901" s="146">
        <f t="shared" si="242"/>
        <v>166500</v>
      </c>
    </row>
    <row r="902" spans="1:125" s="47" customFormat="1" ht="15.5" x14ac:dyDescent="0.35">
      <c r="A902" s="139">
        <v>11</v>
      </c>
      <c r="B902" s="140">
        <v>45888</v>
      </c>
      <c r="C902" s="141" t="s">
        <v>658</v>
      </c>
      <c r="D902" s="139" t="s">
        <v>72</v>
      </c>
      <c r="E902" s="190" t="s">
        <v>659</v>
      </c>
      <c r="F902" s="231">
        <v>1</v>
      </c>
      <c r="G902" s="152" t="s">
        <v>90</v>
      </c>
      <c r="H902" s="99">
        <v>990000</v>
      </c>
      <c r="I902" s="100">
        <f t="shared" si="234"/>
        <v>990000</v>
      </c>
      <c r="J902" s="101">
        <v>0</v>
      </c>
      <c r="K902" s="102">
        <f t="shared" si="235"/>
        <v>0</v>
      </c>
      <c r="L902" s="103">
        <f t="shared" si="236"/>
        <v>990000</v>
      </c>
      <c r="M902" s="121">
        <f>SUM(L902:L902)</f>
        <v>990000</v>
      </c>
      <c r="N902" s="121">
        <f>SUM(M902*11%)</f>
        <v>108900</v>
      </c>
      <c r="O902" s="121"/>
      <c r="P902" s="121">
        <f>SUM(M902+N902)</f>
        <v>1098900</v>
      </c>
      <c r="Q902" s="264" t="s">
        <v>92</v>
      </c>
      <c r="R902" s="265">
        <v>550000</v>
      </c>
      <c r="S902" s="148">
        <f>SUM(F902*R902)</f>
        <v>550000</v>
      </c>
      <c r="T902" s="149">
        <v>0</v>
      </c>
      <c r="U902" s="121">
        <f t="shared" si="241"/>
        <v>0</v>
      </c>
      <c r="V902" s="121">
        <f t="shared" si="238"/>
        <v>550000</v>
      </c>
      <c r="W902" s="146">
        <f t="shared" si="239"/>
        <v>550000</v>
      </c>
      <c r="X902" s="149">
        <v>0.11</v>
      </c>
      <c r="Y902" s="146">
        <f t="shared" ref="Y902:Y914" si="243">SUM(W902+(W902*X902))</f>
        <v>610500</v>
      </c>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c r="CO902"/>
      <c r="CP902"/>
      <c r="CQ902"/>
      <c r="CR902"/>
      <c r="CS902"/>
      <c r="CT902"/>
      <c r="CU902"/>
      <c r="CV902"/>
      <c r="CW902"/>
      <c r="CX902"/>
      <c r="CY902"/>
      <c r="CZ902"/>
      <c r="DA902"/>
      <c r="DB902"/>
      <c r="DC902"/>
      <c r="DD902"/>
      <c r="DE902"/>
      <c r="DF902"/>
      <c r="DG902"/>
      <c r="DH902"/>
      <c r="DI902"/>
      <c r="DJ902"/>
      <c r="DK902"/>
      <c r="DL902"/>
      <c r="DM902"/>
      <c r="DN902"/>
      <c r="DO902"/>
      <c r="DP902"/>
      <c r="DQ902"/>
      <c r="DR902"/>
      <c r="DS902"/>
      <c r="DT902"/>
      <c r="DU902"/>
    </row>
    <row r="903" spans="1:125" s="120" customFormat="1" ht="15.5" x14ac:dyDescent="0.35">
      <c r="A903" s="139">
        <v>12</v>
      </c>
      <c r="B903" s="140">
        <v>45522</v>
      </c>
      <c r="C903" s="141" t="s">
        <v>660</v>
      </c>
      <c r="D903" s="139" t="s">
        <v>269</v>
      </c>
      <c r="E903" s="190" t="s">
        <v>94</v>
      </c>
      <c r="F903" s="231">
        <v>1</v>
      </c>
      <c r="G903" s="152" t="s">
        <v>45</v>
      </c>
      <c r="H903" s="191">
        <v>1534000</v>
      </c>
      <c r="I903" s="145">
        <f t="shared" si="234"/>
        <v>1534000</v>
      </c>
      <c r="J903" s="152">
        <v>0.2</v>
      </c>
      <c r="K903" s="146">
        <f t="shared" si="235"/>
        <v>306800</v>
      </c>
      <c r="L903" s="146">
        <f t="shared" si="236"/>
        <v>1227200</v>
      </c>
      <c r="M903" s="456">
        <f>SUM(L903)</f>
        <v>1227200</v>
      </c>
      <c r="N903" s="456">
        <f>SUM(M903*11%)</f>
        <v>134992</v>
      </c>
      <c r="O903" s="457"/>
      <c r="P903" s="121">
        <f>SUM(M903+N903)</f>
        <v>1362192</v>
      </c>
      <c r="Q903" s="498" t="s">
        <v>258</v>
      </c>
      <c r="R903" s="199">
        <v>613000</v>
      </c>
      <c r="S903" s="148">
        <f>SUM(F903*R903)</f>
        <v>613000</v>
      </c>
      <c r="T903" s="149">
        <v>0</v>
      </c>
      <c r="U903" s="121">
        <f t="shared" si="241"/>
        <v>0</v>
      </c>
      <c r="V903" s="121">
        <f t="shared" si="238"/>
        <v>613000</v>
      </c>
      <c r="W903" s="146">
        <f t="shared" si="239"/>
        <v>613000</v>
      </c>
      <c r="X903" s="149">
        <v>0.11</v>
      </c>
      <c r="Y903" s="146">
        <f t="shared" si="243"/>
        <v>680430</v>
      </c>
    </row>
    <row r="904" spans="1:125" s="120" customFormat="1" ht="15.5" x14ac:dyDescent="0.35">
      <c r="A904" s="780">
        <v>13</v>
      </c>
      <c r="B904" s="783">
        <v>45887</v>
      </c>
      <c r="C904" s="786">
        <v>118950825</v>
      </c>
      <c r="D904" s="780" t="s">
        <v>105</v>
      </c>
      <c r="E904" s="172" t="s">
        <v>155</v>
      </c>
      <c r="F904" s="203">
        <v>1</v>
      </c>
      <c r="G904" s="133" t="s">
        <v>45</v>
      </c>
      <c r="H904" s="204">
        <v>619000</v>
      </c>
      <c r="I904" s="123">
        <f t="shared" si="234"/>
        <v>619000</v>
      </c>
      <c r="J904" s="133">
        <v>0</v>
      </c>
      <c r="K904" s="134">
        <f t="shared" si="235"/>
        <v>0</v>
      </c>
      <c r="L904" s="134">
        <f t="shared" si="236"/>
        <v>619000</v>
      </c>
      <c r="M904" s="382">
        <f>SUM(L904:L910)</f>
        <v>2268450</v>
      </c>
      <c r="N904" s="382">
        <f>SUM(M904*11%)</f>
        <v>249529.5</v>
      </c>
      <c r="O904" s="229"/>
      <c r="P904" s="229">
        <f>SUM(M904+N904)</f>
        <v>2517979.5</v>
      </c>
      <c r="Q904" s="485" t="s">
        <v>258</v>
      </c>
      <c r="R904" s="451">
        <v>557000</v>
      </c>
      <c r="S904" s="137">
        <f>SUM(F904*R904)</f>
        <v>557000</v>
      </c>
      <c r="T904" s="138">
        <v>0</v>
      </c>
      <c r="U904" s="129">
        <f t="shared" si="241"/>
        <v>0</v>
      </c>
      <c r="V904" s="129">
        <f t="shared" si="238"/>
        <v>557000</v>
      </c>
      <c r="W904" s="134">
        <f t="shared" si="239"/>
        <v>557000</v>
      </c>
      <c r="X904" s="138">
        <v>0.11</v>
      </c>
      <c r="Y904" s="134">
        <f t="shared" si="243"/>
        <v>618270</v>
      </c>
    </row>
    <row r="905" spans="1:125" s="120" customFormat="1" ht="15.5" x14ac:dyDescent="0.35">
      <c r="A905" s="781"/>
      <c r="B905" s="784"/>
      <c r="C905" s="787"/>
      <c r="D905" s="781"/>
      <c r="E905" s="282" t="s">
        <v>191</v>
      </c>
      <c r="F905" s="75">
        <v>1</v>
      </c>
      <c r="G905" s="311" t="s">
        <v>42</v>
      </c>
      <c r="H905" s="157">
        <v>184000</v>
      </c>
      <c r="I905" s="54">
        <f t="shared" si="234"/>
        <v>184000</v>
      </c>
      <c r="J905" s="158">
        <v>0</v>
      </c>
      <c r="K905" s="56">
        <f t="shared" si="235"/>
        <v>0</v>
      </c>
      <c r="L905" s="56">
        <f t="shared" si="236"/>
        <v>184000</v>
      </c>
      <c r="M905" s="220"/>
      <c r="N905" s="220"/>
      <c r="O905" s="197"/>
      <c r="P905" s="154"/>
      <c r="Q905" s="484" t="s">
        <v>258</v>
      </c>
      <c r="R905" s="483">
        <v>165000</v>
      </c>
      <c r="S905" s="78">
        <f>SUM(F905*R905)</f>
        <v>165000</v>
      </c>
      <c r="T905" s="79">
        <v>0</v>
      </c>
      <c r="U905" s="73">
        <f t="shared" si="241"/>
        <v>0</v>
      </c>
      <c r="V905" s="73">
        <f t="shared" si="238"/>
        <v>165000</v>
      </c>
      <c r="W905" s="56">
        <f t="shared" si="239"/>
        <v>165000</v>
      </c>
      <c r="X905" s="79">
        <v>0.11</v>
      </c>
      <c r="Y905" s="56">
        <f t="shared" si="243"/>
        <v>183150</v>
      </c>
    </row>
    <row r="906" spans="1:125" s="120" customFormat="1" ht="15.5" x14ac:dyDescent="0.35">
      <c r="A906" s="781"/>
      <c r="B906" s="784"/>
      <c r="C906" s="787"/>
      <c r="D906" s="781"/>
      <c r="E906" s="70" t="s">
        <v>115</v>
      </c>
      <c r="F906" s="75">
        <v>1</v>
      </c>
      <c r="G906" s="158" t="s">
        <v>45</v>
      </c>
      <c r="H906" s="157">
        <v>89000</v>
      </c>
      <c r="I906" s="54">
        <f t="shared" si="234"/>
        <v>89000</v>
      </c>
      <c r="J906" s="158">
        <v>0</v>
      </c>
      <c r="K906" s="56">
        <f t="shared" si="235"/>
        <v>0</v>
      </c>
      <c r="L906" s="56">
        <f t="shared" si="236"/>
        <v>89000</v>
      </c>
      <c r="M906" s="220"/>
      <c r="N906" s="220"/>
      <c r="O906" s="197"/>
      <c r="P906" s="154"/>
      <c r="Q906" s="484" t="s">
        <v>258</v>
      </c>
      <c r="R906" s="483">
        <v>80000</v>
      </c>
      <c r="S906" s="78">
        <f>SUM(F906*R906)</f>
        <v>80000</v>
      </c>
      <c r="T906" s="79">
        <v>0</v>
      </c>
      <c r="U906" s="73">
        <f t="shared" si="241"/>
        <v>0</v>
      </c>
      <c r="V906" s="73">
        <f t="shared" si="238"/>
        <v>80000</v>
      </c>
      <c r="W906" s="56">
        <f t="shared" si="239"/>
        <v>80000</v>
      </c>
      <c r="X906" s="79">
        <v>0</v>
      </c>
      <c r="Y906" s="56">
        <f t="shared" si="243"/>
        <v>80000</v>
      </c>
    </row>
    <row r="907" spans="1:125" s="120" customFormat="1" ht="15.5" x14ac:dyDescent="0.35">
      <c r="A907" s="781"/>
      <c r="B907" s="784"/>
      <c r="C907" s="787"/>
      <c r="D907" s="781"/>
      <c r="E907" s="282" t="s">
        <v>371</v>
      </c>
      <c r="F907" s="75">
        <v>2</v>
      </c>
      <c r="G907" s="311" t="s">
        <v>123</v>
      </c>
      <c r="H907" s="157">
        <v>225225</v>
      </c>
      <c r="I907" s="54">
        <f t="shared" si="234"/>
        <v>450450</v>
      </c>
      <c r="J907" s="158">
        <v>0</v>
      </c>
      <c r="K907" s="56">
        <f t="shared" si="235"/>
        <v>0</v>
      </c>
      <c r="L907" s="56">
        <f t="shared" si="236"/>
        <v>450450</v>
      </c>
      <c r="M907" s="220"/>
      <c r="N907" s="220"/>
      <c r="O907" s="197"/>
      <c r="P907" s="154"/>
      <c r="Q907" s="484" t="s">
        <v>258</v>
      </c>
      <c r="R907" s="483">
        <v>85586</v>
      </c>
      <c r="S907" s="78">
        <f>SUM(F907*R907)</f>
        <v>171172</v>
      </c>
      <c r="T907" s="79">
        <v>0</v>
      </c>
      <c r="U907" s="73">
        <f t="shared" si="241"/>
        <v>0</v>
      </c>
      <c r="V907" s="73">
        <f t="shared" si="238"/>
        <v>171172</v>
      </c>
      <c r="W907" s="56">
        <f t="shared" si="239"/>
        <v>171172</v>
      </c>
      <c r="X907" s="79">
        <v>0.11</v>
      </c>
      <c r="Y907" s="56">
        <f t="shared" si="243"/>
        <v>190000.92</v>
      </c>
    </row>
    <row r="908" spans="1:125" s="120" customFormat="1" ht="15.5" x14ac:dyDescent="0.35">
      <c r="A908" s="781"/>
      <c r="B908" s="784"/>
      <c r="C908" s="787"/>
      <c r="D908" s="781"/>
      <c r="E908" s="125" t="s">
        <v>80</v>
      </c>
      <c r="F908" s="75">
        <v>1</v>
      </c>
      <c r="G908" s="158" t="s">
        <v>39</v>
      </c>
      <c r="H908" s="157">
        <v>557000</v>
      </c>
      <c r="I908" s="54">
        <f t="shared" si="234"/>
        <v>557000</v>
      </c>
      <c r="J908" s="158">
        <v>0</v>
      </c>
      <c r="K908" s="56">
        <f t="shared" si="235"/>
        <v>0</v>
      </c>
      <c r="L908" s="56">
        <f t="shared" si="236"/>
        <v>557000</v>
      </c>
      <c r="M908" s="220"/>
      <c r="N908" s="220"/>
      <c r="O908" s="197"/>
      <c r="P908" s="154"/>
      <c r="Q908" s="484" t="s">
        <v>258</v>
      </c>
      <c r="R908" s="483">
        <v>500500</v>
      </c>
      <c r="S908" s="78">
        <f>SUM(F908*R908)</f>
        <v>500500</v>
      </c>
      <c r="T908" s="79">
        <v>0</v>
      </c>
      <c r="U908" s="73">
        <f t="shared" si="241"/>
        <v>0</v>
      </c>
      <c r="V908" s="73">
        <f t="shared" si="238"/>
        <v>500500</v>
      </c>
      <c r="W908" s="56">
        <f t="shared" si="239"/>
        <v>500500</v>
      </c>
      <c r="X908" s="79">
        <v>0.11</v>
      </c>
      <c r="Y908" s="56">
        <f t="shared" si="243"/>
        <v>555555</v>
      </c>
    </row>
    <row r="909" spans="1:125" s="120" customFormat="1" ht="15.5" x14ac:dyDescent="0.35">
      <c r="A909" s="781"/>
      <c r="B909" s="784"/>
      <c r="C909" s="787"/>
      <c r="D909" s="781"/>
      <c r="E909" s="125" t="s">
        <v>134</v>
      </c>
      <c r="F909" s="75">
        <v>1</v>
      </c>
      <c r="G909" s="158" t="s">
        <v>39</v>
      </c>
      <c r="H909" s="157">
        <v>299000</v>
      </c>
      <c r="I909" s="54">
        <f t="shared" si="234"/>
        <v>299000</v>
      </c>
      <c r="J909" s="158">
        <v>0</v>
      </c>
      <c r="K909" s="56">
        <f t="shared" si="235"/>
        <v>0</v>
      </c>
      <c r="L909" s="56">
        <f t="shared" si="236"/>
        <v>299000</v>
      </c>
      <c r="M909" s="220"/>
      <c r="N909" s="220"/>
      <c r="O909" s="197"/>
      <c r="P909" s="154"/>
      <c r="Q909" s="484" t="s">
        <v>258</v>
      </c>
      <c r="R909" s="483">
        <v>268620</v>
      </c>
      <c r="S909" s="78">
        <f>SUM(F909*R909)</f>
        <v>268620</v>
      </c>
      <c r="T909" s="79">
        <v>0</v>
      </c>
      <c r="U909" s="73">
        <f t="shared" si="241"/>
        <v>0</v>
      </c>
      <c r="V909" s="73">
        <f t="shared" si="238"/>
        <v>268620</v>
      </c>
      <c r="W909" s="56">
        <f t="shared" si="239"/>
        <v>268620</v>
      </c>
      <c r="X909" s="79">
        <v>0.11</v>
      </c>
      <c r="Y909" s="56">
        <f t="shared" si="243"/>
        <v>298168.2</v>
      </c>
    </row>
    <row r="910" spans="1:125" s="120" customFormat="1" ht="15.5" x14ac:dyDescent="0.35">
      <c r="A910" s="782"/>
      <c r="B910" s="785"/>
      <c r="C910" s="788"/>
      <c r="D910" s="782"/>
      <c r="E910" s="184" t="s">
        <v>108</v>
      </c>
      <c r="F910" s="202">
        <v>100</v>
      </c>
      <c r="G910" s="315" t="s">
        <v>50</v>
      </c>
      <c r="H910" s="177">
        <v>700</v>
      </c>
      <c r="I910" s="44">
        <f t="shared" ref="I910:I941" si="244">SUM(F910*H910)</f>
        <v>70000</v>
      </c>
      <c r="J910" s="136">
        <v>0</v>
      </c>
      <c r="K910" s="46">
        <f t="shared" ref="K910:K941" si="245">SUM(I910*J910)</f>
        <v>0</v>
      </c>
      <c r="L910" s="46">
        <f t="shared" ref="L910:L941" si="246">SUM(I910-K910)</f>
        <v>70000</v>
      </c>
      <c r="M910" s="249"/>
      <c r="N910" s="249"/>
      <c r="O910" s="198"/>
      <c r="P910" s="153"/>
      <c r="Q910" s="489" t="s">
        <v>198</v>
      </c>
      <c r="R910" s="487">
        <v>550</v>
      </c>
      <c r="S910" s="97">
        <f>SUM(F910*R910)</f>
        <v>55000</v>
      </c>
      <c r="T910" s="83">
        <v>0</v>
      </c>
      <c r="U910" s="81">
        <f t="shared" si="241"/>
        <v>0</v>
      </c>
      <c r="V910" s="81">
        <f t="shared" ref="V910:V941" si="247">SUM(S910-U910)</f>
        <v>55000</v>
      </c>
      <c r="W910" s="46">
        <f t="shared" ref="W910:W941" si="248">SUM(V910)</f>
        <v>55000</v>
      </c>
      <c r="X910" s="83">
        <v>0</v>
      </c>
      <c r="Y910" s="46">
        <f t="shared" si="243"/>
        <v>55000</v>
      </c>
    </row>
    <row r="911" spans="1:125" s="120" customFormat="1" ht="15.5" x14ac:dyDescent="0.35">
      <c r="A911" s="139">
        <v>14</v>
      </c>
      <c r="B911" s="140">
        <v>45891</v>
      </c>
      <c r="C911" s="141" t="s">
        <v>661</v>
      </c>
      <c r="D911" s="139" t="s">
        <v>141</v>
      </c>
      <c r="E911" s="190" t="s">
        <v>662</v>
      </c>
      <c r="F911" s="231">
        <v>6</v>
      </c>
      <c r="G911" s="531" t="s">
        <v>96</v>
      </c>
      <c r="H911" s="536">
        <v>162162.16</v>
      </c>
      <c r="I911" s="145">
        <f t="shared" si="244"/>
        <v>972972.96</v>
      </c>
      <c r="J911" s="152">
        <v>0</v>
      </c>
      <c r="K911" s="146">
        <f t="shared" si="245"/>
        <v>0</v>
      </c>
      <c r="L911" s="146">
        <f t="shared" si="246"/>
        <v>972972.96</v>
      </c>
      <c r="M911" s="146">
        <f>SUM(L911:L911)</f>
        <v>972972.96</v>
      </c>
      <c r="N911" s="146">
        <f t="shared" ref="N911:N917" si="249">SUM(M911*11%)</f>
        <v>107027.02559999999</v>
      </c>
      <c r="O911" s="146">
        <f>SUM(M911*1.375%)</f>
        <v>13378.378199999999</v>
      </c>
      <c r="P911" s="146">
        <f t="shared" ref="P911:P917" si="250">SUM(M911+N911)</f>
        <v>1079999.9856</v>
      </c>
      <c r="Q911" s="143" t="s">
        <v>205</v>
      </c>
      <c r="R911" s="566">
        <v>162162.16</v>
      </c>
      <c r="S911" s="148">
        <f>SUM(F911*R911)</f>
        <v>972972.96</v>
      </c>
      <c r="T911" s="149">
        <v>0.2</v>
      </c>
      <c r="U911" s="121">
        <v>278378</v>
      </c>
      <c r="V911" s="121">
        <f t="shared" si="247"/>
        <v>694594.96</v>
      </c>
      <c r="W911" s="146">
        <f t="shared" si="248"/>
        <v>694594.96</v>
      </c>
      <c r="X911" s="149">
        <v>0.11</v>
      </c>
      <c r="Y911" s="146">
        <f t="shared" si="243"/>
        <v>771000.40559999994</v>
      </c>
    </row>
    <row r="912" spans="1:125" s="120" customFormat="1" ht="15.5" x14ac:dyDescent="0.35">
      <c r="A912" s="253">
        <v>15</v>
      </c>
      <c r="B912" s="227">
        <v>45529</v>
      </c>
      <c r="C912" s="257">
        <v>118970825</v>
      </c>
      <c r="D912" s="253" t="s">
        <v>72</v>
      </c>
      <c r="E912" s="172" t="s">
        <v>74</v>
      </c>
      <c r="F912" s="203">
        <v>2</v>
      </c>
      <c r="G912" s="133" t="s">
        <v>52</v>
      </c>
      <c r="H912" s="248">
        <v>335000</v>
      </c>
      <c r="I912" s="123">
        <f t="shared" si="244"/>
        <v>670000</v>
      </c>
      <c r="J912" s="133">
        <v>0</v>
      </c>
      <c r="K912" s="134">
        <f t="shared" si="245"/>
        <v>0</v>
      </c>
      <c r="L912" s="134">
        <f t="shared" si="246"/>
        <v>670000</v>
      </c>
      <c r="M912" s="129">
        <f>SUM(L912:L912)</f>
        <v>670000</v>
      </c>
      <c r="N912" s="129">
        <f t="shared" si="249"/>
        <v>73700</v>
      </c>
      <c r="O912" s="237"/>
      <c r="P912" s="129">
        <f t="shared" si="250"/>
        <v>743700</v>
      </c>
      <c r="Q912" s="288" t="s">
        <v>329</v>
      </c>
      <c r="R912" s="137">
        <v>39000</v>
      </c>
      <c r="S912" s="137">
        <f>SUM(F912*R912)</f>
        <v>78000</v>
      </c>
      <c r="T912" s="138">
        <v>0</v>
      </c>
      <c r="U912" s="129">
        <f t="shared" ref="U912:U943" si="251">SUM(S912*T912)</f>
        <v>0</v>
      </c>
      <c r="V912" s="129">
        <f t="shared" si="247"/>
        <v>78000</v>
      </c>
      <c r="W912" s="134">
        <f t="shared" si="248"/>
        <v>78000</v>
      </c>
      <c r="X912" s="138">
        <v>0.11</v>
      </c>
      <c r="Y912" s="134">
        <f t="shared" si="243"/>
        <v>86580</v>
      </c>
    </row>
    <row r="913" spans="1:25" s="20" customFormat="1" ht="15.5" x14ac:dyDescent="0.35">
      <c r="A913" s="139">
        <v>16</v>
      </c>
      <c r="B913" s="140">
        <v>45895</v>
      </c>
      <c r="C913" s="141">
        <v>118980825</v>
      </c>
      <c r="D913" s="139" t="s">
        <v>185</v>
      </c>
      <c r="E913" s="98" t="s">
        <v>241</v>
      </c>
      <c r="F913" s="530">
        <v>2</v>
      </c>
      <c r="G913" s="531" t="s">
        <v>70</v>
      </c>
      <c r="H913" s="532">
        <v>7000000</v>
      </c>
      <c r="I913" s="145">
        <f t="shared" si="244"/>
        <v>14000000</v>
      </c>
      <c r="J913" s="152">
        <v>0</v>
      </c>
      <c r="K913" s="146">
        <f t="shared" si="245"/>
        <v>0</v>
      </c>
      <c r="L913" s="146">
        <f t="shared" si="246"/>
        <v>14000000</v>
      </c>
      <c r="M913" s="121">
        <f>SUM(L913:L913)</f>
        <v>14000000</v>
      </c>
      <c r="N913" s="121">
        <f t="shared" si="249"/>
        <v>1540000</v>
      </c>
      <c r="O913" s="121">
        <f>SUM(M913*1.5%)</f>
        <v>210000</v>
      </c>
      <c r="P913" s="121">
        <f t="shared" si="250"/>
        <v>15540000</v>
      </c>
      <c r="Q913" s="250" t="s">
        <v>260</v>
      </c>
      <c r="R913" s="145">
        <v>2631000</v>
      </c>
      <c r="S913" s="148">
        <f>SUM(F913*R913)</f>
        <v>5262000</v>
      </c>
      <c r="T913" s="149">
        <v>0</v>
      </c>
      <c r="U913" s="121">
        <f t="shared" si="251"/>
        <v>0</v>
      </c>
      <c r="V913" s="121">
        <f t="shared" si="247"/>
        <v>5262000</v>
      </c>
      <c r="W913" s="146">
        <f t="shared" si="248"/>
        <v>5262000</v>
      </c>
      <c r="X913" s="149">
        <v>0.11</v>
      </c>
      <c r="Y913" s="146">
        <f t="shared" si="243"/>
        <v>5840820</v>
      </c>
    </row>
    <row r="914" spans="1:25" s="20" customFormat="1" ht="15.5" x14ac:dyDescent="0.35">
      <c r="A914" s="139">
        <v>17</v>
      </c>
      <c r="B914" s="140">
        <v>45896</v>
      </c>
      <c r="C914" s="141">
        <v>118990825</v>
      </c>
      <c r="D914" s="139" t="s">
        <v>185</v>
      </c>
      <c r="E914" s="98" t="s">
        <v>663</v>
      </c>
      <c r="F914" s="530">
        <v>2</v>
      </c>
      <c r="G914" s="531" t="s">
        <v>42</v>
      </c>
      <c r="H914" s="532">
        <v>1556000</v>
      </c>
      <c r="I914" s="145">
        <f t="shared" si="244"/>
        <v>3112000</v>
      </c>
      <c r="J914" s="152">
        <v>0</v>
      </c>
      <c r="K914" s="146">
        <f t="shared" si="245"/>
        <v>0</v>
      </c>
      <c r="L914" s="146">
        <f t="shared" si="246"/>
        <v>3112000</v>
      </c>
      <c r="M914" s="121">
        <f>SUM(L914:L914)</f>
        <v>3112000</v>
      </c>
      <c r="N914" s="121">
        <f t="shared" si="249"/>
        <v>342320</v>
      </c>
      <c r="O914" s="121">
        <f>SUM(M914*1.5%)</f>
        <v>46680</v>
      </c>
      <c r="P914" s="121">
        <f t="shared" si="250"/>
        <v>3454320</v>
      </c>
      <c r="Q914" s="250" t="s">
        <v>40</v>
      </c>
      <c r="R914" s="145">
        <v>385000</v>
      </c>
      <c r="S914" s="148">
        <f>SUM(F914*R914)</f>
        <v>770000</v>
      </c>
      <c r="T914" s="149">
        <v>0</v>
      </c>
      <c r="U914" s="121">
        <f t="shared" si="251"/>
        <v>0</v>
      </c>
      <c r="V914" s="121">
        <f t="shared" si="247"/>
        <v>770000</v>
      </c>
      <c r="W914" s="146">
        <f t="shared" si="248"/>
        <v>770000</v>
      </c>
      <c r="X914" s="149">
        <v>0.11</v>
      </c>
      <c r="Y914" s="146">
        <f t="shared" si="243"/>
        <v>854700</v>
      </c>
    </row>
    <row r="915" spans="1:25" s="35" customFormat="1" ht="15.5" x14ac:dyDescent="0.35">
      <c r="A915" s="139">
        <v>18</v>
      </c>
      <c r="B915" s="140">
        <v>45896</v>
      </c>
      <c r="C915" s="578">
        <v>119000825</v>
      </c>
      <c r="D915" s="139" t="s">
        <v>63</v>
      </c>
      <c r="E915" s="190" t="s">
        <v>352</v>
      </c>
      <c r="F915" s="231">
        <v>2</v>
      </c>
      <c r="G915" s="152" t="s">
        <v>52</v>
      </c>
      <c r="H915" s="191">
        <v>358000</v>
      </c>
      <c r="I915" s="145">
        <f t="shared" si="244"/>
        <v>716000</v>
      </c>
      <c r="J915" s="152">
        <v>0.2</v>
      </c>
      <c r="K915" s="146">
        <f t="shared" si="245"/>
        <v>143200</v>
      </c>
      <c r="L915" s="146">
        <f t="shared" si="246"/>
        <v>572800</v>
      </c>
      <c r="M915" s="146">
        <f>SUM(L915)</f>
        <v>572800</v>
      </c>
      <c r="N915" s="146">
        <f t="shared" si="249"/>
        <v>63008</v>
      </c>
      <c r="O915" s="121"/>
      <c r="P915" s="121">
        <f t="shared" si="250"/>
        <v>635808</v>
      </c>
      <c r="Q915" s="143" t="s">
        <v>47</v>
      </c>
      <c r="R915" s="148">
        <v>268400</v>
      </c>
      <c r="S915" s="148">
        <f>SUM(F915*R915)</f>
        <v>536800</v>
      </c>
      <c r="T915" s="149">
        <v>0.22</v>
      </c>
      <c r="U915" s="121">
        <f t="shared" si="251"/>
        <v>118096</v>
      </c>
      <c r="V915" s="121">
        <f t="shared" si="247"/>
        <v>418704</v>
      </c>
      <c r="W915" s="146">
        <f t="shared" si="248"/>
        <v>418704</v>
      </c>
      <c r="X915" s="149">
        <v>0.11</v>
      </c>
      <c r="Y915" s="146">
        <f>SUM(W915)+(W915*X915)</f>
        <v>464761.44</v>
      </c>
    </row>
    <row r="916" spans="1:25" s="20" customFormat="1" ht="15.5" x14ac:dyDescent="0.35">
      <c r="A916" s="139">
        <v>19</v>
      </c>
      <c r="B916" s="140">
        <v>45896</v>
      </c>
      <c r="C916" s="141">
        <v>119100825</v>
      </c>
      <c r="D916" s="139" t="s">
        <v>432</v>
      </c>
      <c r="E916" s="491" t="s">
        <v>551</v>
      </c>
      <c r="F916" s="139">
        <v>45</v>
      </c>
      <c r="G916" s="147" t="s">
        <v>52</v>
      </c>
      <c r="H916" s="515">
        <v>133333.33300000001</v>
      </c>
      <c r="I916" s="145">
        <f t="shared" si="244"/>
        <v>5999999.9850000003</v>
      </c>
      <c r="J916" s="149">
        <v>0</v>
      </c>
      <c r="K916" s="146">
        <f t="shared" si="245"/>
        <v>0</v>
      </c>
      <c r="L916" s="145">
        <f t="shared" si="246"/>
        <v>5999999.9850000003</v>
      </c>
      <c r="M916" s="121">
        <f>SUM(L916:L916)</f>
        <v>5999999.9850000003</v>
      </c>
      <c r="N916" s="121">
        <f t="shared" si="249"/>
        <v>659999.99835000001</v>
      </c>
      <c r="O916" s="121">
        <f>SUM(M916*1.5%)</f>
        <v>89999.999775000004</v>
      </c>
      <c r="P916" s="121">
        <f t="shared" si="250"/>
        <v>6659999.9833500003</v>
      </c>
      <c r="Q916" s="258" t="s">
        <v>273</v>
      </c>
      <c r="R916" s="516">
        <v>93333</v>
      </c>
      <c r="S916" s="148">
        <f>SUM(F916*R916)</f>
        <v>4199985</v>
      </c>
      <c r="T916" s="147">
        <v>0</v>
      </c>
      <c r="U916" s="121">
        <f t="shared" si="251"/>
        <v>0</v>
      </c>
      <c r="V916" s="121">
        <f t="shared" si="247"/>
        <v>4199985</v>
      </c>
      <c r="W916" s="146">
        <f t="shared" si="248"/>
        <v>4199985</v>
      </c>
      <c r="X916" s="147">
        <v>0.11</v>
      </c>
      <c r="Y916" s="146">
        <f t="shared" ref="Y916:Y947" si="252">SUM(W916+(W916*X916))</f>
        <v>4661983.3499999996</v>
      </c>
    </row>
    <row r="917" spans="1:25" s="120" customFormat="1" ht="15.5" x14ac:dyDescent="0.35">
      <c r="A917" s="786">
        <v>20</v>
      </c>
      <c r="B917" s="783">
        <v>45877</v>
      </c>
      <c r="C917" s="838" t="s">
        <v>664</v>
      </c>
      <c r="D917" s="786" t="s">
        <v>37</v>
      </c>
      <c r="E917" s="172" t="s">
        <v>353</v>
      </c>
      <c r="F917" s="318">
        <v>20</v>
      </c>
      <c r="G917" s="319" t="s">
        <v>45</v>
      </c>
      <c r="H917" s="204">
        <v>27000</v>
      </c>
      <c r="I917" s="412">
        <f t="shared" si="244"/>
        <v>540000</v>
      </c>
      <c r="J917" s="319">
        <v>0.2</v>
      </c>
      <c r="K917" s="382">
        <f t="shared" si="245"/>
        <v>108000</v>
      </c>
      <c r="L917" s="382">
        <f t="shared" si="246"/>
        <v>432000</v>
      </c>
      <c r="M917" s="846">
        <f>SUM(L917:L954)</f>
        <v>85300108.799999997</v>
      </c>
      <c r="N917" s="846">
        <f t="shared" si="249"/>
        <v>9383011.9680000003</v>
      </c>
      <c r="O917" s="187"/>
      <c r="P917" s="846">
        <f t="shared" si="250"/>
        <v>94683120.767999992</v>
      </c>
      <c r="Q917" s="485" t="s">
        <v>88</v>
      </c>
      <c r="R917" s="337">
        <v>9009</v>
      </c>
      <c r="S917" s="649">
        <f>SUM(F917*R917)</f>
        <v>180180</v>
      </c>
      <c r="T917" s="638">
        <v>0</v>
      </c>
      <c r="U917" s="239">
        <f t="shared" si="251"/>
        <v>0</v>
      </c>
      <c r="V917" s="239">
        <f t="shared" si="247"/>
        <v>180180</v>
      </c>
      <c r="W917" s="238">
        <f t="shared" si="248"/>
        <v>180180</v>
      </c>
      <c r="X917" s="638">
        <v>0</v>
      </c>
      <c r="Y917" s="238">
        <f t="shared" si="252"/>
        <v>180180</v>
      </c>
    </row>
    <row r="918" spans="1:25" s="120" customFormat="1" ht="15.5" x14ac:dyDescent="0.35">
      <c r="A918" s="787"/>
      <c r="B918" s="784"/>
      <c r="C918" s="787"/>
      <c r="D918" s="787"/>
      <c r="E918" s="282" t="s">
        <v>115</v>
      </c>
      <c r="F918" s="310">
        <v>5</v>
      </c>
      <c r="G918" s="311" t="s">
        <v>648</v>
      </c>
      <c r="H918" s="312">
        <v>268750</v>
      </c>
      <c r="I918" s="413">
        <f t="shared" si="244"/>
        <v>1343750</v>
      </c>
      <c r="J918" s="311">
        <v>0.2</v>
      </c>
      <c r="K918" s="415">
        <f t="shared" si="245"/>
        <v>268750</v>
      </c>
      <c r="L918" s="415">
        <f t="shared" si="246"/>
        <v>1075000</v>
      </c>
      <c r="M918" s="848"/>
      <c r="N918" s="848"/>
      <c r="O918" s="197"/>
      <c r="P918" s="848"/>
      <c r="Q918" s="484" t="s">
        <v>258</v>
      </c>
      <c r="R918" s="483">
        <v>424765</v>
      </c>
      <c r="S918" s="155">
        <f>SUM(F918*R918)</f>
        <v>2123825</v>
      </c>
      <c r="T918" s="156">
        <v>0</v>
      </c>
      <c r="U918" s="480">
        <f t="shared" si="251"/>
        <v>0</v>
      </c>
      <c r="V918" s="480">
        <f t="shared" si="247"/>
        <v>2123825</v>
      </c>
      <c r="W918" s="424">
        <f t="shared" si="248"/>
        <v>2123825</v>
      </c>
      <c r="X918" s="156">
        <v>0.11</v>
      </c>
      <c r="Y918" s="424">
        <f t="shared" si="252"/>
        <v>2357445.75</v>
      </c>
    </row>
    <row r="919" spans="1:25" s="120" customFormat="1" ht="15.5" x14ac:dyDescent="0.35">
      <c r="A919" s="787"/>
      <c r="B919" s="784"/>
      <c r="C919" s="787"/>
      <c r="D919" s="787"/>
      <c r="E919" s="130" t="s">
        <v>348</v>
      </c>
      <c r="F919" s="310">
        <v>20</v>
      </c>
      <c r="G919" s="158" t="s">
        <v>45</v>
      </c>
      <c r="H919" s="312">
        <v>31250</v>
      </c>
      <c r="I919" s="413">
        <f t="shared" si="244"/>
        <v>625000</v>
      </c>
      <c r="J919" s="311">
        <v>0.2</v>
      </c>
      <c r="K919" s="415">
        <f t="shared" si="245"/>
        <v>125000</v>
      </c>
      <c r="L919" s="415">
        <f t="shared" si="246"/>
        <v>500000</v>
      </c>
      <c r="M919" s="848"/>
      <c r="N919" s="848"/>
      <c r="O919" s="197"/>
      <c r="P919" s="848"/>
      <c r="Q919" s="484" t="s">
        <v>212</v>
      </c>
      <c r="R919" s="483">
        <v>13514</v>
      </c>
      <c r="S919" s="155">
        <f>SUM(F919*R919)</f>
        <v>270280</v>
      </c>
      <c r="T919" s="156">
        <v>0</v>
      </c>
      <c r="U919" s="480">
        <f t="shared" si="251"/>
        <v>0</v>
      </c>
      <c r="V919" s="480">
        <f t="shared" si="247"/>
        <v>270280</v>
      </c>
      <c r="W919" s="424">
        <f t="shared" si="248"/>
        <v>270280</v>
      </c>
      <c r="X919" s="156">
        <v>0.11</v>
      </c>
      <c r="Y919" s="424">
        <f t="shared" si="252"/>
        <v>300010.8</v>
      </c>
    </row>
    <row r="920" spans="1:25" s="120" customFormat="1" ht="15.5" x14ac:dyDescent="0.35">
      <c r="A920" s="787"/>
      <c r="B920" s="784"/>
      <c r="C920" s="787"/>
      <c r="D920" s="787"/>
      <c r="E920" s="125" t="s">
        <v>119</v>
      </c>
      <c r="F920" s="75">
        <v>1</v>
      </c>
      <c r="G920" s="158" t="s">
        <v>39</v>
      </c>
      <c r="H920" s="157">
        <v>131000</v>
      </c>
      <c r="I920" s="413">
        <f t="shared" si="244"/>
        <v>131000</v>
      </c>
      <c r="J920" s="158">
        <v>0.2</v>
      </c>
      <c r="K920" s="415">
        <f t="shared" si="245"/>
        <v>26200</v>
      </c>
      <c r="L920" s="415">
        <f t="shared" si="246"/>
        <v>104800</v>
      </c>
      <c r="M920" s="848"/>
      <c r="N920" s="848"/>
      <c r="O920" s="197"/>
      <c r="P920" s="848"/>
      <c r="Q920" s="484" t="s">
        <v>104</v>
      </c>
      <c r="R920" s="483">
        <v>50000</v>
      </c>
      <c r="S920" s="155">
        <f>SUM(F920*R920)</f>
        <v>50000</v>
      </c>
      <c r="T920" s="156">
        <v>0</v>
      </c>
      <c r="U920" s="480">
        <f t="shared" si="251"/>
        <v>0</v>
      </c>
      <c r="V920" s="480">
        <f t="shared" si="247"/>
        <v>50000</v>
      </c>
      <c r="W920" s="424">
        <f t="shared" si="248"/>
        <v>50000</v>
      </c>
      <c r="X920" s="156">
        <v>0.11</v>
      </c>
      <c r="Y920" s="424">
        <f t="shared" si="252"/>
        <v>55500</v>
      </c>
    </row>
    <row r="921" spans="1:25" s="120" customFormat="1" ht="15.5" x14ac:dyDescent="0.35">
      <c r="A921" s="787"/>
      <c r="B921" s="784"/>
      <c r="C921" s="787"/>
      <c r="D921" s="787"/>
      <c r="E921" s="125" t="s">
        <v>114</v>
      </c>
      <c r="F921" s="732">
        <v>2</v>
      </c>
      <c r="G921" s="158" t="s">
        <v>39</v>
      </c>
      <c r="H921" s="157">
        <v>1592000</v>
      </c>
      <c r="I921" s="413">
        <f t="shared" si="244"/>
        <v>3184000</v>
      </c>
      <c r="J921" s="158">
        <v>0</v>
      </c>
      <c r="K921" s="415">
        <f t="shared" si="245"/>
        <v>0</v>
      </c>
      <c r="L921" s="415">
        <f t="shared" si="246"/>
        <v>3184000</v>
      </c>
      <c r="M921" s="848"/>
      <c r="N921" s="848"/>
      <c r="O921" s="197"/>
      <c r="P921" s="848"/>
      <c r="Q921" s="484" t="s">
        <v>258</v>
      </c>
      <c r="R921" s="483">
        <v>473110</v>
      </c>
      <c r="S921" s="155">
        <f>SUM(F921*R921)</f>
        <v>946220</v>
      </c>
      <c r="T921" s="156">
        <v>0</v>
      </c>
      <c r="U921" s="480">
        <f t="shared" si="251"/>
        <v>0</v>
      </c>
      <c r="V921" s="480">
        <f t="shared" si="247"/>
        <v>946220</v>
      </c>
      <c r="W921" s="424">
        <f t="shared" si="248"/>
        <v>946220</v>
      </c>
      <c r="X921" s="156">
        <v>0.11</v>
      </c>
      <c r="Y921" s="424">
        <f t="shared" si="252"/>
        <v>1050304.2</v>
      </c>
    </row>
    <row r="922" spans="1:25" s="120" customFormat="1" ht="15.5" x14ac:dyDescent="0.35">
      <c r="A922" s="787"/>
      <c r="B922" s="784"/>
      <c r="C922" s="787"/>
      <c r="D922" s="787"/>
      <c r="E922" s="282" t="s">
        <v>178</v>
      </c>
      <c r="F922" s="732">
        <v>1</v>
      </c>
      <c r="G922" s="311" t="s">
        <v>39</v>
      </c>
      <c r="H922" s="312">
        <v>3328000</v>
      </c>
      <c r="I922" s="413">
        <f t="shared" si="244"/>
        <v>3328000</v>
      </c>
      <c r="J922" s="311">
        <v>0</v>
      </c>
      <c r="K922" s="415">
        <f t="shared" si="245"/>
        <v>0</v>
      </c>
      <c r="L922" s="415">
        <f t="shared" si="246"/>
        <v>3328000</v>
      </c>
      <c r="M922" s="848"/>
      <c r="N922" s="848"/>
      <c r="O922" s="197"/>
      <c r="P922" s="848"/>
      <c r="Q922" s="484" t="s">
        <v>258</v>
      </c>
      <c r="R922" s="483">
        <v>500500</v>
      </c>
      <c r="S922" s="155">
        <f>SUM(F922*R922)</f>
        <v>500500</v>
      </c>
      <c r="T922" s="156">
        <v>0</v>
      </c>
      <c r="U922" s="480">
        <f t="shared" si="251"/>
        <v>0</v>
      </c>
      <c r="V922" s="480">
        <f t="shared" si="247"/>
        <v>500500</v>
      </c>
      <c r="W922" s="424">
        <f t="shared" si="248"/>
        <v>500500</v>
      </c>
      <c r="X922" s="156">
        <v>0.11</v>
      </c>
      <c r="Y922" s="424">
        <f t="shared" si="252"/>
        <v>555555</v>
      </c>
    </row>
    <row r="923" spans="1:25" s="120" customFormat="1" ht="15.5" x14ac:dyDescent="0.35">
      <c r="A923" s="787"/>
      <c r="B923" s="784"/>
      <c r="C923" s="787"/>
      <c r="D923" s="787"/>
      <c r="E923" s="282" t="s">
        <v>117</v>
      </c>
      <c r="F923" s="732">
        <v>5</v>
      </c>
      <c r="G923" s="311" t="s">
        <v>45</v>
      </c>
      <c r="H923" s="312">
        <v>656250</v>
      </c>
      <c r="I923" s="413">
        <f t="shared" si="244"/>
        <v>3281250</v>
      </c>
      <c r="J923" s="311">
        <v>0.2</v>
      </c>
      <c r="K923" s="415">
        <f t="shared" si="245"/>
        <v>656250</v>
      </c>
      <c r="L923" s="415">
        <f t="shared" si="246"/>
        <v>2625000</v>
      </c>
      <c r="M923" s="848"/>
      <c r="N923" s="848"/>
      <c r="O923" s="197"/>
      <c r="P923" s="848"/>
      <c r="Q923" s="270" t="s">
        <v>118</v>
      </c>
      <c r="R923" s="483">
        <v>2173500</v>
      </c>
      <c r="S923" s="155">
        <f>SUM(F923*R923)</f>
        <v>10867500</v>
      </c>
      <c r="T923" s="156">
        <v>0.2</v>
      </c>
      <c r="U923" s="480">
        <f t="shared" si="251"/>
        <v>2173500</v>
      </c>
      <c r="V923" s="480">
        <f t="shared" si="247"/>
        <v>8694000</v>
      </c>
      <c r="W923" s="424">
        <f t="shared" si="248"/>
        <v>8694000</v>
      </c>
      <c r="X923" s="156">
        <v>0.11</v>
      </c>
      <c r="Y923" s="424">
        <f t="shared" si="252"/>
        <v>9650340</v>
      </c>
    </row>
    <row r="924" spans="1:25" s="120" customFormat="1" ht="15.5" x14ac:dyDescent="0.35">
      <c r="A924" s="787"/>
      <c r="B924" s="784"/>
      <c r="C924" s="787"/>
      <c r="D924" s="787"/>
      <c r="E924" s="125" t="s">
        <v>221</v>
      </c>
      <c r="F924" s="75">
        <v>2</v>
      </c>
      <c r="G924" s="158" t="s">
        <v>45</v>
      </c>
      <c r="H924" s="157">
        <v>235000</v>
      </c>
      <c r="I924" s="413">
        <f t="shared" si="244"/>
        <v>470000</v>
      </c>
      <c r="J924" s="158">
        <v>0.2</v>
      </c>
      <c r="K924" s="415">
        <f t="shared" si="245"/>
        <v>94000</v>
      </c>
      <c r="L924" s="415">
        <f t="shared" si="246"/>
        <v>376000</v>
      </c>
      <c r="M924" s="848"/>
      <c r="N924" s="848"/>
      <c r="O924" s="197"/>
      <c r="P924" s="848"/>
      <c r="Q924" s="484" t="s">
        <v>360</v>
      </c>
      <c r="R924" s="483">
        <v>380000</v>
      </c>
      <c r="S924" s="155">
        <f>SUM(F924*R924)</f>
        <v>760000</v>
      </c>
      <c r="T924" s="156">
        <v>0.5</v>
      </c>
      <c r="U924" s="480">
        <f t="shared" si="251"/>
        <v>380000</v>
      </c>
      <c r="V924" s="480">
        <f t="shared" si="247"/>
        <v>380000</v>
      </c>
      <c r="W924" s="424">
        <f t="shared" si="248"/>
        <v>380000</v>
      </c>
      <c r="X924" s="156">
        <v>0.11</v>
      </c>
      <c r="Y924" s="424">
        <f t="shared" si="252"/>
        <v>421800</v>
      </c>
    </row>
    <row r="925" spans="1:25" ht="15.5" x14ac:dyDescent="0.35">
      <c r="A925" s="787"/>
      <c r="B925" s="784"/>
      <c r="C925" s="787"/>
      <c r="D925" s="787"/>
      <c r="E925" s="260" t="s">
        <v>311</v>
      </c>
      <c r="F925" s="310">
        <v>4</v>
      </c>
      <c r="G925" s="311" t="s">
        <v>45</v>
      </c>
      <c r="H925" s="600">
        <v>387500</v>
      </c>
      <c r="I925" s="413">
        <f t="shared" si="244"/>
        <v>1550000</v>
      </c>
      <c r="J925" s="311">
        <v>0</v>
      </c>
      <c r="K925" s="415">
        <f t="shared" si="245"/>
        <v>0</v>
      </c>
      <c r="L925" s="415">
        <f t="shared" si="246"/>
        <v>1550000</v>
      </c>
      <c r="M925" s="848"/>
      <c r="N925" s="848"/>
      <c r="O925" s="197"/>
      <c r="P925" s="848"/>
      <c r="Q925" s="57" t="s">
        <v>47</v>
      </c>
      <c r="R925" s="166">
        <v>286000</v>
      </c>
      <c r="S925" s="155">
        <f>SUM(F925*R925)</f>
        <v>1144000</v>
      </c>
      <c r="T925" s="156">
        <v>0.22</v>
      </c>
      <c r="U925" s="480">
        <f t="shared" si="251"/>
        <v>251680</v>
      </c>
      <c r="V925" s="480">
        <f t="shared" si="247"/>
        <v>892320</v>
      </c>
      <c r="W925" s="424">
        <f t="shared" si="248"/>
        <v>892320</v>
      </c>
      <c r="X925" s="156">
        <v>0.11</v>
      </c>
      <c r="Y925" s="424">
        <f t="shared" si="252"/>
        <v>990475.2</v>
      </c>
    </row>
    <row r="926" spans="1:25" s="120" customFormat="1" ht="15.5" x14ac:dyDescent="0.35">
      <c r="A926" s="787"/>
      <c r="B926" s="784"/>
      <c r="C926" s="787"/>
      <c r="D926" s="787"/>
      <c r="E926" s="125" t="s">
        <v>109</v>
      </c>
      <c r="F926" s="75">
        <v>1</v>
      </c>
      <c r="G926" s="311" t="s">
        <v>50</v>
      </c>
      <c r="H926" s="157">
        <v>5167000</v>
      </c>
      <c r="I926" s="413">
        <f t="shared" si="244"/>
        <v>5167000</v>
      </c>
      <c r="J926" s="311">
        <v>0</v>
      </c>
      <c r="K926" s="415">
        <f t="shared" si="245"/>
        <v>0</v>
      </c>
      <c r="L926" s="415">
        <f t="shared" si="246"/>
        <v>5167000</v>
      </c>
      <c r="M926" s="848"/>
      <c r="N926" s="848"/>
      <c r="O926" s="197"/>
      <c r="P926" s="848"/>
      <c r="Q926" s="484" t="s">
        <v>258</v>
      </c>
      <c r="R926" s="483">
        <v>2900000</v>
      </c>
      <c r="S926" s="155">
        <f>SUM(F926*R926)</f>
        <v>2900000</v>
      </c>
      <c r="T926" s="156">
        <v>0</v>
      </c>
      <c r="U926" s="480">
        <f t="shared" si="251"/>
        <v>0</v>
      </c>
      <c r="V926" s="480">
        <f t="shared" si="247"/>
        <v>2900000</v>
      </c>
      <c r="W926" s="424">
        <f t="shared" si="248"/>
        <v>2900000</v>
      </c>
      <c r="X926" s="156">
        <v>0.11</v>
      </c>
      <c r="Y926" s="424">
        <f t="shared" si="252"/>
        <v>3219000</v>
      </c>
    </row>
    <row r="927" spans="1:25" s="120" customFormat="1" ht="15.5" x14ac:dyDescent="0.35">
      <c r="A927" s="787"/>
      <c r="B927" s="784"/>
      <c r="C927" s="787"/>
      <c r="D927" s="787"/>
      <c r="E927" s="125" t="s">
        <v>155</v>
      </c>
      <c r="F927" s="732">
        <v>4</v>
      </c>
      <c r="G927" s="158" t="s">
        <v>45</v>
      </c>
      <c r="H927" s="157">
        <v>1682000</v>
      </c>
      <c r="I927" s="413">
        <f t="shared" si="244"/>
        <v>6728000</v>
      </c>
      <c r="J927" s="311">
        <v>0</v>
      </c>
      <c r="K927" s="415">
        <f t="shared" si="245"/>
        <v>0</v>
      </c>
      <c r="L927" s="415">
        <f t="shared" si="246"/>
        <v>6728000</v>
      </c>
      <c r="M927" s="848"/>
      <c r="N927" s="848"/>
      <c r="O927" s="197"/>
      <c r="P927" s="848"/>
      <c r="Q927" s="484" t="s">
        <v>258</v>
      </c>
      <c r="R927" s="483">
        <v>557000</v>
      </c>
      <c r="S927" s="155">
        <f>SUM(F927*R927)</f>
        <v>2228000</v>
      </c>
      <c r="T927" s="156">
        <v>0</v>
      </c>
      <c r="U927" s="480">
        <f t="shared" si="251"/>
        <v>0</v>
      </c>
      <c r="V927" s="480">
        <f t="shared" si="247"/>
        <v>2228000</v>
      </c>
      <c r="W927" s="424">
        <f t="shared" si="248"/>
        <v>2228000</v>
      </c>
      <c r="X927" s="156">
        <v>0.11</v>
      </c>
      <c r="Y927" s="424">
        <f t="shared" si="252"/>
        <v>2473080</v>
      </c>
    </row>
    <row r="928" spans="1:25" s="120" customFormat="1" ht="15.5" x14ac:dyDescent="0.35">
      <c r="A928" s="787"/>
      <c r="B928" s="784"/>
      <c r="C928" s="787"/>
      <c r="D928" s="787"/>
      <c r="E928" s="290" t="s">
        <v>162</v>
      </c>
      <c r="F928" s="732">
        <v>1</v>
      </c>
      <c r="G928" s="158" t="s">
        <v>46</v>
      </c>
      <c r="H928" s="157">
        <v>562000</v>
      </c>
      <c r="I928" s="413">
        <f t="shared" si="244"/>
        <v>562000</v>
      </c>
      <c r="J928" s="311">
        <v>0</v>
      </c>
      <c r="K928" s="415">
        <f t="shared" si="245"/>
        <v>0</v>
      </c>
      <c r="L928" s="415">
        <f t="shared" si="246"/>
        <v>562000</v>
      </c>
      <c r="M928" s="848"/>
      <c r="N928" s="848"/>
      <c r="O928" s="197"/>
      <c r="P928" s="848"/>
      <c r="Q928" s="484" t="s">
        <v>258</v>
      </c>
      <c r="R928" s="483">
        <v>304000</v>
      </c>
      <c r="S928" s="155">
        <f>SUM(F928*R928)</f>
        <v>304000</v>
      </c>
      <c r="T928" s="156">
        <v>0</v>
      </c>
      <c r="U928" s="480">
        <f t="shared" si="251"/>
        <v>0</v>
      </c>
      <c r="V928" s="480">
        <f t="shared" si="247"/>
        <v>304000</v>
      </c>
      <c r="W928" s="424">
        <f t="shared" si="248"/>
        <v>304000</v>
      </c>
      <c r="X928" s="156">
        <v>0.11</v>
      </c>
      <c r="Y928" s="424">
        <f t="shared" si="252"/>
        <v>337440</v>
      </c>
    </row>
    <row r="929" spans="1:25" s="120" customFormat="1" ht="15.5" x14ac:dyDescent="0.35">
      <c r="A929" s="787"/>
      <c r="B929" s="784"/>
      <c r="C929" s="787"/>
      <c r="D929" s="787"/>
      <c r="E929" s="282" t="s">
        <v>176</v>
      </c>
      <c r="F929" s="732">
        <v>1</v>
      </c>
      <c r="G929" s="311" t="s">
        <v>46</v>
      </c>
      <c r="H929" s="157">
        <v>989000</v>
      </c>
      <c r="I929" s="413">
        <f t="shared" si="244"/>
        <v>989000</v>
      </c>
      <c r="J929" s="311">
        <v>0</v>
      </c>
      <c r="K929" s="415">
        <f t="shared" si="245"/>
        <v>0</v>
      </c>
      <c r="L929" s="415">
        <f t="shared" si="246"/>
        <v>989000</v>
      </c>
      <c r="M929" s="848"/>
      <c r="N929" s="848"/>
      <c r="O929" s="197"/>
      <c r="P929" s="848"/>
      <c r="Q929" s="484" t="s">
        <v>40</v>
      </c>
      <c r="R929" s="483">
        <v>877000</v>
      </c>
      <c r="S929" s="155">
        <f>SUM(F929*R929)</f>
        <v>877000</v>
      </c>
      <c r="T929" s="156">
        <v>0.3</v>
      </c>
      <c r="U929" s="480">
        <f t="shared" si="251"/>
        <v>263100</v>
      </c>
      <c r="V929" s="480">
        <f t="shared" si="247"/>
        <v>613900</v>
      </c>
      <c r="W929" s="424">
        <f t="shared" si="248"/>
        <v>613900</v>
      </c>
      <c r="X929" s="156">
        <v>0.11</v>
      </c>
      <c r="Y929" s="424">
        <f t="shared" si="252"/>
        <v>681429</v>
      </c>
    </row>
    <row r="930" spans="1:25" s="120" customFormat="1" ht="15.5" x14ac:dyDescent="0.35">
      <c r="A930" s="787"/>
      <c r="B930" s="784"/>
      <c r="C930" s="787"/>
      <c r="D930" s="787"/>
      <c r="E930" s="282" t="s">
        <v>172</v>
      </c>
      <c r="F930" s="732">
        <v>2</v>
      </c>
      <c r="G930" s="311" t="s">
        <v>45</v>
      </c>
      <c r="H930" s="312">
        <v>2414000</v>
      </c>
      <c r="I930" s="413">
        <f t="shared" si="244"/>
        <v>4828000</v>
      </c>
      <c r="J930" s="311">
        <v>0</v>
      </c>
      <c r="K930" s="415">
        <f t="shared" si="245"/>
        <v>0</v>
      </c>
      <c r="L930" s="415">
        <f t="shared" si="246"/>
        <v>4828000</v>
      </c>
      <c r="M930" s="848"/>
      <c r="N930" s="848"/>
      <c r="O930" s="197"/>
      <c r="P930" s="848"/>
      <c r="Q930" s="484" t="s">
        <v>258</v>
      </c>
      <c r="R930" s="483">
        <v>900811</v>
      </c>
      <c r="S930" s="155">
        <f>SUM(F930*R930)</f>
        <v>1801622</v>
      </c>
      <c r="T930" s="156">
        <v>0</v>
      </c>
      <c r="U930" s="480">
        <f t="shared" si="251"/>
        <v>0</v>
      </c>
      <c r="V930" s="480">
        <f t="shared" si="247"/>
        <v>1801622</v>
      </c>
      <c r="W930" s="424">
        <f t="shared" si="248"/>
        <v>1801622</v>
      </c>
      <c r="X930" s="156">
        <v>0.11</v>
      </c>
      <c r="Y930" s="424">
        <f t="shared" si="252"/>
        <v>1999800.42</v>
      </c>
    </row>
    <row r="931" spans="1:25" s="120" customFormat="1" ht="15.5" x14ac:dyDescent="0.35">
      <c r="A931" s="787"/>
      <c r="B931" s="784"/>
      <c r="C931" s="787"/>
      <c r="D931" s="787"/>
      <c r="E931" s="125" t="s">
        <v>156</v>
      </c>
      <c r="F931" s="732">
        <v>1</v>
      </c>
      <c r="G931" s="158" t="s">
        <v>39</v>
      </c>
      <c r="H931" s="157">
        <v>489000</v>
      </c>
      <c r="I931" s="413">
        <f t="shared" si="244"/>
        <v>489000</v>
      </c>
      <c r="J931" s="311">
        <v>0</v>
      </c>
      <c r="K931" s="415">
        <f t="shared" si="245"/>
        <v>0</v>
      </c>
      <c r="L931" s="415">
        <f t="shared" si="246"/>
        <v>489000</v>
      </c>
      <c r="M931" s="848"/>
      <c r="N931" s="848"/>
      <c r="O931" s="197"/>
      <c r="P931" s="848"/>
      <c r="Q931" s="484" t="s">
        <v>258</v>
      </c>
      <c r="R931" s="483">
        <v>211255</v>
      </c>
      <c r="S931" s="155">
        <f>SUM(F931*R931)</f>
        <v>211255</v>
      </c>
      <c r="T931" s="156">
        <v>0</v>
      </c>
      <c r="U931" s="480">
        <f t="shared" si="251"/>
        <v>0</v>
      </c>
      <c r="V931" s="480">
        <f t="shared" si="247"/>
        <v>211255</v>
      </c>
      <c r="W931" s="424">
        <f t="shared" si="248"/>
        <v>211255</v>
      </c>
      <c r="X931" s="156">
        <v>0.11</v>
      </c>
      <c r="Y931" s="424">
        <f t="shared" si="252"/>
        <v>234493.05</v>
      </c>
    </row>
    <row r="932" spans="1:25" s="120" customFormat="1" ht="15.5" x14ac:dyDescent="0.35">
      <c r="A932" s="787"/>
      <c r="B932" s="784"/>
      <c r="C932" s="787"/>
      <c r="D932" s="787"/>
      <c r="E932" s="282" t="s">
        <v>173</v>
      </c>
      <c r="F932" s="75">
        <v>1</v>
      </c>
      <c r="G932" s="158" t="s">
        <v>46</v>
      </c>
      <c r="H932" s="157">
        <v>905000</v>
      </c>
      <c r="I932" s="413">
        <f t="shared" si="244"/>
        <v>905000</v>
      </c>
      <c r="J932" s="311">
        <v>0</v>
      </c>
      <c r="K932" s="415">
        <f t="shared" si="245"/>
        <v>0</v>
      </c>
      <c r="L932" s="415">
        <f t="shared" si="246"/>
        <v>905000</v>
      </c>
      <c r="M932" s="848"/>
      <c r="N932" s="848"/>
      <c r="O932" s="197"/>
      <c r="P932" s="848"/>
      <c r="Q932" s="484" t="s">
        <v>258</v>
      </c>
      <c r="R932" s="483">
        <v>459250</v>
      </c>
      <c r="S932" s="155">
        <f>SUM(F932*R932)</f>
        <v>459250</v>
      </c>
      <c r="T932" s="156">
        <v>0</v>
      </c>
      <c r="U932" s="480">
        <f t="shared" si="251"/>
        <v>0</v>
      </c>
      <c r="V932" s="480">
        <f t="shared" si="247"/>
        <v>459250</v>
      </c>
      <c r="W932" s="424">
        <f t="shared" si="248"/>
        <v>459250</v>
      </c>
      <c r="X932" s="156">
        <v>0.11</v>
      </c>
      <c r="Y932" s="424">
        <f t="shared" si="252"/>
        <v>509767.5</v>
      </c>
    </row>
    <row r="933" spans="1:25" s="120" customFormat="1" ht="15.5" x14ac:dyDescent="0.35">
      <c r="A933" s="787"/>
      <c r="B933" s="784"/>
      <c r="C933" s="787"/>
      <c r="D933" s="787"/>
      <c r="E933" s="125" t="s">
        <v>59</v>
      </c>
      <c r="F933" s="732">
        <v>3</v>
      </c>
      <c r="G933" s="158" t="s">
        <v>42</v>
      </c>
      <c r="H933" s="157">
        <v>2892000</v>
      </c>
      <c r="I933" s="413">
        <f t="shared" si="244"/>
        <v>8676000</v>
      </c>
      <c r="J933" s="311">
        <v>0</v>
      </c>
      <c r="K933" s="415">
        <f t="shared" si="245"/>
        <v>0</v>
      </c>
      <c r="L933" s="415">
        <f t="shared" si="246"/>
        <v>8676000</v>
      </c>
      <c r="M933" s="848"/>
      <c r="N933" s="848"/>
      <c r="O933" s="197"/>
      <c r="P933" s="848"/>
      <c r="Q933" s="484" t="s">
        <v>258</v>
      </c>
      <c r="R933" s="483">
        <v>1462000</v>
      </c>
      <c r="S933" s="155">
        <f>SUM(F933*R933)</f>
        <v>4386000</v>
      </c>
      <c r="T933" s="156">
        <v>0</v>
      </c>
      <c r="U933" s="480">
        <f t="shared" si="251"/>
        <v>0</v>
      </c>
      <c r="V933" s="480">
        <f t="shared" si="247"/>
        <v>4386000</v>
      </c>
      <c r="W933" s="424">
        <f t="shared" si="248"/>
        <v>4386000</v>
      </c>
      <c r="X933" s="156">
        <v>0.11</v>
      </c>
      <c r="Y933" s="424">
        <f t="shared" si="252"/>
        <v>4868460</v>
      </c>
    </row>
    <row r="934" spans="1:25" s="120" customFormat="1" ht="15.5" x14ac:dyDescent="0.35">
      <c r="A934" s="787"/>
      <c r="B934" s="784"/>
      <c r="C934" s="787"/>
      <c r="D934" s="787"/>
      <c r="E934" s="125" t="s">
        <v>111</v>
      </c>
      <c r="F934" s="732">
        <v>4</v>
      </c>
      <c r="G934" s="158" t="s">
        <v>42</v>
      </c>
      <c r="H934" s="157">
        <v>1816000</v>
      </c>
      <c r="I934" s="413">
        <f t="shared" si="244"/>
        <v>7264000</v>
      </c>
      <c r="J934" s="311">
        <v>0</v>
      </c>
      <c r="K934" s="415">
        <f t="shared" si="245"/>
        <v>0</v>
      </c>
      <c r="L934" s="415">
        <f t="shared" si="246"/>
        <v>7264000</v>
      </c>
      <c r="M934" s="848"/>
      <c r="N934" s="848"/>
      <c r="O934" s="197"/>
      <c r="P934" s="848"/>
      <c r="Q934" s="484" t="s">
        <v>258</v>
      </c>
      <c r="R934" s="483">
        <v>658000</v>
      </c>
      <c r="S934" s="155">
        <f>SUM(F934*R934)</f>
        <v>2632000</v>
      </c>
      <c r="T934" s="156">
        <v>0</v>
      </c>
      <c r="U934" s="480">
        <f t="shared" si="251"/>
        <v>0</v>
      </c>
      <c r="V934" s="480">
        <f t="shared" si="247"/>
        <v>2632000</v>
      </c>
      <c r="W934" s="424">
        <f t="shared" si="248"/>
        <v>2632000</v>
      </c>
      <c r="X934" s="156">
        <v>0.11</v>
      </c>
      <c r="Y934" s="424">
        <f t="shared" si="252"/>
        <v>2921520</v>
      </c>
    </row>
    <row r="935" spans="1:25" s="35" customFormat="1" ht="48" customHeight="1" x14ac:dyDescent="0.35">
      <c r="A935" s="787"/>
      <c r="B935" s="784"/>
      <c r="C935" s="787"/>
      <c r="D935" s="787"/>
      <c r="E935" s="617" t="s">
        <v>274</v>
      </c>
      <c r="F935" s="733">
        <v>1</v>
      </c>
      <c r="G935" s="414" t="s">
        <v>45</v>
      </c>
      <c r="H935" s="612">
        <v>3600000</v>
      </c>
      <c r="I935" s="413">
        <f t="shared" si="244"/>
        <v>3600000</v>
      </c>
      <c r="J935" s="414">
        <v>0.2</v>
      </c>
      <c r="K935" s="415">
        <f t="shared" si="245"/>
        <v>720000</v>
      </c>
      <c r="L935" s="415">
        <f t="shared" si="246"/>
        <v>2880000</v>
      </c>
      <c r="M935" s="848"/>
      <c r="N935" s="848"/>
      <c r="O935" s="415">
        <f>SUM(M935+N935)</f>
        <v>0</v>
      </c>
      <c r="P935" s="848"/>
      <c r="Q935" s="285" t="s">
        <v>66</v>
      </c>
      <c r="R935" s="555">
        <v>1730000</v>
      </c>
      <c r="S935" s="155">
        <f>SUM(F935*R935)</f>
        <v>1730000</v>
      </c>
      <c r="T935" s="156">
        <v>0.5</v>
      </c>
      <c r="U935" s="480">
        <f t="shared" si="251"/>
        <v>865000</v>
      </c>
      <c r="V935" s="480">
        <f t="shared" si="247"/>
        <v>865000</v>
      </c>
      <c r="W935" s="480">
        <f t="shared" si="248"/>
        <v>865000</v>
      </c>
      <c r="X935" s="156">
        <v>0.11</v>
      </c>
      <c r="Y935" s="480">
        <f t="shared" si="252"/>
        <v>960150</v>
      </c>
    </row>
    <row r="936" spans="1:25" s="120" customFormat="1" ht="15.5" x14ac:dyDescent="0.35">
      <c r="A936" s="787"/>
      <c r="B936" s="784"/>
      <c r="C936" s="787"/>
      <c r="D936" s="787"/>
      <c r="E936" s="125" t="s">
        <v>355</v>
      </c>
      <c r="F936" s="732">
        <v>5</v>
      </c>
      <c r="G936" s="158" t="s">
        <v>45</v>
      </c>
      <c r="H936" s="157">
        <v>75000</v>
      </c>
      <c r="I936" s="413">
        <f t="shared" si="244"/>
        <v>375000</v>
      </c>
      <c r="J936" s="311">
        <v>0.2</v>
      </c>
      <c r="K936" s="415">
        <f t="shared" si="245"/>
        <v>75000</v>
      </c>
      <c r="L936" s="415">
        <f t="shared" si="246"/>
        <v>300000</v>
      </c>
      <c r="M936" s="848"/>
      <c r="N936" s="848"/>
      <c r="O936" s="197"/>
      <c r="P936" s="848"/>
      <c r="Q936" s="484" t="s">
        <v>68</v>
      </c>
      <c r="R936" s="483">
        <v>40000</v>
      </c>
      <c r="S936" s="155">
        <f>SUM(F936*R936)</f>
        <v>200000</v>
      </c>
      <c r="T936" s="156">
        <v>0</v>
      </c>
      <c r="U936" s="480">
        <f t="shared" si="251"/>
        <v>0</v>
      </c>
      <c r="V936" s="480">
        <f t="shared" si="247"/>
        <v>200000</v>
      </c>
      <c r="W936" s="424">
        <f t="shared" si="248"/>
        <v>200000</v>
      </c>
      <c r="X936" s="156">
        <v>0</v>
      </c>
      <c r="Y936" s="424">
        <f t="shared" si="252"/>
        <v>200000</v>
      </c>
    </row>
    <row r="937" spans="1:25" s="120" customFormat="1" ht="15.5" x14ac:dyDescent="0.35">
      <c r="A937" s="787"/>
      <c r="B937" s="784"/>
      <c r="C937" s="787"/>
      <c r="D937" s="787"/>
      <c r="E937" s="125" t="s">
        <v>163</v>
      </c>
      <c r="F937" s="732">
        <v>7</v>
      </c>
      <c r="G937" s="311" t="s">
        <v>45</v>
      </c>
      <c r="H937" s="157">
        <v>1260000</v>
      </c>
      <c r="I937" s="413">
        <f t="shared" si="244"/>
        <v>8820000</v>
      </c>
      <c r="J937" s="311">
        <v>0.2</v>
      </c>
      <c r="K937" s="415">
        <f t="shared" si="245"/>
        <v>1764000</v>
      </c>
      <c r="L937" s="415">
        <f t="shared" si="246"/>
        <v>7056000</v>
      </c>
      <c r="M937" s="848"/>
      <c r="N937" s="848"/>
      <c r="O937" s="197"/>
      <c r="P937" s="848"/>
      <c r="Q937" s="484" t="s">
        <v>361</v>
      </c>
      <c r="R937" s="483">
        <v>1491000</v>
      </c>
      <c r="S937" s="155">
        <f>SUM(F937*R937)</f>
        <v>10437000</v>
      </c>
      <c r="T937" s="156">
        <v>0.5</v>
      </c>
      <c r="U937" s="480">
        <f t="shared" si="251"/>
        <v>5218500</v>
      </c>
      <c r="V937" s="480">
        <f t="shared" si="247"/>
        <v>5218500</v>
      </c>
      <c r="W937" s="424">
        <f t="shared" si="248"/>
        <v>5218500</v>
      </c>
      <c r="X937" s="156">
        <v>0.11</v>
      </c>
      <c r="Y937" s="424">
        <f t="shared" si="252"/>
        <v>5792535</v>
      </c>
    </row>
    <row r="938" spans="1:25" s="120" customFormat="1" ht="15.5" x14ac:dyDescent="0.35">
      <c r="A938" s="787"/>
      <c r="B938" s="784"/>
      <c r="C938" s="787"/>
      <c r="D938" s="787"/>
      <c r="E938" s="282" t="s">
        <v>349</v>
      </c>
      <c r="F938" s="732">
        <v>1</v>
      </c>
      <c r="G938" s="311" t="s">
        <v>52</v>
      </c>
      <c r="H938" s="312">
        <v>350000</v>
      </c>
      <c r="I938" s="413">
        <f t="shared" si="244"/>
        <v>350000</v>
      </c>
      <c r="J938" s="311">
        <v>0.2</v>
      </c>
      <c r="K938" s="415">
        <f t="shared" si="245"/>
        <v>70000</v>
      </c>
      <c r="L938" s="415">
        <f t="shared" si="246"/>
        <v>280000</v>
      </c>
      <c r="M938" s="848"/>
      <c r="N938" s="848"/>
      <c r="O938" s="197"/>
      <c r="P938" s="848"/>
      <c r="Q938" s="484" t="s">
        <v>104</v>
      </c>
      <c r="R938" s="483">
        <v>140000</v>
      </c>
      <c r="S938" s="155">
        <f>SUM(F938*R938)</f>
        <v>140000</v>
      </c>
      <c r="T938" s="156">
        <v>0</v>
      </c>
      <c r="U938" s="480">
        <f t="shared" si="251"/>
        <v>0</v>
      </c>
      <c r="V938" s="480">
        <f t="shared" si="247"/>
        <v>140000</v>
      </c>
      <c r="W938" s="424">
        <f t="shared" si="248"/>
        <v>140000</v>
      </c>
      <c r="X938" s="156">
        <v>0.11</v>
      </c>
      <c r="Y938" s="424">
        <f t="shared" si="252"/>
        <v>155400</v>
      </c>
    </row>
    <row r="939" spans="1:25" s="120" customFormat="1" ht="15.5" x14ac:dyDescent="0.35">
      <c r="A939" s="787"/>
      <c r="B939" s="784"/>
      <c r="C939" s="787"/>
      <c r="D939" s="787"/>
      <c r="E939" s="125" t="s">
        <v>120</v>
      </c>
      <c r="F939" s="75">
        <v>3</v>
      </c>
      <c r="G939" s="311" t="s">
        <v>90</v>
      </c>
      <c r="H939" s="157">
        <v>44938</v>
      </c>
      <c r="I939" s="413">
        <f t="shared" si="244"/>
        <v>134814</v>
      </c>
      <c r="J939" s="311">
        <v>0.2</v>
      </c>
      <c r="K939" s="415">
        <f t="shared" si="245"/>
        <v>26962.800000000003</v>
      </c>
      <c r="L939" s="415">
        <f t="shared" si="246"/>
        <v>107851.2</v>
      </c>
      <c r="M939" s="848"/>
      <c r="N939" s="848"/>
      <c r="O939" s="197"/>
      <c r="P939" s="848"/>
      <c r="Q939" s="484" t="s">
        <v>124</v>
      </c>
      <c r="R939" s="483">
        <v>6000</v>
      </c>
      <c r="S939" s="155">
        <f>SUM(F939*R939)</f>
        <v>18000</v>
      </c>
      <c r="T939" s="156">
        <v>0</v>
      </c>
      <c r="U939" s="480">
        <f t="shared" si="251"/>
        <v>0</v>
      </c>
      <c r="V939" s="480">
        <f t="shared" si="247"/>
        <v>18000</v>
      </c>
      <c r="W939" s="424">
        <f t="shared" si="248"/>
        <v>18000</v>
      </c>
      <c r="X939" s="156">
        <v>0</v>
      </c>
      <c r="Y939" s="424">
        <f t="shared" si="252"/>
        <v>18000</v>
      </c>
    </row>
    <row r="940" spans="1:25" s="120" customFormat="1" ht="15.5" x14ac:dyDescent="0.35">
      <c r="A940" s="787"/>
      <c r="B940" s="784"/>
      <c r="C940" s="787"/>
      <c r="D940" s="787"/>
      <c r="E940" s="282" t="s">
        <v>191</v>
      </c>
      <c r="F940" s="732">
        <v>4</v>
      </c>
      <c r="G940" s="311" t="s">
        <v>42</v>
      </c>
      <c r="H940" s="157">
        <v>339000</v>
      </c>
      <c r="I940" s="413">
        <f t="shared" si="244"/>
        <v>1356000</v>
      </c>
      <c r="J940" s="311">
        <v>0</v>
      </c>
      <c r="K940" s="415">
        <f t="shared" si="245"/>
        <v>0</v>
      </c>
      <c r="L940" s="415">
        <f t="shared" si="246"/>
        <v>1356000</v>
      </c>
      <c r="M940" s="848"/>
      <c r="N940" s="848"/>
      <c r="O940" s="197"/>
      <c r="P940" s="848"/>
      <c r="Q940" s="484" t="s">
        <v>258</v>
      </c>
      <c r="R940" s="483">
        <v>150000</v>
      </c>
      <c r="S940" s="155">
        <f>SUM(F940*R940)</f>
        <v>600000</v>
      </c>
      <c r="T940" s="156">
        <v>0</v>
      </c>
      <c r="U940" s="480">
        <f t="shared" si="251"/>
        <v>0</v>
      </c>
      <c r="V940" s="480">
        <f t="shared" si="247"/>
        <v>600000</v>
      </c>
      <c r="W940" s="424">
        <f t="shared" si="248"/>
        <v>600000</v>
      </c>
      <c r="X940" s="156">
        <v>0.11</v>
      </c>
      <c r="Y940" s="424">
        <f t="shared" si="252"/>
        <v>666000</v>
      </c>
    </row>
    <row r="941" spans="1:25" s="120" customFormat="1" ht="15.5" x14ac:dyDescent="0.35">
      <c r="A941" s="787"/>
      <c r="B941" s="784"/>
      <c r="C941" s="787"/>
      <c r="D941" s="787"/>
      <c r="E941" s="125" t="s">
        <v>113</v>
      </c>
      <c r="F941" s="732">
        <v>15</v>
      </c>
      <c r="G941" s="311" t="s">
        <v>45</v>
      </c>
      <c r="H941" s="157">
        <v>464150</v>
      </c>
      <c r="I941" s="413">
        <f t="shared" si="244"/>
        <v>6962250</v>
      </c>
      <c r="J941" s="311">
        <v>0.2</v>
      </c>
      <c r="K941" s="415">
        <f t="shared" si="245"/>
        <v>1392450</v>
      </c>
      <c r="L941" s="415">
        <f t="shared" si="246"/>
        <v>5569800</v>
      </c>
      <c r="M941" s="848"/>
      <c r="N941" s="848"/>
      <c r="O941" s="197"/>
      <c r="P941" s="848"/>
      <c r="Q941" s="484" t="s">
        <v>259</v>
      </c>
      <c r="R941" s="483">
        <v>252253</v>
      </c>
      <c r="S941" s="155">
        <f>SUM(F941*R941)</f>
        <v>3783795</v>
      </c>
      <c r="T941" s="156">
        <v>0</v>
      </c>
      <c r="U941" s="480">
        <f t="shared" si="251"/>
        <v>0</v>
      </c>
      <c r="V941" s="480">
        <f t="shared" si="247"/>
        <v>3783795</v>
      </c>
      <c r="W941" s="424">
        <f t="shared" si="248"/>
        <v>3783795</v>
      </c>
      <c r="X941" s="156">
        <v>0.11</v>
      </c>
      <c r="Y941" s="424">
        <f t="shared" si="252"/>
        <v>4200012.45</v>
      </c>
    </row>
    <row r="942" spans="1:25" s="120" customFormat="1" ht="15.5" x14ac:dyDescent="0.35">
      <c r="A942" s="787"/>
      <c r="B942" s="784"/>
      <c r="C942" s="787"/>
      <c r="D942" s="787"/>
      <c r="E942" s="125" t="s">
        <v>61</v>
      </c>
      <c r="F942" s="732">
        <v>1</v>
      </c>
      <c r="G942" s="311" t="s">
        <v>39</v>
      </c>
      <c r="H942" s="157">
        <v>3609000</v>
      </c>
      <c r="I942" s="413">
        <f t="shared" ref="I942:I973" si="253">SUM(F942*H942)</f>
        <v>3609000</v>
      </c>
      <c r="J942" s="311">
        <v>0</v>
      </c>
      <c r="K942" s="415">
        <f t="shared" ref="K942:K973" si="254">SUM(I942*J942)</f>
        <v>0</v>
      </c>
      <c r="L942" s="415">
        <f t="shared" ref="L942:L973" si="255">SUM(I942-K942)</f>
        <v>3609000</v>
      </c>
      <c r="M942" s="848"/>
      <c r="N942" s="848"/>
      <c r="O942" s="197"/>
      <c r="P942" s="848"/>
      <c r="Q942" s="484" t="s">
        <v>360</v>
      </c>
      <c r="R942" s="483">
        <v>1561285</v>
      </c>
      <c r="S942" s="155">
        <f>SUM(F942*R942)</f>
        <v>1561285</v>
      </c>
      <c r="T942" s="156">
        <v>0.5</v>
      </c>
      <c r="U942" s="480">
        <f t="shared" si="251"/>
        <v>780642.5</v>
      </c>
      <c r="V942" s="480">
        <f t="shared" ref="V942:V973" si="256">SUM(S942-U942)</f>
        <v>780642.5</v>
      </c>
      <c r="W942" s="424">
        <f t="shared" ref="W942:W973" si="257">SUM(V942)</f>
        <v>780642.5</v>
      </c>
      <c r="X942" s="156">
        <v>0.11</v>
      </c>
      <c r="Y942" s="424">
        <f t="shared" si="252"/>
        <v>866513.17500000005</v>
      </c>
    </row>
    <row r="943" spans="1:25" s="120" customFormat="1" ht="15.5" x14ac:dyDescent="0.35">
      <c r="A943" s="787"/>
      <c r="B943" s="784"/>
      <c r="C943" s="787"/>
      <c r="D943" s="787"/>
      <c r="E943" s="282" t="s">
        <v>179</v>
      </c>
      <c r="F943" s="75">
        <v>1</v>
      </c>
      <c r="G943" s="311" t="s">
        <v>39</v>
      </c>
      <c r="H943" s="157">
        <v>1667000</v>
      </c>
      <c r="I943" s="413">
        <f t="shared" si="253"/>
        <v>1667000</v>
      </c>
      <c r="J943" s="311">
        <v>0</v>
      </c>
      <c r="K943" s="415">
        <f t="shared" si="254"/>
        <v>0</v>
      </c>
      <c r="L943" s="415">
        <f t="shared" si="255"/>
        <v>1667000</v>
      </c>
      <c r="M943" s="848"/>
      <c r="N943" s="848"/>
      <c r="O943" s="197"/>
      <c r="P943" s="848"/>
      <c r="Q943" s="484" t="s">
        <v>258</v>
      </c>
      <c r="R943" s="483">
        <v>720940</v>
      </c>
      <c r="S943" s="155">
        <f>SUM(F943*R943)</f>
        <v>720940</v>
      </c>
      <c r="T943" s="156">
        <v>0</v>
      </c>
      <c r="U943" s="480">
        <f t="shared" si="251"/>
        <v>0</v>
      </c>
      <c r="V943" s="480">
        <f t="shared" si="256"/>
        <v>720940</v>
      </c>
      <c r="W943" s="424">
        <f t="shared" si="257"/>
        <v>720940</v>
      </c>
      <c r="X943" s="156">
        <v>0.11</v>
      </c>
      <c r="Y943" s="424">
        <f t="shared" si="252"/>
        <v>800243.4</v>
      </c>
    </row>
    <row r="944" spans="1:25" s="120" customFormat="1" ht="15.5" x14ac:dyDescent="0.35">
      <c r="A944" s="787"/>
      <c r="B944" s="784"/>
      <c r="C944" s="787"/>
      <c r="D944" s="787"/>
      <c r="E944" s="282" t="s">
        <v>292</v>
      </c>
      <c r="F944" s="732">
        <v>1</v>
      </c>
      <c r="G944" s="311" t="s">
        <v>39</v>
      </c>
      <c r="H944" s="157">
        <v>622000</v>
      </c>
      <c r="I944" s="413">
        <f t="shared" si="253"/>
        <v>622000</v>
      </c>
      <c r="J944" s="311">
        <v>0</v>
      </c>
      <c r="K944" s="415">
        <f t="shared" si="254"/>
        <v>0</v>
      </c>
      <c r="L944" s="415">
        <f t="shared" si="255"/>
        <v>622000</v>
      </c>
      <c r="M944" s="848"/>
      <c r="N944" s="848"/>
      <c r="O944" s="197"/>
      <c r="P944" s="848"/>
      <c r="Q944" s="484" t="s">
        <v>258</v>
      </c>
      <c r="R944" s="483">
        <v>268620</v>
      </c>
      <c r="S944" s="155">
        <f>SUM(F944*R944)</f>
        <v>268620</v>
      </c>
      <c r="T944" s="156">
        <v>0</v>
      </c>
      <c r="U944" s="480">
        <f t="shared" ref="U944:U974" si="258">SUM(S944*T944)</f>
        <v>0</v>
      </c>
      <c r="V944" s="480">
        <f t="shared" si="256"/>
        <v>268620</v>
      </c>
      <c r="W944" s="424">
        <f t="shared" si="257"/>
        <v>268620</v>
      </c>
      <c r="X944" s="156">
        <v>0.11</v>
      </c>
      <c r="Y944" s="424">
        <f t="shared" si="252"/>
        <v>298168.2</v>
      </c>
    </row>
    <row r="945" spans="1:25" ht="17.25" customHeight="1" x14ac:dyDescent="0.35">
      <c r="A945" s="787"/>
      <c r="B945" s="784"/>
      <c r="C945" s="787"/>
      <c r="D945" s="787"/>
      <c r="E945" s="130" t="s">
        <v>293</v>
      </c>
      <c r="F945" s="732">
        <v>1</v>
      </c>
      <c r="G945" s="311" t="s">
        <v>39</v>
      </c>
      <c r="H945" s="157">
        <v>922000</v>
      </c>
      <c r="I945" s="413">
        <f t="shared" si="253"/>
        <v>922000</v>
      </c>
      <c r="J945" s="311">
        <v>0</v>
      </c>
      <c r="K945" s="415">
        <f t="shared" si="254"/>
        <v>0</v>
      </c>
      <c r="L945" s="415">
        <f t="shared" si="255"/>
        <v>922000</v>
      </c>
      <c r="M945" s="848"/>
      <c r="N945" s="848"/>
      <c r="O945" s="197"/>
      <c r="P945" s="848"/>
      <c r="Q945" s="484" t="s">
        <v>258</v>
      </c>
      <c r="R945" s="166">
        <v>473110</v>
      </c>
      <c r="S945" s="155">
        <f>SUM(F945*R945)</f>
        <v>473110</v>
      </c>
      <c r="T945" s="156">
        <v>0</v>
      </c>
      <c r="U945" s="480">
        <f t="shared" si="258"/>
        <v>0</v>
      </c>
      <c r="V945" s="480">
        <f t="shared" si="256"/>
        <v>473110</v>
      </c>
      <c r="W945" s="424">
        <f t="shared" si="257"/>
        <v>473110</v>
      </c>
      <c r="X945" s="156">
        <v>0.11</v>
      </c>
      <c r="Y945" s="424">
        <f t="shared" si="252"/>
        <v>525152.1</v>
      </c>
    </row>
    <row r="946" spans="1:25" s="120" customFormat="1" ht="15.5" x14ac:dyDescent="0.35">
      <c r="A946" s="787"/>
      <c r="B946" s="784"/>
      <c r="C946" s="787"/>
      <c r="D946" s="787"/>
      <c r="E946" s="282" t="s">
        <v>170</v>
      </c>
      <c r="F946" s="310">
        <v>1</v>
      </c>
      <c r="G946" s="311" t="s">
        <v>42</v>
      </c>
      <c r="H946" s="312">
        <v>55000</v>
      </c>
      <c r="I946" s="413">
        <f t="shared" si="253"/>
        <v>55000</v>
      </c>
      <c r="J946" s="311">
        <v>0</v>
      </c>
      <c r="K946" s="415">
        <f t="shared" si="254"/>
        <v>0</v>
      </c>
      <c r="L946" s="415">
        <f t="shared" si="255"/>
        <v>55000</v>
      </c>
      <c r="M946" s="848"/>
      <c r="N946" s="848"/>
      <c r="O946" s="197"/>
      <c r="P946" s="848"/>
      <c r="Q946" s="484" t="s">
        <v>68</v>
      </c>
      <c r="R946" s="483">
        <v>40000</v>
      </c>
      <c r="S946" s="155">
        <f>SUM(F946*R946)</f>
        <v>40000</v>
      </c>
      <c r="T946" s="156">
        <v>0</v>
      </c>
      <c r="U946" s="480">
        <f t="shared" si="258"/>
        <v>0</v>
      </c>
      <c r="V946" s="480">
        <f t="shared" si="256"/>
        <v>40000</v>
      </c>
      <c r="W946" s="424">
        <f t="shared" si="257"/>
        <v>40000</v>
      </c>
      <c r="X946" s="156">
        <v>0</v>
      </c>
      <c r="Y946" s="424">
        <f t="shared" si="252"/>
        <v>40000</v>
      </c>
    </row>
    <row r="947" spans="1:25" s="119" customFormat="1" ht="15" customHeight="1" x14ac:dyDescent="0.35">
      <c r="A947" s="787"/>
      <c r="B947" s="784"/>
      <c r="C947" s="787"/>
      <c r="D947" s="787"/>
      <c r="E947" s="282" t="s">
        <v>367</v>
      </c>
      <c r="F947" s="732">
        <v>3</v>
      </c>
      <c r="G947" s="311" t="s">
        <v>123</v>
      </c>
      <c r="H947" s="157">
        <v>611250</v>
      </c>
      <c r="I947" s="413">
        <f t="shared" si="253"/>
        <v>1833750</v>
      </c>
      <c r="J947" s="311">
        <v>0.2</v>
      </c>
      <c r="K947" s="415">
        <f t="shared" si="254"/>
        <v>366750</v>
      </c>
      <c r="L947" s="415">
        <f t="shared" si="255"/>
        <v>1467000</v>
      </c>
      <c r="M947" s="848"/>
      <c r="N947" s="848"/>
      <c r="O947" s="197"/>
      <c r="P947" s="848"/>
      <c r="Q947" s="484" t="s">
        <v>78</v>
      </c>
      <c r="R947" s="483">
        <v>225225</v>
      </c>
      <c r="S947" s="155">
        <f>SUM(F947*R947)</f>
        <v>675675</v>
      </c>
      <c r="T947" s="156">
        <v>0.45</v>
      </c>
      <c r="U947" s="480">
        <f t="shared" si="258"/>
        <v>304053.75</v>
      </c>
      <c r="V947" s="480">
        <f t="shared" si="256"/>
        <v>371621.25</v>
      </c>
      <c r="W947" s="424">
        <f t="shared" si="257"/>
        <v>371621.25</v>
      </c>
      <c r="X947" s="156">
        <v>0.11</v>
      </c>
      <c r="Y947" s="424">
        <f t="shared" si="252"/>
        <v>412499.58750000002</v>
      </c>
    </row>
    <row r="948" spans="1:25" ht="15.5" x14ac:dyDescent="0.35">
      <c r="A948" s="787"/>
      <c r="B948" s="784"/>
      <c r="C948" s="787"/>
      <c r="D948" s="787"/>
      <c r="E948" s="282" t="s">
        <v>182</v>
      </c>
      <c r="F948" s="75">
        <v>1</v>
      </c>
      <c r="G948" s="311" t="s">
        <v>52</v>
      </c>
      <c r="H948" s="312">
        <v>218750</v>
      </c>
      <c r="I948" s="413">
        <f t="shared" si="253"/>
        <v>218750</v>
      </c>
      <c r="J948" s="311">
        <v>0.2</v>
      </c>
      <c r="K948" s="415">
        <f t="shared" si="254"/>
        <v>43750</v>
      </c>
      <c r="L948" s="415">
        <f t="shared" si="255"/>
        <v>175000</v>
      </c>
      <c r="M948" s="848"/>
      <c r="N948" s="848"/>
      <c r="O948" s="197"/>
      <c r="P948" s="848"/>
      <c r="Q948" s="57" t="s">
        <v>88</v>
      </c>
      <c r="R948" s="220">
        <v>157700</v>
      </c>
      <c r="S948" s="78">
        <f>SUM(F948*R948)</f>
        <v>157700</v>
      </c>
      <c r="T948" s="156">
        <v>0</v>
      </c>
      <c r="U948" s="480">
        <f t="shared" si="258"/>
        <v>0</v>
      </c>
      <c r="V948" s="480">
        <f t="shared" si="256"/>
        <v>157700</v>
      </c>
      <c r="W948" s="424">
        <f t="shared" si="257"/>
        <v>157700</v>
      </c>
      <c r="X948" s="156">
        <v>0.11</v>
      </c>
      <c r="Y948" s="424">
        <f t="shared" ref="Y948:Y974" si="259">SUM(W948+(W948*X948))</f>
        <v>175047</v>
      </c>
    </row>
    <row r="949" spans="1:25" s="119" customFormat="1" ht="15.5" x14ac:dyDescent="0.35">
      <c r="A949" s="787"/>
      <c r="B949" s="784"/>
      <c r="C949" s="787"/>
      <c r="D949" s="787"/>
      <c r="E949" s="282" t="s">
        <v>639</v>
      </c>
      <c r="F949" s="732">
        <v>20</v>
      </c>
      <c r="G949" s="311" t="s">
        <v>52</v>
      </c>
      <c r="H949" s="312">
        <v>217500</v>
      </c>
      <c r="I949" s="413">
        <f t="shared" si="253"/>
        <v>4350000</v>
      </c>
      <c r="J949" s="311">
        <v>0.2</v>
      </c>
      <c r="K949" s="415">
        <f t="shared" si="254"/>
        <v>870000</v>
      </c>
      <c r="L949" s="415">
        <f t="shared" si="255"/>
        <v>3480000</v>
      </c>
      <c r="M949" s="848"/>
      <c r="N949" s="848"/>
      <c r="O949" s="197"/>
      <c r="P949" s="848"/>
      <c r="Q949" s="484" t="s">
        <v>40</v>
      </c>
      <c r="R949" s="350">
        <v>93600</v>
      </c>
      <c r="S949" s="155">
        <f>SUM(F949*R949)</f>
        <v>1872000</v>
      </c>
      <c r="T949" s="156">
        <v>0</v>
      </c>
      <c r="U949" s="480">
        <f t="shared" si="258"/>
        <v>0</v>
      </c>
      <c r="V949" s="480">
        <f t="shared" si="256"/>
        <v>1872000</v>
      </c>
      <c r="W949" s="424">
        <f t="shared" si="257"/>
        <v>1872000</v>
      </c>
      <c r="X949" s="156">
        <v>0.11</v>
      </c>
      <c r="Y949" s="424">
        <f t="shared" si="259"/>
        <v>2077920</v>
      </c>
    </row>
    <row r="950" spans="1:25" s="119" customFormat="1" ht="15.5" x14ac:dyDescent="0.35">
      <c r="A950" s="787"/>
      <c r="B950" s="784"/>
      <c r="C950" s="787"/>
      <c r="D950" s="787"/>
      <c r="E950" s="282" t="s">
        <v>573</v>
      </c>
      <c r="F950" s="732">
        <v>10</v>
      </c>
      <c r="G950" s="311" t="s">
        <v>52</v>
      </c>
      <c r="H950" s="312">
        <v>368750</v>
      </c>
      <c r="I950" s="413">
        <f t="shared" si="253"/>
        <v>3687500</v>
      </c>
      <c r="J950" s="311">
        <v>0.2</v>
      </c>
      <c r="K950" s="415">
        <f t="shared" si="254"/>
        <v>737500</v>
      </c>
      <c r="L950" s="415">
        <f t="shared" si="255"/>
        <v>2950000</v>
      </c>
      <c r="M950" s="848"/>
      <c r="N950" s="848"/>
      <c r="O950" s="197"/>
      <c r="P950" s="848"/>
      <c r="Q950" s="484" t="s">
        <v>40</v>
      </c>
      <c r="R950" s="206">
        <v>131600</v>
      </c>
      <c r="S950" s="155">
        <f>SUM(F950*R950)</f>
        <v>1316000</v>
      </c>
      <c r="T950" s="156">
        <v>0</v>
      </c>
      <c r="U950" s="480">
        <f t="shared" si="258"/>
        <v>0</v>
      </c>
      <c r="V950" s="480">
        <f t="shared" si="256"/>
        <v>1316000</v>
      </c>
      <c r="W950" s="424">
        <f t="shared" si="257"/>
        <v>1316000</v>
      </c>
      <c r="X950" s="156">
        <v>0.11</v>
      </c>
      <c r="Y950" s="424">
        <f t="shared" si="259"/>
        <v>1460760</v>
      </c>
    </row>
    <row r="951" spans="1:25" s="120" customFormat="1" ht="15.5" x14ac:dyDescent="0.35">
      <c r="A951" s="787"/>
      <c r="B951" s="784"/>
      <c r="C951" s="787"/>
      <c r="D951" s="787"/>
      <c r="E951" s="290" t="s">
        <v>166</v>
      </c>
      <c r="F951" s="75">
        <v>2</v>
      </c>
      <c r="G951" s="158" t="s">
        <v>45</v>
      </c>
      <c r="H951" s="284">
        <v>1030000</v>
      </c>
      <c r="I951" s="413">
        <f t="shared" si="253"/>
        <v>2060000</v>
      </c>
      <c r="J951" s="158">
        <v>0.2</v>
      </c>
      <c r="K951" s="415">
        <f t="shared" si="254"/>
        <v>412000</v>
      </c>
      <c r="L951" s="415">
        <f t="shared" si="255"/>
        <v>1648000</v>
      </c>
      <c r="M951" s="848"/>
      <c r="N951" s="848"/>
      <c r="O951" s="197"/>
      <c r="P951" s="848"/>
      <c r="Q951" s="484" t="s">
        <v>537</v>
      </c>
      <c r="R951" s="483">
        <v>950000</v>
      </c>
      <c r="S951" s="155">
        <f>SUM(F951*R951)</f>
        <v>1900000</v>
      </c>
      <c r="T951" s="156">
        <v>0.2</v>
      </c>
      <c r="U951" s="480">
        <f t="shared" si="258"/>
        <v>380000</v>
      </c>
      <c r="V951" s="480">
        <f t="shared" si="256"/>
        <v>1520000</v>
      </c>
      <c r="W951" s="424">
        <f t="shared" si="257"/>
        <v>1520000</v>
      </c>
      <c r="X951" s="156">
        <v>0.11</v>
      </c>
      <c r="Y951" s="424">
        <f t="shared" si="259"/>
        <v>1687200</v>
      </c>
    </row>
    <row r="952" spans="1:25" s="120" customFormat="1" ht="15.5" x14ac:dyDescent="0.35">
      <c r="A952" s="787"/>
      <c r="B952" s="784"/>
      <c r="C952" s="787"/>
      <c r="D952" s="787"/>
      <c r="E952" s="125" t="s">
        <v>120</v>
      </c>
      <c r="F952" s="75">
        <v>5</v>
      </c>
      <c r="G952" s="311" t="s">
        <v>90</v>
      </c>
      <c r="H952" s="157">
        <v>44938</v>
      </c>
      <c r="I952" s="413">
        <f t="shared" si="253"/>
        <v>224690</v>
      </c>
      <c r="J952" s="311">
        <v>0.2</v>
      </c>
      <c r="K952" s="415">
        <f t="shared" si="254"/>
        <v>44938</v>
      </c>
      <c r="L952" s="415">
        <f t="shared" si="255"/>
        <v>179752</v>
      </c>
      <c r="M952" s="848"/>
      <c r="N952" s="848"/>
      <c r="O952" s="197"/>
      <c r="P952" s="848"/>
      <c r="Q952" s="484" t="s">
        <v>124</v>
      </c>
      <c r="R952" s="483">
        <v>6000</v>
      </c>
      <c r="S952" s="155">
        <f>SUM(F952*R952)</f>
        <v>30000</v>
      </c>
      <c r="T952" s="156">
        <v>0</v>
      </c>
      <c r="U952" s="480">
        <f t="shared" si="258"/>
        <v>0</v>
      </c>
      <c r="V952" s="480">
        <f t="shared" si="256"/>
        <v>30000</v>
      </c>
      <c r="W952" s="424">
        <f t="shared" si="257"/>
        <v>30000</v>
      </c>
      <c r="X952" s="156">
        <v>0</v>
      </c>
      <c r="Y952" s="424">
        <f t="shared" si="259"/>
        <v>30000</v>
      </c>
    </row>
    <row r="953" spans="1:25" s="119" customFormat="1" ht="15.5" x14ac:dyDescent="0.35">
      <c r="A953" s="787"/>
      <c r="B953" s="784"/>
      <c r="C953" s="787"/>
      <c r="D953" s="787"/>
      <c r="E953" s="282" t="s">
        <v>287</v>
      </c>
      <c r="F953" s="732">
        <v>6</v>
      </c>
      <c r="G953" s="311" t="s">
        <v>45</v>
      </c>
      <c r="H953" s="312">
        <v>248522</v>
      </c>
      <c r="I953" s="413">
        <f t="shared" si="253"/>
        <v>1491132</v>
      </c>
      <c r="J953" s="311">
        <v>0.2</v>
      </c>
      <c r="K953" s="415">
        <f t="shared" si="254"/>
        <v>298226.40000000002</v>
      </c>
      <c r="L953" s="415">
        <f t="shared" si="255"/>
        <v>1192905.6000000001</v>
      </c>
      <c r="M953" s="848"/>
      <c r="N953" s="848"/>
      <c r="O953" s="197"/>
      <c r="P953" s="848"/>
      <c r="Q953" s="484" t="s">
        <v>47</v>
      </c>
      <c r="R953" s="206">
        <v>159100</v>
      </c>
      <c r="S953" s="155">
        <f>SUM(F953*R953)</f>
        <v>954600</v>
      </c>
      <c r="T953" s="156">
        <v>0.22500000000000001</v>
      </c>
      <c r="U953" s="480">
        <f t="shared" si="258"/>
        <v>214785</v>
      </c>
      <c r="V953" s="480">
        <f t="shared" si="256"/>
        <v>739815</v>
      </c>
      <c r="W953" s="424">
        <f t="shared" si="257"/>
        <v>739815</v>
      </c>
      <c r="X953" s="156">
        <v>0.11</v>
      </c>
      <c r="Y953" s="424">
        <f t="shared" si="259"/>
        <v>821194.65</v>
      </c>
    </row>
    <row r="954" spans="1:25" s="120" customFormat="1" ht="15.5" x14ac:dyDescent="0.35">
      <c r="A954" s="788"/>
      <c r="B954" s="785"/>
      <c r="C954" s="788"/>
      <c r="D954" s="788"/>
      <c r="E954" s="184" t="s">
        <v>106</v>
      </c>
      <c r="F954" s="202">
        <v>1</v>
      </c>
      <c r="G954" s="315" t="s">
        <v>70</v>
      </c>
      <c r="H954" s="316">
        <v>1250000</v>
      </c>
      <c r="I954" s="419">
        <f t="shared" si="253"/>
        <v>1250000</v>
      </c>
      <c r="J954" s="315">
        <v>0.2</v>
      </c>
      <c r="K954" s="383">
        <f t="shared" si="254"/>
        <v>250000</v>
      </c>
      <c r="L954" s="383">
        <f t="shared" si="255"/>
        <v>1000000</v>
      </c>
      <c r="M954" s="847"/>
      <c r="N954" s="847"/>
      <c r="O954" s="198"/>
      <c r="P954" s="847"/>
      <c r="Q954" s="240" t="s">
        <v>58</v>
      </c>
      <c r="R954" s="338">
        <v>760000</v>
      </c>
      <c r="S954" s="173">
        <f>SUM(F954*R954)</f>
        <v>760000</v>
      </c>
      <c r="T954" s="639">
        <v>0</v>
      </c>
      <c r="U954" s="242">
        <f t="shared" si="258"/>
        <v>0</v>
      </c>
      <c r="V954" s="242">
        <f t="shared" si="256"/>
        <v>760000</v>
      </c>
      <c r="W954" s="241">
        <f t="shared" si="257"/>
        <v>760000</v>
      </c>
      <c r="X954" s="639">
        <v>0.11</v>
      </c>
      <c r="Y954" s="241">
        <f t="shared" si="259"/>
        <v>843600</v>
      </c>
    </row>
    <row r="955" spans="1:25" s="120" customFormat="1" ht="15.5" x14ac:dyDescent="0.35">
      <c r="A955" s="780">
        <v>21</v>
      </c>
      <c r="B955" s="783">
        <v>45877</v>
      </c>
      <c r="C955" s="838" t="s">
        <v>665</v>
      </c>
      <c r="D955" s="780" t="s">
        <v>37</v>
      </c>
      <c r="E955" s="290" t="s">
        <v>333</v>
      </c>
      <c r="F955" s="75">
        <v>3</v>
      </c>
      <c r="G955" s="311" t="s">
        <v>52</v>
      </c>
      <c r="H955" s="312">
        <v>3200000</v>
      </c>
      <c r="I955" s="413">
        <f t="shared" si="253"/>
        <v>9600000</v>
      </c>
      <c r="J955" s="311">
        <v>0</v>
      </c>
      <c r="K955" s="415">
        <f t="shared" si="254"/>
        <v>0</v>
      </c>
      <c r="L955" s="415">
        <f t="shared" si="255"/>
        <v>9600000</v>
      </c>
      <c r="M955" s="205">
        <f>SUM(L955:L956)</f>
        <v>35700000</v>
      </c>
      <c r="N955" s="205">
        <f>SUM(M955*11%)</f>
        <v>3927000</v>
      </c>
      <c r="O955" s="187"/>
      <c r="P955" s="229">
        <f>SUM(M955+N955)</f>
        <v>39627000</v>
      </c>
      <c r="Q955" s="484" t="s">
        <v>246</v>
      </c>
      <c r="R955" s="206">
        <v>1100000</v>
      </c>
      <c r="S955" s="155">
        <f>SUM(F955*R955)</f>
        <v>3300000</v>
      </c>
      <c r="T955" s="156">
        <v>0</v>
      </c>
      <c r="U955" s="480">
        <f t="shared" si="258"/>
        <v>0</v>
      </c>
      <c r="V955" s="480">
        <f t="shared" si="256"/>
        <v>3300000</v>
      </c>
      <c r="W955" s="424">
        <f t="shared" si="257"/>
        <v>3300000</v>
      </c>
      <c r="X955" s="156">
        <v>0.11</v>
      </c>
      <c r="Y955" s="424">
        <f t="shared" si="259"/>
        <v>3663000</v>
      </c>
    </row>
    <row r="956" spans="1:25" s="120" customFormat="1" ht="15.5" x14ac:dyDescent="0.35">
      <c r="A956" s="782"/>
      <c r="B956" s="785"/>
      <c r="C956" s="788"/>
      <c r="D956" s="782"/>
      <c r="E956" s="397" t="s">
        <v>332</v>
      </c>
      <c r="F956" s="202">
        <v>3</v>
      </c>
      <c r="G956" s="315" t="s">
        <v>70</v>
      </c>
      <c r="H956" s="316">
        <v>8700000</v>
      </c>
      <c r="I956" s="419">
        <f t="shared" si="253"/>
        <v>26100000</v>
      </c>
      <c r="J956" s="315">
        <v>0</v>
      </c>
      <c r="K956" s="383">
        <f t="shared" si="254"/>
        <v>0</v>
      </c>
      <c r="L956" s="383">
        <f t="shared" si="255"/>
        <v>26100000</v>
      </c>
      <c r="M956" s="249"/>
      <c r="N956" s="249"/>
      <c r="O956" s="198"/>
      <c r="P956" s="351"/>
      <c r="Q956" s="489" t="s">
        <v>246</v>
      </c>
      <c r="R956" s="338">
        <v>3400000</v>
      </c>
      <c r="S956" s="173">
        <f>SUM(F956*R956)</f>
        <v>10200000</v>
      </c>
      <c r="T956" s="639">
        <v>0</v>
      </c>
      <c r="U956" s="242">
        <f t="shared" si="258"/>
        <v>0</v>
      </c>
      <c r="V956" s="242">
        <f t="shared" si="256"/>
        <v>10200000</v>
      </c>
      <c r="W956" s="241">
        <f t="shared" si="257"/>
        <v>10200000</v>
      </c>
      <c r="X956" s="639">
        <v>0.11</v>
      </c>
      <c r="Y956" s="241">
        <f t="shared" si="259"/>
        <v>11322000</v>
      </c>
    </row>
    <row r="957" spans="1:25" s="120" customFormat="1" ht="30" customHeight="1" x14ac:dyDescent="0.35">
      <c r="A957" s="139">
        <v>12</v>
      </c>
      <c r="B957" s="140">
        <v>45898</v>
      </c>
      <c r="C957" s="141" t="s">
        <v>666</v>
      </c>
      <c r="D957" s="139" t="s">
        <v>247</v>
      </c>
      <c r="E957" s="292" t="s">
        <v>284</v>
      </c>
      <c r="F957" s="139">
        <v>51</v>
      </c>
      <c r="G957" s="147" t="s">
        <v>45</v>
      </c>
      <c r="H957" s="536">
        <v>150450.45000000001</v>
      </c>
      <c r="I957" s="145">
        <f t="shared" si="253"/>
        <v>7672972.9500000002</v>
      </c>
      <c r="J957" s="147">
        <v>0</v>
      </c>
      <c r="K957" s="146">
        <f t="shared" si="254"/>
        <v>0</v>
      </c>
      <c r="L957" s="146">
        <f t="shared" si="255"/>
        <v>7672972.9500000002</v>
      </c>
      <c r="M957" s="121">
        <f>SUM(L957:L957)</f>
        <v>7672972.9500000002</v>
      </c>
      <c r="N957" s="121">
        <f>SUM(M957*11%)</f>
        <v>844027.02450000006</v>
      </c>
      <c r="O957" s="121">
        <f>SUM(M957*1.5%)</f>
        <v>115094.59424999999</v>
      </c>
      <c r="P957" s="122">
        <f>SUM(M957+N957)</f>
        <v>8516999.9745000005</v>
      </c>
      <c r="Q957" s="582" t="s">
        <v>426</v>
      </c>
      <c r="R957" s="554">
        <v>154000</v>
      </c>
      <c r="S957" s="148">
        <f>SUM(F957*R957)</f>
        <v>7854000</v>
      </c>
      <c r="T957" s="149">
        <v>0.22500000000000001</v>
      </c>
      <c r="U957" s="121">
        <f t="shared" si="258"/>
        <v>1767150</v>
      </c>
      <c r="V957" s="121">
        <f t="shared" si="256"/>
        <v>6086850</v>
      </c>
      <c r="W957" s="146">
        <f t="shared" si="257"/>
        <v>6086850</v>
      </c>
      <c r="X957" s="149">
        <v>0.11</v>
      </c>
      <c r="Y957" s="146">
        <f t="shared" si="259"/>
        <v>6756403.5</v>
      </c>
    </row>
    <row r="958" spans="1:25" s="20" customFormat="1" ht="15.5" x14ac:dyDescent="0.35">
      <c r="A958" s="786">
        <v>23</v>
      </c>
      <c r="B958" s="904"/>
      <c r="C958" s="838"/>
      <c r="D958" s="786" t="s">
        <v>528</v>
      </c>
      <c r="E958" s="624" t="s">
        <v>238</v>
      </c>
      <c r="F958" s="726">
        <v>12</v>
      </c>
      <c r="G958" s="336" t="s">
        <v>42</v>
      </c>
      <c r="H958" s="518">
        <v>2750000</v>
      </c>
      <c r="I958" s="123">
        <f t="shared" si="253"/>
        <v>33000000</v>
      </c>
      <c r="J958" s="133">
        <v>0</v>
      </c>
      <c r="K958" s="134">
        <f t="shared" si="254"/>
        <v>0</v>
      </c>
      <c r="L958" s="134">
        <f t="shared" si="255"/>
        <v>33000000</v>
      </c>
      <c r="M958" s="791">
        <f>SUM(L958:L974)</f>
        <v>176730973</v>
      </c>
      <c r="N958" s="791">
        <f>SUM(M958*11%)</f>
        <v>19440407.030000001</v>
      </c>
      <c r="O958" s="791">
        <f>SUM(M958*1.5%)</f>
        <v>2650964.5949999997</v>
      </c>
      <c r="P958" s="791">
        <f>SUM(M958+N958)</f>
        <v>196171380.03</v>
      </c>
      <c r="Q958" s="168" t="s">
        <v>260</v>
      </c>
      <c r="R958" s="123">
        <v>990000</v>
      </c>
      <c r="S958" s="137">
        <f>SUM(F958*R958)</f>
        <v>11880000</v>
      </c>
      <c r="T958" s="138">
        <v>0</v>
      </c>
      <c r="U958" s="129">
        <f t="shared" si="258"/>
        <v>0</v>
      </c>
      <c r="V958" s="129">
        <f t="shared" si="256"/>
        <v>11880000</v>
      </c>
      <c r="W958" s="134">
        <f t="shared" si="257"/>
        <v>11880000</v>
      </c>
      <c r="X958" s="138">
        <v>0.11</v>
      </c>
      <c r="Y958" s="134">
        <f t="shared" si="259"/>
        <v>13186800</v>
      </c>
    </row>
    <row r="959" spans="1:25" s="20" customFormat="1" ht="15.5" x14ac:dyDescent="0.35">
      <c r="A959" s="787"/>
      <c r="B959" s="905"/>
      <c r="C959" s="884"/>
      <c r="D959" s="787"/>
      <c r="E959" s="125" t="s">
        <v>240</v>
      </c>
      <c r="F959" s="728">
        <v>3</v>
      </c>
      <c r="G959" s="334" t="s">
        <v>42</v>
      </c>
      <c r="H959" s="519">
        <v>3384000</v>
      </c>
      <c r="I959" s="54">
        <f t="shared" si="253"/>
        <v>10152000</v>
      </c>
      <c r="J959" s="158">
        <v>0</v>
      </c>
      <c r="K959" s="56">
        <f t="shared" si="254"/>
        <v>0</v>
      </c>
      <c r="L959" s="56">
        <f t="shared" si="255"/>
        <v>10152000</v>
      </c>
      <c r="M959" s="792"/>
      <c r="N959" s="792"/>
      <c r="O959" s="792"/>
      <c r="P959" s="792"/>
      <c r="Q959" s="174" t="s">
        <v>260</v>
      </c>
      <c r="R959" s="54">
        <v>1015000</v>
      </c>
      <c r="S959" s="78">
        <f>SUM(F959*R959)</f>
        <v>3045000</v>
      </c>
      <c r="T959" s="79">
        <v>0</v>
      </c>
      <c r="U959" s="73">
        <f t="shared" si="258"/>
        <v>0</v>
      </c>
      <c r="V959" s="73">
        <f t="shared" si="256"/>
        <v>3045000</v>
      </c>
      <c r="W959" s="56">
        <f t="shared" si="257"/>
        <v>3045000</v>
      </c>
      <c r="X959" s="79">
        <v>0.11</v>
      </c>
      <c r="Y959" s="56">
        <f t="shared" si="259"/>
        <v>3379950</v>
      </c>
    </row>
    <row r="960" spans="1:25" s="20" customFormat="1" ht="15.5" x14ac:dyDescent="0.35">
      <c r="A960" s="787"/>
      <c r="B960" s="905"/>
      <c r="C960" s="884"/>
      <c r="D960" s="787"/>
      <c r="E960" s="175" t="s">
        <v>237</v>
      </c>
      <c r="F960" s="728">
        <v>9</v>
      </c>
      <c r="G960" s="334" t="s">
        <v>45</v>
      </c>
      <c r="H960" s="519">
        <v>3234000</v>
      </c>
      <c r="I960" s="54">
        <f t="shared" si="253"/>
        <v>29106000</v>
      </c>
      <c r="J960" s="158">
        <v>0</v>
      </c>
      <c r="K960" s="56">
        <f t="shared" si="254"/>
        <v>0</v>
      </c>
      <c r="L960" s="56">
        <f t="shared" si="255"/>
        <v>29106000</v>
      </c>
      <c r="M960" s="792"/>
      <c r="N960" s="792"/>
      <c r="O960" s="792"/>
      <c r="P960" s="792"/>
      <c r="Q960" s="174" t="s">
        <v>260</v>
      </c>
      <c r="R960" s="54">
        <v>582000</v>
      </c>
      <c r="S960" s="78">
        <f>SUM(F960*R960)</f>
        <v>5238000</v>
      </c>
      <c r="T960" s="79">
        <v>0</v>
      </c>
      <c r="U960" s="73">
        <f t="shared" si="258"/>
        <v>0</v>
      </c>
      <c r="V960" s="73">
        <f t="shared" si="256"/>
        <v>5238000</v>
      </c>
      <c r="W960" s="56">
        <f t="shared" si="257"/>
        <v>5238000</v>
      </c>
      <c r="X960" s="79">
        <v>0.11</v>
      </c>
      <c r="Y960" s="56">
        <f t="shared" si="259"/>
        <v>5814180</v>
      </c>
    </row>
    <row r="961" spans="1:25" s="20" customFormat="1" ht="15.5" x14ac:dyDescent="0.35">
      <c r="A961" s="787"/>
      <c r="B961" s="905"/>
      <c r="C961" s="884"/>
      <c r="D961" s="787"/>
      <c r="E961" s="521" t="s">
        <v>657</v>
      </c>
      <c r="F961" s="281">
        <v>1</v>
      </c>
      <c r="G961" s="334" t="s">
        <v>39</v>
      </c>
      <c r="H961" s="687">
        <v>4504504.5</v>
      </c>
      <c r="I961" s="54">
        <f t="shared" si="253"/>
        <v>4504504.5</v>
      </c>
      <c r="J961" s="158">
        <v>0</v>
      </c>
      <c r="K961" s="56">
        <f t="shared" si="254"/>
        <v>0</v>
      </c>
      <c r="L961" s="56">
        <f t="shared" si="255"/>
        <v>4504504.5</v>
      </c>
      <c r="M961" s="792"/>
      <c r="N961" s="792"/>
      <c r="O961" s="792"/>
      <c r="P961" s="792"/>
      <c r="Q961" s="174" t="s">
        <v>260</v>
      </c>
      <c r="R961" s="54">
        <v>1046980</v>
      </c>
      <c r="S961" s="78">
        <f>SUM(F961*R961)</f>
        <v>1046980</v>
      </c>
      <c r="T961" s="79">
        <v>0</v>
      </c>
      <c r="U961" s="73">
        <f t="shared" si="258"/>
        <v>0</v>
      </c>
      <c r="V961" s="73">
        <f t="shared" si="256"/>
        <v>1046980</v>
      </c>
      <c r="W961" s="56">
        <f t="shared" si="257"/>
        <v>1046980</v>
      </c>
      <c r="X961" s="79">
        <v>0.11</v>
      </c>
      <c r="Y961" s="56">
        <f t="shared" si="259"/>
        <v>1162147.8</v>
      </c>
    </row>
    <row r="962" spans="1:25" s="120" customFormat="1" ht="19.5" customHeight="1" x14ac:dyDescent="0.35">
      <c r="A962" s="787"/>
      <c r="B962" s="905"/>
      <c r="C962" s="884"/>
      <c r="D962" s="787"/>
      <c r="E962" s="70" t="s">
        <v>558</v>
      </c>
      <c r="F962" s="281">
        <v>2</v>
      </c>
      <c r="G962" s="334" t="s">
        <v>42</v>
      </c>
      <c r="H962" s="687">
        <v>5067567.5599999996</v>
      </c>
      <c r="I962" s="54">
        <f t="shared" si="253"/>
        <v>10135135.119999999</v>
      </c>
      <c r="J962" s="311">
        <v>0</v>
      </c>
      <c r="K962" s="415">
        <f t="shared" si="254"/>
        <v>0</v>
      </c>
      <c r="L962" s="415">
        <f t="shared" si="255"/>
        <v>10135135.119999999</v>
      </c>
      <c r="M962" s="792"/>
      <c r="N962" s="792"/>
      <c r="O962" s="792"/>
      <c r="P962" s="792"/>
      <c r="Q962" s="686" t="s">
        <v>258</v>
      </c>
      <c r="R962" s="481">
        <v>826595</v>
      </c>
      <c r="S962" s="78">
        <f>SUM(F962*R962)</f>
        <v>1653190</v>
      </c>
      <c r="T962" s="79">
        <v>0</v>
      </c>
      <c r="U962" s="73">
        <f t="shared" si="258"/>
        <v>0</v>
      </c>
      <c r="V962" s="73">
        <f t="shared" si="256"/>
        <v>1653190</v>
      </c>
      <c r="W962" s="56">
        <f t="shared" si="257"/>
        <v>1653190</v>
      </c>
      <c r="X962" s="79">
        <v>0.11</v>
      </c>
      <c r="Y962" s="56">
        <f t="shared" si="259"/>
        <v>1835040.9</v>
      </c>
    </row>
    <row r="963" spans="1:25" s="120" customFormat="1" ht="15.5" x14ac:dyDescent="0.35">
      <c r="A963" s="787"/>
      <c r="B963" s="905"/>
      <c r="C963" s="884"/>
      <c r="D963" s="787"/>
      <c r="E963" s="70" t="s">
        <v>519</v>
      </c>
      <c r="F963" s="281">
        <v>3</v>
      </c>
      <c r="G963" s="334" t="s">
        <v>39</v>
      </c>
      <c r="H963" s="687">
        <v>1689189.19</v>
      </c>
      <c r="I963" s="54">
        <f t="shared" si="253"/>
        <v>5067567.57</v>
      </c>
      <c r="J963" s="158">
        <v>0</v>
      </c>
      <c r="K963" s="415">
        <f t="shared" si="254"/>
        <v>0</v>
      </c>
      <c r="L963" s="415">
        <f t="shared" si="255"/>
        <v>5067567.57</v>
      </c>
      <c r="M963" s="792"/>
      <c r="N963" s="792"/>
      <c r="O963" s="792"/>
      <c r="P963" s="792"/>
      <c r="Q963" s="686" t="s">
        <v>258</v>
      </c>
      <c r="R963" s="481">
        <v>211255</v>
      </c>
      <c r="S963" s="78">
        <f>SUM(F963*R963)</f>
        <v>633765</v>
      </c>
      <c r="T963" s="79">
        <v>0</v>
      </c>
      <c r="U963" s="73">
        <f t="shared" si="258"/>
        <v>0</v>
      </c>
      <c r="V963" s="73">
        <f t="shared" si="256"/>
        <v>633765</v>
      </c>
      <c r="W963" s="56">
        <f t="shared" si="257"/>
        <v>633765</v>
      </c>
      <c r="X963" s="79">
        <v>0.11</v>
      </c>
      <c r="Y963" s="56">
        <f t="shared" si="259"/>
        <v>703479.15</v>
      </c>
    </row>
    <row r="964" spans="1:25" s="120" customFormat="1" ht="15.5" x14ac:dyDescent="0.35">
      <c r="A964" s="787"/>
      <c r="B964" s="905"/>
      <c r="C964" s="884"/>
      <c r="D964" s="787"/>
      <c r="E964" s="70" t="s">
        <v>520</v>
      </c>
      <c r="F964" s="281">
        <v>3</v>
      </c>
      <c r="G964" s="334" t="s">
        <v>39</v>
      </c>
      <c r="H964" s="687">
        <v>3096846.85</v>
      </c>
      <c r="I964" s="413">
        <f t="shared" si="253"/>
        <v>9290540.5500000007</v>
      </c>
      <c r="J964" s="311">
        <v>0</v>
      </c>
      <c r="K964" s="415">
        <f t="shared" si="254"/>
        <v>0</v>
      </c>
      <c r="L964" s="415">
        <f t="shared" si="255"/>
        <v>9290540.5500000007</v>
      </c>
      <c r="M964" s="792"/>
      <c r="N964" s="792"/>
      <c r="O964" s="792"/>
      <c r="P964" s="792"/>
      <c r="Q964" s="686" t="s">
        <v>258</v>
      </c>
      <c r="R964" s="189">
        <v>401830</v>
      </c>
      <c r="S964" s="78">
        <f>SUM(F964*R964)</f>
        <v>1205490</v>
      </c>
      <c r="T964" s="79">
        <v>0</v>
      </c>
      <c r="U964" s="73">
        <f t="shared" si="258"/>
        <v>0</v>
      </c>
      <c r="V964" s="73">
        <f t="shared" si="256"/>
        <v>1205490</v>
      </c>
      <c r="W964" s="56">
        <f t="shared" si="257"/>
        <v>1205490</v>
      </c>
      <c r="X964" s="79">
        <v>0.11</v>
      </c>
      <c r="Y964" s="56">
        <f t="shared" si="259"/>
        <v>1338093.8999999999</v>
      </c>
    </row>
    <row r="965" spans="1:25" s="120" customFormat="1" ht="15.5" x14ac:dyDescent="0.35">
      <c r="A965" s="787"/>
      <c r="B965" s="905"/>
      <c r="C965" s="884"/>
      <c r="D965" s="787"/>
      <c r="E965" s="70" t="s">
        <v>523</v>
      </c>
      <c r="F965" s="281">
        <v>2</v>
      </c>
      <c r="G965" s="334" t="s">
        <v>39</v>
      </c>
      <c r="H965" s="687">
        <v>3659909.91</v>
      </c>
      <c r="I965" s="413">
        <f t="shared" si="253"/>
        <v>7319819.8200000003</v>
      </c>
      <c r="J965" s="311">
        <v>0</v>
      </c>
      <c r="K965" s="415">
        <f t="shared" si="254"/>
        <v>0</v>
      </c>
      <c r="L965" s="415">
        <f t="shared" si="255"/>
        <v>7319819.8200000003</v>
      </c>
      <c r="M965" s="792"/>
      <c r="N965" s="792"/>
      <c r="O965" s="792"/>
      <c r="P965" s="792"/>
      <c r="Q965" s="686" t="s">
        <v>258</v>
      </c>
      <c r="R965" s="189">
        <v>720940</v>
      </c>
      <c r="S965" s="78">
        <f>SUM(F965*R965)</f>
        <v>1441880</v>
      </c>
      <c r="T965" s="79">
        <v>0</v>
      </c>
      <c r="U965" s="73">
        <f t="shared" si="258"/>
        <v>0</v>
      </c>
      <c r="V965" s="73">
        <f t="shared" si="256"/>
        <v>1441880</v>
      </c>
      <c r="W965" s="56">
        <f t="shared" si="257"/>
        <v>1441880</v>
      </c>
      <c r="X965" s="79">
        <v>0.11</v>
      </c>
      <c r="Y965" s="56">
        <f t="shared" si="259"/>
        <v>1600486.8</v>
      </c>
    </row>
    <row r="966" spans="1:25" s="120" customFormat="1" ht="15.5" x14ac:dyDescent="0.35">
      <c r="A966" s="787"/>
      <c r="B966" s="905"/>
      <c r="C966" s="884"/>
      <c r="D966" s="787"/>
      <c r="E966" s="70" t="s">
        <v>525</v>
      </c>
      <c r="F966" s="281">
        <v>2</v>
      </c>
      <c r="G966" s="334" t="s">
        <v>39</v>
      </c>
      <c r="H966" s="687">
        <v>2083333.33</v>
      </c>
      <c r="I966" s="413">
        <f t="shared" si="253"/>
        <v>4166666.66</v>
      </c>
      <c r="J966" s="311">
        <v>0</v>
      </c>
      <c r="K966" s="415">
        <f t="shared" si="254"/>
        <v>0</v>
      </c>
      <c r="L966" s="415">
        <f t="shared" si="255"/>
        <v>4166666.66</v>
      </c>
      <c r="M966" s="792"/>
      <c r="N966" s="792"/>
      <c r="O966" s="792"/>
      <c r="P966" s="792"/>
      <c r="Q966" s="686" t="s">
        <v>258</v>
      </c>
      <c r="R966" s="481">
        <v>268620</v>
      </c>
      <c r="S966" s="78">
        <f>SUM(F966*R966)</f>
        <v>537240</v>
      </c>
      <c r="T966" s="79">
        <v>0</v>
      </c>
      <c r="U966" s="73">
        <f t="shared" si="258"/>
        <v>0</v>
      </c>
      <c r="V966" s="73">
        <f t="shared" si="256"/>
        <v>537240</v>
      </c>
      <c r="W966" s="56">
        <f t="shared" si="257"/>
        <v>537240</v>
      </c>
      <c r="X966" s="79">
        <v>0.11</v>
      </c>
      <c r="Y966" s="56">
        <f t="shared" si="259"/>
        <v>596336.4</v>
      </c>
    </row>
    <row r="967" spans="1:25" s="120" customFormat="1" ht="15.5" x14ac:dyDescent="0.35">
      <c r="A967" s="787"/>
      <c r="B967" s="905"/>
      <c r="C967" s="884"/>
      <c r="D967" s="787"/>
      <c r="E967" s="70" t="s">
        <v>526</v>
      </c>
      <c r="F967" s="281">
        <v>2</v>
      </c>
      <c r="G967" s="334" t="s">
        <v>39</v>
      </c>
      <c r="H967" s="687">
        <v>2815315.32</v>
      </c>
      <c r="I967" s="54">
        <f t="shared" si="253"/>
        <v>5630630.6399999997</v>
      </c>
      <c r="J967" s="311">
        <v>0</v>
      </c>
      <c r="K967" s="415">
        <f t="shared" si="254"/>
        <v>0</v>
      </c>
      <c r="L967" s="415">
        <f t="shared" si="255"/>
        <v>5630630.6399999997</v>
      </c>
      <c r="M967" s="792"/>
      <c r="N967" s="792"/>
      <c r="O967" s="792"/>
      <c r="P967" s="792"/>
      <c r="Q967" s="686" t="s">
        <v>258</v>
      </c>
      <c r="R967" s="481">
        <v>500500</v>
      </c>
      <c r="S967" s="78">
        <f>SUM(F967*R967)</f>
        <v>1001000</v>
      </c>
      <c r="T967" s="79">
        <v>0</v>
      </c>
      <c r="U967" s="73">
        <f t="shared" si="258"/>
        <v>0</v>
      </c>
      <c r="V967" s="73">
        <f t="shared" si="256"/>
        <v>1001000</v>
      </c>
      <c r="W967" s="56">
        <f t="shared" si="257"/>
        <v>1001000</v>
      </c>
      <c r="X967" s="79">
        <v>0.11</v>
      </c>
      <c r="Y967" s="56">
        <f t="shared" si="259"/>
        <v>1111110</v>
      </c>
    </row>
    <row r="968" spans="1:25" s="20" customFormat="1" ht="15.5" x14ac:dyDescent="0.35">
      <c r="A968" s="787"/>
      <c r="B968" s="905"/>
      <c r="C968" s="884"/>
      <c r="D968" s="787"/>
      <c r="E968" s="70" t="s">
        <v>239</v>
      </c>
      <c r="F968" s="728">
        <v>5</v>
      </c>
      <c r="G968" s="334" t="s">
        <v>50</v>
      </c>
      <c r="H968" s="519">
        <v>2250000</v>
      </c>
      <c r="I968" s="54">
        <f t="shared" si="253"/>
        <v>11250000</v>
      </c>
      <c r="J968" s="158">
        <v>0</v>
      </c>
      <c r="K968" s="56">
        <f t="shared" si="254"/>
        <v>0</v>
      </c>
      <c r="L968" s="56">
        <f t="shared" si="255"/>
        <v>11250000</v>
      </c>
      <c r="M968" s="792"/>
      <c r="N968" s="792"/>
      <c r="O968" s="792"/>
      <c r="P968" s="792"/>
      <c r="Q968" s="174" t="s">
        <v>335</v>
      </c>
      <c r="R968" s="54">
        <v>891000</v>
      </c>
      <c r="S968" s="78">
        <f>SUM(F968*R968)</f>
        <v>4455000</v>
      </c>
      <c r="T968" s="79">
        <v>0</v>
      </c>
      <c r="U968" s="73">
        <f t="shared" si="258"/>
        <v>0</v>
      </c>
      <c r="V968" s="73">
        <f t="shared" si="256"/>
        <v>4455000</v>
      </c>
      <c r="W968" s="56">
        <f t="shared" si="257"/>
        <v>4455000</v>
      </c>
      <c r="X968" s="79">
        <v>0.11</v>
      </c>
      <c r="Y968" s="56">
        <f t="shared" si="259"/>
        <v>4945050</v>
      </c>
    </row>
    <row r="969" spans="1:25" s="119" customFormat="1" ht="15.5" x14ac:dyDescent="0.35">
      <c r="A969" s="787"/>
      <c r="B969" s="905"/>
      <c r="C969" s="884"/>
      <c r="D969" s="787"/>
      <c r="E969" s="70" t="s">
        <v>516</v>
      </c>
      <c r="F969" s="728">
        <v>2</v>
      </c>
      <c r="G969" s="334" t="s">
        <v>42</v>
      </c>
      <c r="H969" s="687">
        <v>1689189.19</v>
      </c>
      <c r="I969" s="413">
        <f t="shared" si="253"/>
        <v>3378378.38</v>
      </c>
      <c r="J969" s="158">
        <v>0</v>
      </c>
      <c r="K969" s="415">
        <f t="shared" si="254"/>
        <v>0</v>
      </c>
      <c r="L969" s="415">
        <f t="shared" si="255"/>
        <v>3378378.38</v>
      </c>
      <c r="M969" s="792"/>
      <c r="N969" s="792"/>
      <c r="O969" s="792"/>
      <c r="P969" s="792"/>
      <c r="Q969" s="686" t="s">
        <v>258</v>
      </c>
      <c r="R969" s="481">
        <v>264055</v>
      </c>
      <c r="S969" s="78">
        <f>SUM(F969*R969)</f>
        <v>528110</v>
      </c>
      <c r="T969" s="79">
        <v>0</v>
      </c>
      <c r="U969" s="73">
        <f t="shared" si="258"/>
        <v>0</v>
      </c>
      <c r="V969" s="73">
        <f t="shared" si="256"/>
        <v>528110</v>
      </c>
      <c r="W969" s="56">
        <f t="shared" si="257"/>
        <v>528110</v>
      </c>
      <c r="X969" s="79">
        <v>0.11</v>
      </c>
      <c r="Y969" s="56">
        <f t="shared" si="259"/>
        <v>586202.1</v>
      </c>
    </row>
    <row r="970" spans="1:25" s="120" customFormat="1" ht="15.5" x14ac:dyDescent="0.35">
      <c r="A970" s="787"/>
      <c r="B970" s="905"/>
      <c r="C970" s="884"/>
      <c r="D970" s="787"/>
      <c r="E970" s="70" t="s">
        <v>517</v>
      </c>
      <c r="F970" s="728">
        <v>3</v>
      </c>
      <c r="G970" s="334" t="s">
        <v>42</v>
      </c>
      <c r="H970" s="687">
        <v>2815315.32</v>
      </c>
      <c r="I970" s="413">
        <f t="shared" si="253"/>
        <v>8445945.959999999</v>
      </c>
      <c r="J970" s="158">
        <v>0</v>
      </c>
      <c r="K970" s="415">
        <f t="shared" si="254"/>
        <v>0</v>
      </c>
      <c r="L970" s="415">
        <f t="shared" si="255"/>
        <v>8445945.959999999</v>
      </c>
      <c r="M970" s="792"/>
      <c r="N970" s="792"/>
      <c r="O970" s="792"/>
      <c r="P970" s="792"/>
      <c r="Q970" s="686" t="s">
        <v>258</v>
      </c>
      <c r="R970" s="481">
        <v>473110</v>
      </c>
      <c r="S970" s="78">
        <f>SUM(F970*R970)</f>
        <v>1419330</v>
      </c>
      <c r="T970" s="79">
        <v>0</v>
      </c>
      <c r="U970" s="73">
        <f t="shared" si="258"/>
        <v>0</v>
      </c>
      <c r="V970" s="73">
        <f t="shared" si="256"/>
        <v>1419330</v>
      </c>
      <c r="W970" s="56">
        <f t="shared" si="257"/>
        <v>1419330</v>
      </c>
      <c r="X970" s="79">
        <v>0.11</v>
      </c>
      <c r="Y970" s="56">
        <f t="shared" si="259"/>
        <v>1575456.3</v>
      </c>
    </row>
    <row r="971" spans="1:25" s="20" customFormat="1" ht="15.5" x14ac:dyDescent="0.35">
      <c r="A971" s="787"/>
      <c r="B971" s="905"/>
      <c r="C971" s="884"/>
      <c r="D971" s="787"/>
      <c r="E971" s="70" t="s">
        <v>255</v>
      </c>
      <c r="F971" s="728">
        <v>3</v>
      </c>
      <c r="G971" s="334" t="s">
        <v>42</v>
      </c>
      <c r="H971" s="157">
        <v>500000</v>
      </c>
      <c r="I971" s="54">
        <f t="shared" si="253"/>
        <v>1500000</v>
      </c>
      <c r="J971" s="158">
        <v>0</v>
      </c>
      <c r="K971" s="56">
        <f t="shared" si="254"/>
        <v>0</v>
      </c>
      <c r="L971" s="56">
        <f t="shared" si="255"/>
        <v>1500000</v>
      </c>
      <c r="M971" s="792"/>
      <c r="N971" s="792"/>
      <c r="O971" s="792"/>
      <c r="P971" s="792"/>
      <c r="Q971" s="174" t="s">
        <v>260</v>
      </c>
      <c r="R971" s="54">
        <v>150000</v>
      </c>
      <c r="S971" s="78">
        <f>SUM(F971*R971)</f>
        <v>450000</v>
      </c>
      <c r="T971" s="79">
        <v>0</v>
      </c>
      <c r="U971" s="73">
        <f t="shared" si="258"/>
        <v>0</v>
      </c>
      <c r="V971" s="73">
        <f t="shared" si="256"/>
        <v>450000</v>
      </c>
      <c r="W971" s="56">
        <f t="shared" si="257"/>
        <v>450000</v>
      </c>
      <c r="X971" s="79">
        <v>0.11</v>
      </c>
      <c r="Y971" s="56">
        <f t="shared" si="259"/>
        <v>499500</v>
      </c>
    </row>
    <row r="972" spans="1:25" s="120" customFormat="1" ht="15.5" x14ac:dyDescent="0.35">
      <c r="A972" s="787"/>
      <c r="B972" s="905"/>
      <c r="C972" s="884"/>
      <c r="D972" s="787"/>
      <c r="E972" s="70" t="s">
        <v>521</v>
      </c>
      <c r="F972" s="728">
        <v>2</v>
      </c>
      <c r="G972" s="334" t="s">
        <v>39</v>
      </c>
      <c r="H972" s="687">
        <v>6756756.7599999998</v>
      </c>
      <c r="I972" s="413">
        <f t="shared" si="253"/>
        <v>13513513.52</v>
      </c>
      <c r="J972" s="311">
        <v>0</v>
      </c>
      <c r="K972" s="415">
        <f t="shared" si="254"/>
        <v>0</v>
      </c>
      <c r="L972" s="415">
        <f t="shared" si="255"/>
        <v>13513513.52</v>
      </c>
      <c r="M972" s="792"/>
      <c r="N972" s="792"/>
      <c r="O972" s="792"/>
      <c r="P972" s="792"/>
      <c r="Q972" s="686" t="s">
        <v>258</v>
      </c>
      <c r="R972" s="481">
        <v>1561285</v>
      </c>
      <c r="S972" s="78">
        <f>SUM(F972*R972)</f>
        <v>3122570</v>
      </c>
      <c r="T972" s="79">
        <v>0</v>
      </c>
      <c r="U972" s="73">
        <f t="shared" si="258"/>
        <v>0</v>
      </c>
      <c r="V972" s="73">
        <f t="shared" si="256"/>
        <v>3122570</v>
      </c>
      <c r="W972" s="56">
        <f t="shared" si="257"/>
        <v>3122570</v>
      </c>
      <c r="X972" s="79">
        <v>0.11</v>
      </c>
      <c r="Y972" s="56">
        <f t="shared" si="259"/>
        <v>3466052.7</v>
      </c>
    </row>
    <row r="973" spans="1:25" s="120" customFormat="1" ht="15.5" x14ac:dyDescent="0.35">
      <c r="A973" s="787"/>
      <c r="B973" s="905"/>
      <c r="C973" s="884"/>
      <c r="D973" s="787"/>
      <c r="E973" s="70" t="s">
        <v>522</v>
      </c>
      <c r="F973" s="728">
        <v>2</v>
      </c>
      <c r="G973" s="334" t="s">
        <v>39</v>
      </c>
      <c r="H973" s="687">
        <v>7319819.8200000003</v>
      </c>
      <c r="I973" s="413">
        <f t="shared" si="253"/>
        <v>14639639.640000001</v>
      </c>
      <c r="J973" s="311">
        <v>0</v>
      </c>
      <c r="K973" s="415">
        <f t="shared" si="254"/>
        <v>0</v>
      </c>
      <c r="L973" s="415">
        <f t="shared" si="255"/>
        <v>14639639.640000001</v>
      </c>
      <c r="M973" s="792"/>
      <c r="N973" s="792"/>
      <c r="O973" s="792"/>
      <c r="P973" s="792"/>
      <c r="Q973" s="686" t="s">
        <v>258</v>
      </c>
      <c r="R973" s="481">
        <v>2417690</v>
      </c>
      <c r="S973" s="78">
        <f>SUM(F973*R973)</f>
        <v>4835380</v>
      </c>
      <c r="T973" s="79">
        <v>0</v>
      </c>
      <c r="U973" s="73">
        <f t="shared" si="258"/>
        <v>0</v>
      </c>
      <c r="V973" s="73">
        <f t="shared" si="256"/>
        <v>4835380</v>
      </c>
      <c r="W973" s="56">
        <f t="shared" si="257"/>
        <v>4835380</v>
      </c>
      <c r="X973" s="79">
        <v>0.11</v>
      </c>
      <c r="Y973" s="56">
        <f t="shared" si="259"/>
        <v>5367271.8</v>
      </c>
    </row>
    <row r="974" spans="1:25" s="120" customFormat="1" ht="15.5" x14ac:dyDescent="0.35">
      <c r="A974" s="788"/>
      <c r="B974" s="916"/>
      <c r="C974" s="839"/>
      <c r="D974" s="788"/>
      <c r="E974" s="90" t="s">
        <v>518</v>
      </c>
      <c r="F974" s="720">
        <v>2</v>
      </c>
      <c r="G974" s="335" t="s">
        <v>42</v>
      </c>
      <c r="H974" s="688">
        <v>2815315.32</v>
      </c>
      <c r="I974" s="419">
        <f t="shared" ref="I974" si="260">SUM(F974*H974)</f>
        <v>5630630.6399999997</v>
      </c>
      <c r="J974" s="315">
        <v>0</v>
      </c>
      <c r="K974" s="383">
        <f t="shared" ref="K974" si="261">SUM(I974*J974)</f>
        <v>0</v>
      </c>
      <c r="L974" s="383">
        <f t="shared" ref="L974" si="262">SUM(I974-K974)</f>
        <v>5630630.6399999997</v>
      </c>
      <c r="M974" s="793"/>
      <c r="N974" s="793"/>
      <c r="O974" s="793"/>
      <c r="P974" s="793"/>
      <c r="Q974" s="689" t="s">
        <v>258</v>
      </c>
      <c r="R974" s="488">
        <v>459250</v>
      </c>
      <c r="S974" s="97">
        <f>SUM(F974*R974)</f>
        <v>918500</v>
      </c>
      <c r="T974" s="83">
        <v>0</v>
      </c>
      <c r="U974" s="81">
        <f t="shared" si="258"/>
        <v>0</v>
      </c>
      <c r="V974" s="81">
        <f t="shared" ref="V974" si="263">SUM(S974-U974)</f>
        <v>918500</v>
      </c>
      <c r="W974" s="46">
        <f t="shared" ref="W974" si="264">SUM(V974)</f>
        <v>918500</v>
      </c>
      <c r="X974" s="83">
        <v>0.11</v>
      </c>
      <c r="Y974" s="46">
        <f t="shared" si="259"/>
        <v>1019535</v>
      </c>
    </row>
    <row r="975" spans="1:25" s="35" customFormat="1" ht="15.5" x14ac:dyDescent="0.35">
      <c r="A975" s="209"/>
      <c r="B975" s="37"/>
      <c r="C975" s="271"/>
      <c r="D975" s="271"/>
      <c r="E975" s="32"/>
      <c r="F975" s="5"/>
      <c r="G975" s="210"/>
      <c r="H975" s="176"/>
      <c r="I975" s="7"/>
      <c r="J975" s="210"/>
      <c r="K975" s="9"/>
      <c r="L975" s="9"/>
      <c r="M975" s="10"/>
      <c r="N975" s="392"/>
      <c r="O975" s="31"/>
      <c r="P975" s="394"/>
      <c r="Q975" s="2"/>
      <c r="R975" s="11"/>
      <c r="S975" s="11"/>
      <c r="T975" s="8"/>
      <c r="U975" s="10"/>
      <c r="V975" s="10"/>
      <c r="W975" s="9"/>
      <c r="X975" s="12"/>
      <c r="Y975" s="9"/>
    </row>
    <row r="976" spans="1:25" s="35" customFormat="1" ht="15.5" x14ac:dyDescent="0.35">
      <c r="A976" s="209"/>
      <c r="B976" s="37"/>
      <c r="C976" s="271"/>
      <c r="D976" s="271"/>
      <c r="E976" s="32"/>
      <c r="F976" s="5"/>
      <c r="G976" s="210"/>
      <c r="H976" s="176"/>
      <c r="I976" s="7"/>
      <c r="J976" s="210"/>
      <c r="K976" s="9"/>
      <c r="L976" s="9"/>
      <c r="M976" s="10"/>
      <c r="N976" s="392"/>
      <c r="O976" s="31"/>
      <c r="P976" s="394"/>
      <c r="Q976" s="2"/>
      <c r="R976" s="11"/>
      <c r="S976" s="11"/>
      <c r="T976" s="8"/>
      <c r="U976" s="10"/>
      <c r="V976" s="10"/>
      <c r="W976" s="9"/>
      <c r="X976" s="12"/>
      <c r="Y976" s="9"/>
    </row>
    <row r="977" spans="1:25" s="35" customFormat="1" ht="15.5" x14ac:dyDescent="0.35">
      <c r="A977" s="209"/>
      <c r="B977" s="37"/>
      <c r="C977" s="271"/>
      <c r="D977" s="271"/>
      <c r="E977" s="32"/>
      <c r="F977" s="5"/>
      <c r="G977" s="210"/>
      <c r="H977" s="176"/>
      <c r="I977" s="7"/>
      <c r="J977" s="210"/>
      <c r="K977" s="9"/>
      <c r="L977" s="9"/>
      <c r="M977" s="10"/>
      <c r="N977" s="392"/>
      <c r="O977" s="31"/>
      <c r="P977" s="394"/>
      <c r="Q977" s="2"/>
      <c r="R977" s="11"/>
      <c r="S977" s="11"/>
      <c r="T977" s="8"/>
      <c r="U977" s="10"/>
      <c r="V977" s="10"/>
      <c r="W977" s="9"/>
      <c r="X977" s="12"/>
      <c r="Y977" s="9"/>
    </row>
    <row r="978" spans="1:25" s="35" customFormat="1" ht="16.5" customHeight="1" x14ac:dyDescent="0.35">
      <c r="A978" s="209"/>
      <c r="B978" s="37"/>
      <c r="C978" s="271"/>
      <c r="D978" s="271"/>
      <c r="E978" s="32"/>
      <c r="F978" s="5"/>
      <c r="G978" s="210"/>
      <c r="H978" s="176"/>
      <c r="I978" s="7"/>
      <c r="J978" s="210"/>
      <c r="K978" s="9"/>
      <c r="L978" s="9"/>
      <c r="M978" s="10"/>
      <c r="N978" s="392"/>
      <c r="O978" s="31"/>
      <c r="P978" s="394"/>
      <c r="Q978" s="2"/>
      <c r="R978" s="11"/>
      <c r="S978" s="11"/>
      <c r="T978" s="8"/>
      <c r="U978" s="10"/>
      <c r="V978" s="10"/>
      <c r="W978" s="9"/>
      <c r="X978" s="12"/>
      <c r="Y978" s="9"/>
    </row>
    <row r="979" spans="1:25" s="35" customFormat="1" ht="16" thickBot="1" x14ac:dyDescent="0.4">
      <c r="A979" s="209"/>
      <c r="B979" s="37"/>
      <c r="C979" s="271"/>
      <c r="D979" s="271"/>
      <c r="E979" s="32"/>
      <c r="F979" s="5"/>
      <c r="G979" s="210"/>
      <c r="H979" s="176"/>
      <c r="I979" s="7"/>
      <c r="J979" s="210"/>
      <c r="K979" s="9"/>
      <c r="L979" s="9"/>
      <c r="M979" s="10"/>
      <c r="N979" s="392"/>
      <c r="O979" s="31"/>
      <c r="P979" s="394"/>
      <c r="Q979" s="2"/>
      <c r="R979" s="11"/>
      <c r="S979" s="11"/>
      <c r="T979" s="8"/>
      <c r="U979" s="10"/>
      <c r="V979" s="10"/>
      <c r="W979" s="9"/>
      <c r="X979" s="12"/>
      <c r="Y979" s="9"/>
    </row>
    <row r="980" spans="1:25" ht="16.5" customHeight="1" thickBot="1" x14ac:dyDescent="0.4">
      <c r="A980" s="326"/>
      <c r="B980" s="327"/>
      <c r="C980" s="327"/>
      <c r="D980" s="327"/>
      <c r="E980" s="327"/>
      <c r="F980" s="327"/>
      <c r="G980" s="327"/>
      <c r="H980" s="327"/>
      <c r="I980" s="327"/>
      <c r="J980" s="327"/>
      <c r="K980" s="327"/>
      <c r="L980" s="328">
        <f>SUM(L878:L979)</f>
        <v>527534396.76299995</v>
      </c>
      <c r="M980" s="328">
        <f>SUM(M878:M979)</f>
        <v>527534396.76300001</v>
      </c>
      <c r="N980" s="327"/>
      <c r="O980" s="327"/>
      <c r="P980" s="328">
        <f>SUM(P878:P979)</f>
        <v>585563180.40692997</v>
      </c>
      <c r="Q980" s="327"/>
      <c r="R980" s="327"/>
      <c r="S980" s="327"/>
      <c r="T980" s="327"/>
      <c r="U980" s="327"/>
      <c r="V980" s="327"/>
      <c r="W980" s="328">
        <f>SUM(W878:W979)</f>
        <v>223276749.3506</v>
      </c>
      <c r="X980" s="327"/>
      <c r="Y980" s="327"/>
    </row>
    <row r="981" spans="1:25" s="35" customFormat="1" ht="18" customHeight="1" x14ac:dyDescent="0.35">
      <c r="L981" s="232"/>
      <c r="M981" s="502"/>
      <c r="P981" s="502"/>
      <c r="W981" s="502"/>
    </row>
    <row r="982" spans="1:25" s="35" customFormat="1" ht="15.5" x14ac:dyDescent="0.35">
      <c r="A982" s="209"/>
      <c r="B982" s="37"/>
      <c r="C982" s="271"/>
      <c r="D982" s="271"/>
      <c r="E982" s="32"/>
      <c r="F982" s="5"/>
      <c r="G982" s="210"/>
      <c r="H982" s="176"/>
      <c r="I982" s="7"/>
      <c r="J982" s="210"/>
      <c r="K982" s="9"/>
      <c r="L982" s="9"/>
      <c r="M982" s="10"/>
      <c r="N982" s="392">
        <f>SUM(N878:N979)</f>
        <v>58028783.64393001</v>
      </c>
      <c r="O982" s="392">
        <f>SUM(O878:O979)</f>
        <v>5898380.8988124998</v>
      </c>
      <c r="P982" s="394">
        <f>SUM(M980+N982)</f>
        <v>585563180.40692997</v>
      </c>
      <c r="Q982" s="2"/>
      <c r="R982" s="11"/>
      <c r="S982" s="11"/>
      <c r="T982" s="8"/>
      <c r="U982" s="10"/>
      <c r="V982" s="10"/>
      <c r="W982" s="9">
        <f>SUM(W878:W979)</f>
        <v>223276749.3506</v>
      </c>
      <c r="X982" s="12"/>
      <c r="Y982" s="9"/>
    </row>
    <row r="983" spans="1:25" s="35" customFormat="1" ht="15.5" x14ac:dyDescent="0.35">
      <c r="A983" s="209"/>
      <c r="B983" s="37"/>
      <c r="C983" s="271"/>
      <c r="D983" s="271"/>
      <c r="E983" s="32"/>
      <c r="F983" s="5"/>
      <c r="G983" s="210"/>
      <c r="H983" s="176"/>
      <c r="I983" s="7"/>
      <c r="J983" s="210"/>
      <c r="K983" s="9"/>
      <c r="L983" s="9"/>
      <c r="M983" s="10"/>
      <c r="N983" s="392"/>
      <c r="O983" s="31"/>
      <c r="P983" s="394"/>
      <c r="Q983" s="2"/>
      <c r="R983" s="11"/>
      <c r="S983" s="11"/>
      <c r="T983" s="8"/>
      <c r="U983" s="10"/>
      <c r="V983" s="10"/>
      <c r="W983" s="9"/>
      <c r="X983" s="12"/>
      <c r="Y983" s="9"/>
    </row>
    <row r="984" spans="1:25" s="35" customFormat="1" ht="15.5" x14ac:dyDescent="0.35">
      <c r="A984" s="209"/>
      <c r="B984" s="37"/>
      <c r="C984" s="271"/>
      <c r="D984" s="271"/>
      <c r="E984" s="32"/>
      <c r="F984" s="5"/>
      <c r="G984" s="210"/>
      <c r="H984" s="176"/>
      <c r="I984" s="7"/>
      <c r="J984" s="210"/>
      <c r="K984" s="9"/>
      <c r="L984" s="9"/>
      <c r="M984" s="10"/>
      <c r="N984" s="392"/>
      <c r="O984" s="31"/>
      <c r="P984" s="394"/>
      <c r="Q984" s="2"/>
      <c r="R984" s="11"/>
      <c r="S984" s="11"/>
      <c r="T984" s="8"/>
      <c r="U984" s="10"/>
      <c r="V984" s="10"/>
      <c r="W984" s="9"/>
      <c r="X984" s="12"/>
      <c r="Y984" s="9"/>
    </row>
    <row r="985" spans="1:25" s="35" customFormat="1" ht="15.5" x14ac:dyDescent="0.35">
      <c r="A985" s="209"/>
      <c r="B985" s="37"/>
      <c r="C985" s="271"/>
      <c r="D985" s="271"/>
      <c r="E985" s="32"/>
      <c r="F985" s="5"/>
      <c r="G985" s="210"/>
      <c r="H985" s="176"/>
      <c r="I985" s="7"/>
      <c r="J985" s="210"/>
      <c r="K985" s="9"/>
      <c r="L985" s="9"/>
      <c r="M985" s="10"/>
      <c r="N985" s="392"/>
      <c r="O985" s="31"/>
      <c r="P985" s="394"/>
      <c r="Q985" s="2"/>
      <c r="R985" s="11"/>
      <c r="S985" s="11"/>
      <c r="T985" s="8"/>
      <c r="U985" s="10"/>
      <c r="V985" s="10"/>
      <c r="W985" s="9"/>
      <c r="X985" s="12"/>
      <c r="Y985" s="9"/>
    </row>
    <row r="986" spans="1:25" s="35" customFormat="1" ht="15.5" x14ac:dyDescent="0.35">
      <c r="A986" s="209"/>
      <c r="B986" s="37"/>
      <c r="C986" s="271"/>
      <c r="D986" s="271"/>
      <c r="E986" s="32"/>
      <c r="F986" s="5"/>
      <c r="G986" s="210"/>
      <c r="H986" s="176"/>
      <c r="I986" s="7"/>
      <c r="J986" s="210"/>
      <c r="K986" s="9"/>
      <c r="L986" s="9"/>
      <c r="M986" s="10"/>
      <c r="N986" s="392"/>
      <c r="O986" s="31"/>
      <c r="P986" s="394"/>
      <c r="Q986" s="2"/>
      <c r="R986" s="11"/>
      <c r="S986" s="11"/>
      <c r="T986" s="8"/>
      <c r="U986" s="10"/>
      <c r="V986" s="10"/>
      <c r="W986" s="9"/>
      <c r="X986" s="12"/>
      <c r="Y986" s="9"/>
    </row>
    <row r="987" spans="1:25" s="35" customFormat="1" ht="15.5" x14ac:dyDescent="0.35">
      <c r="A987" s="209"/>
      <c r="B987" s="37"/>
      <c r="C987" s="271"/>
      <c r="D987" s="271"/>
      <c r="E987" s="32"/>
      <c r="F987" s="5"/>
      <c r="G987" s="210"/>
      <c r="H987" s="176"/>
      <c r="I987" s="7"/>
      <c r="J987" s="210"/>
      <c r="K987" s="9"/>
      <c r="L987" s="9"/>
      <c r="M987" s="10"/>
      <c r="N987" s="392"/>
      <c r="O987" s="31"/>
      <c r="P987" s="394"/>
      <c r="Q987" s="2"/>
      <c r="R987" s="11"/>
      <c r="S987" s="11"/>
      <c r="T987" s="8"/>
      <c r="U987" s="10"/>
      <c r="V987" s="10"/>
      <c r="W987" s="9"/>
      <c r="X987" s="12"/>
      <c r="Y987" s="9"/>
    </row>
    <row r="988" spans="1:25" s="35" customFormat="1" ht="15.5" x14ac:dyDescent="0.35">
      <c r="A988" s="209"/>
      <c r="B988" s="37"/>
      <c r="C988" s="271"/>
      <c r="D988" s="271"/>
      <c r="E988" s="32"/>
      <c r="F988" s="5"/>
      <c r="G988" s="210"/>
      <c r="H988" s="176"/>
      <c r="I988" s="7"/>
      <c r="J988" s="210"/>
      <c r="K988" s="9"/>
      <c r="L988" s="9"/>
      <c r="M988" s="10"/>
      <c r="N988" s="392"/>
      <c r="O988" s="31"/>
      <c r="P988" s="394"/>
      <c r="Q988" s="2"/>
      <c r="R988" s="11"/>
      <c r="S988" s="11"/>
      <c r="T988" s="8"/>
      <c r="U988" s="10"/>
      <c r="V988" s="10"/>
      <c r="W988" s="9"/>
      <c r="X988" s="12"/>
      <c r="Y988" s="9"/>
    </row>
    <row r="989" spans="1:25" s="35" customFormat="1" ht="15.5" x14ac:dyDescent="0.35">
      <c r="A989" s="209"/>
      <c r="B989" s="37"/>
      <c r="C989" s="271"/>
      <c r="D989" s="271"/>
      <c r="E989" s="32"/>
      <c r="F989" s="5"/>
      <c r="G989" s="210"/>
      <c r="H989" s="176"/>
      <c r="I989" s="7"/>
      <c r="J989" s="210"/>
      <c r="K989" s="9"/>
      <c r="L989" s="9"/>
      <c r="M989" s="10"/>
      <c r="N989" s="392"/>
      <c r="O989" s="31"/>
      <c r="P989" s="394"/>
      <c r="Q989" s="2"/>
      <c r="R989" s="11"/>
      <c r="S989" s="11"/>
      <c r="T989" s="8"/>
      <c r="U989" s="10"/>
      <c r="V989" s="10"/>
      <c r="W989" s="9"/>
      <c r="X989" s="12"/>
      <c r="Y989" s="9"/>
    </row>
    <row r="990" spans="1:25" s="35" customFormat="1" ht="15.5" x14ac:dyDescent="0.35">
      <c r="A990" s="209"/>
      <c r="B990" s="37"/>
      <c r="C990" s="271"/>
      <c r="D990" s="271"/>
      <c r="E990" s="32"/>
      <c r="F990" s="5"/>
      <c r="G990" s="210"/>
      <c r="H990" s="176"/>
      <c r="I990" s="7"/>
      <c r="J990" s="210"/>
      <c r="K990" s="9"/>
      <c r="L990" s="9"/>
      <c r="M990" s="10"/>
      <c r="N990" s="392"/>
      <c r="O990" s="31"/>
      <c r="P990" s="394"/>
      <c r="Q990" s="2"/>
      <c r="R990" s="11"/>
      <c r="S990" s="11"/>
      <c r="T990" s="8"/>
      <c r="U990" s="10"/>
      <c r="V990" s="10"/>
      <c r="W990" s="9"/>
      <c r="X990" s="12"/>
      <c r="Y990" s="9"/>
    </row>
    <row r="991" spans="1:25" ht="19" thickBot="1" x14ac:dyDescent="0.4">
      <c r="A991" s="843" t="s">
        <v>669</v>
      </c>
      <c r="B991" s="842"/>
      <c r="C991" s="842"/>
      <c r="D991" s="2"/>
      <c r="E991" s="4"/>
      <c r="F991" s="5"/>
      <c r="G991" s="4"/>
      <c r="H991" s="6"/>
      <c r="I991" s="7"/>
      <c r="J991" s="8"/>
      <c r="K991" s="9"/>
      <c r="L991" s="9"/>
      <c r="M991" s="10"/>
      <c r="N991" s="10"/>
      <c r="O991" s="10"/>
      <c r="P991" s="8"/>
      <c r="Q991" s="12"/>
      <c r="R991" s="13"/>
      <c r="S991" s="13"/>
      <c r="T991" s="13"/>
      <c r="U991" s="12"/>
      <c r="V991" s="13"/>
      <c r="W991" s="13"/>
      <c r="X991" s="14"/>
    </row>
    <row r="992" spans="1:25" ht="15.5" x14ac:dyDescent="0.35">
      <c r="A992" s="798" t="s">
        <v>0</v>
      </c>
      <c r="B992" s="798" t="s">
        <v>1</v>
      </c>
      <c r="C992" s="798"/>
      <c r="D992" s="800" t="s">
        <v>3</v>
      </c>
      <c r="E992" s="798" t="s">
        <v>5</v>
      </c>
      <c r="F992" s="798" t="s">
        <v>6</v>
      </c>
      <c r="G992" s="798"/>
      <c r="H992" s="370" t="s">
        <v>7</v>
      </c>
      <c r="I992" s="371" t="s">
        <v>8</v>
      </c>
      <c r="J992" s="372" t="s">
        <v>9</v>
      </c>
      <c r="K992" s="371" t="s">
        <v>10</v>
      </c>
      <c r="L992" s="371" t="s">
        <v>10</v>
      </c>
      <c r="M992" s="371" t="s">
        <v>11</v>
      </c>
      <c r="N992" s="802" t="s">
        <v>93</v>
      </c>
      <c r="O992" s="802" t="s">
        <v>206</v>
      </c>
      <c r="P992" s="371" t="s">
        <v>12</v>
      </c>
      <c r="Q992" s="804" t="s">
        <v>13</v>
      </c>
      <c r="R992" s="371" t="s">
        <v>14</v>
      </c>
      <c r="S992" s="371" t="s">
        <v>14</v>
      </c>
      <c r="T992" s="374" t="s">
        <v>15</v>
      </c>
      <c r="U992" s="40" t="s">
        <v>16</v>
      </c>
      <c r="V992" s="40" t="s">
        <v>17</v>
      </c>
      <c r="W992" s="40" t="s">
        <v>18</v>
      </c>
      <c r="X992" s="794" t="s">
        <v>19</v>
      </c>
      <c r="Y992" s="796" t="s">
        <v>17</v>
      </c>
    </row>
    <row r="993" spans="1:297" s="41" customFormat="1" ht="17.25" customHeight="1" thickBot="1" x14ac:dyDescent="0.4">
      <c r="A993" s="808"/>
      <c r="B993" s="375" t="s">
        <v>20</v>
      </c>
      <c r="C993" s="367" t="s">
        <v>21</v>
      </c>
      <c r="D993" s="809"/>
      <c r="E993" s="808"/>
      <c r="F993" s="377" t="s">
        <v>23</v>
      </c>
      <c r="G993" s="367" t="s">
        <v>24</v>
      </c>
      <c r="H993" s="378" t="s">
        <v>25</v>
      </c>
      <c r="I993" s="379" t="s">
        <v>25</v>
      </c>
      <c r="J993" s="380" t="s">
        <v>26</v>
      </c>
      <c r="K993" s="379" t="s">
        <v>27</v>
      </c>
      <c r="L993" s="379" t="s">
        <v>28</v>
      </c>
      <c r="M993" s="379" t="s">
        <v>29</v>
      </c>
      <c r="N993" s="810"/>
      <c r="O993" s="810"/>
      <c r="P993" s="379" t="s">
        <v>30</v>
      </c>
      <c r="Q993" s="811"/>
      <c r="R993" s="379" t="s">
        <v>31</v>
      </c>
      <c r="S993" s="379" t="s">
        <v>32</v>
      </c>
      <c r="T993" s="381" t="s">
        <v>33</v>
      </c>
      <c r="U993" s="367" t="s">
        <v>34</v>
      </c>
      <c r="V993" s="367" t="s">
        <v>35</v>
      </c>
      <c r="W993" s="367" t="s">
        <v>36</v>
      </c>
      <c r="X993" s="806"/>
      <c r="Y993" s="807"/>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c r="CG993"/>
      <c r="CH993"/>
      <c r="CI993"/>
      <c r="CJ993"/>
      <c r="CK993"/>
      <c r="CL993"/>
      <c r="CM993"/>
      <c r="CN993"/>
      <c r="CO993"/>
      <c r="CP993"/>
      <c r="CQ993"/>
      <c r="CR993"/>
      <c r="CS993"/>
      <c r="CT993"/>
      <c r="CU993"/>
      <c r="CV993"/>
      <c r="CW993"/>
      <c r="CX993"/>
      <c r="CY993"/>
      <c r="CZ993"/>
      <c r="DA993"/>
      <c r="DB993"/>
      <c r="DC993"/>
      <c r="DD993"/>
      <c r="DE993"/>
      <c r="DF993"/>
      <c r="DG993"/>
      <c r="DH993"/>
      <c r="DI993"/>
      <c r="DJ993"/>
      <c r="DK993"/>
      <c r="DL993"/>
      <c r="DM993"/>
      <c r="DN993"/>
      <c r="DO993"/>
      <c r="DP993"/>
      <c r="DQ993"/>
      <c r="DR993"/>
      <c r="DS993"/>
      <c r="DT993"/>
      <c r="DU993"/>
      <c r="DV993"/>
      <c r="DW993"/>
      <c r="DX993"/>
      <c r="DY993"/>
      <c r="DZ993"/>
      <c r="EA993"/>
      <c r="EB993"/>
      <c r="EC993"/>
      <c r="ED993"/>
      <c r="EE993"/>
      <c r="EF993"/>
      <c r="EG993"/>
      <c r="EH993"/>
      <c r="EI993"/>
      <c r="EJ993"/>
      <c r="EK993"/>
      <c r="EL993"/>
      <c r="EM993"/>
      <c r="EN993"/>
      <c r="EO993"/>
      <c r="EP993"/>
      <c r="EQ993"/>
      <c r="ER993"/>
      <c r="ES993"/>
      <c r="ET993"/>
      <c r="EU993"/>
      <c r="EV993"/>
      <c r="EW993"/>
      <c r="EX993"/>
      <c r="EY993"/>
      <c r="EZ993"/>
      <c r="FA993"/>
      <c r="FB993"/>
      <c r="FC993"/>
      <c r="FD993"/>
      <c r="FE993"/>
      <c r="FF993"/>
      <c r="FG993"/>
      <c r="FH993"/>
      <c r="FI993"/>
      <c r="FJ993"/>
      <c r="FK993"/>
      <c r="FL993"/>
      <c r="FM993"/>
      <c r="FN993"/>
      <c r="FO993"/>
      <c r="FP993"/>
      <c r="FQ993"/>
      <c r="FR993"/>
      <c r="FS993"/>
      <c r="FT993"/>
      <c r="FU993"/>
      <c r="FV993"/>
      <c r="FW993"/>
      <c r="FX993"/>
      <c r="FY993"/>
      <c r="FZ993"/>
      <c r="GA993"/>
      <c r="GB993"/>
      <c r="GC993"/>
      <c r="GD993"/>
      <c r="GE993"/>
      <c r="GF993"/>
      <c r="GG993"/>
      <c r="GH993"/>
      <c r="GI993"/>
      <c r="GJ993"/>
      <c r="GK993"/>
      <c r="GL993"/>
      <c r="GM993"/>
      <c r="GN993"/>
      <c r="GO993"/>
      <c r="GP993"/>
      <c r="GQ993"/>
      <c r="GR993"/>
      <c r="GS993"/>
      <c r="GT993"/>
      <c r="GU993"/>
      <c r="GV993"/>
      <c r="GW993"/>
      <c r="GX993"/>
      <c r="GY993"/>
      <c r="GZ993"/>
      <c r="HA993"/>
      <c r="HB993"/>
      <c r="HC993"/>
      <c r="HD993"/>
      <c r="HE993"/>
      <c r="HF993"/>
      <c r="HG993"/>
      <c r="HH993"/>
      <c r="HI993"/>
      <c r="HJ993"/>
      <c r="HK993"/>
      <c r="HL993"/>
      <c r="HM993"/>
      <c r="HN993"/>
      <c r="HO993"/>
      <c r="HP993"/>
      <c r="HQ993"/>
      <c r="HR993"/>
      <c r="HS993"/>
      <c r="HT993"/>
      <c r="HU993"/>
      <c r="HV993"/>
      <c r="HW993"/>
      <c r="HX993"/>
      <c r="HY993"/>
      <c r="HZ993"/>
      <c r="IA993"/>
      <c r="IB993"/>
      <c r="IC993"/>
      <c r="ID993"/>
      <c r="IE993"/>
      <c r="IF993"/>
      <c r="IG993"/>
      <c r="IH993"/>
      <c r="II993"/>
      <c r="IJ993"/>
      <c r="IK993"/>
      <c r="IL993"/>
      <c r="IM993"/>
      <c r="IN993"/>
      <c r="IO993"/>
      <c r="IP993"/>
      <c r="IQ993"/>
      <c r="IR993"/>
      <c r="IS993"/>
      <c r="IT993"/>
      <c r="IU993"/>
      <c r="IV993"/>
      <c r="IW993"/>
      <c r="IX993"/>
      <c r="IY993"/>
      <c r="IZ993"/>
      <c r="JA993"/>
      <c r="JB993"/>
      <c r="JC993"/>
      <c r="JD993"/>
      <c r="JE993"/>
      <c r="JF993"/>
      <c r="JG993"/>
      <c r="JH993"/>
      <c r="JI993"/>
      <c r="JJ993"/>
      <c r="JK993"/>
      <c r="JL993"/>
      <c r="JM993"/>
      <c r="JN993"/>
      <c r="JO993"/>
      <c r="JP993"/>
      <c r="JQ993"/>
      <c r="JR993"/>
      <c r="JS993"/>
      <c r="JT993"/>
      <c r="JU993"/>
      <c r="JV993"/>
      <c r="JW993"/>
      <c r="JX993"/>
      <c r="JY993"/>
      <c r="JZ993"/>
      <c r="KA993"/>
      <c r="KB993"/>
      <c r="KC993"/>
      <c r="KD993"/>
      <c r="KE993"/>
      <c r="KF993"/>
      <c r="KG993"/>
      <c r="KH993"/>
      <c r="KI993"/>
      <c r="KJ993"/>
      <c r="KK993"/>
    </row>
    <row r="994" spans="1:297" s="35" customFormat="1" ht="15.5" x14ac:dyDescent="0.35">
      <c r="A994" s="228">
        <v>1</v>
      </c>
      <c r="B994" s="227">
        <v>45902</v>
      </c>
      <c r="C994" s="272">
        <v>119060925</v>
      </c>
      <c r="D994" s="272" t="s">
        <v>79</v>
      </c>
      <c r="E994" s="172" t="s">
        <v>248</v>
      </c>
      <c r="F994" s="318">
        <v>1</v>
      </c>
      <c r="G994" s="318" t="s">
        <v>50</v>
      </c>
      <c r="H994" s="204">
        <v>2223000</v>
      </c>
      <c r="I994" s="123">
        <f t="shared" ref="I994:I1025" si="265">SUM(F994*H994)</f>
        <v>2223000</v>
      </c>
      <c r="J994" s="133">
        <v>0</v>
      </c>
      <c r="K994" s="134">
        <f t="shared" ref="K994:K1025" si="266">SUM(I994*J994)</f>
        <v>0</v>
      </c>
      <c r="L994" s="134">
        <f t="shared" ref="L994:L1025" si="267">SUM(I994-K994)</f>
        <v>2223000</v>
      </c>
      <c r="M994" s="129">
        <f>SUM(L994:L994)</f>
        <v>2223000</v>
      </c>
      <c r="N994" s="331">
        <f>SUM(M994*11%)</f>
        <v>244530</v>
      </c>
      <c r="O994" s="332"/>
      <c r="P994" s="134">
        <f>SUM(M994+N994)</f>
        <v>2467530</v>
      </c>
      <c r="Q994" s="171" t="s">
        <v>260</v>
      </c>
      <c r="R994" s="137">
        <v>1092000</v>
      </c>
      <c r="S994" s="137">
        <f>SUM(F994*R994)</f>
        <v>1092000</v>
      </c>
      <c r="T994" s="135">
        <v>0</v>
      </c>
      <c r="U994" s="129">
        <f t="shared" ref="U994:U1025" si="268">SUM(S994*T994)</f>
        <v>0</v>
      </c>
      <c r="V994" s="129">
        <f t="shared" ref="V994:V1019" si="269">SUM(S994-U994)</f>
        <v>1092000</v>
      </c>
      <c r="W994" s="134">
        <f t="shared" ref="W994:W1025" si="270">SUM(V994)</f>
        <v>1092000</v>
      </c>
      <c r="X994" s="138">
        <v>0.11</v>
      </c>
      <c r="Y994" s="134">
        <f t="shared" ref="Y994:Y1025" si="271">SUM(W994+(W994*X994))</f>
        <v>1212120</v>
      </c>
    </row>
    <row r="995" spans="1:297" s="35" customFormat="1" ht="15.5" x14ac:dyDescent="0.35">
      <c r="A995" s="820">
        <v>2</v>
      </c>
      <c r="B995" s="783">
        <v>45902</v>
      </c>
      <c r="C995" s="823">
        <v>119070925</v>
      </c>
      <c r="D995" s="823" t="s">
        <v>79</v>
      </c>
      <c r="E995" s="172" t="s">
        <v>61</v>
      </c>
      <c r="F995" s="203">
        <v>1</v>
      </c>
      <c r="G995" s="133" t="s">
        <v>39</v>
      </c>
      <c r="H995" s="204">
        <v>3609000</v>
      </c>
      <c r="I995" s="123">
        <f t="shared" si="265"/>
        <v>3609000</v>
      </c>
      <c r="J995" s="133">
        <v>0.3</v>
      </c>
      <c r="K995" s="134">
        <f t="shared" si="266"/>
        <v>1082700</v>
      </c>
      <c r="L995" s="134">
        <f t="shared" si="267"/>
        <v>2526300</v>
      </c>
      <c r="M995" s="134">
        <f>SUM(L995:L999)</f>
        <v>6629000</v>
      </c>
      <c r="N995" s="331">
        <f>SUM(M995*11%)</f>
        <v>729190</v>
      </c>
      <c r="O995" s="332"/>
      <c r="P995" s="134">
        <f>SUM(M995+N995)</f>
        <v>7358190</v>
      </c>
      <c r="Q995" s="171" t="s">
        <v>260</v>
      </c>
      <c r="R995" s="181">
        <v>1561285</v>
      </c>
      <c r="S995" s="137">
        <f>SUM(F995*R995)</f>
        <v>1561285</v>
      </c>
      <c r="T995" s="135">
        <v>0</v>
      </c>
      <c r="U995" s="129">
        <f t="shared" si="268"/>
        <v>0</v>
      </c>
      <c r="V995" s="129">
        <f t="shared" si="269"/>
        <v>1561285</v>
      </c>
      <c r="W995" s="134">
        <f t="shared" si="270"/>
        <v>1561285</v>
      </c>
      <c r="X995" s="138">
        <v>0.11</v>
      </c>
      <c r="Y995" s="134">
        <f t="shared" si="271"/>
        <v>1733026.35</v>
      </c>
      <c r="Z995" s="9"/>
    </row>
    <row r="996" spans="1:297" s="35" customFormat="1" ht="15.5" x14ac:dyDescent="0.35">
      <c r="A996" s="821"/>
      <c r="B996" s="784"/>
      <c r="C996" s="824"/>
      <c r="D996" s="824"/>
      <c r="E996" s="125" t="s">
        <v>84</v>
      </c>
      <c r="F996" s="75">
        <v>1</v>
      </c>
      <c r="G996" s="158" t="s">
        <v>39</v>
      </c>
      <c r="H996" s="157">
        <v>929000</v>
      </c>
      <c r="I996" s="54">
        <f t="shared" si="265"/>
        <v>929000</v>
      </c>
      <c r="J996" s="158">
        <v>0.3</v>
      </c>
      <c r="K996" s="56">
        <f t="shared" si="266"/>
        <v>278700</v>
      </c>
      <c r="L996" s="56">
        <f t="shared" si="267"/>
        <v>650300</v>
      </c>
      <c r="M996" s="56"/>
      <c r="N996" s="353"/>
      <c r="O996" s="277"/>
      <c r="P996" s="79"/>
      <c r="Q996" s="77" t="s">
        <v>260</v>
      </c>
      <c r="R996" s="206">
        <v>804000</v>
      </c>
      <c r="S996" s="78">
        <f>SUM(F996*R996)</f>
        <v>804000</v>
      </c>
      <c r="T996" s="55">
        <v>0.45</v>
      </c>
      <c r="U996" s="73">
        <f t="shared" si="268"/>
        <v>361800</v>
      </c>
      <c r="V996" s="73">
        <f t="shared" si="269"/>
        <v>442200</v>
      </c>
      <c r="W996" s="56">
        <f t="shared" si="270"/>
        <v>442200</v>
      </c>
      <c r="X996" s="79">
        <v>0.11</v>
      </c>
      <c r="Y996" s="56">
        <f t="shared" si="271"/>
        <v>490842</v>
      </c>
      <c r="Z996" s="9"/>
    </row>
    <row r="997" spans="1:297" s="35" customFormat="1" ht="15.5" x14ac:dyDescent="0.35">
      <c r="A997" s="821"/>
      <c r="B997" s="784"/>
      <c r="C997" s="824"/>
      <c r="D997" s="824"/>
      <c r="E997" s="125" t="s">
        <v>133</v>
      </c>
      <c r="F997" s="75">
        <v>1</v>
      </c>
      <c r="G997" s="158" t="s">
        <v>39</v>
      </c>
      <c r="H997" s="157">
        <v>983000</v>
      </c>
      <c r="I997" s="54">
        <f t="shared" si="265"/>
        <v>983000</v>
      </c>
      <c r="J997" s="158">
        <v>0.3</v>
      </c>
      <c r="K997" s="56">
        <f t="shared" si="266"/>
        <v>294900</v>
      </c>
      <c r="L997" s="56">
        <f t="shared" si="267"/>
        <v>688100</v>
      </c>
      <c r="M997" s="56"/>
      <c r="N997" s="353"/>
      <c r="O997" s="277"/>
      <c r="P997" s="56"/>
      <c r="Q997" s="77" t="s">
        <v>260</v>
      </c>
      <c r="R997" s="206">
        <v>850000</v>
      </c>
      <c r="S997" s="78">
        <v>424765</v>
      </c>
      <c r="T997" s="55">
        <v>0</v>
      </c>
      <c r="U997" s="73">
        <f t="shared" si="268"/>
        <v>0</v>
      </c>
      <c r="V997" s="73">
        <f t="shared" si="269"/>
        <v>424765</v>
      </c>
      <c r="W997" s="56">
        <f t="shared" si="270"/>
        <v>424765</v>
      </c>
      <c r="X997" s="79">
        <v>0.11</v>
      </c>
      <c r="Y997" s="56">
        <f t="shared" si="271"/>
        <v>471489.15</v>
      </c>
    </row>
    <row r="998" spans="1:297" s="35" customFormat="1" ht="15.5" x14ac:dyDescent="0.35">
      <c r="A998" s="821"/>
      <c r="B998" s="784"/>
      <c r="C998" s="824"/>
      <c r="D998" s="824"/>
      <c r="E998" s="70" t="s">
        <v>134</v>
      </c>
      <c r="F998" s="75">
        <v>1</v>
      </c>
      <c r="G998" s="158" t="s">
        <v>39</v>
      </c>
      <c r="H998" s="157">
        <v>621000</v>
      </c>
      <c r="I998" s="54">
        <f t="shared" si="265"/>
        <v>621000</v>
      </c>
      <c r="J998" s="158">
        <v>0.3</v>
      </c>
      <c r="K998" s="56">
        <f t="shared" si="266"/>
        <v>186300</v>
      </c>
      <c r="L998" s="56">
        <f t="shared" si="267"/>
        <v>434700</v>
      </c>
      <c r="M998" s="56"/>
      <c r="N998" s="353"/>
      <c r="O998" s="277"/>
      <c r="P998" s="79"/>
      <c r="Q998" s="77" t="s">
        <v>260</v>
      </c>
      <c r="R998" s="166">
        <v>268620</v>
      </c>
      <c r="S998" s="78">
        <f>SUM(F998*R998)</f>
        <v>268620</v>
      </c>
      <c r="T998" s="55">
        <v>0</v>
      </c>
      <c r="U998" s="73">
        <f t="shared" si="268"/>
        <v>0</v>
      </c>
      <c r="V998" s="73">
        <f t="shared" si="269"/>
        <v>268620</v>
      </c>
      <c r="W998" s="56">
        <f t="shared" si="270"/>
        <v>268620</v>
      </c>
      <c r="X998" s="79">
        <v>0.11</v>
      </c>
      <c r="Y998" s="56">
        <f t="shared" si="271"/>
        <v>298168.2</v>
      </c>
      <c r="Z998" s="9"/>
    </row>
    <row r="999" spans="1:297" s="35" customFormat="1" ht="15.5" x14ac:dyDescent="0.35">
      <c r="A999" s="822"/>
      <c r="B999" s="785"/>
      <c r="C999" s="825"/>
      <c r="D999" s="825"/>
      <c r="E999" s="90" t="s">
        <v>80</v>
      </c>
      <c r="F999" s="202">
        <v>1</v>
      </c>
      <c r="G999" s="136" t="s">
        <v>39</v>
      </c>
      <c r="H999" s="177">
        <v>3328000</v>
      </c>
      <c r="I999" s="44">
        <f t="shared" si="265"/>
        <v>3328000</v>
      </c>
      <c r="J999" s="136">
        <v>0.3</v>
      </c>
      <c r="K999" s="46">
        <f t="shared" si="266"/>
        <v>998400</v>
      </c>
      <c r="L999" s="46">
        <f t="shared" si="267"/>
        <v>2329600</v>
      </c>
      <c r="M999" s="46"/>
      <c r="N999" s="342"/>
      <c r="O999" s="343"/>
      <c r="P999" s="83"/>
      <c r="Q999" s="128" t="s">
        <v>260</v>
      </c>
      <c r="R999" s="186">
        <v>500500</v>
      </c>
      <c r="S999" s="97">
        <f>SUM(F999*R999)</f>
        <v>500500</v>
      </c>
      <c r="T999" s="45">
        <v>0</v>
      </c>
      <c r="U999" s="81">
        <f t="shared" si="268"/>
        <v>0</v>
      </c>
      <c r="V999" s="81">
        <f t="shared" si="269"/>
        <v>500500</v>
      </c>
      <c r="W999" s="46">
        <f t="shared" si="270"/>
        <v>500500</v>
      </c>
      <c r="X999" s="83">
        <v>0.11</v>
      </c>
      <c r="Y999" s="46">
        <f t="shared" si="271"/>
        <v>555555</v>
      </c>
      <c r="Z999" s="9"/>
    </row>
    <row r="1000" spans="1:297" ht="15.5" x14ac:dyDescent="0.35">
      <c r="A1000" s="273">
        <v>3</v>
      </c>
      <c r="B1000" s="439">
        <v>45539</v>
      </c>
      <c r="C1000" s="441" t="s">
        <v>668</v>
      </c>
      <c r="D1000" s="273" t="s">
        <v>185</v>
      </c>
      <c r="E1000" s="736" t="s">
        <v>667</v>
      </c>
      <c r="F1000" s="737">
        <v>30</v>
      </c>
      <c r="G1000" s="738" t="s">
        <v>45</v>
      </c>
      <c r="H1000" s="739">
        <v>299000</v>
      </c>
      <c r="I1000" s="595">
        <f t="shared" si="265"/>
        <v>8970000</v>
      </c>
      <c r="J1000" s="387">
        <v>0</v>
      </c>
      <c r="K1000" s="596">
        <f t="shared" si="266"/>
        <v>0</v>
      </c>
      <c r="L1000" s="596">
        <f t="shared" si="267"/>
        <v>8970000</v>
      </c>
      <c r="M1000" s="596">
        <f>SUM(L1000:L1000)</f>
        <v>8970000</v>
      </c>
      <c r="N1000" s="596">
        <f>SUM(M1000*11%)</f>
        <v>986700</v>
      </c>
      <c r="O1000" s="596">
        <f>SUM(M1000*1.5%)</f>
        <v>134550</v>
      </c>
      <c r="P1000" s="596">
        <f>SUM(M1000+N1000)</f>
        <v>9956700</v>
      </c>
      <c r="Q1000" s="740" t="s">
        <v>40</v>
      </c>
      <c r="R1000" s="595">
        <v>173000</v>
      </c>
      <c r="S1000" s="741">
        <f>SUM(F1000*R1000)</f>
        <v>5190000</v>
      </c>
      <c r="T1000" s="722">
        <v>0</v>
      </c>
      <c r="U1000" s="597">
        <f t="shared" si="268"/>
        <v>0</v>
      </c>
      <c r="V1000" s="597">
        <f t="shared" si="269"/>
        <v>5190000</v>
      </c>
      <c r="W1000" s="596">
        <f t="shared" si="270"/>
        <v>5190000</v>
      </c>
      <c r="X1000" s="722">
        <v>0.11</v>
      </c>
      <c r="Y1000" s="596">
        <f t="shared" si="271"/>
        <v>5760900</v>
      </c>
    </row>
    <row r="1001" spans="1:297" s="120" customFormat="1" ht="15.5" x14ac:dyDescent="0.35">
      <c r="A1001" s="780">
        <v>4</v>
      </c>
      <c r="B1001" s="783">
        <v>45912</v>
      </c>
      <c r="C1001" s="786">
        <v>119090925</v>
      </c>
      <c r="D1001" s="786" t="s">
        <v>269</v>
      </c>
      <c r="E1001" s="172" t="s">
        <v>94</v>
      </c>
      <c r="F1001" s="203">
        <v>1</v>
      </c>
      <c r="G1001" s="133" t="s">
        <v>45</v>
      </c>
      <c r="H1001" s="204">
        <v>1534000</v>
      </c>
      <c r="I1001" s="123">
        <f t="shared" si="265"/>
        <v>1534000</v>
      </c>
      <c r="J1001" s="133">
        <v>0.2</v>
      </c>
      <c r="K1001" s="134">
        <f t="shared" si="266"/>
        <v>306800</v>
      </c>
      <c r="L1001" s="134">
        <f t="shared" si="267"/>
        <v>1227200</v>
      </c>
      <c r="M1001" s="451">
        <f>SUM(L1001:L1003)</f>
        <v>3254400</v>
      </c>
      <c r="N1001" s="451">
        <f>SUM(M1001*11%)</f>
        <v>357984</v>
      </c>
      <c r="O1001" s="452"/>
      <c r="P1001" s="129">
        <f>SUM(M1001+N1001)</f>
        <v>3612384</v>
      </c>
      <c r="Q1001" s="485" t="s">
        <v>258</v>
      </c>
      <c r="R1001" s="337">
        <v>613000</v>
      </c>
      <c r="S1001" s="137">
        <f>SUM(F1001*R1001)</f>
        <v>613000</v>
      </c>
      <c r="T1001" s="138">
        <v>0</v>
      </c>
      <c r="U1001" s="129">
        <f t="shared" si="268"/>
        <v>0</v>
      </c>
      <c r="V1001" s="129">
        <f t="shared" si="269"/>
        <v>613000</v>
      </c>
      <c r="W1001" s="134">
        <f t="shared" si="270"/>
        <v>613000</v>
      </c>
      <c r="X1001" s="138">
        <v>0.11</v>
      </c>
      <c r="Y1001" s="134">
        <f t="shared" si="271"/>
        <v>680430</v>
      </c>
    </row>
    <row r="1002" spans="1:297" s="120" customFormat="1" ht="15.5" x14ac:dyDescent="0.35">
      <c r="A1002" s="781"/>
      <c r="B1002" s="784"/>
      <c r="C1002" s="787"/>
      <c r="D1002" s="787"/>
      <c r="E1002" s="290" t="s">
        <v>270</v>
      </c>
      <c r="F1002" s="75">
        <v>1</v>
      </c>
      <c r="G1002" s="158" t="s">
        <v>42</v>
      </c>
      <c r="H1002" s="157">
        <v>1856000</v>
      </c>
      <c r="I1002" s="54">
        <f t="shared" si="265"/>
        <v>1856000</v>
      </c>
      <c r="J1002" s="158">
        <v>0.2</v>
      </c>
      <c r="K1002" s="56">
        <f t="shared" si="266"/>
        <v>371200</v>
      </c>
      <c r="L1002" s="56">
        <f t="shared" si="267"/>
        <v>1484800</v>
      </c>
      <c r="M1002" s="483"/>
      <c r="N1002" s="483"/>
      <c r="O1002" s="481"/>
      <c r="P1002" s="270"/>
      <c r="Q1002" s="484" t="s">
        <v>258</v>
      </c>
      <c r="R1002" s="483">
        <v>668000</v>
      </c>
      <c r="S1002" s="78">
        <f>SUM(F1002*R1002)</f>
        <v>668000</v>
      </c>
      <c r="T1002" s="79">
        <v>0</v>
      </c>
      <c r="U1002" s="73">
        <f t="shared" si="268"/>
        <v>0</v>
      </c>
      <c r="V1002" s="73">
        <f t="shared" si="269"/>
        <v>668000</v>
      </c>
      <c r="W1002" s="56">
        <f t="shared" si="270"/>
        <v>668000</v>
      </c>
      <c r="X1002" s="79">
        <v>0.11</v>
      </c>
      <c r="Y1002" s="56">
        <f t="shared" si="271"/>
        <v>741480</v>
      </c>
    </row>
    <row r="1003" spans="1:297" s="120" customFormat="1" ht="15.5" x14ac:dyDescent="0.35">
      <c r="A1003" s="782"/>
      <c r="B1003" s="785"/>
      <c r="C1003" s="788"/>
      <c r="D1003" s="788"/>
      <c r="E1003" s="184" t="s">
        <v>192</v>
      </c>
      <c r="F1003" s="202">
        <v>2</v>
      </c>
      <c r="G1003" s="136" t="s">
        <v>42</v>
      </c>
      <c r="H1003" s="177">
        <v>339000</v>
      </c>
      <c r="I1003" s="44">
        <f t="shared" si="265"/>
        <v>678000</v>
      </c>
      <c r="J1003" s="136">
        <v>0.2</v>
      </c>
      <c r="K1003" s="46">
        <f t="shared" si="266"/>
        <v>135600</v>
      </c>
      <c r="L1003" s="46">
        <f t="shared" si="267"/>
        <v>542400</v>
      </c>
      <c r="M1003" s="487"/>
      <c r="N1003" s="487"/>
      <c r="O1003" s="488"/>
      <c r="P1003" s="240"/>
      <c r="Q1003" s="489" t="s">
        <v>258</v>
      </c>
      <c r="R1003" s="338">
        <v>165000</v>
      </c>
      <c r="S1003" s="97">
        <f>SUM(F1003*R1003)</f>
        <v>330000</v>
      </c>
      <c r="T1003" s="83">
        <v>0</v>
      </c>
      <c r="U1003" s="81">
        <f t="shared" si="268"/>
        <v>0</v>
      </c>
      <c r="V1003" s="81">
        <f t="shared" si="269"/>
        <v>330000</v>
      </c>
      <c r="W1003" s="46">
        <f t="shared" si="270"/>
        <v>330000</v>
      </c>
      <c r="X1003" s="83">
        <v>0.11</v>
      </c>
      <c r="Y1003" s="46">
        <f t="shared" si="271"/>
        <v>366300</v>
      </c>
    </row>
    <row r="1004" spans="1:297" s="120" customFormat="1" ht="30" customHeight="1" x14ac:dyDescent="0.35">
      <c r="A1004" s="139">
        <v>5</v>
      </c>
      <c r="B1004" s="140">
        <v>45915</v>
      </c>
      <c r="C1004" s="141" t="s">
        <v>671</v>
      </c>
      <c r="D1004" s="139" t="s">
        <v>346</v>
      </c>
      <c r="E1004" s="292" t="s">
        <v>284</v>
      </c>
      <c r="F1004" s="139">
        <v>250</v>
      </c>
      <c r="G1004" s="147" t="s">
        <v>45</v>
      </c>
      <c r="H1004" s="554">
        <v>154000</v>
      </c>
      <c r="I1004" s="145">
        <f t="shared" si="265"/>
        <v>38500000</v>
      </c>
      <c r="J1004" s="147">
        <v>0</v>
      </c>
      <c r="K1004" s="146">
        <f t="shared" si="266"/>
        <v>0</v>
      </c>
      <c r="L1004" s="146">
        <f t="shared" si="267"/>
        <v>38500000</v>
      </c>
      <c r="M1004" s="121">
        <f>SUM(L1004:L1004)</f>
        <v>38500000</v>
      </c>
      <c r="N1004" s="121">
        <f>SUM(M1004*11%)</f>
        <v>4235000</v>
      </c>
      <c r="O1004" s="121">
        <f>SUM(M1004*1.5%)</f>
        <v>577500</v>
      </c>
      <c r="P1004" s="122">
        <f>SUM(M1004+N1004)</f>
        <v>42735000</v>
      </c>
      <c r="Q1004" s="582" t="s">
        <v>426</v>
      </c>
      <c r="R1004" s="554">
        <v>154000</v>
      </c>
      <c r="S1004" s="148">
        <f>SUM(F1004*R1004)</f>
        <v>38500000</v>
      </c>
      <c r="T1004" s="149">
        <v>0.22500000000000001</v>
      </c>
      <c r="U1004" s="121">
        <f t="shared" si="268"/>
        <v>8662500</v>
      </c>
      <c r="V1004" s="121">
        <f t="shared" si="269"/>
        <v>29837500</v>
      </c>
      <c r="W1004" s="146">
        <f t="shared" si="270"/>
        <v>29837500</v>
      </c>
      <c r="X1004" s="149">
        <v>0.11</v>
      </c>
      <c r="Y1004" s="146">
        <f t="shared" si="271"/>
        <v>33119625</v>
      </c>
    </row>
    <row r="1005" spans="1:297" s="20" customFormat="1" ht="15.5" x14ac:dyDescent="0.35">
      <c r="A1005" s="786">
        <v>6</v>
      </c>
      <c r="B1005" s="783">
        <v>45916</v>
      </c>
      <c r="C1005" s="838" t="s">
        <v>672</v>
      </c>
      <c r="D1005" s="786" t="s">
        <v>267</v>
      </c>
      <c r="E1005" s="565" t="s">
        <v>237</v>
      </c>
      <c r="F1005" s="517">
        <v>5</v>
      </c>
      <c r="G1005" s="336" t="s">
        <v>45</v>
      </c>
      <c r="H1005" s="518">
        <v>3234000</v>
      </c>
      <c r="I1005" s="123">
        <f t="shared" si="265"/>
        <v>16170000</v>
      </c>
      <c r="J1005" s="133">
        <v>0</v>
      </c>
      <c r="K1005" s="134">
        <f t="shared" si="266"/>
        <v>0</v>
      </c>
      <c r="L1005" s="134">
        <f t="shared" si="267"/>
        <v>16170000</v>
      </c>
      <c r="M1005" s="791">
        <f>SUM(L1005:L1006)</f>
        <v>29920000</v>
      </c>
      <c r="N1005" s="791">
        <f>SUM(M1005*11%)</f>
        <v>3291200</v>
      </c>
      <c r="O1005" s="791">
        <f>SUM(M1005*1.5%)</f>
        <v>448800</v>
      </c>
      <c r="P1005" s="791">
        <f>SUM(M1005+N1005)</f>
        <v>33211200</v>
      </c>
      <c r="Q1005" s="168" t="s">
        <v>260</v>
      </c>
      <c r="R1005" s="123">
        <v>582000</v>
      </c>
      <c r="S1005" s="137">
        <f>SUM(F1005*R1005)</f>
        <v>2910000</v>
      </c>
      <c r="T1005" s="138">
        <v>0</v>
      </c>
      <c r="U1005" s="129">
        <f t="shared" si="268"/>
        <v>0</v>
      </c>
      <c r="V1005" s="129">
        <f t="shared" si="269"/>
        <v>2910000</v>
      </c>
      <c r="W1005" s="134">
        <f t="shared" si="270"/>
        <v>2910000</v>
      </c>
      <c r="X1005" s="138">
        <v>0.11</v>
      </c>
      <c r="Y1005" s="134">
        <f t="shared" si="271"/>
        <v>3230100</v>
      </c>
    </row>
    <row r="1006" spans="1:297" s="20" customFormat="1" ht="15.5" x14ac:dyDescent="0.35">
      <c r="A1006" s="788"/>
      <c r="B1006" s="785"/>
      <c r="C1006" s="839"/>
      <c r="D1006" s="788"/>
      <c r="E1006" s="721" t="s">
        <v>238</v>
      </c>
      <c r="F1006" s="286">
        <v>5</v>
      </c>
      <c r="G1006" s="335" t="s">
        <v>42</v>
      </c>
      <c r="H1006" s="545">
        <v>2750000</v>
      </c>
      <c r="I1006" s="44">
        <f t="shared" si="265"/>
        <v>13750000</v>
      </c>
      <c r="J1006" s="136">
        <v>0</v>
      </c>
      <c r="K1006" s="46">
        <f t="shared" si="266"/>
        <v>0</v>
      </c>
      <c r="L1006" s="46">
        <f t="shared" si="267"/>
        <v>13750000</v>
      </c>
      <c r="M1006" s="793"/>
      <c r="N1006" s="793"/>
      <c r="O1006" s="793"/>
      <c r="P1006" s="793"/>
      <c r="Q1006" s="266" t="s">
        <v>260</v>
      </c>
      <c r="R1006" s="44">
        <v>990000</v>
      </c>
      <c r="S1006" s="97">
        <f>SUM(F1006*R1006)</f>
        <v>4950000</v>
      </c>
      <c r="T1006" s="83">
        <v>0</v>
      </c>
      <c r="U1006" s="81">
        <f t="shared" si="268"/>
        <v>0</v>
      </c>
      <c r="V1006" s="81">
        <f t="shared" si="269"/>
        <v>4950000</v>
      </c>
      <c r="W1006" s="46">
        <f t="shared" si="270"/>
        <v>4950000</v>
      </c>
      <c r="X1006" s="83">
        <v>0.11</v>
      </c>
      <c r="Y1006" s="46">
        <f t="shared" si="271"/>
        <v>5494500</v>
      </c>
    </row>
    <row r="1007" spans="1:297" s="20" customFormat="1" ht="15.5" x14ac:dyDescent="0.35">
      <c r="A1007" s="139">
        <v>7</v>
      </c>
      <c r="B1007" s="140">
        <v>45917</v>
      </c>
      <c r="C1007" s="141">
        <v>119120925</v>
      </c>
      <c r="D1007" s="139" t="s">
        <v>185</v>
      </c>
      <c r="E1007" s="98" t="s">
        <v>241</v>
      </c>
      <c r="F1007" s="530">
        <v>2</v>
      </c>
      <c r="G1007" s="531" t="s">
        <v>70</v>
      </c>
      <c r="H1007" s="532">
        <v>7000000</v>
      </c>
      <c r="I1007" s="145">
        <f t="shared" si="265"/>
        <v>14000000</v>
      </c>
      <c r="J1007" s="152">
        <v>0</v>
      </c>
      <c r="K1007" s="146">
        <f t="shared" si="266"/>
        <v>0</v>
      </c>
      <c r="L1007" s="146">
        <f t="shared" si="267"/>
        <v>14000000</v>
      </c>
      <c r="M1007" s="121">
        <f>SUM(L1007:L1007)</f>
        <v>14000000</v>
      </c>
      <c r="N1007" s="121">
        <f>SUM(M1007*11%)</f>
        <v>1540000</v>
      </c>
      <c r="O1007" s="121">
        <f>SUM(M1007*1.5%)</f>
        <v>210000</v>
      </c>
      <c r="P1007" s="121">
        <f>SUM(M1007+N1007)</f>
        <v>15540000</v>
      </c>
      <c r="Q1007" s="250" t="s">
        <v>260</v>
      </c>
      <c r="R1007" s="145">
        <v>2631000</v>
      </c>
      <c r="S1007" s="148">
        <f>SUM(F1007*R1007)</f>
        <v>5262000</v>
      </c>
      <c r="T1007" s="149">
        <v>0</v>
      </c>
      <c r="U1007" s="121">
        <f t="shared" si="268"/>
        <v>0</v>
      </c>
      <c r="V1007" s="121">
        <f t="shared" si="269"/>
        <v>5262000</v>
      </c>
      <c r="W1007" s="146">
        <f t="shared" si="270"/>
        <v>5262000</v>
      </c>
      <c r="X1007" s="149">
        <v>0.11</v>
      </c>
      <c r="Y1007" s="146">
        <f t="shared" si="271"/>
        <v>5840820</v>
      </c>
    </row>
    <row r="1008" spans="1:297" s="47" customFormat="1" ht="15.5" x14ac:dyDescent="0.35">
      <c r="A1008" s="817">
        <v>8</v>
      </c>
      <c r="B1008" s="873">
        <v>45552</v>
      </c>
      <c r="C1008" s="876" t="s">
        <v>673</v>
      </c>
      <c r="D1008" s="823" t="s">
        <v>72</v>
      </c>
      <c r="E1008" s="172" t="s">
        <v>659</v>
      </c>
      <c r="F1008" s="203">
        <v>1</v>
      </c>
      <c r="G1008" s="133" t="s">
        <v>90</v>
      </c>
      <c r="H1008" s="92">
        <v>990000</v>
      </c>
      <c r="I1008" s="93">
        <f t="shared" si="265"/>
        <v>990000</v>
      </c>
      <c r="J1008" s="87">
        <v>0</v>
      </c>
      <c r="K1008" s="94">
        <f t="shared" si="266"/>
        <v>0</v>
      </c>
      <c r="L1008" s="88">
        <f t="shared" si="267"/>
        <v>990000</v>
      </c>
      <c r="M1008" s="88">
        <f>SUM(L1008:L1009)</f>
        <v>1638000</v>
      </c>
      <c r="N1008" s="88">
        <f>SUM(M1008*11%)</f>
        <v>180180</v>
      </c>
      <c r="O1008" s="88"/>
      <c r="P1008" s="129">
        <f>SUM(M1008+N1008)</f>
        <v>1818180</v>
      </c>
      <c r="Q1008" s="288" t="s">
        <v>92</v>
      </c>
      <c r="R1008" s="254">
        <v>550000</v>
      </c>
      <c r="S1008" s="137">
        <f>SUM(F1008*R1008)</f>
        <v>550000</v>
      </c>
      <c r="T1008" s="138">
        <v>0</v>
      </c>
      <c r="U1008" s="129">
        <f t="shared" si="268"/>
        <v>0</v>
      </c>
      <c r="V1008" s="129">
        <f t="shared" si="269"/>
        <v>550000</v>
      </c>
      <c r="W1008" s="134">
        <f t="shared" si="270"/>
        <v>550000</v>
      </c>
      <c r="X1008" s="138">
        <v>0.11</v>
      </c>
      <c r="Y1008" s="134">
        <f t="shared" si="271"/>
        <v>610500</v>
      </c>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CF1008"/>
      <c r="CG1008"/>
      <c r="CH1008"/>
      <c r="CI1008"/>
      <c r="CJ1008"/>
      <c r="CK1008"/>
      <c r="CL1008"/>
      <c r="CM1008"/>
      <c r="CN1008"/>
      <c r="CO1008"/>
      <c r="CP1008"/>
      <c r="CQ1008"/>
      <c r="CR1008"/>
      <c r="CS1008"/>
      <c r="CT1008"/>
      <c r="CU1008"/>
      <c r="CV1008"/>
      <c r="CW1008"/>
      <c r="CX1008"/>
      <c r="CY1008"/>
      <c r="CZ1008"/>
      <c r="DA1008"/>
      <c r="DB1008"/>
      <c r="DC1008"/>
      <c r="DD1008"/>
      <c r="DE1008"/>
      <c r="DF1008"/>
      <c r="DG1008"/>
      <c r="DH1008"/>
      <c r="DI1008"/>
      <c r="DJ1008"/>
      <c r="DK1008"/>
      <c r="DL1008"/>
      <c r="DM1008"/>
      <c r="DN1008"/>
      <c r="DO1008"/>
      <c r="DP1008"/>
      <c r="DQ1008"/>
      <c r="DR1008"/>
      <c r="DS1008"/>
      <c r="DT1008"/>
      <c r="DU1008"/>
    </row>
    <row r="1009" spans="1:125" s="120" customFormat="1" ht="15.5" x14ac:dyDescent="0.35">
      <c r="A1009" s="819"/>
      <c r="B1009" s="875"/>
      <c r="C1009" s="878"/>
      <c r="D1009" s="825"/>
      <c r="E1009" s="184" t="s">
        <v>100</v>
      </c>
      <c r="F1009" s="202">
        <v>1</v>
      </c>
      <c r="G1009" s="136" t="s">
        <v>42</v>
      </c>
      <c r="H1009" s="278">
        <v>648000</v>
      </c>
      <c r="I1009" s="44">
        <f t="shared" si="265"/>
        <v>648000</v>
      </c>
      <c r="J1009" s="136">
        <v>0</v>
      </c>
      <c r="K1009" s="46">
        <f t="shared" si="266"/>
        <v>0</v>
      </c>
      <c r="L1009" s="46">
        <f t="shared" si="267"/>
        <v>648000</v>
      </c>
      <c r="M1009" s="81"/>
      <c r="N1009" s="81"/>
      <c r="O1009" s="240"/>
      <c r="P1009" s="81"/>
      <c r="Q1009" s="128" t="s">
        <v>245</v>
      </c>
      <c r="R1009" s="97">
        <v>577500</v>
      </c>
      <c r="S1009" s="97">
        <f>SUM(F1009*R1009)</f>
        <v>577500</v>
      </c>
      <c r="T1009" s="83">
        <v>0.2</v>
      </c>
      <c r="U1009" s="81">
        <f t="shared" si="268"/>
        <v>115500</v>
      </c>
      <c r="V1009" s="81">
        <f t="shared" si="269"/>
        <v>462000</v>
      </c>
      <c r="W1009" s="46">
        <f t="shared" si="270"/>
        <v>462000</v>
      </c>
      <c r="X1009" s="83">
        <v>0.11</v>
      </c>
      <c r="Y1009" s="46">
        <f t="shared" si="271"/>
        <v>512820</v>
      </c>
    </row>
    <row r="1010" spans="1:125" s="20" customFormat="1" ht="15.5" x14ac:dyDescent="0.35">
      <c r="A1010" s="253">
        <v>9</v>
      </c>
      <c r="B1010" s="227">
        <v>45919</v>
      </c>
      <c r="C1010" s="257">
        <v>119140925</v>
      </c>
      <c r="D1010" s="253" t="s">
        <v>185</v>
      </c>
      <c r="E1010" s="408" t="s">
        <v>243</v>
      </c>
      <c r="F1010" s="517">
        <v>4</v>
      </c>
      <c r="G1010" s="336" t="s">
        <v>45</v>
      </c>
      <c r="H1010" s="518">
        <v>6667000</v>
      </c>
      <c r="I1010" s="123">
        <f t="shared" si="265"/>
        <v>26668000</v>
      </c>
      <c r="J1010" s="133">
        <v>0</v>
      </c>
      <c r="K1010" s="134">
        <f t="shared" si="266"/>
        <v>0</v>
      </c>
      <c r="L1010" s="134">
        <f t="shared" si="267"/>
        <v>26668000</v>
      </c>
      <c r="M1010" s="129">
        <f>SUM(L1010:L1010)</f>
        <v>26668000</v>
      </c>
      <c r="N1010" s="129">
        <f>SUM(M1010*11%)</f>
        <v>2933480</v>
      </c>
      <c r="O1010" s="134">
        <f>SUM(M1010*1.5%)</f>
        <v>400020</v>
      </c>
      <c r="P1010" s="129">
        <f>SUM(M1010+N1010)</f>
        <v>29601480</v>
      </c>
      <c r="Q1010" s="168" t="s">
        <v>40</v>
      </c>
      <c r="R1010" s="123">
        <v>385000</v>
      </c>
      <c r="S1010" s="137">
        <f>SUM(F1010*R1010)</f>
        <v>1540000</v>
      </c>
      <c r="T1010" s="138">
        <v>0</v>
      </c>
      <c r="U1010" s="129">
        <f t="shared" si="268"/>
        <v>0</v>
      </c>
      <c r="V1010" s="129">
        <f t="shared" si="269"/>
        <v>1540000</v>
      </c>
      <c r="W1010" s="134">
        <f t="shared" si="270"/>
        <v>1540000</v>
      </c>
      <c r="X1010" s="138">
        <v>0.11</v>
      </c>
      <c r="Y1010" s="134">
        <f t="shared" si="271"/>
        <v>1709400</v>
      </c>
    </row>
    <row r="1011" spans="1:125" s="120" customFormat="1" ht="15.5" x14ac:dyDescent="0.35">
      <c r="A1011" s="139">
        <v>10</v>
      </c>
      <c r="B1011" s="140">
        <v>45923</v>
      </c>
      <c r="C1011" s="141" t="s">
        <v>674</v>
      </c>
      <c r="D1011" s="139" t="s">
        <v>236</v>
      </c>
      <c r="E1011" s="559" t="s">
        <v>228</v>
      </c>
      <c r="F1011" s="139">
        <v>10</v>
      </c>
      <c r="G1011" s="147" t="s">
        <v>52</v>
      </c>
      <c r="H1011" s="536">
        <v>133333.33300000001</v>
      </c>
      <c r="I1011" s="145">
        <f t="shared" si="265"/>
        <v>1333333.33</v>
      </c>
      <c r="J1011" s="147">
        <v>0</v>
      </c>
      <c r="K1011" s="146">
        <f t="shared" si="266"/>
        <v>0</v>
      </c>
      <c r="L1011" s="146">
        <f t="shared" si="267"/>
        <v>1333333.33</v>
      </c>
      <c r="M1011" s="121">
        <f>SUM(L1011:L1011)</f>
        <v>1333333.33</v>
      </c>
      <c r="N1011" s="121">
        <f>SUM(M1011*11%)</f>
        <v>146666.66630000001</v>
      </c>
      <c r="O1011" s="121">
        <f>SUM(M1011*1.5%)</f>
        <v>19999.999950000001</v>
      </c>
      <c r="P1011" s="121">
        <f>SUM(M1011+N1011)</f>
        <v>1479999.9963</v>
      </c>
      <c r="Q1011" s="250" t="s">
        <v>227</v>
      </c>
      <c r="R1011" s="655">
        <v>133333.33300000001</v>
      </c>
      <c r="S1011" s="148">
        <f>SUM(F1011*R1011)</f>
        <v>1333333.33</v>
      </c>
      <c r="T1011" s="149">
        <v>0.3</v>
      </c>
      <c r="U1011" s="121">
        <f t="shared" si="268"/>
        <v>399999.99900000001</v>
      </c>
      <c r="V1011" s="121">
        <f t="shared" si="269"/>
        <v>933333.33100000001</v>
      </c>
      <c r="W1011" s="121">
        <f t="shared" si="270"/>
        <v>933333.33100000001</v>
      </c>
      <c r="X1011" s="149">
        <v>0.11</v>
      </c>
      <c r="Y1011" s="121">
        <f t="shared" si="271"/>
        <v>1035999.9974100001</v>
      </c>
    </row>
    <row r="1012" spans="1:125" s="47" customFormat="1" ht="15.5" x14ac:dyDescent="0.35">
      <c r="A1012" s="139">
        <v>11</v>
      </c>
      <c r="B1012" s="140">
        <v>45923</v>
      </c>
      <c r="C1012" s="141" t="s">
        <v>675</v>
      </c>
      <c r="D1012" s="139" t="s">
        <v>49</v>
      </c>
      <c r="E1012" s="190" t="s">
        <v>659</v>
      </c>
      <c r="F1012" s="231">
        <v>1</v>
      </c>
      <c r="G1012" s="152" t="s">
        <v>90</v>
      </c>
      <c r="H1012" s="99">
        <v>990000</v>
      </c>
      <c r="I1012" s="100">
        <f t="shared" si="265"/>
        <v>990000</v>
      </c>
      <c r="J1012" s="101">
        <v>0</v>
      </c>
      <c r="K1012" s="102">
        <f t="shared" si="266"/>
        <v>0</v>
      </c>
      <c r="L1012" s="103">
        <f t="shared" si="267"/>
        <v>990000</v>
      </c>
      <c r="M1012" s="121">
        <f>SUM(L1012:L1012)</f>
        <v>990000</v>
      </c>
      <c r="N1012" s="121">
        <f>SUM(M1012*11%)</f>
        <v>108900</v>
      </c>
      <c r="O1012" s="121"/>
      <c r="P1012" s="121">
        <f>SUM(M1012+N1012)</f>
        <v>1098900</v>
      </c>
      <c r="Q1012" s="264" t="s">
        <v>92</v>
      </c>
      <c r="R1012" s="265">
        <v>550000</v>
      </c>
      <c r="S1012" s="148">
        <f>SUM(F1012*R1012)</f>
        <v>550000</v>
      </c>
      <c r="T1012" s="149">
        <v>0</v>
      </c>
      <c r="U1012" s="121">
        <f t="shared" si="268"/>
        <v>0</v>
      </c>
      <c r="V1012" s="121">
        <f t="shared" si="269"/>
        <v>550000</v>
      </c>
      <c r="W1012" s="146">
        <f t="shared" si="270"/>
        <v>550000</v>
      </c>
      <c r="X1012" s="149">
        <v>0.11</v>
      </c>
      <c r="Y1012" s="146">
        <f t="shared" si="271"/>
        <v>610500</v>
      </c>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c r="CE1012"/>
      <c r="CF1012"/>
      <c r="CG1012"/>
      <c r="CH1012"/>
      <c r="CI1012"/>
      <c r="CJ1012"/>
      <c r="CK1012"/>
      <c r="CL1012"/>
      <c r="CM1012"/>
      <c r="CN1012"/>
      <c r="CO1012"/>
      <c r="CP1012"/>
      <c r="CQ1012"/>
      <c r="CR1012"/>
      <c r="CS1012"/>
      <c r="CT1012"/>
      <c r="CU1012"/>
      <c r="CV1012"/>
      <c r="CW1012"/>
      <c r="CX1012"/>
      <c r="CY1012"/>
      <c r="CZ1012"/>
      <c r="DA1012"/>
      <c r="DB1012"/>
      <c r="DC1012"/>
      <c r="DD1012"/>
      <c r="DE1012"/>
      <c r="DF1012"/>
      <c r="DG1012"/>
      <c r="DH1012"/>
      <c r="DI1012"/>
      <c r="DJ1012"/>
      <c r="DK1012"/>
      <c r="DL1012"/>
      <c r="DM1012"/>
      <c r="DN1012"/>
      <c r="DO1012"/>
      <c r="DP1012"/>
      <c r="DQ1012"/>
      <c r="DR1012"/>
      <c r="DS1012"/>
      <c r="DT1012"/>
      <c r="DU1012"/>
    </row>
    <row r="1013" spans="1:125" s="120" customFormat="1" ht="15.5" x14ac:dyDescent="0.35">
      <c r="A1013" s="786">
        <v>12</v>
      </c>
      <c r="B1013" s="783">
        <v>45924</v>
      </c>
      <c r="C1013" s="838" t="s">
        <v>676</v>
      </c>
      <c r="D1013" s="786" t="s">
        <v>204</v>
      </c>
      <c r="E1013" s="571" t="s">
        <v>327</v>
      </c>
      <c r="F1013" s="253">
        <v>20</v>
      </c>
      <c r="G1013" s="135" t="s">
        <v>52</v>
      </c>
      <c r="H1013" s="534">
        <v>133333.33300000001</v>
      </c>
      <c r="I1013" s="123">
        <f t="shared" si="265"/>
        <v>2666666.66</v>
      </c>
      <c r="J1013" s="133">
        <v>0</v>
      </c>
      <c r="K1013" s="134">
        <f t="shared" si="266"/>
        <v>0</v>
      </c>
      <c r="L1013" s="134">
        <f t="shared" si="267"/>
        <v>2666666.66</v>
      </c>
      <c r="M1013" s="791">
        <f>SUM(L1013:L1015)</f>
        <v>10542342.314000001</v>
      </c>
      <c r="N1013" s="906">
        <f>SUM(M1013*11%)</f>
        <v>1159657.6545400003</v>
      </c>
      <c r="O1013" s="791">
        <f>SUM(M1013*1.5%)</f>
        <v>158135.13471000001</v>
      </c>
      <c r="P1013" s="776">
        <f>SUM(M1013+N1013)</f>
        <v>11701999.968540002</v>
      </c>
      <c r="Q1013" s="168" t="s">
        <v>227</v>
      </c>
      <c r="R1013" s="572">
        <v>93333</v>
      </c>
      <c r="S1013" s="137">
        <f>SUM(F1013*R1013)</f>
        <v>1866660</v>
      </c>
      <c r="T1013" s="138">
        <v>0</v>
      </c>
      <c r="U1013" s="129">
        <f t="shared" si="268"/>
        <v>0</v>
      </c>
      <c r="V1013" s="129">
        <f t="shared" si="269"/>
        <v>1866660</v>
      </c>
      <c r="W1013" s="134">
        <f t="shared" si="270"/>
        <v>1866660</v>
      </c>
      <c r="X1013" s="138">
        <v>0.11</v>
      </c>
      <c r="Y1013" s="134">
        <f t="shared" si="271"/>
        <v>2071992.6</v>
      </c>
    </row>
    <row r="1014" spans="1:125" s="120" customFormat="1" ht="15.5" x14ac:dyDescent="0.35">
      <c r="A1014" s="787"/>
      <c r="B1014" s="784"/>
      <c r="C1014" s="884"/>
      <c r="D1014" s="787"/>
      <c r="E1014" s="74" t="s">
        <v>326</v>
      </c>
      <c r="F1014" s="76">
        <v>40</v>
      </c>
      <c r="G1014" s="55" t="s">
        <v>52</v>
      </c>
      <c r="H1014" s="526">
        <v>186486.486</v>
      </c>
      <c r="I1014" s="54">
        <f t="shared" si="265"/>
        <v>7459459.4400000004</v>
      </c>
      <c r="J1014" s="158">
        <v>0</v>
      </c>
      <c r="K1014" s="56">
        <f t="shared" si="266"/>
        <v>0</v>
      </c>
      <c r="L1014" s="56">
        <f t="shared" si="267"/>
        <v>7459459.4400000004</v>
      </c>
      <c r="M1014" s="792"/>
      <c r="N1014" s="907"/>
      <c r="O1014" s="792"/>
      <c r="P1014" s="777"/>
      <c r="Q1014" s="174" t="s">
        <v>227</v>
      </c>
      <c r="R1014" s="570">
        <v>130541</v>
      </c>
      <c r="S1014" s="78">
        <f>SUM(F1014*R1014)</f>
        <v>5221640</v>
      </c>
      <c r="T1014" s="79">
        <v>0</v>
      </c>
      <c r="U1014" s="73">
        <f t="shared" si="268"/>
        <v>0</v>
      </c>
      <c r="V1014" s="73">
        <f t="shared" si="269"/>
        <v>5221640</v>
      </c>
      <c r="W1014" s="56">
        <f t="shared" si="270"/>
        <v>5221640</v>
      </c>
      <c r="X1014" s="79">
        <v>0.11</v>
      </c>
      <c r="Y1014" s="56">
        <f t="shared" si="271"/>
        <v>5796020.4000000004</v>
      </c>
    </row>
    <row r="1015" spans="1:125" s="120" customFormat="1" ht="15.5" x14ac:dyDescent="0.35">
      <c r="A1015" s="788"/>
      <c r="B1015" s="785"/>
      <c r="C1015" s="839"/>
      <c r="D1015" s="788"/>
      <c r="E1015" s="207" t="s">
        <v>325</v>
      </c>
      <c r="F1015" s="165">
        <v>3</v>
      </c>
      <c r="G1015" s="45" t="s">
        <v>52</v>
      </c>
      <c r="H1015" s="527">
        <v>138738.73800000001</v>
      </c>
      <c r="I1015" s="44">
        <f t="shared" si="265"/>
        <v>416216.21400000004</v>
      </c>
      <c r="J1015" s="136">
        <v>0</v>
      </c>
      <c r="K1015" s="46">
        <f t="shared" si="266"/>
        <v>0</v>
      </c>
      <c r="L1015" s="46">
        <f t="shared" si="267"/>
        <v>416216.21400000004</v>
      </c>
      <c r="M1015" s="793"/>
      <c r="N1015" s="908"/>
      <c r="O1015" s="793"/>
      <c r="P1015" s="778"/>
      <c r="Q1015" s="266" t="s">
        <v>227</v>
      </c>
      <c r="R1015" s="573">
        <v>97117</v>
      </c>
      <c r="S1015" s="97">
        <f>SUM(F1015*R1015)</f>
        <v>291351</v>
      </c>
      <c r="T1015" s="83">
        <v>0</v>
      </c>
      <c r="U1015" s="81">
        <f t="shared" si="268"/>
        <v>0</v>
      </c>
      <c r="V1015" s="81">
        <f t="shared" si="269"/>
        <v>291351</v>
      </c>
      <c r="W1015" s="46">
        <f t="shared" si="270"/>
        <v>291351</v>
      </c>
      <c r="X1015" s="83">
        <v>0.11</v>
      </c>
      <c r="Y1015" s="46">
        <f t="shared" si="271"/>
        <v>323399.61</v>
      </c>
    </row>
    <row r="1016" spans="1:125" s="20" customFormat="1" ht="15.5" x14ac:dyDescent="0.35">
      <c r="A1016" s="786">
        <v>13</v>
      </c>
      <c r="B1016" s="783">
        <v>45925</v>
      </c>
      <c r="C1016" s="838" t="s">
        <v>677</v>
      </c>
      <c r="D1016" s="786" t="s">
        <v>141</v>
      </c>
      <c r="E1016" s="86" t="s">
        <v>239</v>
      </c>
      <c r="F1016" s="517">
        <v>20</v>
      </c>
      <c r="G1016" s="336" t="s">
        <v>50</v>
      </c>
      <c r="H1016" s="518">
        <v>2250000</v>
      </c>
      <c r="I1016" s="123">
        <f t="shared" si="265"/>
        <v>45000000</v>
      </c>
      <c r="J1016" s="133">
        <v>0</v>
      </c>
      <c r="K1016" s="134">
        <f t="shared" si="266"/>
        <v>0</v>
      </c>
      <c r="L1016" s="134">
        <f t="shared" si="267"/>
        <v>45000000</v>
      </c>
      <c r="M1016" s="791">
        <f>SUM(L1016:L1018)</f>
        <v>101321500</v>
      </c>
      <c r="N1016" s="791">
        <f>SUM(M1016*11%)</f>
        <v>11145365</v>
      </c>
      <c r="O1016" s="791">
        <f>SUM(M1016*1.375%)</f>
        <v>1393170.625</v>
      </c>
      <c r="P1016" s="791">
        <f>SUM(M1016+N1016)</f>
        <v>112466865</v>
      </c>
      <c r="Q1016" s="168" t="s">
        <v>260</v>
      </c>
      <c r="R1016" s="123">
        <v>810000</v>
      </c>
      <c r="S1016" s="137">
        <f>SUM(F1016*R1016)</f>
        <v>16200000</v>
      </c>
      <c r="T1016" s="138">
        <v>0</v>
      </c>
      <c r="U1016" s="129">
        <f t="shared" si="268"/>
        <v>0</v>
      </c>
      <c r="V1016" s="129">
        <f t="shared" si="269"/>
        <v>16200000</v>
      </c>
      <c r="W1016" s="134">
        <f t="shared" si="270"/>
        <v>16200000</v>
      </c>
      <c r="X1016" s="138">
        <v>0.11</v>
      </c>
      <c r="Y1016" s="134">
        <f t="shared" si="271"/>
        <v>17982000</v>
      </c>
    </row>
    <row r="1017" spans="1:125" s="20" customFormat="1" ht="15.5" x14ac:dyDescent="0.35">
      <c r="A1017" s="787"/>
      <c r="B1017" s="784"/>
      <c r="C1017" s="884"/>
      <c r="D1017" s="787"/>
      <c r="E1017" s="175" t="s">
        <v>237</v>
      </c>
      <c r="F1017" s="281">
        <v>16</v>
      </c>
      <c r="G1017" s="334" t="s">
        <v>45</v>
      </c>
      <c r="H1017" s="519">
        <v>3234000</v>
      </c>
      <c r="I1017" s="54">
        <f t="shared" si="265"/>
        <v>51744000</v>
      </c>
      <c r="J1017" s="158">
        <v>0</v>
      </c>
      <c r="K1017" s="56">
        <f t="shared" si="266"/>
        <v>0</v>
      </c>
      <c r="L1017" s="56">
        <f t="shared" si="267"/>
        <v>51744000</v>
      </c>
      <c r="M1017" s="792"/>
      <c r="N1017" s="792"/>
      <c r="O1017" s="792"/>
      <c r="P1017" s="792"/>
      <c r="Q1017" s="174" t="s">
        <v>260</v>
      </c>
      <c r="R1017" s="54">
        <v>582000</v>
      </c>
      <c r="S1017" s="78">
        <f>SUM(F1017*R1017)</f>
        <v>9312000</v>
      </c>
      <c r="T1017" s="79">
        <v>0</v>
      </c>
      <c r="U1017" s="73">
        <f t="shared" si="268"/>
        <v>0</v>
      </c>
      <c r="V1017" s="73">
        <f t="shared" si="269"/>
        <v>9312000</v>
      </c>
      <c r="W1017" s="56">
        <f t="shared" si="270"/>
        <v>9312000</v>
      </c>
      <c r="X1017" s="79">
        <v>0.11</v>
      </c>
      <c r="Y1017" s="56">
        <f t="shared" si="271"/>
        <v>10336320</v>
      </c>
    </row>
    <row r="1018" spans="1:125" s="20" customFormat="1" ht="15.5" x14ac:dyDescent="0.35">
      <c r="A1018" s="788"/>
      <c r="B1018" s="785"/>
      <c r="C1018" s="839"/>
      <c r="D1018" s="788"/>
      <c r="E1018" s="90" t="s">
        <v>256</v>
      </c>
      <c r="F1018" s="286">
        <v>1</v>
      </c>
      <c r="G1018" s="335" t="s">
        <v>46</v>
      </c>
      <c r="H1018" s="545">
        <v>4577500</v>
      </c>
      <c r="I1018" s="44">
        <f t="shared" si="265"/>
        <v>4577500</v>
      </c>
      <c r="J1018" s="136">
        <v>0</v>
      </c>
      <c r="K1018" s="46">
        <f t="shared" si="266"/>
        <v>0</v>
      </c>
      <c r="L1018" s="46">
        <f t="shared" si="267"/>
        <v>4577500</v>
      </c>
      <c r="M1018" s="793"/>
      <c r="N1018" s="793"/>
      <c r="O1018" s="793"/>
      <c r="P1018" s="793"/>
      <c r="Q1018" s="266" t="s">
        <v>260</v>
      </c>
      <c r="R1018" s="44">
        <v>650000</v>
      </c>
      <c r="S1018" s="97">
        <f>SUM(F1018*R1018)</f>
        <v>650000</v>
      </c>
      <c r="T1018" s="83">
        <v>0</v>
      </c>
      <c r="U1018" s="81">
        <f t="shared" si="268"/>
        <v>0</v>
      </c>
      <c r="V1018" s="81">
        <f t="shared" si="269"/>
        <v>650000</v>
      </c>
      <c r="W1018" s="46">
        <f t="shared" si="270"/>
        <v>650000</v>
      </c>
      <c r="X1018" s="83">
        <v>0.11</v>
      </c>
      <c r="Y1018" s="46">
        <f t="shared" si="271"/>
        <v>721500</v>
      </c>
    </row>
    <row r="1019" spans="1:125" ht="15.5" x14ac:dyDescent="0.35">
      <c r="A1019" s="867">
        <v>14</v>
      </c>
      <c r="B1019" s="783">
        <v>45926</v>
      </c>
      <c r="C1019" s="838">
        <v>119190925</v>
      </c>
      <c r="D1019" s="786" t="s">
        <v>71</v>
      </c>
      <c r="E1019" s="86" t="s">
        <v>44</v>
      </c>
      <c r="F1019" s="131">
        <v>1</v>
      </c>
      <c r="G1019" s="87" t="s">
        <v>45</v>
      </c>
      <c r="H1019" s="579">
        <v>2237000</v>
      </c>
      <c r="I1019" s="123">
        <f t="shared" si="265"/>
        <v>2237000</v>
      </c>
      <c r="J1019" s="87">
        <v>0.3</v>
      </c>
      <c r="K1019" s="134">
        <f t="shared" si="266"/>
        <v>671100</v>
      </c>
      <c r="L1019" s="134">
        <f t="shared" si="267"/>
        <v>1565900</v>
      </c>
      <c r="M1019" s="791">
        <f>SUM(L1019:L1022)</f>
        <v>3795300</v>
      </c>
      <c r="N1019" s="791">
        <f>SUM(M1019*11%)</f>
        <v>417483</v>
      </c>
      <c r="O1019" s="791"/>
      <c r="P1019" s="129">
        <f>SUM(M1019+N1019)</f>
        <v>4212783</v>
      </c>
      <c r="Q1019" s="171" t="s">
        <v>67</v>
      </c>
      <c r="R1019" s="137">
        <v>613000</v>
      </c>
      <c r="S1019" s="137">
        <f>SUM(F1019*R1019)</f>
        <v>613000</v>
      </c>
      <c r="T1019" s="296">
        <v>0</v>
      </c>
      <c r="U1019" s="129">
        <f t="shared" si="268"/>
        <v>0</v>
      </c>
      <c r="V1019" s="129">
        <f t="shared" si="269"/>
        <v>613000</v>
      </c>
      <c r="W1019" s="134">
        <f t="shared" si="270"/>
        <v>613000</v>
      </c>
      <c r="X1019" s="138">
        <v>0.11</v>
      </c>
      <c r="Y1019" s="134">
        <f t="shared" si="271"/>
        <v>680430</v>
      </c>
    </row>
    <row r="1020" spans="1:125" ht="15.5" x14ac:dyDescent="0.35">
      <c r="A1020" s="868"/>
      <c r="B1020" s="784"/>
      <c r="C1020" s="884"/>
      <c r="D1020" s="787"/>
      <c r="E1020" s="70" t="s">
        <v>131</v>
      </c>
      <c r="F1020" s="52">
        <v>1</v>
      </c>
      <c r="G1020" s="72" t="s">
        <v>39</v>
      </c>
      <c r="H1020" s="169">
        <v>1396000</v>
      </c>
      <c r="I1020" s="54">
        <f t="shared" si="265"/>
        <v>1396000</v>
      </c>
      <c r="J1020" s="72">
        <v>0.3</v>
      </c>
      <c r="K1020" s="56">
        <f t="shared" si="266"/>
        <v>418800</v>
      </c>
      <c r="L1020" s="56">
        <f t="shared" si="267"/>
        <v>977200</v>
      </c>
      <c r="M1020" s="792"/>
      <c r="N1020" s="792"/>
      <c r="O1020" s="792"/>
      <c r="P1020" s="57"/>
      <c r="Q1020" s="77" t="s">
        <v>99</v>
      </c>
      <c r="R1020" s="78">
        <v>400000</v>
      </c>
      <c r="S1020" s="78">
        <f>SUM(F1020*R1020)</f>
        <v>400000</v>
      </c>
      <c r="T1020" s="170">
        <v>0</v>
      </c>
      <c r="U1020" s="73">
        <f t="shared" si="268"/>
        <v>0</v>
      </c>
      <c r="V1020" s="73">
        <v>400000</v>
      </c>
      <c r="W1020" s="56">
        <f t="shared" si="270"/>
        <v>400000</v>
      </c>
      <c r="X1020" s="79">
        <v>0.11</v>
      </c>
      <c r="Y1020" s="56">
        <f t="shared" si="271"/>
        <v>444000</v>
      </c>
    </row>
    <row r="1021" spans="1:125" ht="15.5" x14ac:dyDescent="0.35">
      <c r="A1021" s="868"/>
      <c r="B1021" s="784"/>
      <c r="C1021" s="884"/>
      <c r="D1021" s="787"/>
      <c r="E1021" s="70" t="s">
        <v>679</v>
      </c>
      <c r="F1021" s="52">
        <v>1</v>
      </c>
      <c r="G1021" s="72" t="s">
        <v>39</v>
      </c>
      <c r="H1021" s="169">
        <v>1396000</v>
      </c>
      <c r="I1021" s="54">
        <f t="shared" si="265"/>
        <v>1396000</v>
      </c>
      <c r="J1021" s="72">
        <v>0.3</v>
      </c>
      <c r="K1021" s="56">
        <f t="shared" si="266"/>
        <v>418800</v>
      </c>
      <c r="L1021" s="56">
        <f t="shared" si="267"/>
        <v>977200</v>
      </c>
      <c r="M1021" s="792"/>
      <c r="N1021" s="73"/>
      <c r="O1021" s="73"/>
      <c r="P1021" s="57"/>
      <c r="Q1021" s="77" t="s">
        <v>99</v>
      </c>
      <c r="R1021" s="78">
        <v>400000</v>
      </c>
      <c r="S1021" s="78">
        <f>SUM(F1021*R1021)</f>
        <v>400000</v>
      </c>
      <c r="T1021" s="170">
        <v>0</v>
      </c>
      <c r="U1021" s="73">
        <f t="shared" si="268"/>
        <v>0</v>
      </c>
      <c r="V1021" s="73">
        <v>400000</v>
      </c>
      <c r="W1021" s="56">
        <f t="shared" si="270"/>
        <v>400000</v>
      </c>
      <c r="X1021" s="79">
        <v>0.11</v>
      </c>
      <c r="Y1021" s="56">
        <f t="shared" si="271"/>
        <v>444000</v>
      </c>
    </row>
    <row r="1022" spans="1:125" ht="15.5" x14ac:dyDescent="0.35">
      <c r="A1022" s="869"/>
      <c r="B1022" s="785"/>
      <c r="C1022" s="839"/>
      <c r="D1022" s="788"/>
      <c r="E1022" s="90" t="s">
        <v>89</v>
      </c>
      <c r="F1022" s="50">
        <v>5</v>
      </c>
      <c r="G1022" s="91" t="s">
        <v>55</v>
      </c>
      <c r="H1022" s="126">
        <v>55000</v>
      </c>
      <c r="I1022" s="44">
        <f t="shared" si="265"/>
        <v>275000</v>
      </c>
      <c r="J1022" s="91">
        <v>0</v>
      </c>
      <c r="K1022" s="46">
        <f t="shared" si="266"/>
        <v>0</v>
      </c>
      <c r="L1022" s="46">
        <f t="shared" si="267"/>
        <v>275000</v>
      </c>
      <c r="M1022" s="793"/>
      <c r="N1022" s="47"/>
      <c r="O1022" s="47"/>
      <c r="P1022" s="47"/>
      <c r="Q1022" s="128" t="s">
        <v>40</v>
      </c>
      <c r="R1022" s="97">
        <v>14000</v>
      </c>
      <c r="S1022" s="97">
        <f>SUM(F1022*R1022)</f>
        <v>70000</v>
      </c>
      <c r="T1022" s="298">
        <v>0</v>
      </c>
      <c r="U1022" s="81">
        <f t="shared" si="268"/>
        <v>0</v>
      </c>
      <c r="V1022" s="81">
        <f t="shared" ref="V1022:V1053" si="272">SUM(S1022-U1022)</f>
        <v>70000</v>
      </c>
      <c r="W1022" s="46">
        <f t="shared" si="270"/>
        <v>70000</v>
      </c>
      <c r="X1022" s="83">
        <v>0.11</v>
      </c>
      <c r="Y1022" s="46">
        <f t="shared" si="271"/>
        <v>77700</v>
      </c>
    </row>
    <row r="1023" spans="1:125" s="120" customFormat="1" ht="15.5" x14ac:dyDescent="0.35">
      <c r="A1023" s="817">
        <v>15</v>
      </c>
      <c r="B1023" s="783">
        <v>45910</v>
      </c>
      <c r="C1023" s="786">
        <v>119220925</v>
      </c>
      <c r="D1023" s="786" t="s">
        <v>37</v>
      </c>
      <c r="E1023" s="172" t="s">
        <v>85</v>
      </c>
      <c r="F1023" s="203">
        <v>1</v>
      </c>
      <c r="G1023" s="319" t="s">
        <v>39</v>
      </c>
      <c r="H1023" s="204">
        <v>627000</v>
      </c>
      <c r="I1023" s="412">
        <f t="shared" si="265"/>
        <v>627000</v>
      </c>
      <c r="J1023" s="319">
        <v>0</v>
      </c>
      <c r="K1023" s="382">
        <f t="shared" si="266"/>
        <v>0</v>
      </c>
      <c r="L1023" s="382">
        <f t="shared" si="267"/>
        <v>627000</v>
      </c>
      <c r="M1023" s="187">
        <f>SUM(L1023:L1066)</f>
        <v>115721134</v>
      </c>
      <c r="N1023" s="187">
        <f>SUM(M1023*11%)</f>
        <v>12729324.74</v>
      </c>
      <c r="O1023" s="187"/>
      <c r="P1023" s="229">
        <f>SUM(M1023+N1023)</f>
        <v>128450458.73999999</v>
      </c>
      <c r="Q1023" s="485" t="s">
        <v>258</v>
      </c>
      <c r="R1023" s="337">
        <v>270930</v>
      </c>
      <c r="S1023" s="649">
        <f>SUM(F1023*R1023)</f>
        <v>270930</v>
      </c>
      <c r="T1023" s="638">
        <v>0</v>
      </c>
      <c r="U1023" s="239">
        <f t="shared" si="268"/>
        <v>0</v>
      </c>
      <c r="V1023" s="239">
        <f t="shared" si="272"/>
        <v>270930</v>
      </c>
      <c r="W1023" s="238">
        <f t="shared" si="270"/>
        <v>270930</v>
      </c>
      <c r="X1023" s="638">
        <v>0.11</v>
      </c>
      <c r="Y1023" s="238">
        <f t="shared" si="271"/>
        <v>300732.3</v>
      </c>
    </row>
    <row r="1024" spans="1:125" s="120" customFormat="1" ht="15.5" x14ac:dyDescent="0.35">
      <c r="A1024" s="818"/>
      <c r="B1024" s="784"/>
      <c r="C1024" s="787"/>
      <c r="D1024" s="787"/>
      <c r="E1024" s="125" t="s">
        <v>353</v>
      </c>
      <c r="F1024" s="310">
        <v>15</v>
      </c>
      <c r="G1024" s="311" t="s">
        <v>45</v>
      </c>
      <c r="H1024" s="157">
        <v>27000</v>
      </c>
      <c r="I1024" s="413">
        <f t="shared" si="265"/>
        <v>405000</v>
      </c>
      <c r="J1024" s="311">
        <v>0.2</v>
      </c>
      <c r="K1024" s="415">
        <f t="shared" si="266"/>
        <v>81000</v>
      </c>
      <c r="L1024" s="415">
        <f t="shared" si="267"/>
        <v>324000</v>
      </c>
      <c r="M1024" s="57"/>
      <c r="N1024" s="57"/>
      <c r="O1024" s="197"/>
      <c r="P1024" s="57"/>
      <c r="Q1024" s="484" t="s">
        <v>88</v>
      </c>
      <c r="R1024" s="206">
        <v>9009</v>
      </c>
      <c r="S1024" s="155">
        <f>SUM(F1024*R1024)</f>
        <v>135135</v>
      </c>
      <c r="T1024" s="156">
        <v>0</v>
      </c>
      <c r="U1024" s="480">
        <f t="shared" si="268"/>
        <v>0</v>
      </c>
      <c r="V1024" s="480">
        <f t="shared" si="272"/>
        <v>135135</v>
      </c>
      <c r="W1024" s="424">
        <f t="shared" si="270"/>
        <v>135135</v>
      </c>
      <c r="X1024" s="156">
        <v>0</v>
      </c>
      <c r="Y1024" s="424">
        <f t="shared" si="271"/>
        <v>135135</v>
      </c>
    </row>
    <row r="1025" spans="1:25" s="120" customFormat="1" ht="15.5" x14ac:dyDescent="0.35">
      <c r="A1025" s="818"/>
      <c r="B1025" s="784"/>
      <c r="C1025" s="787"/>
      <c r="D1025" s="787"/>
      <c r="E1025" s="282" t="s">
        <v>115</v>
      </c>
      <c r="F1025" s="310">
        <v>2</v>
      </c>
      <c r="G1025" s="311" t="s">
        <v>648</v>
      </c>
      <c r="H1025" s="312">
        <v>268750</v>
      </c>
      <c r="I1025" s="413">
        <f t="shared" si="265"/>
        <v>537500</v>
      </c>
      <c r="J1025" s="311">
        <v>0.2</v>
      </c>
      <c r="K1025" s="415">
        <f t="shared" si="266"/>
        <v>107500</v>
      </c>
      <c r="L1025" s="415">
        <f t="shared" si="267"/>
        <v>430000</v>
      </c>
      <c r="M1025" s="57"/>
      <c r="N1025" s="57"/>
      <c r="O1025" s="197"/>
      <c r="P1025" s="57"/>
      <c r="Q1025" s="484" t="s">
        <v>258</v>
      </c>
      <c r="R1025" s="483">
        <v>424765</v>
      </c>
      <c r="S1025" s="155">
        <f>SUM(F1025*R1025)</f>
        <v>849530</v>
      </c>
      <c r="T1025" s="156">
        <v>0</v>
      </c>
      <c r="U1025" s="480">
        <f t="shared" si="268"/>
        <v>0</v>
      </c>
      <c r="V1025" s="480">
        <f t="shared" si="272"/>
        <v>849530</v>
      </c>
      <c r="W1025" s="424">
        <f t="shared" si="270"/>
        <v>849530</v>
      </c>
      <c r="X1025" s="156">
        <v>0.11</v>
      </c>
      <c r="Y1025" s="424">
        <f t="shared" si="271"/>
        <v>942978.3</v>
      </c>
    </row>
    <row r="1026" spans="1:25" s="120" customFormat="1" ht="15.5" x14ac:dyDescent="0.35">
      <c r="A1026" s="818"/>
      <c r="B1026" s="784"/>
      <c r="C1026" s="787"/>
      <c r="D1026" s="787"/>
      <c r="E1026" s="125" t="s">
        <v>103</v>
      </c>
      <c r="F1026" s="732">
        <v>1</v>
      </c>
      <c r="G1026" s="158" t="s">
        <v>39</v>
      </c>
      <c r="H1026" s="157">
        <v>929000</v>
      </c>
      <c r="I1026" s="413">
        <f t="shared" ref="I1026:I1057" si="273">SUM(F1026*H1026)</f>
        <v>929000</v>
      </c>
      <c r="J1026" s="311">
        <v>0</v>
      </c>
      <c r="K1026" s="415">
        <f t="shared" ref="K1026:K1057" si="274">SUM(I1026*J1026)</f>
        <v>0</v>
      </c>
      <c r="L1026" s="415">
        <f t="shared" ref="L1026:L1057" si="275">SUM(I1026-K1026)</f>
        <v>929000</v>
      </c>
      <c r="M1026" s="57"/>
      <c r="N1026" s="57"/>
      <c r="O1026" s="197"/>
      <c r="P1026" s="57"/>
      <c r="Q1026" s="484" t="s">
        <v>258</v>
      </c>
      <c r="R1026" s="483">
        <v>401830</v>
      </c>
      <c r="S1026" s="155">
        <f>SUM(F1026*R1026)</f>
        <v>401830</v>
      </c>
      <c r="T1026" s="156">
        <v>0</v>
      </c>
      <c r="U1026" s="480">
        <f t="shared" ref="U1026:U1057" si="276">SUM(S1026*T1026)</f>
        <v>0</v>
      </c>
      <c r="V1026" s="480">
        <f t="shared" si="272"/>
        <v>401830</v>
      </c>
      <c r="W1026" s="424">
        <f t="shared" ref="W1026:W1057" si="277">SUM(V1026)</f>
        <v>401830</v>
      </c>
      <c r="X1026" s="156">
        <v>0.11</v>
      </c>
      <c r="Y1026" s="424">
        <f t="shared" ref="Y1026:Y1057" si="278">SUM(W1026+(W1026*X1026))</f>
        <v>446031.3</v>
      </c>
    </row>
    <row r="1027" spans="1:25" s="120" customFormat="1" ht="15.5" x14ac:dyDescent="0.35">
      <c r="A1027" s="818"/>
      <c r="B1027" s="784"/>
      <c r="C1027" s="787"/>
      <c r="D1027" s="787"/>
      <c r="E1027" s="125" t="s">
        <v>359</v>
      </c>
      <c r="F1027" s="732">
        <v>10</v>
      </c>
      <c r="G1027" s="158" t="s">
        <v>45</v>
      </c>
      <c r="H1027" s="157">
        <v>160000</v>
      </c>
      <c r="I1027" s="413">
        <f t="shared" si="273"/>
        <v>1600000</v>
      </c>
      <c r="J1027" s="311">
        <v>0.2</v>
      </c>
      <c r="K1027" s="415">
        <f t="shared" si="274"/>
        <v>320000</v>
      </c>
      <c r="L1027" s="415">
        <f t="shared" si="275"/>
        <v>1280000</v>
      </c>
      <c r="M1027" s="57"/>
      <c r="N1027" s="57"/>
      <c r="O1027" s="197"/>
      <c r="P1027" s="57"/>
      <c r="Q1027" s="484" t="s">
        <v>88</v>
      </c>
      <c r="R1027" s="483">
        <v>54100</v>
      </c>
      <c r="S1027" s="155">
        <f>SUM(F1027*R1027)</f>
        <v>541000</v>
      </c>
      <c r="T1027" s="156">
        <v>0</v>
      </c>
      <c r="U1027" s="480">
        <f t="shared" si="276"/>
        <v>0</v>
      </c>
      <c r="V1027" s="480">
        <f t="shared" si="272"/>
        <v>541000</v>
      </c>
      <c r="W1027" s="424">
        <f t="shared" si="277"/>
        <v>541000</v>
      </c>
      <c r="X1027" s="156">
        <v>0.11</v>
      </c>
      <c r="Y1027" s="424">
        <f t="shared" si="278"/>
        <v>600510</v>
      </c>
    </row>
    <row r="1028" spans="1:25" s="120" customFormat="1" ht="15.5" x14ac:dyDescent="0.35">
      <c r="A1028" s="818"/>
      <c r="B1028" s="784"/>
      <c r="C1028" s="787"/>
      <c r="D1028" s="787"/>
      <c r="E1028" s="125" t="s">
        <v>354</v>
      </c>
      <c r="F1028" s="732">
        <v>10</v>
      </c>
      <c r="G1028" s="158" t="s">
        <v>45</v>
      </c>
      <c r="H1028" s="157">
        <v>145000</v>
      </c>
      <c r="I1028" s="413">
        <f t="shared" si="273"/>
        <v>1450000</v>
      </c>
      <c r="J1028" s="311">
        <v>0.2</v>
      </c>
      <c r="K1028" s="415">
        <f t="shared" si="274"/>
        <v>290000</v>
      </c>
      <c r="L1028" s="415">
        <f t="shared" si="275"/>
        <v>1160000</v>
      </c>
      <c r="M1028" s="57"/>
      <c r="N1028" s="57"/>
      <c r="O1028" s="197"/>
      <c r="P1028" s="57"/>
      <c r="Q1028" s="484" t="s">
        <v>88</v>
      </c>
      <c r="R1028" s="483">
        <v>52300</v>
      </c>
      <c r="S1028" s="155">
        <f>SUM(F1028*R1028)</f>
        <v>523000</v>
      </c>
      <c r="T1028" s="156">
        <v>0</v>
      </c>
      <c r="U1028" s="480">
        <f t="shared" si="276"/>
        <v>0</v>
      </c>
      <c r="V1028" s="480">
        <f t="shared" si="272"/>
        <v>523000</v>
      </c>
      <c r="W1028" s="424">
        <f t="shared" si="277"/>
        <v>523000</v>
      </c>
      <c r="X1028" s="156">
        <v>0.11</v>
      </c>
      <c r="Y1028" s="424">
        <f t="shared" si="278"/>
        <v>580530</v>
      </c>
    </row>
    <row r="1029" spans="1:25" s="120" customFormat="1" ht="15.5" x14ac:dyDescent="0.35">
      <c r="A1029" s="818"/>
      <c r="B1029" s="784"/>
      <c r="C1029" s="787"/>
      <c r="D1029" s="787"/>
      <c r="E1029" s="125" t="s">
        <v>114</v>
      </c>
      <c r="F1029" s="732">
        <v>2</v>
      </c>
      <c r="G1029" s="158" t="s">
        <v>39</v>
      </c>
      <c r="H1029" s="157">
        <v>1592000</v>
      </c>
      <c r="I1029" s="413">
        <f t="shared" si="273"/>
        <v>3184000</v>
      </c>
      <c r="J1029" s="158">
        <v>0</v>
      </c>
      <c r="K1029" s="415">
        <f t="shared" si="274"/>
        <v>0</v>
      </c>
      <c r="L1029" s="415">
        <f t="shared" si="275"/>
        <v>3184000</v>
      </c>
      <c r="M1029" s="57"/>
      <c r="N1029" s="57"/>
      <c r="O1029" s="197"/>
      <c r="P1029" s="57"/>
      <c r="Q1029" s="484" t="s">
        <v>258</v>
      </c>
      <c r="R1029" s="483">
        <v>473110</v>
      </c>
      <c r="S1029" s="155">
        <f>SUM(F1029*R1029)</f>
        <v>946220</v>
      </c>
      <c r="T1029" s="156">
        <v>0</v>
      </c>
      <c r="U1029" s="480">
        <f t="shared" si="276"/>
        <v>0</v>
      </c>
      <c r="V1029" s="480">
        <f t="shared" si="272"/>
        <v>946220</v>
      </c>
      <c r="W1029" s="424">
        <f t="shared" si="277"/>
        <v>946220</v>
      </c>
      <c r="X1029" s="156">
        <v>0.11</v>
      </c>
      <c r="Y1029" s="424">
        <f t="shared" si="278"/>
        <v>1050304.2</v>
      </c>
    </row>
    <row r="1030" spans="1:25" s="120" customFormat="1" ht="15.5" x14ac:dyDescent="0.35">
      <c r="A1030" s="818"/>
      <c r="B1030" s="784"/>
      <c r="C1030" s="787"/>
      <c r="D1030" s="787"/>
      <c r="E1030" s="125" t="s">
        <v>357</v>
      </c>
      <c r="F1030" s="310">
        <v>10</v>
      </c>
      <c r="G1030" s="311" t="s">
        <v>52</v>
      </c>
      <c r="H1030" s="157">
        <v>117188</v>
      </c>
      <c r="I1030" s="413">
        <f t="shared" si="273"/>
        <v>1171880</v>
      </c>
      <c r="J1030" s="311">
        <v>0.2</v>
      </c>
      <c r="K1030" s="415">
        <f t="shared" si="274"/>
        <v>234376</v>
      </c>
      <c r="L1030" s="415">
        <f t="shared" si="275"/>
        <v>937504</v>
      </c>
      <c r="M1030" s="57"/>
      <c r="N1030" s="57"/>
      <c r="O1030" s="197"/>
      <c r="P1030" s="57"/>
      <c r="Q1030" s="484" t="s">
        <v>68</v>
      </c>
      <c r="R1030" s="483">
        <v>1625000</v>
      </c>
      <c r="S1030" s="155">
        <f>SUM(F1030*R1030)</f>
        <v>16250000</v>
      </c>
      <c r="T1030" s="156">
        <v>0</v>
      </c>
      <c r="U1030" s="480">
        <f t="shared" si="276"/>
        <v>0</v>
      </c>
      <c r="V1030" s="480">
        <f t="shared" si="272"/>
        <v>16250000</v>
      </c>
      <c r="W1030" s="424">
        <f t="shared" si="277"/>
        <v>16250000</v>
      </c>
      <c r="X1030" s="156">
        <v>0</v>
      </c>
      <c r="Y1030" s="424">
        <f t="shared" si="278"/>
        <v>16250000</v>
      </c>
    </row>
    <row r="1031" spans="1:25" s="120" customFormat="1" ht="15.5" x14ac:dyDescent="0.35">
      <c r="A1031" s="818"/>
      <c r="B1031" s="784"/>
      <c r="C1031" s="787"/>
      <c r="D1031" s="787"/>
      <c r="E1031" s="282" t="s">
        <v>178</v>
      </c>
      <c r="F1031" s="732">
        <v>2</v>
      </c>
      <c r="G1031" s="311" t="s">
        <v>39</v>
      </c>
      <c r="H1031" s="312">
        <v>3328000</v>
      </c>
      <c r="I1031" s="413">
        <f t="shared" si="273"/>
        <v>6656000</v>
      </c>
      <c r="J1031" s="311">
        <v>0</v>
      </c>
      <c r="K1031" s="415">
        <f t="shared" si="274"/>
        <v>0</v>
      </c>
      <c r="L1031" s="415">
        <f t="shared" si="275"/>
        <v>6656000</v>
      </c>
      <c r="M1031" s="57"/>
      <c r="N1031" s="57"/>
      <c r="O1031" s="197"/>
      <c r="P1031" s="57"/>
      <c r="Q1031" s="484" t="s">
        <v>258</v>
      </c>
      <c r="R1031" s="483">
        <v>500500</v>
      </c>
      <c r="S1031" s="155">
        <f>SUM(F1031*R1031)</f>
        <v>1001000</v>
      </c>
      <c r="T1031" s="156">
        <v>0</v>
      </c>
      <c r="U1031" s="480">
        <f t="shared" si="276"/>
        <v>0</v>
      </c>
      <c r="V1031" s="480">
        <f t="shared" si="272"/>
        <v>1001000</v>
      </c>
      <c r="W1031" s="424">
        <f t="shared" si="277"/>
        <v>1001000</v>
      </c>
      <c r="X1031" s="156">
        <v>0.11</v>
      </c>
      <c r="Y1031" s="424">
        <f t="shared" si="278"/>
        <v>1111110</v>
      </c>
    </row>
    <row r="1032" spans="1:25" s="120" customFormat="1" ht="15.5" x14ac:dyDescent="0.35">
      <c r="A1032" s="818"/>
      <c r="B1032" s="784"/>
      <c r="C1032" s="787"/>
      <c r="D1032" s="787"/>
      <c r="E1032" s="282" t="s">
        <v>532</v>
      </c>
      <c r="F1032" s="310">
        <v>25</v>
      </c>
      <c r="G1032" s="311" t="s">
        <v>45</v>
      </c>
      <c r="H1032" s="312">
        <v>87500</v>
      </c>
      <c r="I1032" s="413">
        <f t="shared" si="273"/>
        <v>2187500</v>
      </c>
      <c r="J1032" s="311">
        <v>0.2</v>
      </c>
      <c r="K1032" s="415">
        <f t="shared" si="274"/>
        <v>437500</v>
      </c>
      <c r="L1032" s="415">
        <f t="shared" si="275"/>
        <v>1750000</v>
      </c>
      <c r="M1032" s="57"/>
      <c r="N1032" s="57"/>
      <c r="O1032" s="197"/>
      <c r="P1032" s="57"/>
      <c r="Q1032" s="484" t="s">
        <v>88</v>
      </c>
      <c r="R1032" s="483">
        <v>37838</v>
      </c>
      <c r="S1032" s="155">
        <f>SUM(F1032*R1032)</f>
        <v>945950</v>
      </c>
      <c r="T1032" s="156">
        <v>0</v>
      </c>
      <c r="U1032" s="480">
        <f t="shared" si="276"/>
        <v>0</v>
      </c>
      <c r="V1032" s="480">
        <f t="shared" si="272"/>
        <v>945950</v>
      </c>
      <c r="W1032" s="424">
        <f t="shared" si="277"/>
        <v>945950</v>
      </c>
      <c r="X1032" s="156">
        <v>0.11</v>
      </c>
      <c r="Y1032" s="424">
        <f t="shared" si="278"/>
        <v>1050004.5</v>
      </c>
    </row>
    <row r="1033" spans="1:25" s="120" customFormat="1" ht="15.5" x14ac:dyDescent="0.35">
      <c r="A1033" s="818"/>
      <c r="B1033" s="784"/>
      <c r="C1033" s="787"/>
      <c r="D1033" s="787"/>
      <c r="E1033" s="130" t="s">
        <v>381</v>
      </c>
      <c r="F1033" s="310">
        <v>1</v>
      </c>
      <c r="G1033" s="311" t="s">
        <v>46</v>
      </c>
      <c r="H1033" s="312">
        <v>225000</v>
      </c>
      <c r="I1033" s="413">
        <f t="shared" si="273"/>
        <v>225000</v>
      </c>
      <c r="J1033" s="311">
        <v>0.2</v>
      </c>
      <c r="K1033" s="415">
        <f t="shared" si="274"/>
        <v>45000</v>
      </c>
      <c r="L1033" s="415">
        <f t="shared" si="275"/>
        <v>180000</v>
      </c>
      <c r="M1033" s="57"/>
      <c r="N1033" s="57"/>
      <c r="O1033" s="197"/>
      <c r="P1033" s="57"/>
      <c r="Q1033" s="484" t="s">
        <v>211</v>
      </c>
      <c r="R1033" s="220">
        <v>109910</v>
      </c>
      <c r="S1033" s="155">
        <f>SUM(F1033*R1033)</f>
        <v>109910</v>
      </c>
      <c r="T1033" s="156">
        <v>0.25</v>
      </c>
      <c r="U1033" s="480">
        <f t="shared" si="276"/>
        <v>27477.5</v>
      </c>
      <c r="V1033" s="480">
        <f t="shared" si="272"/>
        <v>82432.5</v>
      </c>
      <c r="W1033" s="424">
        <f t="shared" si="277"/>
        <v>82432.5</v>
      </c>
      <c r="X1033" s="156">
        <v>0.11</v>
      </c>
      <c r="Y1033" s="424">
        <f t="shared" si="278"/>
        <v>91500.074999999997</v>
      </c>
    </row>
    <row r="1034" spans="1:25" s="120" customFormat="1" ht="17.25" customHeight="1" x14ac:dyDescent="0.35">
      <c r="A1034" s="818"/>
      <c r="B1034" s="784"/>
      <c r="C1034" s="787"/>
      <c r="D1034" s="787"/>
      <c r="E1034" s="282" t="s">
        <v>307</v>
      </c>
      <c r="F1034" s="75">
        <v>2</v>
      </c>
      <c r="G1034" s="311" t="s">
        <v>45</v>
      </c>
      <c r="H1034" s="157">
        <v>2708750</v>
      </c>
      <c r="I1034" s="413">
        <f t="shared" si="273"/>
        <v>5417500</v>
      </c>
      <c r="J1034" s="311">
        <v>0.2</v>
      </c>
      <c r="K1034" s="415">
        <f t="shared" si="274"/>
        <v>1083500</v>
      </c>
      <c r="L1034" s="415">
        <f t="shared" si="275"/>
        <v>4334000</v>
      </c>
      <c r="M1034" s="57"/>
      <c r="N1034" s="57"/>
      <c r="O1034" s="197"/>
      <c r="P1034" s="57"/>
      <c r="Q1034" s="270" t="s">
        <v>140</v>
      </c>
      <c r="R1034" s="206">
        <v>1625000</v>
      </c>
      <c r="S1034" s="155">
        <f>SUM(F1034*R1034)</f>
        <v>3250000</v>
      </c>
      <c r="T1034" s="156">
        <v>0.25</v>
      </c>
      <c r="U1034" s="480">
        <f t="shared" si="276"/>
        <v>812500</v>
      </c>
      <c r="V1034" s="480">
        <f t="shared" si="272"/>
        <v>2437500</v>
      </c>
      <c r="W1034" s="424">
        <f t="shared" si="277"/>
        <v>2437500</v>
      </c>
      <c r="X1034" s="156">
        <v>0.11</v>
      </c>
      <c r="Y1034" s="424">
        <f t="shared" si="278"/>
        <v>2705625</v>
      </c>
    </row>
    <row r="1035" spans="1:25" s="120" customFormat="1" ht="15.5" x14ac:dyDescent="0.35">
      <c r="A1035" s="818"/>
      <c r="B1035" s="784"/>
      <c r="C1035" s="787"/>
      <c r="D1035" s="787"/>
      <c r="E1035" s="125" t="s">
        <v>221</v>
      </c>
      <c r="F1035" s="75">
        <v>1</v>
      </c>
      <c r="G1035" s="158" t="s">
        <v>45</v>
      </c>
      <c r="H1035" s="157">
        <v>235000</v>
      </c>
      <c r="I1035" s="413">
        <f t="shared" si="273"/>
        <v>235000</v>
      </c>
      <c r="J1035" s="158">
        <v>0.2</v>
      </c>
      <c r="K1035" s="415">
        <f t="shared" si="274"/>
        <v>47000</v>
      </c>
      <c r="L1035" s="415">
        <f t="shared" si="275"/>
        <v>188000</v>
      </c>
      <c r="M1035" s="57"/>
      <c r="N1035" s="57"/>
      <c r="O1035" s="197"/>
      <c r="P1035" s="57"/>
      <c r="Q1035" s="484" t="s">
        <v>360</v>
      </c>
      <c r="R1035" s="483">
        <v>380000</v>
      </c>
      <c r="S1035" s="155">
        <f>SUM(F1035*R1035)</f>
        <v>380000</v>
      </c>
      <c r="T1035" s="156">
        <v>0.5</v>
      </c>
      <c r="U1035" s="480">
        <f t="shared" si="276"/>
        <v>190000</v>
      </c>
      <c r="V1035" s="480">
        <f t="shared" si="272"/>
        <v>190000</v>
      </c>
      <c r="W1035" s="424">
        <f t="shared" si="277"/>
        <v>190000</v>
      </c>
      <c r="X1035" s="156">
        <v>0.11</v>
      </c>
      <c r="Y1035" s="424">
        <f t="shared" si="278"/>
        <v>210900</v>
      </c>
    </row>
    <row r="1036" spans="1:25" s="120" customFormat="1" ht="15.5" x14ac:dyDescent="0.35">
      <c r="A1036" s="818"/>
      <c r="B1036" s="784"/>
      <c r="C1036" s="787"/>
      <c r="D1036" s="787"/>
      <c r="E1036" s="125" t="s">
        <v>155</v>
      </c>
      <c r="F1036" s="732">
        <v>4</v>
      </c>
      <c r="G1036" s="158" t="s">
        <v>45</v>
      </c>
      <c r="H1036" s="157">
        <v>1682000</v>
      </c>
      <c r="I1036" s="413">
        <f t="shared" si="273"/>
        <v>6728000</v>
      </c>
      <c r="J1036" s="311">
        <v>0</v>
      </c>
      <c r="K1036" s="415">
        <f t="shared" si="274"/>
        <v>0</v>
      </c>
      <c r="L1036" s="415">
        <f t="shared" si="275"/>
        <v>6728000</v>
      </c>
      <c r="M1036" s="57"/>
      <c r="N1036" s="57"/>
      <c r="O1036" s="197"/>
      <c r="P1036" s="57"/>
      <c r="Q1036" s="484" t="s">
        <v>258</v>
      </c>
      <c r="R1036" s="483">
        <v>557000</v>
      </c>
      <c r="S1036" s="155">
        <f>SUM(F1036*R1036)</f>
        <v>2228000</v>
      </c>
      <c r="T1036" s="156">
        <v>0</v>
      </c>
      <c r="U1036" s="480">
        <f t="shared" si="276"/>
        <v>0</v>
      </c>
      <c r="V1036" s="480">
        <f t="shared" si="272"/>
        <v>2228000</v>
      </c>
      <c r="W1036" s="424">
        <f t="shared" si="277"/>
        <v>2228000</v>
      </c>
      <c r="X1036" s="156">
        <v>0.11</v>
      </c>
      <c r="Y1036" s="424">
        <f t="shared" si="278"/>
        <v>2473080</v>
      </c>
    </row>
    <row r="1037" spans="1:25" s="120" customFormat="1" ht="15.5" x14ac:dyDescent="0.35">
      <c r="A1037" s="818"/>
      <c r="B1037" s="784"/>
      <c r="C1037" s="787"/>
      <c r="D1037" s="787"/>
      <c r="E1037" s="282" t="s">
        <v>176</v>
      </c>
      <c r="F1037" s="732">
        <v>1</v>
      </c>
      <c r="G1037" s="311" t="s">
        <v>46</v>
      </c>
      <c r="H1037" s="157">
        <v>989000</v>
      </c>
      <c r="I1037" s="413">
        <f t="shared" si="273"/>
        <v>989000</v>
      </c>
      <c r="J1037" s="311">
        <v>0</v>
      </c>
      <c r="K1037" s="415">
        <f t="shared" si="274"/>
        <v>0</v>
      </c>
      <c r="L1037" s="415">
        <f t="shared" si="275"/>
        <v>989000</v>
      </c>
      <c r="M1037" s="57"/>
      <c r="N1037" s="57"/>
      <c r="O1037" s="197"/>
      <c r="P1037" s="57"/>
      <c r="Q1037" s="484" t="s">
        <v>40</v>
      </c>
      <c r="R1037" s="483">
        <v>877000</v>
      </c>
      <c r="S1037" s="155">
        <f>SUM(F1037*R1037)</f>
        <v>877000</v>
      </c>
      <c r="T1037" s="156">
        <v>0.3</v>
      </c>
      <c r="U1037" s="480">
        <f t="shared" si="276"/>
        <v>263100</v>
      </c>
      <c r="V1037" s="480">
        <f t="shared" si="272"/>
        <v>613900</v>
      </c>
      <c r="W1037" s="424">
        <f t="shared" si="277"/>
        <v>613900</v>
      </c>
      <c r="X1037" s="156">
        <v>0.11</v>
      </c>
      <c r="Y1037" s="424">
        <f t="shared" si="278"/>
        <v>681429</v>
      </c>
    </row>
    <row r="1038" spans="1:25" s="120" customFormat="1" ht="15.5" x14ac:dyDescent="0.35">
      <c r="A1038" s="818"/>
      <c r="B1038" s="784"/>
      <c r="C1038" s="787"/>
      <c r="D1038" s="787"/>
      <c r="E1038" s="282" t="s">
        <v>172</v>
      </c>
      <c r="F1038" s="732">
        <v>2</v>
      </c>
      <c r="G1038" s="311" t="s">
        <v>45</v>
      </c>
      <c r="H1038" s="312">
        <v>2414000</v>
      </c>
      <c r="I1038" s="413">
        <f t="shared" si="273"/>
        <v>4828000</v>
      </c>
      <c r="J1038" s="311">
        <v>0</v>
      </c>
      <c r="K1038" s="415">
        <f t="shared" si="274"/>
        <v>0</v>
      </c>
      <c r="L1038" s="415">
        <f t="shared" si="275"/>
        <v>4828000</v>
      </c>
      <c r="M1038" s="57"/>
      <c r="N1038" s="57"/>
      <c r="O1038" s="197"/>
      <c r="P1038" s="57"/>
      <c r="Q1038" s="484" t="s">
        <v>258</v>
      </c>
      <c r="R1038" s="483">
        <v>900811</v>
      </c>
      <c r="S1038" s="155">
        <f>SUM(F1038*R1038)</f>
        <v>1801622</v>
      </c>
      <c r="T1038" s="156">
        <v>0</v>
      </c>
      <c r="U1038" s="480">
        <f t="shared" si="276"/>
        <v>0</v>
      </c>
      <c r="V1038" s="480">
        <f t="shared" si="272"/>
        <v>1801622</v>
      </c>
      <c r="W1038" s="424">
        <f t="shared" si="277"/>
        <v>1801622</v>
      </c>
      <c r="X1038" s="156">
        <v>0.11</v>
      </c>
      <c r="Y1038" s="424">
        <f t="shared" si="278"/>
        <v>1999800.42</v>
      </c>
    </row>
    <row r="1039" spans="1:25" s="120" customFormat="1" ht="15.5" x14ac:dyDescent="0.35">
      <c r="A1039" s="818"/>
      <c r="B1039" s="784"/>
      <c r="C1039" s="787"/>
      <c r="D1039" s="787"/>
      <c r="E1039" s="125" t="s">
        <v>156</v>
      </c>
      <c r="F1039" s="732">
        <v>1</v>
      </c>
      <c r="G1039" s="158" t="s">
        <v>39</v>
      </c>
      <c r="H1039" s="157">
        <v>489000</v>
      </c>
      <c r="I1039" s="413">
        <f t="shared" si="273"/>
        <v>489000</v>
      </c>
      <c r="J1039" s="311">
        <v>0</v>
      </c>
      <c r="K1039" s="415">
        <f t="shared" si="274"/>
        <v>0</v>
      </c>
      <c r="L1039" s="415">
        <f t="shared" si="275"/>
        <v>489000</v>
      </c>
      <c r="M1039" s="57"/>
      <c r="N1039" s="57"/>
      <c r="O1039" s="197"/>
      <c r="P1039" s="57"/>
      <c r="Q1039" s="484" t="s">
        <v>258</v>
      </c>
      <c r="R1039" s="483">
        <v>211255</v>
      </c>
      <c r="S1039" s="155">
        <f>SUM(F1039*R1039)</f>
        <v>211255</v>
      </c>
      <c r="T1039" s="156">
        <v>0</v>
      </c>
      <c r="U1039" s="480">
        <f t="shared" si="276"/>
        <v>0</v>
      </c>
      <c r="V1039" s="480">
        <f t="shared" si="272"/>
        <v>211255</v>
      </c>
      <c r="W1039" s="424">
        <f t="shared" si="277"/>
        <v>211255</v>
      </c>
      <c r="X1039" s="156">
        <v>0.11</v>
      </c>
      <c r="Y1039" s="424">
        <f t="shared" si="278"/>
        <v>234493.05</v>
      </c>
    </row>
    <row r="1040" spans="1:25" s="120" customFormat="1" ht="15.5" x14ac:dyDescent="0.35">
      <c r="A1040" s="818"/>
      <c r="B1040" s="784"/>
      <c r="C1040" s="787"/>
      <c r="D1040" s="787"/>
      <c r="E1040" s="125" t="s">
        <v>43</v>
      </c>
      <c r="F1040" s="732">
        <v>2</v>
      </c>
      <c r="G1040" s="158" t="s">
        <v>39</v>
      </c>
      <c r="H1040" s="157">
        <v>5588000</v>
      </c>
      <c r="I1040" s="413">
        <f t="shared" si="273"/>
        <v>11176000</v>
      </c>
      <c r="J1040" s="311">
        <v>0</v>
      </c>
      <c r="K1040" s="415">
        <f t="shared" si="274"/>
        <v>0</v>
      </c>
      <c r="L1040" s="415">
        <f t="shared" si="275"/>
        <v>11176000</v>
      </c>
      <c r="M1040" s="57"/>
      <c r="N1040" s="57"/>
      <c r="O1040" s="197"/>
      <c r="P1040" s="57"/>
      <c r="Q1040" s="484" t="s">
        <v>258</v>
      </c>
      <c r="R1040" s="483">
        <v>2417690</v>
      </c>
      <c r="S1040" s="155">
        <f>SUM(F1040*R1040)</f>
        <v>4835380</v>
      </c>
      <c r="T1040" s="156">
        <v>0</v>
      </c>
      <c r="U1040" s="480">
        <f t="shared" si="276"/>
        <v>0</v>
      </c>
      <c r="V1040" s="480">
        <f t="shared" si="272"/>
        <v>4835380</v>
      </c>
      <c r="W1040" s="424">
        <f t="shared" si="277"/>
        <v>4835380</v>
      </c>
      <c r="X1040" s="156">
        <v>0.11</v>
      </c>
      <c r="Y1040" s="424">
        <f t="shared" si="278"/>
        <v>5367271.8</v>
      </c>
    </row>
    <row r="1041" spans="1:25" s="120" customFormat="1" ht="15.5" x14ac:dyDescent="0.35">
      <c r="A1041" s="818"/>
      <c r="B1041" s="784"/>
      <c r="C1041" s="787"/>
      <c r="D1041" s="787"/>
      <c r="E1041" s="260" t="s">
        <v>144</v>
      </c>
      <c r="F1041" s="75">
        <v>1</v>
      </c>
      <c r="G1041" s="311" t="s">
        <v>42</v>
      </c>
      <c r="H1041" s="312">
        <v>1856000</v>
      </c>
      <c r="I1041" s="413">
        <f t="shared" si="273"/>
        <v>1856000</v>
      </c>
      <c r="J1041" s="311">
        <v>0</v>
      </c>
      <c r="K1041" s="415">
        <f t="shared" si="274"/>
        <v>0</v>
      </c>
      <c r="L1041" s="415">
        <f t="shared" si="275"/>
        <v>1856000</v>
      </c>
      <c r="M1041" s="57"/>
      <c r="N1041" s="57"/>
      <c r="O1041" s="197"/>
      <c r="P1041" s="57"/>
      <c r="Q1041" s="484" t="s">
        <v>258</v>
      </c>
      <c r="R1041" s="483">
        <v>607000</v>
      </c>
      <c r="S1041" s="155">
        <f>SUM(F1041*R1041)</f>
        <v>607000</v>
      </c>
      <c r="T1041" s="156">
        <v>0</v>
      </c>
      <c r="U1041" s="480">
        <f t="shared" si="276"/>
        <v>0</v>
      </c>
      <c r="V1041" s="480">
        <f t="shared" si="272"/>
        <v>607000</v>
      </c>
      <c r="W1041" s="424">
        <f t="shared" si="277"/>
        <v>607000</v>
      </c>
      <c r="X1041" s="156">
        <v>0.11</v>
      </c>
      <c r="Y1041" s="424">
        <f t="shared" si="278"/>
        <v>673770</v>
      </c>
    </row>
    <row r="1042" spans="1:25" s="120" customFormat="1" ht="15.5" x14ac:dyDescent="0.35">
      <c r="A1042" s="818"/>
      <c r="B1042" s="784"/>
      <c r="C1042" s="787"/>
      <c r="D1042" s="787"/>
      <c r="E1042" s="282" t="s">
        <v>174</v>
      </c>
      <c r="F1042" s="732">
        <v>2</v>
      </c>
      <c r="G1042" s="311" t="s">
        <v>45</v>
      </c>
      <c r="H1042" s="312">
        <v>1534000</v>
      </c>
      <c r="I1042" s="413">
        <f t="shared" si="273"/>
        <v>3068000</v>
      </c>
      <c r="J1042" s="311">
        <v>0</v>
      </c>
      <c r="K1042" s="415">
        <f t="shared" si="274"/>
        <v>0</v>
      </c>
      <c r="L1042" s="415">
        <f t="shared" si="275"/>
        <v>3068000</v>
      </c>
      <c r="M1042" s="57"/>
      <c r="N1042" s="57"/>
      <c r="O1042" s="197"/>
      <c r="P1042" s="57"/>
      <c r="Q1042" s="484" t="s">
        <v>258</v>
      </c>
      <c r="R1042" s="483">
        <v>557000</v>
      </c>
      <c r="S1042" s="155">
        <f>SUM(F1042*R1042)</f>
        <v>1114000</v>
      </c>
      <c r="T1042" s="156">
        <v>0</v>
      </c>
      <c r="U1042" s="480">
        <f t="shared" si="276"/>
        <v>0</v>
      </c>
      <c r="V1042" s="480">
        <f t="shared" si="272"/>
        <v>1114000</v>
      </c>
      <c r="W1042" s="424">
        <f t="shared" si="277"/>
        <v>1114000</v>
      </c>
      <c r="X1042" s="156">
        <v>0.11</v>
      </c>
      <c r="Y1042" s="424">
        <f t="shared" si="278"/>
        <v>1236540</v>
      </c>
    </row>
    <row r="1043" spans="1:25" s="120" customFormat="1" ht="15.5" x14ac:dyDescent="0.35">
      <c r="A1043" s="818"/>
      <c r="B1043" s="784"/>
      <c r="C1043" s="787"/>
      <c r="D1043" s="787"/>
      <c r="E1043" s="125" t="s">
        <v>59</v>
      </c>
      <c r="F1043" s="732">
        <v>4</v>
      </c>
      <c r="G1043" s="158" t="s">
        <v>42</v>
      </c>
      <c r="H1043" s="157">
        <v>2892000</v>
      </c>
      <c r="I1043" s="413">
        <f t="shared" si="273"/>
        <v>11568000</v>
      </c>
      <c r="J1043" s="311">
        <v>0</v>
      </c>
      <c r="K1043" s="415">
        <f t="shared" si="274"/>
        <v>0</v>
      </c>
      <c r="L1043" s="415">
        <f t="shared" si="275"/>
        <v>11568000</v>
      </c>
      <c r="M1043" s="57"/>
      <c r="N1043" s="57"/>
      <c r="O1043" s="197"/>
      <c r="P1043" s="57"/>
      <c r="Q1043" s="484" t="s">
        <v>258</v>
      </c>
      <c r="R1043" s="483">
        <v>1462000</v>
      </c>
      <c r="S1043" s="155">
        <f>SUM(F1043*R1043)</f>
        <v>5848000</v>
      </c>
      <c r="T1043" s="156">
        <v>0</v>
      </c>
      <c r="U1043" s="480">
        <f t="shared" si="276"/>
        <v>0</v>
      </c>
      <c r="V1043" s="480">
        <f t="shared" si="272"/>
        <v>5848000</v>
      </c>
      <c r="W1043" s="424">
        <f t="shared" si="277"/>
        <v>5848000</v>
      </c>
      <c r="X1043" s="156">
        <v>0.11</v>
      </c>
      <c r="Y1043" s="424">
        <f t="shared" si="278"/>
        <v>6491280</v>
      </c>
    </row>
    <row r="1044" spans="1:25" s="120" customFormat="1" ht="15.5" x14ac:dyDescent="0.35">
      <c r="A1044" s="818"/>
      <c r="B1044" s="784"/>
      <c r="C1044" s="787"/>
      <c r="D1044" s="787"/>
      <c r="E1044" s="125" t="s">
        <v>111</v>
      </c>
      <c r="F1044" s="732">
        <v>5</v>
      </c>
      <c r="G1044" s="158" t="s">
        <v>42</v>
      </c>
      <c r="H1044" s="157">
        <v>1816000</v>
      </c>
      <c r="I1044" s="413">
        <f t="shared" si="273"/>
        <v>9080000</v>
      </c>
      <c r="J1044" s="311">
        <v>0</v>
      </c>
      <c r="K1044" s="415">
        <f t="shared" si="274"/>
        <v>0</v>
      </c>
      <c r="L1044" s="415">
        <f t="shared" si="275"/>
        <v>9080000</v>
      </c>
      <c r="M1044" s="57"/>
      <c r="N1044" s="57"/>
      <c r="O1044" s="197"/>
      <c r="P1044" s="57"/>
      <c r="Q1044" s="484" t="s">
        <v>258</v>
      </c>
      <c r="R1044" s="483">
        <v>658000</v>
      </c>
      <c r="S1044" s="155">
        <f>SUM(F1044*R1044)</f>
        <v>3290000</v>
      </c>
      <c r="T1044" s="156">
        <v>0</v>
      </c>
      <c r="U1044" s="480">
        <f t="shared" si="276"/>
        <v>0</v>
      </c>
      <c r="V1044" s="480">
        <f t="shared" si="272"/>
        <v>3290000</v>
      </c>
      <c r="W1044" s="424">
        <f t="shared" si="277"/>
        <v>3290000</v>
      </c>
      <c r="X1044" s="156">
        <v>0.11</v>
      </c>
      <c r="Y1044" s="424">
        <f t="shared" si="278"/>
        <v>3651900</v>
      </c>
    </row>
    <row r="1045" spans="1:25" s="120" customFormat="1" ht="15.5" x14ac:dyDescent="0.35">
      <c r="A1045" s="818"/>
      <c r="B1045" s="784"/>
      <c r="C1045" s="787"/>
      <c r="D1045" s="787"/>
      <c r="E1045" s="282" t="s">
        <v>306</v>
      </c>
      <c r="F1045" s="732">
        <v>1</v>
      </c>
      <c r="G1045" s="311" t="s">
        <v>42</v>
      </c>
      <c r="H1045" s="312">
        <v>1056000</v>
      </c>
      <c r="I1045" s="413">
        <f t="shared" si="273"/>
        <v>1056000</v>
      </c>
      <c r="J1045" s="311">
        <v>0</v>
      </c>
      <c r="K1045" s="415">
        <f t="shared" si="274"/>
        <v>0</v>
      </c>
      <c r="L1045" s="415">
        <f t="shared" si="275"/>
        <v>1056000</v>
      </c>
      <c r="M1045" s="57"/>
      <c r="N1045" s="57"/>
      <c r="O1045" s="197"/>
      <c r="P1045" s="57"/>
      <c r="Q1045" s="484" t="s">
        <v>258</v>
      </c>
      <c r="R1045" s="483">
        <v>314000</v>
      </c>
      <c r="S1045" s="155">
        <f>SUM(F1045*R1045)</f>
        <v>314000</v>
      </c>
      <c r="T1045" s="156">
        <v>0</v>
      </c>
      <c r="U1045" s="480">
        <f t="shared" si="276"/>
        <v>0</v>
      </c>
      <c r="V1045" s="480">
        <f t="shared" si="272"/>
        <v>314000</v>
      </c>
      <c r="W1045" s="424">
        <f t="shared" si="277"/>
        <v>314000</v>
      </c>
      <c r="X1045" s="156">
        <v>0.11</v>
      </c>
      <c r="Y1045" s="424">
        <f t="shared" si="278"/>
        <v>348540</v>
      </c>
    </row>
    <row r="1046" spans="1:25" s="119" customFormat="1" ht="15.5" x14ac:dyDescent="0.35">
      <c r="A1046" s="818"/>
      <c r="B1046" s="784"/>
      <c r="C1046" s="787"/>
      <c r="D1046" s="787"/>
      <c r="E1046" s="313" t="s">
        <v>175</v>
      </c>
      <c r="F1046" s="732">
        <v>1</v>
      </c>
      <c r="G1046" s="158" t="s">
        <v>46</v>
      </c>
      <c r="H1046" s="157">
        <v>552000</v>
      </c>
      <c r="I1046" s="413">
        <f t="shared" si="273"/>
        <v>552000</v>
      </c>
      <c r="J1046" s="158">
        <v>0</v>
      </c>
      <c r="K1046" s="415">
        <f t="shared" si="274"/>
        <v>0</v>
      </c>
      <c r="L1046" s="415">
        <f t="shared" si="275"/>
        <v>552000</v>
      </c>
      <c r="M1046" s="57"/>
      <c r="N1046" s="57"/>
      <c r="O1046" s="197"/>
      <c r="P1046" s="57"/>
      <c r="Q1046" s="484" t="s">
        <v>258</v>
      </c>
      <c r="R1046" s="483">
        <v>264055</v>
      </c>
      <c r="S1046" s="155">
        <f>SUM(F1046*R1046)</f>
        <v>264055</v>
      </c>
      <c r="T1046" s="156">
        <v>0</v>
      </c>
      <c r="U1046" s="480">
        <f t="shared" si="276"/>
        <v>0</v>
      </c>
      <c r="V1046" s="480">
        <f t="shared" si="272"/>
        <v>264055</v>
      </c>
      <c r="W1046" s="424">
        <f t="shared" si="277"/>
        <v>264055</v>
      </c>
      <c r="X1046" s="156">
        <v>0.11</v>
      </c>
      <c r="Y1046" s="424">
        <f t="shared" si="278"/>
        <v>293101.05</v>
      </c>
    </row>
    <row r="1047" spans="1:25" s="120" customFormat="1" ht="15.5" x14ac:dyDescent="0.35">
      <c r="A1047" s="818"/>
      <c r="B1047" s="784"/>
      <c r="C1047" s="787"/>
      <c r="D1047" s="787"/>
      <c r="E1047" s="125" t="s">
        <v>355</v>
      </c>
      <c r="F1047" s="732">
        <v>4</v>
      </c>
      <c r="G1047" s="158" t="s">
        <v>45</v>
      </c>
      <c r="H1047" s="157">
        <v>75000</v>
      </c>
      <c r="I1047" s="413">
        <f t="shared" si="273"/>
        <v>300000</v>
      </c>
      <c r="J1047" s="311">
        <v>0.2</v>
      </c>
      <c r="K1047" s="415">
        <f t="shared" si="274"/>
        <v>60000</v>
      </c>
      <c r="L1047" s="415">
        <f t="shared" si="275"/>
        <v>240000</v>
      </c>
      <c r="M1047" s="57"/>
      <c r="N1047" s="57"/>
      <c r="O1047" s="197"/>
      <c r="P1047" s="57"/>
      <c r="Q1047" s="484" t="s">
        <v>68</v>
      </c>
      <c r="R1047" s="483">
        <v>40000</v>
      </c>
      <c r="S1047" s="155">
        <f>SUM(F1047*R1047)</f>
        <v>160000</v>
      </c>
      <c r="T1047" s="156">
        <v>0</v>
      </c>
      <c r="U1047" s="480">
        <f t="shared" si="276"/>
        <v>0</v>
      </c>
      <c r="V1047" s="480">
        <f t="shared" si="272"/>
        <v>160000</v>
      </c>
      <c r="W1047" s="424">
        <f t="shared" si="277"/>
        <v>160000</v>
      </c>
      <c r="X1047" s="156">
        <v>0</v>
      </c>
      <c r="Y1047" s="424">
        <f t="shared" si="278"/>
        <v>160000</v>
      </c>
    </row>
    <row r="1048" spans="1:25" s="120" customFormat="1" ht="15.5" x14ac:dyDescent="0.35">
      <c r="A1048" s="818"/>
      <c r="B1048" s="784"/>
      <c r="C1048" s="787"/>
      <c r="D1048" s="787"/>
      <c r="E1048" s="125" t="s">
        <v>163</v>
      </c>
      <c r="F1048" s="732">
        <v>8</v>
      </c>
      <c r="G1048" s="311" t="s">
        <v>45</v>
      </c>
      <c r="H1048" s="157">
        <v>1260000</v>
      </c>
      <c r="I1048" s="413">
        <f t="shared" si="273"/>
        <v>10080000</v>
      </c>
      <c r="J1048" s="311">
        <v>0.2</v>
      </c>
      <c r="K1048" s="415">
        <f t="shared" si="274"/>
        <v>2016000</v>
      </c>
      <c r="L1048" s="415">
        <f t="shared" si="275"/>
        <v>8064000</v>
      </c>
      <c r="M1048" s="57"/>
      <c r="N1048" s="57"/>
      <c r="O1048" s="197"/>
      <c r="P1048" s="57"/>
      <c r="Q1048" s="484" t="s">
        <v>361</v>
      </c>
      <c r="R1048" s="483">
        <v>1491000</v>
      </c>
      <c r="S1048" s="155">
        <f>SUM(F1048*R1048)</f>
        <v>11928000</v>
      </c>
      <c r="T1048" s="156">
        <v>0.5</v>
      </c>
      <c r="U1048" s="480">
        <f t="shared" si="276"/>
        <v>5964000</v>
      </c>
      <c r="V1048" s="480">
        <f t="shared" si="272"/>
        <v>5964000</v>
      </c>
      <c r="W1048" s="424">
        <f t="shared" si="277"/>
        <v>5964000</v>
      </c>
      <c r="X1048" s="156">
        <v>0.11</v>
      </c>
      <c r="Y1048" s="424">
        <f t="shared" si="278"/>
        <v>6620040</v>
      </c>
    </row>
    <row r="1049" spans="1:25" ht="17.25" customHeight="1" x14ac:dyDescent="0.35">
      <c r="A1049" s="818"/>
      <c r="B1049" s="784"/>
      <c r="C1049" s="787"/>
      <c r="D1049" s="787"/>
      <c r="E1049" s="282" t="s">
        <v>473</v>
      </c>
      <c r="F1049" s="310">
        <v>50</v>
      </c>
      <c r="G1049" s="311" t="s">
        <v>50</v>
      </c>
      <c r="H1049" s="312">
        <v>3688</v>
      </c>
      <c r="I1049" s="413">
        <f t="shared" si="273"/>
        <v>184400</v>
      </c>
      <c r="J1049" s="311">
        <v>0.2</v>
      </c>
      <c r="K1049" s="415">
        <f t="shared" si="274"/>
        <v>36880</v>
      </c>
      <c r="L1049" s="415">
        <f t="shared" si="275"/>
        <v>147520</v>
      </c>
      <c r="M1049" s="220"/>
      <c r="N1049" s="220"/>
      <c r="O1049" s="197"/>
      <c r="P1049" s="57"/>
      <c r="Q1049" s="57" t="s">
        <v>104</v>
      </c>
      <c r="R1049" s="159">
        <v>1500</v>
      </c>
      <c r="S1049" s="155">
        <f>SUM(F1049*R1049)</f>
        <v>75000</v>
      </c>
      <c r="T1049" s="156">
        <v>0</v>
      </c>
      <c r="U1049" s="480">
        <f t="shared" si="276"/>
        <v>0</v>
      </c>
      <c r="V1049" s="480">
        <f t="shared" si="272"/>
        <v>75000</v>
      </c>
      <c r="W1049" s="424">
        <f t="shared" si="277"/>
        <v>75000</v>
      </c>
      <c r="X1049" s="156">
        <v>0.11</v>
      </c>
      <c r="Y1049" s="424">
        <f t="shared" si="278"/>
        <v>83250</v>
      </c>
    </row>
    <row r="1050" spans="1:25" s="120" customFormat="1" ht="15.5" x14ac:dyDescent="0.35">
      <c r="A1050" s="818"/>
      <c r="B1050" s="784"/>
      <c r="C1050" s="787"/>
      <c r="D1050" s="787"/>
      <c r="E1050" s="282" t="s">
        <v>349</v>
      </c>
      <c r="F1050" s="732">
        <v>1</v>
      </c>
      <c r="G1050" s="311" t="s">
        <v>52</v>
      </c>
      <c r="H1050" s="312">
        <v>350000</v>
      </c>
      <c r="I1050" s="413">
        <f t="shared" si="273"/>
        <v>350000</v>
      </c>
      <c r="J1050" s="311">
        <v>0.2</v>
      </c>
      <c r="K1050" s="415">
        <f t="shared" si="274"/>
        <v>70000</v>
      </c>
      <c r="L1050" s="415">
        <f t="shared" si="275"/>
        <v>280000</v>
      </c>
      <c r="M1050" s="57"/>
      <c r="N1050" s="57"/>
      <c r="O1050" s="197"/>
      <c r="P1050" s="57"/>
      <c r="Q1050" s="484" t="s">
        <v>104</v>
      </c>
      <c r="R1050" s="483">
        <v>140000</v>
      </c>
      <c r="S1050" s="155">
        <f>SUM(F1050*R1050)</f>
        <v>140000</v>
      </c>
      <c r="T1050" s="156">
        <v>0</v>
      </c>
      <c r="U1050" s="480">
        <f t="shared" si="276"/>
        <v>0</v>
      </c>
      <c r="V1050" s="480">
        <f t="shared" si="272"/>
        <v>140000</v>
      </c>
      <c r="W1050" s="424">
        <f t="shared" si="277"/>
        <v>140000</v>
      </c>
      <c r="X1050" s="156">
        <v>0.11</v>
      </c>
      <c r="Y1050" s="424">
        <f t="shared" si="278"/>
        <v>155400</v>
      </c>
    </row>
    <row r="1051" spans="1:25" s="120" customFormat="1" ht="15.5" x14ac:dyDescent="0.35">
      <c r="A1051" s="818"/>
      <c r="B1051" s="784"/>
      <c r="C1051" s="787"/>
      <c r="D1051" s="787"/>
      <c r="E1051" s="125" t="s">
        <v>108</v>
      </c>
      <c r="F1051" s="732">
        <v>500</v>
      </c>
      <c r="G1051" s="311" t="s">
        <v>50</v>
      </c>
      <c r="H1051" s="157">
        <v>1563</v>
      </c>
      <c r="I1051" s="413">
        <f t="shared" si="273"/>
        <v>781500</v>
      </c>
      <c r="J1051" s="311">
        <v>0.2</v>
      </c>
      <c r="K1051" s="415">
        <f t="shared" si="274"/>
        <v>156300</v>
      </c>
      <c r="L1051" s="415">
        <f t="shared" si="275"/>
        <v>625200</v>
      </c>
      <c r="M1051" s="57"/>
      <c r="N1051" s="57"/>
      <c r="O1051" s="197"/>
      <c r="P1051" s="57"/>
      <c r="Q1051" s="484" t="s">
        <v>198</v>
      </c>
      <c r="R1051" s="483">
        <v>550</v>
      </c>
      <c r="S1051" s="155">
        <f>SUM(F1051*R1051)</f>
        <v>275000</v>
      </c>
      <c r="T1051" s="156">
        <v>0</v>
      </c>
      <c r="U1051" s="480">
        <f t="shared" si="276"/>
        <v>0</v>
      </c>
      <c r="V1051" s="480">
        <f t="shared" si="272"/>
        <v>275000</v>
      </c>
      <c r="W1051" s="424">
        <f t="shared" si="277"/>
        <v>275000</v>
      </c>
      <c r="X1051" s="156">
        <v>0</v>
      </c>
      <c r="Y1051" s="424">
        <f t="shared" si="278"/>
        <v>275000</v>
      </c>
    </row>
    <row r="1052" spans="1:25" s="120" customFormat="1" ht="15.5" x14ac:dyDescent="0.35">
      <c r="A1052" s="818"/>
      <c r="B1052" s="784"/>
      <c r="C1052" s="787"/>
      <c r="D1052" s="787"/>
      <c r="E1052" s="125" t="s">
        <v>120</v>
      </c>
      <c r="F1052" s="75">
        <v>3</v>
      </c>
      <c r="G1052" s="311" t="s">
        <v>90</v>
      </c>
      <c r="H1052" s="157">
        <v>44938</v>
      </c>
      <c r="I1052" s="413">
        <f t="shared" si="273"/>
        <v>134814</v>
      </c>
      <c r="J1052" s="311">
        <v>0.2</v>
      </c>
      <c r="K1052" s="415">
        <f t="shared" si="274"/>
        <v>26962.800000000003</v>
      </c>
      <c r="L1052" s="415">
        <f t="shared" si="275"/>
        <v>107851.2</v>
      </c>
      <c r="M1052" s="57"/>
      <c r="N1052" s="57"/>
      <c r="O1052" s="197"/>
      <c r="P1052" s="57"/>
      <c r="Q1052" s="484" t="s">
        <v>124</v>
      </c>
      <c r="R1052" s="483">
        <v>6000</v>
      </c>
      <c r="S1052" s="155">
        <f>SUM(F1052*R1052)</f>
        <v>18000</v>
      </c>
      <c r="T1052" s="156">
        <v>0</v>
      </c>
      <c r="U1052" s="480">
        <f t="shared" si="276"/>
        <v>0</v>
      </c>
      <c r="V1052" s="480">
        <f t="shared" si="272"/>
        <v>18000</v>
      </c>
      <c r="W1052" s="424">
        <f t="shared" si="277"/>
        <v>18000</v>
      </c>
      <c r="X1052" s="156">
        <v>0</v>
      </c>
      <c r="Y1052" s="424">
        <f t="shared" si="278"/>
        <v>18000</v>
      </c>
    </row>
    <row r="1053" spans="1:25" s="120" customFormat="1" ht="15.5" x14ac:dyDescent="0.35">
      <c r="A1053" s="818"/>
      <c r="B1053" s="784"/>
      <c r="C1053" s="787"/>
      <c r="D1053" s="787"/>
      <c r="E1053" s="282" t="s">
        <v>191</v>
      </c>
      <c r="F1053" s="732">
        <v>4</v>
      </c>
      <c r="G1053" s="311" t="s">
        <v>42</v>
      </c>
      <c r="H1053" s="157">
        <v>339000</v>
      </c>
      <c r="I1053" s="413">
        <f t="shared" si="273"/>
        <v>1356000</v>
      </c>
      <c r="J1053" s="311">
        <v>0</v>
      </c>
      <c r="K1053" s="415">
        <f t="shared" si="274"/>
        <v>0</v>
      </c>
      <c r="L1053" s="415">
        <f t="shared" si="275"/>
        <v>1356000</v>
      </c>
      <c r="M1053" s="57"/>
      <c r="N1053" s="57"/>
      <c r="O1053" s="197"/>
      <c r="P1053" s="57"/>
      <c r="Q1053" s="484" t="s">
        <v>258</v>
      </c>
      <c r="R1053" s="483">
        <v>150000</v>
      </c>
      <c r="S1053" s="155">
        <f>SUM(F1053*R1053)</f>
        <v>600000</v>
      </c>
      <c r="T1053" s="156">
        <v>0</v>
      </c>
      <c r="U1053" s="480">
        <f t="shared" si="276"/>
        <v>0</v>
      </c>
      <c r="V1053" s="480">
        <f t="shared" si="272"/>
        <v>600000</v>
      </c>
      <c r="W1053" s="424">
        <f t="shared" si="277"/>
        <v>600000</v>
      </c>
      <c r="X1053" s="156">
        <v>0.11</v>
      </c>
      <c r="Y1053" s="424">
        <f t="shared" si="278"/>
        <v>666000</v>
      </c>
    </row>
    <row r="1054" spans="1:25" ht="17.25" customHeight="1" x14ac:dyDescent="0.35">
      <c r="A1054" s="818"/>
      <c r="B1054" s="784"/>
      <c r="C1054" s="787"/>
      <c r="D1054" s="787"/>
      <c r="E1054" s="130" t="s">
        <v>293</v>
      </c>
      <c r="F1054" s="732">
        <v>2</v>
      </c>
      <c r="G1054" s="311" t="s">
        <v>39</v>
      </c>
      <c r="H1054" s="157">
        <v>922000</v>
      </c>
      <c r="I1054" s="413">
        <f t="shared" si="273"/>
        <v>1844000</v>
      </c>
      <c r="J1054" s="311">
        <v>0</v>
      </c>
      <c r="K1054" s="415">
        <f t="shared" si="274"/>
        <v>0</v>
      </c>
      <c r="L1054" s="415">
        <f t="shared" si="275"/>
        <v>1844000</v>
      </c>
      <c r="M1054" s="57"/>
      <c r="N1054" s="57"/>
      <c r="O1054" s="197"/>
      <c r="P1054" s="57"/>
      <c r="Q1054" s="484" t="s">
        <v>258</v>
      </c>
      <c r="R1054" s="166">
        <v>473110</v>
      </c>
      <c r="S1054" s="155">
        <f>SUM(F1054*R1054)</f>
        <v>946220</v>
      </c>
      <c r="T1054" s="156">
        <v>0</v>
      </c>
      <c r="U1054" s="480">
        <f t="shared" si="276"/>
        <v>0</v>
      </c>
      <c r="V1054" s="480">
        <f t="shared" ref="V1054:V1081" si="279">SUM(S1054-U1054)</f>
        <v>946220</v>
      </c>
      <c r="W1054" s="424">
        <f t="shared" si="277"/>
        <v>946220</v>
      </c>
      <c r="X1054" s="156">
        <v>0.11</v>
      </c>
      <c r="Y1054" s="424">
        <f t="shared" si="278"/>
        <v>1050304.2</v>
      </c>
    </row>
    <row r="1055" spans="1:25" s="32" customFormat="1" ht="15.5" x14ac:dyDescent="0.35">
      <c r="A1055" s="818"/>
      <c r="B1055" s="784"/>
      <c r="C1055" s="787"/>
      <c r="D1055" s="787"/>
      <c r="E1055" s="282" t="s">
        <v>249</v>
      </c>
      <c r="F1055" s="75">
        <v>2</v>
      </c>
      <c r="G1055" s="311" t="s">
        <v>42</v>
      </c>
      <c r="H1055" s="157">
        <v>2323750</v>
      </c>
      <c r="I1055" s="413">
        <f t="shared" si="273"/>
        <v>4647500</v>
      </c>
      <c r="J1055" s="158">
        <v>0.2</v>
      </c>
      <c r="K1055" s="415">
        <f t="shared" si="274"/>
        <v>929500</v>
      </c>
      <c r="L1055" s="415">
        <f t="shared" si="275"/>
        <v>3718000</v>
      </c>
      <c r="M1055" s="57"/>
      <c r="N1055" s="57"/>
      <c r="O1055" s="197"/>
      <c r="P1055" s="57"/>
      <c r="Q1055" s="482" t="s">
        <v>336</v>
      </c>
      <c r="R1055" s="632">
        <v>1673051</v>
      </c>
      <c r="S1055" s="155">
        <f>SUM(F1055*R1055)</f>
        <v>3346102</v>
      </c>
      <c r="T1055" s="156">
        <v>0.2</v>
      </c>
      <c r="U1055" s="480">
        <f t="shared" si="276"/>
        <v>669220.4</v>
      </c>
      <c r="V1055" s="480">
        <f t="shared" si="279"/>
        <v>2676881.6</v>
      </c>
      <c r="W1055" s="424">
        <f t="shared" si="277"/>
        <v>2676881.6</v>
      </c>
      <c r="X1055" s="156">
        <v>0.11</v>
      </c>
      <c r="Y1055" s="424">
        <f t="shared" si="278"/>
        <v>2971338.5760000004</v>
      </c>
    </row>
    <row r="1056" spans="1:25" s="120" customFormat="1" ht="15.5" x14ac:dyDescent="0.35">
      <c r="A1056" s="818"/>
      <c r="B1056" s="784"/>
      <c r="C1056" s="787"/>
      <c r="D1056" s="787"/>
      <c r="E1056" s="260" t="s">
        <v>312</v>
      </c>
      <c r="F1056" s="310">
        <v>2</v>
      </c>
      <c r="G1056" s="311" t="s">
        <v>45</v>
      </c>
      <c r="H1056" s="600">
        <v>668845</v>
      </c>
      <c r="I1056" s="413">
        <f t="shared" si="273"/>
        <v>1337690</v>
      </c>
      <c r="J1056" s="311">
        <v>0</v>
      </c>
      <c r="K1056" s="415">
        <f t="shared" si="274"/>
        <v>0</v>
      </c>
      <c r="L1056" s="415">
        <f t="shared" si="275"/>
        <v>1337690</v>
      </c>
      <c r="M1056" s="57"/>
      <c r="N1056" s="57"/>
      <c r="O1056" s="197"/>
      <c r="P1056" s="57"/>
      <c r="Q1056" s="484" t="s">
        <v>118</v>
      </c>
      <c r="R1056" s="483">
        <v>211255</v>
      </c>
      <c r="S1056" s="155">
        <f>SUM(F1056*R1056)</f>
        <v>422510</v>
      </c>
      <c r="T1056" s="156">
        <v>0.2</v>
      </c>
      <c r="U1056" s="480">
        <f t="shared" si="276"/>
        <v>84502</v>
      </c>
      <c r="V1056" s="480">
        <f t="shared" si="279"/>
        <v>338008</v>
      </c>
      <c r="W1056" s="424">
        <f t="shared" si="277"/>
        <v>338008</v>
      </c>
      <c r="X1056" s="156">
        <v>0.11</v>
      </c>
      <c r="Y1056" s="424">
        <f t="shared" si="278"/>
        <v>375188.88</v>
      </c>
    </row>
    <row r="1057" spans="1:25" s="120" customFormat="1" ht="15.5" x14ac:dyDescent="0.35">
      <c r="A1057" s="818"/>
      <c r="B1057" s="784"/>
      <c r="C1057" s="787"/>
      <c r="D1057" s="787"/>
      <c r="E1057" s="282" t="s">
        <v>257</v>
      </c>
      <c r="F1057" s="75">
        <v>2</v>
      </c>
      <c r="G1057" s="311" t="s">
        <v>45</v>
      </c>
      <c r="H1057" s="312">
        <v>3019000</v>
      </c>
      <c r="I1057" s="413">
        <f t="shared" si="273"/>
        <v>6038000</v>
      </c>
      <c r="J1057" s="311">
        <v>0.2</v>
      </c>
      <c r="K1057" s="415">
        <f t="shared" si="274"/>
        <v>1207600</v>
      </c>
      <c r="L1057" s="415">
        <f t="shared" si="275"/>
        <v>4830400</v>
      </c>
      <c r="M1057" s="57"/>
      <c r="N1057" s="57"/>
      <c r="O1057" s="197"/>
      <c r="P1057" s="57"/>
      <c r="Q1057" s="270" t="s">
        <v>118</v>
      </c>
      <c r="R1057" s="483">
        <v>2173500</v>
      </c>
      <c r="S1057" s="155">
        <f>SUM(F1057*R1057)</f>
        <v>4347000</v>
      </c>
      <c r="T1057" s="156">
        <v>0.2</v>
      </c>
      <c r="U1057" s="480">
        <f t="shared" si="276"/>
        <v>869400</v>
      </c>
      <c r="V1057" s="480">
        <f t="shared" si="279"/>
        <v>3477600</v>
      </c>
      <c r="W1057" s="424">
        <f t="shared" si="277"/>
        <v>3477600</v>
      </c>
      <c r="X1057" s="156">
        <v>0.11</v>
      </c>
      <c r="Y1057" s="424">
        <f t="shared" si="278"/>
        <v>3860136</v>
      </c>
    </row>
    <row r="1058" spans="1:25" s="120" customFormat="1" ht="15.5" x14ac:dyDescent="0.35">
      <c r="A1058" s="818"/>
      <c r="B1058" s="784"/>
      <c r="C1058" s="787"/>
      <c r="D1058" s="787"/>
      <c r="E1058" s="130" t="s">
        <v>358</v>
      </c>
      <c r="F1058" s="310">
        <v>2</v>
      </c>
      <c r="G1058" s="311" t="s">
        <v>45</v>
      </c>
      <c r="H1058" s="312">
        <v>1317400</v>
      </c>
      <c r="I1058" s="413">
        <f t="shared" ref="I1058:I1081" si="280">SUM(F1058*H1058)</f>
        <v>2634800</v>
      </c>
      <c r="J1058" s="311">
        <v>0</v>
      </c>
      <c r="K1058" s="415">
        <f t="shared" ref="K1058:K1081" si="281">SUM(I1058*J1058)</f>
        <v>0</v>
      </c>
      <c r="L1058" s="415">
        <f t="shared" ref="L1058:L1081" si="282">SUM(I1058-K1058)</f>
        <v>2634800</v>
      </c>
      <c r="M1058" s="57"/>
      <c r="N1058" s="57"/>
      <c r="O1058" s="197"/>
      <c r="P1058" s="57"/>
      <c r="Q1058" s="484" t="s">
        <v>362</v>
      </c>
      <c r="R1058" s="483">
        <v>1053850</v>
      </c>
      <c r="S1058" s="155">
        <f>SUM(F1058*R1058)</f>
        <v>2107700</v>
      </c>
      <c r="T1058" s="156">
        <v>0.2</v>
      </c>
      <c r="U1058" s="480">
        <f t="shared" ref="U1058:U1081" si="283">SUM(S1058*T1058)</f>
        <v>421540</v>
      </c>
      <c r="V1058" s="480">
        <f t="shared" si="279"/>
        <v>1686160</v>
      </c>
      <c r="W1058" s="424">
        <f t="shared" ref="W1058:W1081" si="284">SUM(V1058)</f>
        <v>1686160</v>
      </c>
      <c r="X1058" s="156">
        <v>0.11</v>
      </c>
      <c r="Y1058" s="424">
        <f t="shared" ref="Y1058:Y1081" si="285">SUM(W1058+(W1058*X1058))</f>
        <v>1871637.6</v>
      </c>
    </row>
    <row r="1059" spans="1:25" s="120" customFormat="1" ht="15.5" x14ac:dyDescent="0.35">
      <c r="A1059" s="818"/>
      <c r="B1059" s="784"/>
      <c r="C1059" s="787"/>
      <c r="D1059" s="787"/>
      <c r="E1059" s="282" t="s">
        <v>170</v>
      </c>
      <c r="F1059" s="310">
        <v>2</v>
      </c>
      <c r="G1059" s="311" t="s">
        <v>42</v>
      </c>
      <c r="H1059" s="312">
        <v>55000</v>
      </c>
      <c r="I1059" s="413">
        <f t="shared" si="280"/>
        <v>110000</v>
      </c>
      <c r="J1059" s="311">
        <v>0</v>
      </c>
      <c r="K1059" s="415">
        <f t="shared" si="281"/>
        <v>0</v>
      </c>
      <c r="L1059" s="415">
        <f t="shared" si="282"/>
        <v>110000</v>
      </c>
      <c r="M1059" s="57"/>
      <c r="N1059" s="57"/>
      <c r="O1059" s="197"/>
      <c r="P1059" s="57"/>
      <c r="Q1059" s="484" t="s">
        <v>68</v>
      </c>
      <c r="R1059" s="483">
        <v>40000</v>
      </c>
      <c r="S1059" s="155">
        <f>SUM(F1059*R1059)</f>
        <v>80000</v>
      </c>
      <c r="T1059" s="156">
        <v>0</v>
      </c>
      <c r="U1059" s="480">
        <f t="shared" si="283"/>
        <v>0</v>
      </c>
      <c r="V1059" s="480">
        <f t="shared" si="279"/>
        <v>80000</v>
      </c>
      <c r="W1059" s="424">
        <f t="shared" si="284"/>
        <v>80000</v>
      </c>
      <c r="X1059" s="156">
        <v>0</v>
      </c>
      <c r="Y1059" s="424">
        <f t="shared" si="285"/>
        <v>80000</v>
      </c>
    </row>
    <row r="1060" spans="1:25" s="119" customFormat="1" ht="15" customHeight="1" x14ac:dyDescent="0.35">
      <c r="A1060" s="818"/>
      <c r="B1060" s="784"/>
      <c r="C1060" s="787"/>
      <c r="D1060" s="787"/>
      <c r="E1060" s="282" t="s">
        <v>367</v>
      </c>
      <c r="F1060" s="732">
        <v>3</v>
      </c>
      <c r="G1060" s="311" t="s">
        <v>123</v>
      </c>
      <c r="H1060" s="157">
        <v>611250</v>
      </c>
      <c r="I1060" s="413">
        <f t="shared" si="280"/>
        <v>1833750</v>
      </c>
      <c r="J1060" s="311">
        <v>0.2</v>
      </c>
      <c r="K1060" s="415">
        <f t="shared" si="281"/>
        <v>366750</v>
      </c>
      <c r="L1060" s="415">
        <f t="shared" si="282"/>
        <v>1467000</v>
      </c>
      <c r="M1060" s="57"/>
      <c r="N1060" s="57"/>
      <c r="O1060" s="197"/>
      <c r="P1060" s="57"/>
      <c r="Q1060" s="484" t="s">
        <v>78</v>
      </c>
      <c r="R1060" s="483">
        <v>225225</v>
      </c>
      <c r="S1060" s="155">
        <f>SUM(F1060*R1060)</f>
        <v>675675</v>
      </c>
      <c r="T1060" s="156">
        <v>0.45</v>
      </c>
      <c r="U1060" s="480">
        <f t="shared" si="283"/>
        <v>304053.75</v>
      </c>
      <c r="V1060" s="480">
        <f t="shared" si="279"/>
        <v>371621.25</v>
      </c>
      <c r="W1060" s="424">
        <f t="shared" si="284"/>
        <v>371621.25</v>
      </c>
      <c r="X1060" s="156">
        <v>0.11</v>
      </c>
      <c r="Y1060" s="424">
        <f t="shared" si="285"/>
        <v>412499.58750000002</v>
      </c>
    </row>
    <row r="1061" spans="1:25" s="119" customFormat="1" ht="15.5" x14ac:dyDescent="0.35">
      <c r="A1061" s="818"/>
      <c r="B1061" s="784"/>
      <c r="C1061" s="787"/>
      <c r="D1061" s="787"/>
      <c r="E1061" s="282" t="s">
        <v>639</v>
      </c>
      <c r="F1061" s="732">
        <v>20</v>
      </c>
      <c r="G1061" s="311" t="s">
        <v>52</v>
      </c>
      <c r="H1061" s="312">
        <v>217500</v>
      </c>
      <c r="I1061" s="413">
        <f t="shared" si="280"/>
        <v>4350000</v>
      </c>
      <c r="J1061" s="311">
        <v>0.2</v>
      </c>
      <c r="K1061" s="415">
        <f t="shared" si="281"/>
        <v>870000</v>
      </c>
      <c r="L1061" s="415">
        <f t="shared" si="282"/>
        <v>3480000</v>
      </c>
      <c r="M1061" s="159"/>
      <c r="N1061" s="57"/>
      <c r="O1061" s="197"/>
      <c r="P1061" s="159"/>
      <c r="Q1061" s="484" t="s">
        <v>40</v>
      </c>
      <c r="R1061" s="350">
        <v>93600</v>
      </c>
      <c r="S1061" s="155">
        <f>SUM(F1061*R1061)</f>
        <v>1872000</v>
      </c>
      <c r="T1061" s="156">
        <v>0</v>
      </c>
      <c r="U1061" s="480">
        <f t="shared" si="283"/>
        <v>0</v>
      </c>
      <c r="V1061" s="480">
        <f t="shared" si="279"/>
        <v>1872000</v>
      </c>
      <c r="W1061" s="424">
        <f t="shared" si="284"/>
        <v>1872000</v>
      </c>
      <c r="X1061" s="156">
        <v>0.11</v>
      </c>
      <c r="Y1061" s="424">
        <f t="shared" si="285"/>
        <v>2077920</v>
      </c>
    </row>
    <row r="1062" spans="1:25" s="119" customFormat="1" ht="15.5" x14ac:dyDescent="0.35">
      <c r="A1062" s="818"/>
      <c r="B1062" s="784"/>
      <c r="C1062" s="787"/>
      <c r="D1062" s="787"/>
      <c r="E1062" s="282" t="s">
        <v>573</v>
      </c>
      <c r="F1062" s="732">
        <v>15</v>
      </c>
      <c r="G1062" s="311" t="s">
        <v>52</v>
      </c>
      <c r="H1062" s="312">
        <v>368750</v>
      </c>
      <c r="I1062" s="413">
        <f t="shared" si="280"/>
        <v>5531250</v>
      </c>
      <c r="J1062" s="311">
        <v>0.2</v>
      </c>
      <c r="K1062" s="415">
        <f t="shared" si="281"/>
        <v>1106250</v>
      </c>
      <c r="L1062" s="415">
        <f t="shared" si="282"/>
        <v>4425000</v>
      </c>
      <c r="M1062" s="57"/>
      <c r="N1062" s="57"/>
      <c r="O1062" s="197"/>
      <c r="P1062" s="57"/>
      <c r="Q1062" s="484" t="s">
        <v>40</v>
      </c>
      <c r="R1062" s="206">
        <v>131600</v>
      </c>
      <c r="S1062" s="155">
        <f>SUM(F1062*R1062)</f>
        <v>1974000</v>
      </c>
      <c r="T1062" s="156">
        <v>0</v>
      </c>
      <c r="U1062" s="480">
        <f t="shared" si="283"/>
        <v>0</v>
      </c>
      <c r="V1062" s="480">
        <f t="shared" si="279"/>
        <v>1974000</v>
      </c>
      <c r="W1062" s="424">
        <f t="shared" si="284"/>
        <v>1974000</v>
      </c>
      <c r="X1062" s="156">
        <v>0.11</v>
      </c>
      <c r="Y1062" s="424">
        <f t="shared" si="285"/>
        <v>2191140</v>
      </c>
    </row>
    <row r="1063" spans="1:25" s="120" customFormat="1" ht="15.5" x14ac:dyDescent="0.35">
      <c r="A1063" s="818"/>
      <c r="B1063" s="784"/>
      <c r="C1063" s="787"/>
      <c r="D1063" s="787"/>
      <c r="E1063" s="282" t="s">
        <v>301</v>
      </c>
      <c r="F1063" s="75">
        <v>5</v>
      </c>
      <c r="G1063" s="158" t="s">
        <v>90</v>
      </c>
      <c r="H1063" s="157">
        <v>113500</v>
      </c>
      <c r="I1063" s="413">
        <f t="shared" si="280"/>
        <v>567500</v>
      </c>
      <c r="J1063" s="311">
        <v>0</v>
      </c>
      <c r="K1063" s="415">
        <f t="shared" si="281"/>
        <v>0</v>
      </c>
      <c r="L1063" s="415">
        <f t="shared" si="282"/>
        <v>567500</v>
      </c>
      <c r="M1063" s="57"/>
      <c r="N1063" s="57"/>
      <c r="O1063" s="197"/>
      <c r="P1063" s="57"/>
      <c r="Q1063" s="270" t="s">
        <v>40</v>
      </c>
      <c r="R1063" s="206">
        <v>13000</v>
      </c>
      <c r="S1063" s="155">
        <f>SUM(F1063*R1063)</f>
        <v>65000</v>
      </c>
      <c r="T1063" s="156">
        <v>0</v>
      </c>
      <c r="U1063" s="480">
        <f t="shared" si="283"/>
        <v>0</v>
      </c>
      <c r="V1063" s="480">
        <f t="shared" si="279"/>
        <v>65000</v>
      </c>
      <c r="W1063" s="424">
        <f t="shared" si="284"/>
        <v>65000</v>
      </c>
      <c r="X1063" s="156">
        <v>0.11</v>
      </c>
      <c r="Y1063" s="424">
        <f t="shared" si="285"/>
        <v>72150</v>
      </c>
    </row>
    <row r="1064" spans="1:25" s="120" customFormat="1" ht="15.5" x14ac:dyDescent="0.35">
      <c r="A1064" s="818"/>
      <c r="B1064" s="784"/>
      <c r="C1064" s="787"/>
      <c r="D1064" s="787"/>
      <c r="E1064" s="282" t="s">
        <v>313</v>
      </c>
      <c r="F1064" s="732">
        <v>1</v>
      </c>
      <c r="G1064" s="311" t="s">
        <v>45</v>
      </c>
      <c r="H1064" s="312">
        <v>5000000</v>
      </c>
      <c r="I1064" s="413">
        <f t="shared" si="280"/>
        <v>5000000</v>
      </c>
      <c r="J1064" s="311">
        <v>0.2</v>
      </c>
      <c r="K1064" s="415">
        <f t="shared" si="281"/>
        <v>1000000</v>
      </c>
      <c r="L1064" s="415">
        <f t="shared" si="282"/>
        <v>4000000</v>
      </c>
      <c r="M1064" s="57"/>
      <c r="N1064" s="57"/>
      <c r="O1064" s="197"/>
      <c r="P1064" s="57"/>
      <c r="Q1064" s="270" t="s">
        <v>140</v>
      </c>
      <c r="R1064" s="483">
        <v>3000000</v>
      </c>
      <c r="S1064" s="155">
        <f>SUM(F1064*R1064)</f>
        <v>3000000</v>
      </c>
      <c r="T1064" s="156">
        <v>0.25</v>
      </c>
      <c r="U1064" s="480">
        <f t="shared" si="283"/>
        <v>750000</v>
      </c>
      <c r="V1064" s="480">
        <f t="shared" si="279"/>
        <v>2250000</v>
      </c>
      <c r="W1064" s="424">
        <f t="shared" si="284"/>
        <v>2250000</v>
      </c>
      <c r="X1064" s="156">
        <v>0.11</v>
      </c>
      <c r="Y1064" s="424">
        <f t="shared" si="285"/>
        <v>2497500</v>
      </c>
    </row>
    <row r="1065" spans="1:25" s="119" customFormat="1" ht="15.5" x14ac:dyDescent="0.35">
      <c r="A1065" s="818"/>
      <c r="B1065" s="784"/>
      <c r="C1065" s="787"/>
      <c r="D1065" s="787"/>
      <c r="E1065" s="313" t="s">
        <v>305</v>
      </c>
      <c r="F1065" s="310">
        <v>2</v>
      </c>
      <c r="G1065" s="311" t="s">
        <v>45</v>
      </c>
      <c r="H1065" s="312">
        <v>1078091</v>
      </c>
      <c r="I1065" s="413">
        <f t="shared" si="280"/>
        <v>2156182</v>
      </c>
      <c r="J1065" s="311">
        <v>0.2</v>
      </c>
      <c r="K1065" s="415">
        <f t="shared" si="281"/>
        <v>431236.4</v>
      </c>
      <c r="L1065" s="415">
        <f t="shared" si="282"/>
        <v>1724945.6</v>
      </c>
      <c r="M1065" s="57"/>
      <c r="N1065" s="57"/>
      <c r="O1065" s="197"/>
      <c r="P1065" s="57"/>
      <c r="Q1065" s="484" t="s">
        <v>47</v>
      </c>
      <c r="R1065" s="350">
        <v>649740</v>
      </c>
      <c r="S1065" s="155">
        <f>SUM(F1065*R1065)</f>
        <v>1299480</v>
      </c>
      <c r="T1065" s="156">
        <v>0.22500000000000001</v>
      </c>
      <c r="U1065" s="480">
        <f t="shared" si="283"/>
        <v>292383</v>
      </c>
      <c r="V1065" s="480">
        <f t="shared" si="279"/>
        <v>1007097</v>
      </c>
      <c r="W1065" s="424">
        <f t="shared" si="284"/>
        <v>1007097</v>
      </c>
      <c r="X1065" s="156">
        <v>0.11</v>
      </c>
      <c r="Y1065" s="424">
        <f t="shared" si="285"/>
        <v>1117877.67</v>
      </c>
    </row>
    <row r="1066" spans="1:25" s="119" customFormat="1" ht="15.5" x14ac:dyDescent="0.35">
      <c r="A1066" s="819"/>
      <c r="B1066" s="785"/>
      <c r="C1066" s="788"/>
      <c r="D1066" s="788"/>
      <c r="E1066" s="308" t="s">
        <v>287</v>
      </c>
      <c r="F1066" s="750">
        <v>7</v>
      </c>
      <c r="G1066" s="315" t="s">
        <v>45</v>
      </c>
      <c r="H1066" s="316">
        <v>248522</v>
      </c>
      <c r="I1066" s="419">
        <f t="shared" si="280"/>
        <v>1739654</v>
      </c>
      <c r="J1066" s="315">
        <v>0.2</v>
      </c>
      <c r="K1066" s="383">
        <f t="shared" si="281"/>
        <v>347930.80000000005</v>
      </c>
      <c r="L1066" s="383">
        <f t="shared" si="282"/>
        <v>1391723.2</v>
      </c>
      <c r="M1066" s="47"/>
      <c r="N1066" s="47"/>
      <c r="O1066" s="198"/>
      <c r="P1066" s="47"/>
      <c r="Q1066" s="489" t="s">
        <v>47</v>
      </c>
      <c r="R1066" s="338">
        <v>159100</v>
      </c>
      <c r="S1066" s="173">
        <f>SUM(F1066*R1066)</f>
        <v>1113700</v>
      </c>
      <c r="T1066" s="639">
        <v>0.22500000000000001</v>
      </c>
      <c r="U1066" s="242">
        <f t="shared" si="283"/>
        <v>250582.5</v>
      </c>
      <c r="V1066" s="242">
        <f t="shared" si="279"/>
        <v>863117.5</v>
      </c>
      <c r="W1066" s="241">
        <f t="shared" si="284"/>
        <v>863117.5</v>
      </c>
      <c r="X1066" s="639">
        <v>0.11</v>
      </c>
      <c r="Y1066" s="241">
        <f t="shared" si="285"/>
        <v>958060.42500000005</v>
      </c>
    </row>
    <row r="1067" spans="1:25" s="120" customFormat="1" ht="15.5" x14ac:dyDescent="0.35">
      <c r="A1067" s="817">
        <v>16</v>
      </c>
      <c r="B1067" s="783">
        <v>45910</v>
      </c>
      <c r="C1067" s="786">
        <v>119230925</v>
      </c>
      <c r="D1067" s="780" t="s">
        <v>37</v>
      </c>
      <c r="E1067" s="339" t="s">
        <v>333</v>
      </c>
      <c r="F1067" s="203">
        <v>3</v>
      </c>
      <c r="G1067" s="319" t="s">
        <v>52</v>
      </c>
      <c r="H1067" s="320">
        <v>3200000</v>
      </c>
      <c r="I1067" s="412">
        <f t="shared" si="280"/>
        <v>9600000</v>
      </c>
      <c r="J1067" s="319">
        <v>0</v>
      </c>
      <c r="K1067" s="382">
        <f t="shared" si="281"/>
        <v>0</v>
      </c>
      <c r="L1067" s="382">
        <f t="shared" si="282"/>
        <v>9600000</v>
      </c>
      <c r="M1067" s="205">
        <f>SUM(L1067:L1068)</f>
        <v>23300000</v>
      </c>
      <c r="N1067" s="205">
        <f>SUM(M1067*11%)</f>
        <v>2563000</v>
      </c>
      <c r="O1067" s="187"/>
      <c r="P1067" s="229">
        <f>SUM(M1067+N1067)</f>
        <v>25863000</v>
      </c>
      <c r="Q1067" s="485" t="s">
        <v>246</v>
      </c>
      <c r="R1067" s="337">
        <v>1100000</v>
      </c>
      <c r="S1067" s="649">
        <f>SUM(F1067*R1067)</f>
        <v>3300000</v>
      </c>
      <c r="T1067" s="638">
        <v>0</v>
      </c>
      <c r="U1067" s="239">
        <f t="shared" si="283"/>
        <v>0</v>
      </c>
      <c r="V1067" s="239">
        <f t="shared" si="279"/>
        <v>3300000</v>
      </c>
      <c r="W1067" s="238">
        <f t="shared" si="284"/>
        <v>3300000</v>
      </c>
      <c r="X1067" s="638">
        <v>0.11</v>
      </c>
      <c r="Y1067" s="238">
        <f t="shared" si="285"/>
        <v>3663000</v>
      </c>
    </row>
    <row r="1068" spans="1:25" s="120" customFormat="1" ht="17.25" customHeight="1" x14ac:dyDescent="0.35">
      <c r="A1068" s="819"/>
      <c r="B1068" s="785"/>
      <c r="C1068" s="788"/>
      <c r="D1068" s="782"/>
      <c r="E1068" s="397" t="s">
        <v>331</v>
      </c>
      <c r="F1068" s="314">
        <v>1</v>
      </c>
      <c r="G1068" s="315" t="s">
        <v>70</v>
      </c>
      <c r="H1068" s="316">
        <v>13700000</v>
      </c>
      <c r="I1068" s="419">
        <f t="shared" si="280"/>
        <v>13700000</v>
      </c>
      <c r="J1068" s="315">
        <v>0</v>
      </c>
      <c r="K1068" s="383">
        <f t="shared" si="281"/>
        <v>0</v>
      </c>
      <c r="L1068" s="383">
        <f t="shared" si="282"/>
        <v>13700000</v>
      </c>
      <c r="M1068" s="240"/>
      <c r="N1068" s="240"/>
      <c r="O1068" s="240"/>
      <c r="P1068" s="240"/>
      <c r="Q1068" s="489" t="s">
        <v>246</v>
      </c>
      <c r="R1068" s="487">
        <v>4800000</v>
      </c>
      <c r="S1068" s="173">
        <f>SUM(F1068*R1068)</f>
        <v>4800000</v>
      </c>
      <c r="T1068" s="639">
        <v>0</v>
      </c>
      <c r="U1068" s="242">
        <f t="shared" si="283"/>
        <v>0</v>
      </c>
      <c r="V1068" s="242">
        <f t="shared" si="279"/>
        <v>4800000</v>
      </c>
      <c r="W1068" s="241">
        <f t="shared" si="284"/>
        <v>4800000</v>
      </c>
      <c r="X1068" s="639">
        <v>0.11</v>
      </c>
      <c r="Y1068" s="241">
        <f t="shared" si="285"/>
        <v>5328000</v>
      </c>
    </row>
    <row r="1069" spans="1:25" s="120" customFormat="1" ht="15.5" x14ac:dyDescent="0.35">
      <c r="A1069" s="786">
        <v>17</v>
      </c>
      <c r="B1069" s="783">
        <v>45910</v>
      </c>
      <c r="C1069" s="786">
        <v>119240925</v>
      </c>
      <c r="D1069" s="786" t="s">
        <v>37</v>
      </c>
      <c r="E1069" s="172" t="s">
        <v>353</v>
      </c>
      <c r="F1069" s="318">
        <v>5</v>
      </c>
      <c r="G1069" s="319" t="s">
        <v>45</v>
      </c>
      <c r="H1069" s="204">
        <v>27000</v>
      </c>
      <c r="I1069" s="412">
        <f t="shared" si="280"/>
        <v>135000</v>
      </c>
      <c r="J1069" s="319">
        <v>0.2</v>
      </c>
      <c r="K1069" s="382">
        <f t="shared" si="281"/>
        <v>27000</v>
      </c>
      <c r="L1069" s="382">
        <f t="shared" si="282"/>
        <v>108000</v>
      </c>
      <c r="M1069" s="205">
        <f>SUM(L1069:L1076)</f>
        <v>8536340.8000000007</v>
      </c>
      <c r="N1069" s="205">
        <f>SUM(M1069*11%)</f>
        <v>938997.48800000013</v>
      </c>
      <c r="O1069" s="187"/>
      <c r="P1069" s="229">
        <f>SUM(M1069+N1069)</f>
        <v>9475338.2880000006</v>
      </c>
      <c r="Q1069" s="485" t="s">
        <v>88</v>
      </c>
      <c r="R1069" s="337">
        <v>9009</v>
      </c>
      <c r="S1069" s="649">
        <f>SUM(F1069*R1069)</f>
        <v>45045</v>
      </c>
      <c r="T1069" s="638">
        <v>0</v>
      </c>
      <c r="U1069" s="239">
        <f t="shared" si="283"/>
        <v>0</v>
      </c>
      <c r="V1069" s="239">
        <f t="shared" si="279"/>
        <v>45045</v>
      </c>
      <c r="W1069" s="238">
        <f t="shared" si="284"/>
        <v>45045</v>
      </c>
      <c r="X1069" s="638">
        <v>0</v>
      </c>
      <c r="Y1069" s="238">
        <f t="shared" si="285"/>
        <v>45045</v>
      </c>
    </row>
    <row r="1070" spans="1:25" s="120" customFormat="1" ht="15.5" x14ac:dyDescent="0.35">
      <c r="A1070" s="787"/>
      <c r="B1070" s="784"/>
      <c r="C1070" s="787"/>
      <c r="D1070" s="787"/>
      <c r="E1070" s="282" t="s">
        <v>115</v>
      </c>
      <c r="F1070" s="310">
        <v>5</v>
      </c>
      <c r="G1070" s="311" t="s">
        <v>648</v>
      </c>
      <c r="H1070" s="312">
        <v>268750</v>
      </c>
      <c r="I1070" s="413">
        <f t="shared" si="280"/>
        <v>1343750</v>
      </c>
      <c r="J1070" s="311">
        <v>0.2</v>
      </c>
      <c r="K1070" s="415">
        <f t="shared" si="281"/>
        <v>268750</v>
      </c>
      <c r="L1070" s="415">
        <f t="shared" si="282"/>
        <v>1075000</v>
      </c>
      <c r="M1070" s="57"/>
      <c r="N1070" s="57"/>
      <c r="O1070" s="197"/>
      <c r="P1070" s="57"/>
      <c r="Q1070" s="484" t="s">
        <v>258</v>
      </c>
      <c r="R1070" s="483">
        <v>424765</v>
      </c>
      <c r="S1070" s="155">
        <f>SUM(F1070*R1070)</f>
        <v>2123825</v>
      </c>
      <c r="T1070" s="156">
        <v>0</v>
      </c>
      <c r="U1070" s="480">
        <f t="shared" si="283"/>
        <v>0</v>
      </c>
      <c r="V1070" s="480">
        <f t="shared" si="279"/>
        <v>2123825</v>
      </c>
      <c r="W1070" s="424">
        <f t="shared" si="284"/>
        <v>2123825</v>
      </c>
      <c r="X1070" s="156">
        <v>0.11</v>
      </c>
      <c r="Y1070" s="424">
        <f t="shared" si="285"/>
        <v>2357445.75</v>
      </c>
    </row>
    <row r="1071" spans="1:25" s="120" customFormat="1" ht="15.5" x14ac:dyDescent="0.35">
      <c r="A1071" s="787"/>
      <c r="B1071" s="784"/>
      <c r="C1071" s="787"/>
      <c r="D1071" s="787"/>
      <c r="E1071" s="125" t="s">
        <v>366</v>
      </c>
      <c r="F1071" s="75">
        <v>15</v>
      </c>
      <c r="G1071" s="158" t="s">
        <v>45</v>
      </c>
      <c r="H1071" s="157">
        <v>250000</v>
      </c>
      <c r="I1071" s="54">
        <f t="shared" si="280"/>
        <v>3750000</v>
      </c>
      <c r="J1071" s="158">
        <v>0.2</v>
      </c>
      <c r="K1071" s="415">
        <f t="shared" si="281"/>
        <v>750000</v>
      </c>
      <c r="L1071" s="415">
        <f t="shared" si="282"/>
        <v>3000000</v>
      </c>
      <c r="M1071" s="270"/>
      <c r="N1071" s="270"/>
      <c r="O1071" s="270"/>
      <c r="P1071" s="270"/>
      <c r="Q1071" s="484" t="s">
        <v>275</v>
      </c>
      <c r="R1071" s="483">
        <v>90090</v>
      </c>
      <c r="S1071" s="155">
        <f>SUM(F1071*R1071)</f>
        <v>1351350</v>
      </c>
      <c r="T1071" s="156">
        <v>0</v>
      </c>
      <c r="U1071" s="480">
        <f t="shared" si="283"/>
        <v>0</v>
      </c>
      <c r="V1071" s="480">
        <f t="shared" si="279"/>
        <v>1351350</v>
      </c>
      <c r="W1071" s="424">
        <f t="shared" si="284"/>
        <v>1351350</v>
      </c>
      <c r="X1071" s="156">
        <v>0.11</v>
      </c>
      <c r="Y1071" s="424">
        <f t="shared" si="285"/>
        <v>1499998.5</v>
      </c>
    </row>
    <row r="1072" spans="1:25" s="120" customFormat="1" ht="15.5" x14ac:dyDescent="0.35">
      <c r="A1072" s="787"/>
      <c r="B1072" s="784"/>
      <c r="C1072" s="787"/>
      <c r="D1072" s="787"/>
      <c r="E1072" s="125" t="s">
        <v>389</v>
      </c>
      <c r="F1072" s="75">
        <v>3</v>
      </c>
      <c r="G1072" s="158" t="s">
        <v>45</v>
      </c>
      <c r="H1072" s="157">
        <v>200000</v>
      </c>
      <c r="I1072" s="54">
        <f t="shared" si="280"/>
        <v>600000</v>
      </c>
      <c r="J1072" s="158">
        <v>0.2</v>
      </c>
      <c r="K1072" s="415">
        <f t="shared" si="281"/>
        <v>120000</v>
      </c>
      <c r="L1072" s="415">
        <f t="shared" si="282"/>
        <v>480000</v>
      </c>
      <c r="M1072" s="220"/>
      <c r="N1072" s="220"/>
      <c r="O1072" s="197"/>
      <c r="P1072" s="154"/>
      <c r="Q1072" s="484" t="s">
        <v>275</v>
      </c>
      <c r="R1072" s="483">
        <v>72072</v>
      </c>
      <c r="S1072" s="155">
        <f>SUM(F1072*R1072)</f>
        <v>216216</v>
      </c>
      <c r="T1072" s="156">
        <v>0</v>
      </c>
      <c r="U1072" s="480">
        <f t="shared" si="283"/>
        <v>0</v>
      </c>
      <c r="V1072" s="480">
        <f t="shared" si="279"/>
        <v>216216</v>
      </c>
      <c r="W1072" s="424">
        <f t="shared" si="284"/>
        <v>216216</v>
      </c>
      <c r="X1072" s="156">
        <v>0.11</v>
      </c>
      <c r="Y1072" s="424">
        <f t="shared" si="285"/>
        <v>239999.76</v>
      </c>
    </row>
    <row r="1073" spans="1:25" s="120" customFormat="1" ht="15.5" x14ac:dyDescent="0.35">
      <c r="A1073" s="787"/>
      <c r="B1073" s="784"/>
      <c r="C1073" s="787"/>
      <c r="D1073" s="787"/>
      <c r="E1073" s="125" t="s">
        <v>355</v>
      </c>
      <c r="F1073" s="732">
        <v>11</v>
      </c>
      <c r="G1073" s="158" t="s">
        <v>45</v>
      </c>
      <c r="H1073" s="157">
        <v>75000</v>
      </c>
      <c r="I1073" s="413">
        <f t="shared" si="280"/>
        <v>825000</v>
      </c>
      <c r="J1073" s="311">
        <v>0.2</v>
      </c>
      <c r="K1073" s="415">
        <f t="shared" si="281"/>
        <v>165000</v>
      </c>
      <c r="L1073" s="415">
        <f t="shared" si="282"/>
        <v>660000</v>
      </c>
      <c r="M1073" s="57"/>
      <c r="N1073" s="57"/>
      <c r="O1073" s="197"/>
      <c r="P1073" s="57"/>
      <c r="Q1073" s="484" t="s">
        <v>68</v>
      </c>
      <c r="R1073" s="483">
        <v>40000</v>
      </c>
      <c r="S1073" s="155">
        <f>SUM(F1073*R1073)</f>
        <v>440000</v>
      </c>
      <c r="T1073" s="156">
        <v>0</v>
      </c>
      <c r="U1073" s="480">
        <f t="shared" si="283"/>
        <v>0</v>
      </c>
      <c r="V1073" s="480">
        <f t="shared" si="279"/>
        <v>440000</v>
      </c>
      <c r="W1073" s="424">
        <f t="shared" si="284"/>
        <v>440000</v>
      </c>
      <c r="X1073" s="156">
        <v>0</v>
      </c>
      <c r="Y1073" s="424">
        <f t="shared" si="285"/>
        <v>440000</v>
      </c>
    </row>
    <row r="1074" spans="1:25" s="120" customFormat="1" ht="15.5" x14ac:dyDescent="0.35">
      <c r="A1074" s="787"/>
      <c r="B1074" s="784"/>
      <c r="C1074" s="787"/>
      <c r="D1074" s="787"/>
      <c r="E1074" s="282" t="s">
        <v>412</v>
      </c>
      <c r="F1074" s="75">
        <v>20</v>
      </c>
      <c r="G1074" s="158" t="s">
        <v>90</v>
      </c>
      <c r="H1074" s="157">
        <v>32175</v>
      </c>
      <c r="I1074" s="413">
        <f t="shared" si="280"/>
        <v>643500</v>
      </c>
      <c r="J1074" s="158">
        <v>0.2</v>
      </c>
      <c r="K1074" s="415">
        <f t="shared" si="281"/>
        <v>128700</v>
      </c>
      <c r="L1074" s="415">
        <f t="shared" si="282"/>
        <v>514800</v>
      </c>
      <c r="M1074" s="220"/>
      <c r="N1074" s="220"/>
      <c r="O1074" s="197"/>
      <c r="P1074" s="154"/>
      <c r="Q1074" s="270" t="s">
        <v>290</v>
      </c>
      <c r="R1074" s="206">
        <v>18018</v>
      </c>
      <c r="S1074" s="155">
        <f>SUM(F1074*R1074)</f>
        <v>360360</v>
      </c>
      <c r="T1074" s="156">
        <v>0</v>
      </c>
      <c r="U1074" s="480">
        <f t="shared" si="283"/>
        <v>0</v>
      </c>
      <c r="V1074" s="480">
        <f t="shared" si="279"/>
        <v>360360</v>
      </c>
      <c r="W1074" s="424">
        <f t="shared" si="284"/>
        <v>360360</v>
      </c>
      <c r="X1074" s="156">
        <v>0.11</v>
      </c>
      <c r="Y1074" s="424">
        <f t="shared" si="285"/>
        <v>399999.6</v>
      </c>
    </row>
    <row r="1075" spans="1:25" s="119" customFormat="1" ht="13.5" customHeight="1" x14ac:dyDescent="0.35">
      <c r="A1075" s="787"/>
      <c r="B1075" s="784"/>
      <c r="C1075" s="787"/>
      <c r="D1075" s="787"/>
      <c r="E1075" s="282" t="s">
        <v>685</v>
      </c>
      <c r="F1075" s="732">
        <v>2</v>
      </c>
      <c r="G1075" s="311" t="s">
        <v>45</v>
      </c>
      <c r="H1075" s="312">
        <v>692500</v>
      </c>
      <c r="I1075" s="413">
        <f t="shared" si="280"/>
        <v>1385000</v>
      </c>
      <c r="J1075" s="311">
        <v>0.2</v>
      </c>
      <c r="K1075" s="415">
        <f t="shared" si="281"/>
        <v>277000</v>
      </c>
      <c r="L1075" s="415">
        <f t="shared" si="282"/>
        <v>1108000</v>
      </c>
      <c r="M1075" s="57"/>
      <c r="N1075" s="57"/>
      <c r="O1075" s="197"/>
      <c r="P1075" s="57"/>
      <c r="Q1075" s="484" t="s">
        <v>47</v>
      </c>
      <c r="R1075" s="206">
        <v>159100</v>
      </c>
      <c r="S1075" s="155">
        <f>SUM(F1075*R1075)</f>
        <v>318200</v>
      </c>
      <c r="T1075" s="156">
        <v>0.22500000000000001</v>
      </c>
      <c r="U1075" s="480">
        <f t="shared" si="283"/>
        <v>71595</v>
      </c>
      <c r="V1075" s="480">
        <f t="shared" si="279"/>
        <v>246605</v>
      </c>
      <c r="W1075" s="424">
        <f t="shared" si="284"/>
        <v>246605</v>
      </c>
      <c r="X1075" s="156">
        <v>0.11</v>
      </c>
      <c r="Y1075" s="424">
        <f t="shared" si="285"/>
        <v>273731.55</v>
      </c>
    </row>
    <row r="1076" spans="1:25" s="119" customFormat="1" ht="13.5" customHeight="1" x14ac:dyDescent="0.35">
      <c r="A1076" s="788"/>
      <c r="B1076" s="785"/>
      <c r="C1076" s="788"/>
      <c r="D1076" s="788"/>
      <c r="E1076" s="308" t="s">
        <v>287</v>
      </c>
      <c r="F1076" s="750">
        <v>8</v>
      </c>
      <c r="G1076" s="315" t="s">
        <v>45</v>
      </c>
      <c r="H1076" s="316">
        <v>248522</v>
      </c>
      <c r="I1076" s="419">
        <f t="shared" si="280"/>
        <v>1988176</v>
      </c>
      <c r="J1076" s="315">
        <v>0.2</v>
      </c>
      <c r="K1076" s="383">
        <f t="shared" si="281"/>
        <v>397635.2</v>
      </c>
      <c r="L1076" s="383">
        <f t="shared" si="282"/>
        <v>1590540.8</v>
      </c>
      <c r="M1076" s="47"/>
      <c r="N1076" s="47"/>
      <c r="O1076" s="198"/>
      <c r="P1076" s="47"/>
      <c r="Q1076" s="489" t="s">
        <v>47</v>
      </c>
      <c r="R1076" s="338">
        <v>159100</v>
      </c>
      <c r="S1076" s="173">
        <f>SUM(F1076*R1076)</f>
        <v>1272800</v>
      </c>
      <c r="T1076" s="639">
        <v>0.22500000000000001</v>
      </c>
      <c r="U1076" s="242">
        <f t="shared" si="283"/>
        <v>286380</v>
      </c>
      <c r="V1076" s="242">
        <f t="shared" si="279"/>
        <v>986420</v>
      </c>
      <c r="W1076" s="241">
        <f t="shared" si="284"/>
        <v>986420</v>
      </c>
      <c r="X1076" s="639">
        <v>0.11</v>
      </c>
      <c r="Y1076" s="241">
        <f t="shared" si="285"/>
        <v>1094926.2</v>
      </c>
    </row>
    <row r="1077" spans="1:25" s="270" customFormat="1" ht="15.5" x14ac:dyDescent="0.35">
      <c r="A1077" s="786">
        <v>18</v>
      </c>
      <c r="B1077" s="783">
        <v>45910</v>
      </c>
      <c r="C1077" s="786">
        <v>119250925</v>
      </c>
      <c r="D1077" s="786" t="s">
        <v>37</v>
      </c>
      <c r="E1077" s="317" t="s">
        <v>291</v>
      </c>
      <c r="F1077" s="318">
        <v>100</v>
      </c>
      <c r="G1077" s="319" t="s">
        <v>50</v>
      </c>
      <c r="H1077" s="320">
        <v>14400</v>
      </c>
      <c r="I1077" s="412">
        <f t="shared" si="280"/>
        <v>1440000</v>
      </c>
      <c r="J1077" s="319">
        <v>0</v>
      </c>
      <c r="K1077" s="382">
        <f t="shared" si="281"/>
        <v>0</v>
      </c>
      <c r="L1077" s="382">
        <f t="shared" si="282"/>
        <v>1440000</v>
      </c>
      <c r="M1077" s="205">
        <f>SUM(L1077:L1081)</f>
        <v>18683200</v>
      </c>
      <c r="N1077" s="205">
        <f>SUM(M1077*11%)</f>
        <v>2055152</v>
      </c>
      <c r="O1077" s="187"/>
      <c r="P1077" s="229">
        <f>SUM(M1077+N1077)</f>
        <v>20738352</v>
      </c>
      <c r="Q1077" s="485" t="s">
        <v>275</v>
      </c>
      <c r="R1077" s="451">
        <v>5766</v>
      </c>
      <c r="S1077" s="649">
        <f>SUM(F1077*R1077)</f>
        <v>576600</v>
      </c>
      <c r="T1077" s="638">
        <v>0</v>
      </c>
      <c r="U1077" s="239">
        <f t="shared" si="283"/>
        <v>0</v>
      </c>
      <c r="V1077" s="239">
        <f t="shared" si="279"/>
        <v>576600</v>
      </c>
      <c r="W1077" s="238">
        <f t="shared" si="284"/>
        <v>576600</v>
      </c>
      <c r="X1077" s="638">
        <v>0.11</v>
      </c>
      <c r="Y1077" s="238">
        <f t="shared" si="285"/>
        <v>640026</v>
      </c>
    </row>
    <row r="1078" spans="1:25" s="20" customFormat="1" ht="15.5" x14ac:dyDescent="0.35">
      <c r="A1078" s="787"/>
      <c r="B1078" s="784"/>
      <c r="C1078" s="787"/>
      <c r="D1078" s="787"/>
      <c r="E1078" s="130" t="s">
        <v>688</v>
      </c>
      <c r="F1078" s="310">
        <v>30</v>
      </c>
      <c r="G1078" s="311" t="s">
        <v>50</v>
      </c>
      <c r="H1078" s="312">
        <v>625000</v>
      </c>
      <c r="I1078" s="413">
        <f t="shared" si="280"/>
        <v>18750000</v>
      </c>
      <c r="J1078" s="311">
        <v>0.2</v>
      </c>
      <c r="K1078" s="415">
        <f t="shared" si="281"/>
        <v>3750000</v>
      </c>
      <c r="L1078" s="415">
        <f t="shared" si="282"/>
        <v>15000000</v>
      </c>
      <c r="M1078" s="220"/>
      <c r="N1078" s="220"/>
      <c r="O1078" s="197"/>
      <c r="P1078" s="352"/>
      <c r="Q1078" s="69" t="s">
        <v>92</v>
      </c>
      <c r="R1078" s="166">
        <v>21000</v>
      </c>
      <c r="S1078" s="155">
        <f>SUM(F1078*R1078)</f>
        <v>630000</v>
      </c>
      <c r="T1078" s="156">
        <v>0</v>
      </c>
      <c r="U1078" s="480">
        <f t="shared" si="283"/>
        <v>0</v>
      </c>
      <c r="V1078" s="480">
        <f t="shared" si="279"/>
        <v>630000</v>
      </c>
      <c r="W1078" s="424">
        <f t="shared" si="284"/>
        <v>630000</v>
      </c>
      <c r="X1078" s="156">
        <v>0</v>
      </c>
      <c r="Y1078" s="424">
        <f t="shared" si="285"/>
        <v>630000</v>
      </c>
    </row>
    <row r="1079" spans="1:25" s="120" customFormat="1" ht="15.5" x14ac:dyDescent="0.35">
      <c r="A1079" s="787"/>
      <c r="B1079" s="784"/>
      <c r="C1079" s="787"/>
      <c r="D1079" s="787"/>
      <c r="E1079" s="125" t="s">
        <v>686</v>
      </c>
      <c r="F1079" s="732">
        <v>500</v>
      </c>
      <c r="G1079" s="311" t="s">
        <v>50</v>
      </c>
      <c r="H1079" s="157">
        <v>1052</v>
      </c>
      <c r="I1079" s="413">
        <f t="shared" si="280"/>
        <v>526000</v>
      </c>
      <c r="J1079" s="311">
        <v>0.2</v>
      </c>
      <c r="K1079" s="415">
        <f t="shared" si="281"/>
        <v>105200</v>
      </c>
      <c r="L1079" s="415">
        <f t="shared" si="282"/>
        <v>420800</v>
      </c>
      <c r="M1079" s="57"/>
      <c r="N1079" s="57"/>
      <c r="O1079" s="197"/>
      <c r="P1079" s="57"/>
      <c r="Q1079" s="484" t="s">
        <v>198</v>
      </c>
      <c r="R1079" s="483">
        <v>550</v>
      </c>
      <c r="S1079" s="155">
        <f>SUM(F1079*R1079)</f>
        <v>275000</v>
      </c>
      <c r="T1079" s="156">
        <v>0</v>
      </c>
      <c r="U1079" s="480">
        <f t="shared" si="283"/>
        <v>0</v>
      </c>
      <c r="V1079" s="480">
        <f t="shared" si="279"/>
        <v>275000</v>
      </c>
      <c r="W1079" s="424">
        <f t="shared" si="284"/>
        <v>275000</v>
      </c>
      <c r="X1079" s="156">
        <v>0</v>
      </c>
      <c r="Y1079" s="424">
        <f t="shared" si="285"/>
        <v>275000</v>
      </c>
    </row>
    <row r="1080" spans="1:25" s="120" customFormat="1" ht="15.5" x14ac:dyDescent="0.35">
      <c r="A1080" s="787"/>
      <c r="B1080" s="784"/>
      <c r="C1080" s="787"/>
      <c r="D1080" s="787"/>
      <c r="E1080" s="125" t="s">
        <v>108</v>
      </c>
      <c r="F1080" s="732">
        <v>1000</v>
      </c>
      <c r="G1080" s="311" t="s">
        <v>50</v>
      </c>
      <c r="H1080" s="157">
        <v>1563</v>
      </c>
      <c r="I1080" s="413">
        <f t="shared" si="280"/>
        <v>1563000</v>
      </c>
      <c r="J1080" s="311">
        <v>0.2</v>
      </c>
      <c r="K1080" s="415">
        <f t="shared" si="281"/>
        <v>312600</v>
      </c>
      <c r="L1080" s="415">
        <f t="shared" si="282"/>
        <v>1250400</v>
      </c>
      <c r="M1080" s="57"/>
      <c r="N1080" s="57"/>
      <c r="O1080" s="197"/>
      <c r="P1080" s="57"/>
      <c r="Q1080" s="484" t="s">
        <v>198</v>
      </c>
      <c r="R1080" s="483">
        <v>550</v>
      </c>
      <c r="S1080" s="155">
        <f>SUM(F1080*R1080)</f>
        <v>550000</v>
      </c>
      <c r="T1080" s="156">
        <v>0</v>
      </c>
      <c r="U1080" s="480">
        <f t="shared" si="283"/>
        <v>0</v>
      </c>
      <c r="V1080" s="480">
        <f t="shared" si="279"/>
        <v>550000</v>
      </c>
      <c r="W1080" s="424">
        <f t="shared" si="284"/>
        <v>550000</v>
      </c>
      <c r="X1080" s="156">
        <v>0</v>
      </c>
      <c r="Y1080" s="424">
        <f t="shared" si="285"/>
        <v>550000</v>
      </c>
    </row>
    <row r="1081" spans="1:25" s="120" customFormat="1" ht="15.5" x14ac:dyDescent="0.35">
      <c r="A1081" s="788"/>
      <c r="B1081" s="785"/>
      <c r="C1081" s="788"/>
      <c r="D1081" s="788"/>
      <c r="E1081" s="184" t="s">
        <v>687</v>
      </c>
      <c r="F1081" s="750">
        <v>1</v>
      </c>
      <c r="G1081" s="315" t="s">
        <v>50</v>
      </c>
      <c r="H1081" s="177">
        <v>715000</v>
      </c>
      <c r="I1081" s="419">
        <f t="shared" si="280"/>
        <v>715000</v>
      </c>
      <c r="J1081" s="315">
        <v>0.2</v>
      </c>
      <c r="K1081" s="383">
        <f t="shared" si="281"/>
        <v>143000</v>
      </c>
      <c r="L1081" s="383">
        <f t="shared" si="282"/>
        <v>572000</v>
      </c>
      <c r="M1081" s="47"/>
      <c r="N1081" s="47"/>
      <c r="O1081" s="198"/>
      <c r="P1081" s="47"/>
      <c r="Q1081" s="489" t="s">
        <v>198</v>
      </c>
      <c r="R1081" s="487">
        <v>550</v>
      </c>
      <c r="S1081" s="173">
        <f>SUM(F1081*R1081)</f>
        <v>550</v>
      </c>
      <c r="T1081" s="639">
        <v>0</v>
      </c>
      <c r="U1081" s="242">
        <f t="shared" si="283"/>
        <v>0</v>
      </c>
      <c r="V1081" s="242">
        <f t="shared" si="279"/>
        <v>550</v>
      </c>
      <c r="W1081" s="241">
        <f t="shared" si="284"/>
        <v>550</v>
      </c>
      <c r="X1081" s="639">
        <v>0</v>
      </c>
      <c r="Y1081" s="241">
        <f t="shared" si="285"/>
        <v>550</v>
      </c>
    </row>
    <row r="1082" spans="1:25" s="35" customFormat="1" ht="15.5" x14ac:dyDescent="0.35">
      <c r="A1082" s="209"/>
      <c r="B1082" s="37"/>
      <c r="C1082" s="271"/>
      <c r="D1082" s="271"/>
      <c r="E1082" s="32"/>
      <c r="F1082" s="5"/>
      <c r="G1082" s="210"/>
      <c r="H1082" s="176"/>
      <c r="I1082" s="7"/>
      <c r="J1082" s="210"/>
      <c r="K1082" s="9"/>
      <c r="L1082" s="9"/>
      <c r="M1082" s="10"/>
      <c r="N1082" s="392"/>
      <c r="O1082" s="31"/>
      <c r="P1082" s="394"/>
      <c r="Q1082" s="2"/>
      <c r="R1082" s="11"/>
      <c r="S1082" s="11"/>
      <c r="T1082" s="8"/>
      <c r="U1082" s="10"/>
      <c r="V1082" s="10"/>
      <c r="W1082" s="9"/>
      <c r="X1082" s="12"/>
      <c r="Y1082" s="9"/>
    </row>
    <row r="1083" spans="1:25" s="35" customFormat="1" ht="15.5" x14ac:dyDescent="0.35">
      <c r="A1083" s="209"/>
      <c r="B1083" s="37"/>
      <c r="C1083" s="271"/>
      <c r="D1083" s="271"/>
      <c r="E1083" s="32"/>
      <c r="F1083" s="5"/>
      <c r="G1083" s="210"/>
      <c r="H1083" s="176"/>
      <c r="I1083" s="7"/>
      <c r="J1083" s="210"/>
      <c r="K1083" s="9"/>
      <c r="L1083" s="9"/>
      <c r="M1083" s="10"/>
      <c r="N1083" s="392"/>
      <c r="O1083" s="31"/>
      <c r="P1083" s="394"/>
      <c r="Q1083" s="2"/>
      <c r="R1083" s="11"/>
      <c r="S1083" s="11"/>
      <c r="T1083" s="8"/>
      <c r="U1083" s="10"/>
      <c r="V1083" s="10"/>
      <c r="W1083" s="9"/>
      <c r="X1083" s="12"/>
      <c r="Y1083" s="9"/>
    </row>
    <row r="1084" spans="1:25" s="35" customFormat="1" ht="13.5" customHeight="1" x14ac:dyDescent="0.35">
      <c r="A1084" s="209"/>
      <c r="B1084" s="37"/>
      <c r="C1084" s="271"/>
      <c r="D1084" s="271"/>
      <c r="E1084" s="32"/>
      <c r="F1084" s="5"/>
      <c r="G1084" s="210"/>
      <c r="H1084" s="176"/>
      <c r="I1084" s="7"/>
      <c r="J1084" s="210"/>
      <c r="K1084" s="9"/>
      <c r="L1084" s="9"/>
      <c r="M1084" s="10"/>
      <c r="N1084" s="392"/>
      <c r="O1084" s="31"/>
      <c r="P1084" s="394"/>
      <c r="Q1084" s="2"/>
      <c r="R1084" s="11"/>
      <c r="S1084" s="11"/>
      <c r="T1084" s="8"/>
      <c r="U1084" s="10"/>
      <c r="V1084" s="10"/>
      <c r="W1084" s="9"/>
      <c r="X1084" s="12"/>
      <c r="Y1084" s="9"/>
    </row>
    <row r="1085" spans="1:25" s="35" customFormat="1" ht="16" thickBot="1" x14ac:dyDescent="0.4">
      <c r="A1085" s="209"/>
      <c r="B1085" s="37"/>
      <c r="C1085" s="271"/>
      <c r="D1085" s="271"/>
      <c r="E1085" s="32"/>
      <c r="F1085" s="5"/>
      <c r="G1085" s="210"/>
      <c r="H1085" s="176"/>
      <c r="I1085" s="7"/>
      <c r="J1085" s="210"/>
      <c r="K1085" s="9"/>
      <c r="L1085" s="9"/>
      <c r="M1085" s="10"/>
      <c r="N1085" s="392"/>
      <c r="O1085" s="31"/>
      <c r="P1085" s="394"/>
      <c r="Q1085" s="2"/>
      <c r="R1085" s="11"/>
      <c r="S1085" s="11"/>
      <c r="T1085" s="8"/>
      <c r="U1085" s="10"/>
      <c r="V1085" s="10"/>
      <c r="W1085" s="9"/>
      <c r="X1085" s="12"/>
      <c r="Y1085" s="9"/>
    </row>
    <row r="1086" spans="1:25" ht="16.5" customHeight="1" thickBot="1" x14ac:dyDescent="0.4">
      <c r="A1086" s="326"/>
      <c r="B1086" s="327"/>
      <c r="C1086" s="327"/>
      <c r="D1086" s="327"/>
      <c r="E1086" s="327"/>
      <c r="F1086" s="327"/>
      <c r="G1086" s="327"/>
      <c r="H1086" s="327"/>
      <c r="I1086" s="327"/>
      <c r="J1086" s="327"/>
      <c r="K1086" s="327"/>
      <c r="L1086" s="328">
        <f>SUM(L994:L1085)</f>
        <v>416025550.44400001</v>
      </c>
      <c r="M1086" s="328">
        <f>SUM(M994:M1085)</f>
        <v>416025550.44400001</v>
      </c>
      <c r="N1086" s="327"/>
      <c r="O1086" s="327"/>
      <c r="P1086" s="328">
        <f>SUM(P994:P1085)</f>
        <v>461788360.99284005</v>
      </c>
      <c r="Q1086" s="327"/>
      <c r="R1086" s="327"/>
      <c r="S1086" s="327"/>
      <c r="T1086" s="327"/>
      <c r="U1086" s="327"/>
      <c r="V1086" s="327"/>
      <c r="W1086" s="328">
        <f>SUM(W994:W1085)</f>
        <v>179553270.18099999</v>
      </c>
      <c r="X1086" s="327"/>
      <c r="Y1086" s="327"/>
    </row>
    <row r="1087" spans="1:25" s="35" customFormat="1" ht="18" customHeight="1" x14ac:dyDescent="0.35">
      <c r="L1087" s="232"/>
      <c r="M1087" s="502"/>
      <c r="P1087" s="502"/>
      <c r="W1087" s="502"/>
    </row>
    <row r="1088" spans="1:25" s="35" customFormat="1" ht="15.5" x14ac:dyDescent="0.35">
      <c r="A1088" s="209"/>
      <c r="B1088" s="37"/>
      <c r="C1088" s="271"/>
      <c r="D1088" s="271"/>
      <c r="E1088" s="32"/>
      <c r="F1088" s="5"/>
      <c r="G1088" s="210"/>
      <c r="H1088" s="176"/>
      <c r="I1088" s="7"/>
      <c r="J1088" s="210"/>
      <c r="K1088" s="9"/>
      <c r="L1088" s="9"/>
      <c r="M1088" s="10"/>
      <c r="N1088" s="392">
        <f>SUM(N994:N1085)</f>
        <v>45762810.548840001</v>
      </c>
      <c r="O1088" s="392">
        <f>SUM(O994:O1085)</f>
        <v>3342175.75966</v>
      </c>
      <c r="P1088" s="394">
        <f>SUM(M1086+N1088)</f>
        <v>461788360.99283999</v>
      </c>
      <c r="Q1088" s="2"/>
      <c r="R1088" s="11"/>
      <c r="S1088" s="11"/>
      <c r="T1088" s="8"/>
      <c r="U1088" s="10"/>
      <c r="V1088" s="10"/>
      <c r="W1088" s="9">
        <f>SUM(W994:W1085)</f>
        <v>179553270.18099999</v>
      </c>
      <c r="X1088" s="12"/>
      <c r="Y1088" s="9"/>
    </row>
    <row r="1089" spans="1:297" s="35" customFormat="1" ht="13.5" customHeight="1" x14ac:dyDescent="0.35">
      <c r="A1089" s="209"/>
      <c r="B1089" s="37"/>
      <c r="C1089" s="271"/>
      <c r="D1089" s="271"/>
      <c r="E1089" s="32"/>
      <c r="F1089" s="5"/>
      <c r="G1089" s="210"/>
      <c r="H1089" s="176"/>
      <c r="I1089" s="7"/>
      <c r="J1089" s="210"/>
      <c r="K1089" s="9"/>
      <c r="L1089" s="9"/>
      <c r="M1089" s="10"/>
      <c r="N1089" s="392"/>
      <c r="O1089" s="31"/>
      <c r="P1089" s="394"/>
      <c r="Q1089" s="2"/>
      <c r="R1089" s="11"/>
      <c r="S1089" s="11"/>
      <c r="T1089" s="8"/>
      <c r="U1089" s="10"/>
      <c r="V1089" s="10"/>
      <c r="W1089" s="9"/>
      <c r="X1089" s="12"/>
      <c r="Y1089" s="9"/>
    </row>
    <row r="1090" spans="1:297" s="35" customFormat="1" ht="13.5" customHeight="1" x14ac:dyDescent="0.35">
      <c r="A1090" s="209"/>
      <c r="B1090" s="37"/>
      <c r="C1090" s="271"/>
      <c r="D1090" s="271"/>
      <c r="E1090" s="32"/>
      <c r="F1090" s="5"/>
      <c r="G1090" s="210"/>
      <c r="H1090" s="176"/>
      <c r="I1090" s="7"/>
      <c r="J1090" s="210"/>
      <c r="K1090" s="9"/>
      <c r="L1090" s="9"/>
      <c r="M1090" s="10"/>
      <c r="N1090" s="392"/>
      <c r="O1090" s="31"/>
      <c r="P1090" s="394"/>
      <c r="Q1090" s="2"/>
      <c r="R1090" s="11"/>
      <c r="S1090" s="11"/>
      <c r="T1090" s="8"/>
      <c r="U1090" s="10"/>
      <c r="V1090" s="10"/>
      <c r="W1090" s="9"/>
      <c r="X1090" s="12"/>
      <c r="Y1090" s="9"/>
    </row>
    <row r="1091" spans="1:297" s="35" customFormat="1" ht="13.5" customHeight="1" x14ac:dyDescent="0.35">
      <c r="A1091" s="209"/>
      <c r="B1091" s="37"/>
      <c r="C1091" s="271"/>
      <c r="D1091" s="271"/>
      <c r="E1091" s="32"/>
      <c r="F1091" s="5"/>
      <c r="G1091" s="210"/>
      <c r="H1091" s="176"/>
      <c r="I1091" s="7"/>
      <c r="J1091" s="210"/>
      <c r="K1091" s="9"/>
      <c r="L1091" s="9"/>
      <c r="M1091" s="10"/>
      <c r="N1091" s="392"/>
      <c r="O1091" s="31"/>
      <c r="P1091" s="394"/>
      <c r="Q1091" s="2"/>
      <c r="R1091" s="11"/>
      <c r="S1091" s="11"/>
      <c r="T1091" s="8"/>
      <c r="U1091" s="10"/>
      <c r="V1091" s="10"/>
      <c r="W1091" s="9"/>
      <c r="X1091" s="12"/>
      <c r="Y1091" s="9"/>
    </row>
    <row r="1092" spans="1:297" s="35" customFormat="1" ht="13.5" customHeight="1" x14ac:dyDescent="0.35">
      <c r="A1092" s="209"/>
      <c r="B1092" s="37"/>
      <c r="C1092" s="271"/>
      <c r="D1092" s="271"/>
      <c r="E1092" s="32"/>
      <c r="F1092" s="5"/>
      <c r="G1092" s="210"/>
      <c r="H1092" s="176"/>
      <c r="I1092" s="7"/>
      <c r="J1092" s="210"/>
      <c r="K1092" s="9"/>
      <c r="L1092" s="9"/>
      <c r="M1092" s="10"/>
      <c r="N1092" s="392"/>
      <c r="O1092" s="31"/>
      <c r="P1092" s="394"/>
      <c r="Q1092" s="2"/>
      <c r="R1092" s="11"/>
      <c r="S1092" s="11"/>
      <c r="T1092" s="8"/>
      <c r="U1092" s="10"/>
      <c r="V1092" s="10"/>
      <c r="W1092" s="9"/>
      <c r="X1092" s="12"/>
      <c r="Y1092" s="9"/>
    </row>
    <row r="1093" spans="1:297" s="35" customFormat="1" ht="13.5" customHeight="1" x14ac:dyDescent="0.35">
      <c r="A1093" s="209"/>
      <c r="B1093" s="37"/>
      <c r="C1093" s="271"/>
      <c r="D1093" s="271"/>
      <c r="E1093" s="32"/>
      <c r="F1093" s="5"/>
      <c r="G1093" s="210"/>
      <c r="H1093" s="176"/>
      <c r="I1093" s="7"/>
      <c r="J1093" s="210"/>
      <c r="K1093" s="9"/>
      <c r="L1093" s="9"/>
      <c r="M1093" s="10"/>
      <c r="N1093" s="392"/>
      <c r="O1093" s="31"/>
      <c r="P1093" s="394"/>
      <c r="Q1093" s="2"/>
      <c r="R1093" s="11"/>
      <c r="S1093" s="11"/>
      <c r="T1093" s="8"/>
      <c r="U1093" s="10"/>
      <c r="V1093" s="10"/>
      <c r="W1093" s="9"/>
      <c r="X1093" s="12"/>
      <c r="Y1093" s="9"/>
    </row>
    <row r="1094" spans="1:297" ht="19" thickBot="1" x14ac:dyDescent="0.4">
      <c r="A1094" s="843" t="s">
        <v>683</v>
      </c>
      <c r="B1094" s="842"/>
      <c r="C1094" s="842"/>
      <c r="D1094" s="2"/>
      <c r="E1094" s="4"/>
      <c r="F1094" s="5"/>
      <c r="G1094" s="4"/>
      <c r="H1094" s="6"/>
      <c r="I1094" s="7"/>
      <c r="J1094" s="8"/>
      <c r="K1094" s="9"/>
      <c r="L1094" s="9"/>
      <c r="M1094" s="10"/>
      <c r="N1094" s="10"/>
      <c r="O1094" s="10"/>
      <c r="P1094" s="8"/>
      <c r="Q1094" s="12"/>
      <c r="R1094" s="13"/>
      <c r="S1094" s="13"/>
      <c r="T1094" s="13"/>
      <c r="U1094" s="12"/>
      <c r="V1094" s="13"/>
      <c r="W1094" s="13"/>
      <c r="X1094" s="14"/>
    </row>
    <row r="1095" spans="1:297" ht="15.5" x14ac:dyDescent="0.35">
      <c r="A1095" s="798" t="s">
        <v>0</v>
      </c>
      <c r="B1095" s="798" t="s">
        <v>1</v>
      </c>
      <c r="C1095" s="798"/>
      <c r="D1095" s="800" t="s">
        <v>3</v>
      </c>
      <c r="E1095" s="798" t="s">
        <v>5</v>
      </c>
      <c r="F1095" s="798" t="s">
        <v>6</v>
      </c>
      <c r="G1095" s="798"/>
      <c r="H1095" s="370" t="s">
        <v>7</v>
      </c>
      <c r="I1095" s="371" t="s">
        <v>8</v>
      </c>
      <c r="J1095" s="372" t="s">
        <v>9</v>
      </c>
      <c r="K1095" s="371" t="s">
        <v>10</v>
      </c>
      <c r="L1095" s="371" t="s">
        <v>10</v>
      </c>
      <c r="M1095" s="371" t="s">
        <v>11</v>
      </c>
      <c r="N1095" s="802" t="s">
        <v>93</v>
      </c>
      <c r="O1095" s="802" t="s">
        <v>206</v>
      </c>
      <c r="P1095" s="371" t="s">
        <v>12</v>
      </c>
      <c r="Q1095" s="804" t="s">
        <v>13</v>
      </c>
      <c r="R1095" s="371" t="s">
        <v>14</v>
      </c>
      <c r="S1095" s="371" t="s">
        <v>14</v>
      </c>
      <c r="T1095" s="374" t="s">
        <v>15</v>
      </c>
      <c r="U1095" s="40" t="s">
        <v>16</v>
      </c>
      <c r="V1095" s="40" t="s">
        <v>17</v>
      </c>
      <c r="W1095" s="40" t="s">
        <v>18</v>
      </c>
      <c r="X1095" s="794" t="s">
        <v>19</v>
      </c>
      <c r="Y1095" s="796" t="s">
        <v>17</v>
      </c>
    </row>
    <row r="1096" spans="1:297" s="41" customFormat="1" ht="17.25" customHeight="1" thickBot="1" x14ac:dyDescent="0.4">
      <c r="A1096" s="808"/>
      <c r="B1096" s="375" t="s">
        <v>20</v>
      </c>
      <c r="C1096" s="367" t="s">
        <v>21</v>
      </c>
      <c r="D1096" s="809"/>
      <c r="E1096" s="808"/>
      <c r="F1096" s="377" t="s">
        <v>23</v>
      </c>
      <c r="G1096" s="367" t="s">
        <v>24</v>
      </c>
      <c r="H1096" s="378" t="s">
        <v>25</v>
      </c>
      <c r="I1096" s="379" t="s">
        <v>25</v>
      </c>
      <c r="J1096" s="380" t="s">
        <v>26</v>
      </c>
      <c r="K1096" s="379" t="s">
        <v>27</v>
      </c>
      <c r="L1096" s="379" t="s">
        <v>28</v>
      </c>
      <c r="M1096" s="379" t="s">
        <v>29</v>
      </c>
      <c r="N1096" s="810"/>
      <c r="O1096" s="810"/>
      <c r="P1096" s="379" t="s">
        <v>30</v>
      </c>
      <c r="Q1096" s="811"/>
      <c r="R1096" s="379" t="s">
        <v>31</v>
      </c>
      <c r="S1096" s="379" t="s">
        <v>32</v>
      </c>
      <c r="T1096" s="381" t="s">
        <v>33</v>
      </c>
      <c r="U1096" s="367" t="s">
        <v>34</v>
      </c>
      <c r="V1096" s="367" t="s">
        <v>35</v>
      </c>
      <c r="W1096" s="367" t="s">
        <v>36</v>
      </c>
      <c r="X1096" s="806"/>
      <c r="Y1096" s="807"/>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c r="CE1096"/>
      <c r="CF1096"/>
      <c r="CG1096"/>
      <c r="CH1096"/>
      <c r="CI1096"/>
      <c r="CJ1096"/>
      <c r="CK1096"/>
      <c r="CL1096"/>
      <c r="CM1096"/>
      <c r="CN1096"/>
      <c r="CO1096"/>
      <c r="CP1096"/>
      <c r="CQ1096"/>
      <c r="CR1096"/>
      <c r="CS1096"/>
      <c r="CT1096"/>
      <c r="CU1096"/>
      <c r="CV1096"/>
      <c r="CW1096"/>
      <c r="CX1096"/>
      <c r="CY1096"/>
      <c r="CZ1096"/>
      <c r="DA1096"/>
      <c r="DB1096"/>
      <c r="DC1096"/>
      <c r="DD1096"/>
      <c r="DE1096"/>
      <c r="DF1096"/>
      <c r="DG1096"/>
      <c r="DH1096"/>
      <c r="DI1096"/>
      <c r="DJ1096"/>
      <c r="DK1096"/>
      <c r="DL1096"/>
      <c r="DM1096"/>
      <c r="DN1096"/>
      <c r="DO1096"/>
      <c r="DP1096"/>
      <c r="DQ1096"/>
      <c r="DR1096"/>
      <c r="DS1096"/>
      <c r="DT1096"/>
      <c r="DU1096"/>
      <c r="DV1096"/>
      <c r="DW1096"/>
      <c r="DX1096"/>
      <c r="DY1096"/>
      <c r="DZ1096"/>
      <c r="EA1096"/>
      <c r="EB1096"/>
      <c r="EC1096"/>
      <c r="ED1096"/>
      <c r="EE1096"/>
      <c r="EF1096"/>
      <c r="EG1096"/>
      <c r="EH1096"/>
      <c r="EI1096"/>
      <c r="EJ1096"/>
      <c r="EK1096"/>
      <c r="EL1096"/>
      <c r="EM1096"/>
      <c r="EN1096"/>
      <c r="EO1096"/>
      <c r="EP1096"/>
      <c r="EQ1096"/>
      <c r="ER1096"/>
      <c r="ES1096"/>
      <c r="ET1096"/>
      <c r="EU1096"/>
      <c r="EV1096"/>
      <c r="EW1096"/>
      <c r="EX1096"/>
      <c r="EY1096"/>
      <c r="EZ1096"/>
      <c r="FA1096"/>
      <c r="FB1096"/>
      <c r="FC1096"/>
      <c r="FD1096"/>
      <c r="FE1096"/>
      <c r="FF1096"/>
      <c r="FG1096"/>
      <c r="FH1096"/>
      <c r="FI1096"/>
      <c r="FJ1096"/>
      <c r="FK1096"/>
      <c r="FL1096"/>
      <c r="FM1096"/>
      <c r="FN1096"/>
      <c r="FO1096"/>
      <c r="FP1096"/>
      <c r="FQ1096"/>
      <c r="FR1096"/>
      <c r="FS1096"/>
      <c r="FT1096"/>
      <c r="FU1096"/>
      <c r="FV1096"/>
      <c r="FW1096"/>
      <c r="FX1096"/>
      <c r="FY1096"/>
      <c r="FZ1096"/>
      <c r="GA1096"/>
      <c r="GB1096"/>
      <c r="GC1096"/>
      <c r="GD1096"/>
      <c r="GE1096"/>
      <c r="GF1096"/>
      <c r="GG1096"/>
      <c r="GH1096"/>
      <c r="GI1096"/>
      <c r="GJ1096"/>
      <c r="GK1096"/>
      <c r="GL1096"/>
      <c r="GM1096"/>
      <c r="GN1096"/>
      <c r="GO1096"/>
      <c r="GP1096"/>
      <c r="GQ1096"/>
      <c r="GR1096"/>
      <c r="GS1096"/>
      <c r="GT1096"/>
      <c r="GU1096"/>
      <c r="GV1096"/>
      <c r="GW1096"/>
      <c r="GX1096"/>
      <c r="GY1096"/>
      <c r="GZ1096"/>
      <c r="HA1096"/>
      <c r="HB1096"/>
      <c r="HC1096"/>
      <c r="HD1096"/>
      <c r="HE1096"/>
      <c r="HF1096"/>
      <c r="HG1096"/>
      <c r="HH1096"/>
      <c r="HI1096"/>
      <c r="HJ1096"/>
      <c r="HK1096"/>
      <c r="HL1096"/>
      <c r="HM1096"/>
      <c r="HN1096"/>
      <c r="HO1096"/>
      <c r="HP1096"/>
      <c r="HQ1096"/>
      <c r="HR1096"/>
      <c r="HS1096"/>
      <c r="HT1096"/>
      <c r="HU1096"/>
      <c r="HV1096"/>
      <c r="HW1096"/>
      <c r="HX1096"/>
      <c r="HY1096"/>
      <c r="HZ1096"/>
      <c r="IA1096"/>
      <c r="IB1096"/>
      <c r="IC1096"/>
      <c r="ID1096"/>
      <c r="IE1096"/>
      <c r="IF1096"/>
      <c r="IG1096"/>
      <c r="IH1096"/>
      <c r="II1096"/>
      <c r="IJ1096"/>
      <c r="IK1096"/>
      <c r="IL1096"/>
      <c r="IM1096"/>
      <c r="IN1096"/>
      <c r="IO1096"/>
      <c r="IP1096"/>
      <c r="IQ1096"/>
      <c r="IR1096"/>
      <c r="IS1096"/>
      <c r="IT1096"/>
      <c r="IU1096"/>
      <c r="IV1096"/>
      <c r="IW1096"/>
      <c r="IX1096"/>
      <c r="IY1096"/>
      <c r="IZ1096"/>
      <c r="JA1096"/>
      <c r="JB1096"/>
      <c r="JC1096"/>
      <c r="JD1096"/>
      <c r="JE1096"/>
      <c r="JF1096"/>
      <c r="JG1096"/>
      <c r="JH1096"/>
      <c r="JI1096"/>
      <c r="JJ1096"/>
      <c r="JK1096"/>
      <c r="JL1096"/>
      <c r="JM1096"/>
      <c r="JN1096"/>
      <c r="JO1096"/>
      <c r="JP1096"/>
      <c r="JQ1096"/>
      <c r="JR1096"/>
      <c r="JS1096"/>
      <c r="JT1096"/>
      <c r="JU1096"/>
      <c r="JV1096"/>
      <c r="JW1096"/>
      <c r="JX1096"/>
      <c r="JY1096"/>
      <c r="JZ1096"/>
      <c r="KA1096"/>
      <c r="KB1096"/>
      <c r="KC1096"/>
      <c r="KD1096"/>
      <c r="KE1096"/>
      <c r="KF1096"/>
      <c r="KG1096"/>
      <c r="KH1096"/>
      <c r="KI1096"/>
      <c r="KJ1096"/>
      <c r="KK1096"/>
    </row>
    <row r="1097" spans="1:297" s="20" customFormat="1" ht="15.5" x14ac:dyDescent="0.35">
      <c r="A1097" s="786">
        <v>1</v>
      </c>
      <c r="B1097" s="783">
        <v>45932</v>
      </c>
      <c r="C1097" s="838" t="s">
        <v>681</v>
      </c>
      <c r="D1097" s="786" t="s">
        <v>185</v>
      </c>
      <c r="E1097" s="172" t="s">
        <v>567</v>
      </c>
      <c r="F1097" s="203">
        <v>2</v>
      </c>
      <c r="G1097" s="336" t="s">
        <v>45</v>
      </c>
      <c r="H1097" s="123">
        <v>10900000</v>
      </c>
      <c r="I1097" s="123">
        <f t="shared" ref="I1097:I1128" si="286">SUM(F1097*H1097)</f>
        <v>21800000</v>
      </c>
      <c r="J1097" s="133">
        <v>0</v>
      </c>
      <c r="K1097" s="134">
        <f t="shared" ref="K1097:K1128" si="287">SUM(I1097*J1097)</f>
        <v>0</v>
      </c>
      <c r="L1097" s="134">
        <f t="shared" ref="L1097:L1128" si="288">SUM(I1097-K1097)</f>
        <v>21800000</v>
      </c>
      <c r="M1097" s="791">
        <f>SUM(L1097:L1098)</f>
        <v>29520000</v>
      </c>
      <c r="N1097" s="791">
        <f>SUM(M1097*11%)</f>
        <v>3247200</v>
      </c>
      <c r="O1097" s="791">
        <f>SUM(M1097*1.5%)</f>
        <v>442800</v>
      </c>
      <c r="P1097" s="791">
        <f>SUM(M1097+N1097)</f>
        <v>32767200</v>
      </c>
      <c r="Q1097" s="168" t="s">
        <v>246</v>
      </c>
      <c r="R1097" s="506">
        <v>1200000</v>
      </c>
      <c r="S1097" s="137">
        <f>SUM(F1097*R1097)</f>
        <v>2400000</v>
      </c>
      <c r="T1097" s="138">
        <v>0</v>
      </c>
      <c r="U1097" s="129">
        <f t="shared" ref="U1097:U1103" si="289">SUM(S1097*T1097)</f>
        <v>0</v>
      </c>
      <c r="V1097" s="129">
        <f t="shared" ref="V1097:V1128" si="290">SUM(S1097-U1097)</f>
        <v>2400000</v>
      </c>
      <c r="W1097" s="134">
        <f t="shared" ref="W1097:W1128" si="291">SUM(V1097)</f>
        <v>2400000</v>
      </c>
      <c r="X1097" s="138">
        <v>0.11</v>
      </c>
      <c r="Y1097" s="134">
        <f>SUM(W1097+(W1097*X1097))</f>
        <v>2664000</v>
      </c>
    </row>
    <row r="1098" spans="1:297" s="20" customFormat="1" ht="15.5" x14ac:dyDescent="0.35">
      <c r="A1098" s="788"/>
      <c r="B1098" s="785"/>
      <c r="C1098" s="839"/>
      <c r="D1098" s="788"/>
      <c r="E1098" s="184" t="s">
        <v>682</v>
      </c>
      <c r="F1098" s="202">
        <v>1</v>
      </c>
      <c r="G1098" s="335" t="s">
        <v>45</v>
      </c>
      <c r="H1098" s="44">
        <v>7720000</v>
      </c>
      <c r="I1098" s="44">
        <f t="shared" si="286"/>
        <v>7720000</v>
      </c>
      <c r="J1098" s="136">
        <v>0</v>
      </c>
      <c r="K1098" s="46">
        <f t="shared" si="287"/>
        <v>0</v>
      </c>
      <c r="L1098" s="46">
        <f t="shared" si="288"/>
        <v>7720000</v>
      </c>
      <c r="M1098" s="793"/>
      <c r="N1098" s="793"/>
      <c r="O1098" s="793"/>
      <c r="P1098" s="793"/>
      <c r="Q1098" s="266" t="s">
        <v>62</v>
      </c>
      <c r="R1098" s="564">
        <v>1350000</v>
      </c>
      <c r="S1098" s="97">
        <f>SUM(F1098*R1098)</f>
        <v>1350000</v>
      </c>
      <c r="T1098" s="83">
        <v>0</v>
      </c>
      <c r="U1098" s="81">
        <f t="shared" si="289"/>
        <v>0</v>
      </c>
      <c r="V1098" s="81">
        <f t="shared" si="290"/>
        <v>1350000</v>
      </c>
      <c r="W1098" s="46">
        <f t="shared" si="291"/>
        <v>1350000</v>
      </c>
      <c r="X1098" s="83">
        <v>0.11</v>
      </c>
      <c r="Y1098" s="46">
        <f>SUM(W1098+(W1098*X1098))</f>
        <v>1498500</v>
      </c>
    </row>
    <row r="1099" spans="1:297" s="20" customFormat="1" ht="15.5" x14ac:dyDescent="0.35">
      <c r="A1099" s="139">
        <v>2</v>
      </c>
      <c r="B1099" s="140">
        <v>45933</v>
      </c>
      <c r="C1099" s="141" t="s">
        <v>684</v>
      </c>
      <c r="D1099" s="139" t="s">
        <v>267</v>
      </c>
      <c r="E1099" s="537" t="s">
        <v>238</v>
      </c>
      <c r="F1099" s="530">
        <v>2</v>
      </c>
      <c r="G1099" s="531" t="s">
        <v>42</v>
      </c>
      <c r="H1099" s="532">
        <v>2750000</v>
      </c>
      <c r="I1099" s="145">
        <f t="shared" si="286"/>
        <v>5500000</v>
      </c>
      <c r="J1099" s="152">
        <v>0</v>
      </c>
      <c r="K1099" s="146">
        <f t="shared" si="287"/>
        <v>0</v>
      </c>
      <c r="L1099" s="146">
        <f t="shared" si="288"/>
        <v>5500000</v>
      </c>
      <c r="M1099" s="121">
        <f>SUM(L1099:L1099)</f>
        <v>5500000</v>
      </c>
      <c r="N1099" s="121">
        <f>SUM(M1099*11%)</f>
        <v>605000</v>
      </c>
      <c r="O1099" s="121">
        <f>SUM(M1099*1.5%)</f>
        <v>82500</v>
      </c>
      <c r="P1099" s="121">
        <f>SUM(M1099+N1099)</f>
        <v>6105000</v>
      </c>
      <c r="Q1099" s="250" t="s">
        <v>260</v>
      </c>
      <c r="R1099" s="145">
        <v>990000</v>
      </c>
      <c r="S1099" s="148">
        <f>SUM(F1099*R1099)</f>
        <v>1980000</v>
      </c>
      <c r="T1099" s="149">
        <v>0</v>
      </c>
      <c r="U1099" s="121">
        <f t="shared" si="289"/>
        <v>0</v>
      </c>
      <c r="V1099" s="121">
        <f t="shared" si="290"/>
        <v>1980000</v>
      </c>
      <c r="W1099" s="146">
        <f t="shared" si="291"/>
        <v>1980000</v>
      </c>
      <c r="X1099" s="149">
        <v>0.11</v>
      </c>
      <c r="Y1099" s="146">
        <f>SUM(W1099+(W1099*X1099))</f>
        <v>2197800</v>
      </c>
    </row>
    <row r="1100" spans="1:297" s="85" customFormat="1" ht="15.5" x14ac:dyDescent="0.35">
      <c r="A1100" s="817">
        <v>3</v>
      </c>
      <c r="B1100" s="873">
        <v>45933</v>
      </c>
      <c r="C1100" s="876" t="s">
        <v>691</v>
      </c>
      <c r="D1100" s="823" t="s">
        <v>72</v>
      </c>
      <c r="E1100" s="317" t="s">
        <v>74</v>
      </c>
      <c r="F1100" s="318">
        <v>2</v>
      </c>
      <c r="G1100" s="319" t="s">
        <v>52</v>
      </c>
      <c r="H1100" s="692">
        <v>335000</v>
      </c>
      <c r="I1100" s="93">
        <f t="shared" si="286"/>
        <v>670000</v>
      </c>
      <c r="J1100" s="592">
        <v>0</v>
      </c>
      <c r="K1100" s="94">
        <f t="shared" si="287"/>
        <v>0</v>
      </c>
      <c r="L1100" s="88">
        <f t="shared" si="288"/>
        <v>670000</v>
      </c>
      <c r="M1100" s="88">
        <f>SUM(L1100:L1101)</f>
        <v>1340000</v>
      </c>
      <c r="N1100" s="88">
        <f>SUM(M1100*11%)</f>
        <v>147400</v>
      </c>
      <c r="O1100" s="88"/>
      <c r="P1100" s="129">
        <f>SUM(M1100+N1100)</f>
        <v>1487400</v>
      </c>
      <c r="Q1100" s="695" t="s">
        <v>329</v>
      </c>
      <c r="R1100" s="696">
        <v>39000</v>
      </c>
      <c r="S1100" s="416">
        <f>SUM(F1100*R1100)</f>
        <v>78000</v>
      </c>
      <c r="T1100" s="417">
        <v>0</v>
      </c>
      <c r="U1100" s="352">
        <f t="shared" si="289"/>
        <v>0</v>
      </c>
      <c r="V1100" s="352">
        <f t="shared" si="290"/>
        <v>78000</v>
      </c>
      <c r="W1100" s="415">
        <f t="shared" si="291"/>
        <v>78000</v>
      </c>
      <c r="X1100" s="417">
        <v>0.11</v>
      </c>
      <c r="Y1100" s="415">
        <f>SUM(W1100+(W1100*X1100))</f>
        <v>86580</v>
      </c>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c r="CE1100"/>
      <c r="CF1100"/>
      <c r="CG1100"/>
      <c r="CH1100"/>
      <c r="CI1100"/>
      <c r="CJ1100"/>
      <c r="CK1100"/>
      <c r="CL1100"/>
      <c r="CM1100"/>
      <c r="CN1100"/>
      <c r="CO1100"/>
      <c r="CP1100"/>
      <c r="CQ1100"/>
      <c r="CR1100"/>
      <c r="CS1100"/>
      <c r="CT1100"/>
      <c r="CU1100"/>
      <c r="CV1100"/>
      <c r="CW1100"/>
      <c r="CX1100"/>
      <c r="CY1100"/>
      <c r="CZ1100"/>
      <c r="DA1100"/>
      <c r="DB1100"/>
      <c r="DC1100"/>
      <c r="DD1100"/>
      <c r="DE1100"/>
      <c r="DF1100"/>
      <c r="DG1100"/>
      <c r="DH1100"/>
      <c r="DI1100"/>
      <c r="DJ1100"/>
      <c r="DK1100"/>
      <c r="DL1100"/>
      <c r="DM1100"/>
      <c r="DN1100"/>
      <c r="DO1100"/>
      <c r="DP1100"/>
      <c r="DQ1100"/>
      <c r="DR1100"/>
      <c r="DS1100"/>
      <c r="DT1100"/>
      <c r="DU1100"/>
    </row>
    <row r="1101" spans="1:297" s="47" customFormat="1" ht="15.5" x14ac:dyDescent="0.35">
      <c r="A1101" s="819"/>
      <c r="B1101" s="875"/>
      <c r="C1101" s="878"/>
      <c r="D1101" s="825"/>
      <c r="E1101" s="184" t="s">
        <v>97</v>
      </c>
      <c r="F1101" s="202">
        <v>2</v>
      </c>
      <c r="G1101" s="136" t="s">
        <v>52</v>
      </c>
      <c r="H1101" s="51">
        <v>335000</v>
      </c>
      <c r="I1101" s="95">
        <f t="shared" si="286"/>
        <v>670000</v>
      </c>
      <c r="J1101" s="91">
        <v>0</v>
      </c>
      <c r="K1101" s="96">
        <f t="shared" si="287"/>
        <v>0</v>
      </c>
      <c r="L1101" s="48">
        <f t="shared" si="288"/>
        <v>670000</v>
      </c>
      <c r="M1101" s="81"/>
      <c r="N1101" s="81"/>
      <c r="O1101" s="81"/>
      <c r="P1101" s="81"/>
      <c r="Q1101" s="207" t="s">
        <v>98</v>
      </c>
      <c r="R1101" s="208">
        <v>23636</v>
      </c>
      <c r="S1101" s="97">
        <f>SUM(F1101*R1101)</f>
        <v>47272</v>
      </c>
      <c r="T1101" s="83">
        <v>0</v>
      </c>
      <c r="U1101" s="81">
        <f t="shared" si="289"/>
        <v>0</v>
      </c>
      <c r="V1101" s="81">
        <f t="shared" si="290"/>
        <v>47272</v>
      </c>
      <c r="W1101" s="46">
        <f t="shared" si="291"/>
        <v>47272</v>
      </c>
      <c r="X1101" s="83">
        <v>0.11</v>
      </c>
      <c r="Y1101" s="46">
        <f>SUM(W1101+(W1101*X1101))</f>
        <v>52471.92</v>
      </c>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c r="CE1101"/>
      <c r="CF1101"/>
      <c r="CG1101"/>
      <c r="CH1101"/>
      <c r="CI1101"/>
      <c r="CJ1101"/>
      <c r="CK1101"/>
      <c r="CL1101"/>
      <c r="CM1101"/>
      <c r="CN1101"/>
      <c r="CO1101"/>
      <c r="CP1101"/>
      <c r="CQ1101"/>
      <c r="CR1101"/>
      <c r="CS1101"/>
      <c r="CT1101"/>
      <c r="CU1101"/>
      <c r="CV1101"/>
      <c r="CW1101"/>
      <c r="CX1101"/>
      <c r="CY1101"/>
      <c r="CZ1101"/>
      <c r="DA1101"/>
      <c r="DB1101"/>
      <c r="DC1101"/>
      <c r="DD1101"/>
      <c r="DE1101"/>
      <c r="DF1101"/>
      <c r="DG1101"/>
      <c r="DH1101"/>
      <c r="DI1101"/>
      <c r="DJ1101"/>
      <c r="DK1101"/>
      <c r="DL1101"/>
      <c r="DM1101"/>
      <c r="DN1101"/>
      <c r="DO1101"/>
      <c r="DP1101"/>
      <c r="DQ1101"/>
      <c r="DR1101"/>
      <c r="DS1101"/>
      <c r="DT1101"/>
      <c r="DU1101"/>
    </row>
    <row r="1102" spans="1:297" ht="15.5" x14ac:dyDescent="0.35">
      <c r="A1102" s="786">
        <v>4</v>
      </c>
      <c r="B1102" s="783">
        <v>45918</v>
      </c>
      <c r="C1102" s="859">
        <v>119271025</v>
      </c>
      <c r="D1102" s="786" t="s">
        <v>63</v>
      </c>
      <c r="E1102" s="172" t="s">
        <v>638</v>
      </c>
      <c r="F1102" s="253">
        <v>1</v>
      </c>
      <c r="G1102" s="135" t="s">
        <v>39</v>
      </c>
      <c r="H1102" s="248">
        <v>1020000</v>
      </c>
      <c r="I1102" s="123">
        <f t="shared" si="286"/>
        <v>1020000</v>
      </c>
      <c r="J1102" s="87">
        <v>0.2</v>
      </c>
      <c r="K1102" s="134">
        <f t="shared" si="287"/>
        <v>204000</v>
      </c>
      <c r="L1102" s="134">
        <f t="shared" si="288"/>
        <v>816000</v>
      </c>
      <c r="M1102" s="134">
        <f>SUM(L1102:L1111)</f>
        <v>23106456</v>
      </c>
      <c r="N1102" s="134">
        <f>SUM(M1102*11%)</f>
        <v>2541710.16</v>
      </c>
      <c r="O1102" s="129"/>
      <c r="P1102" s="129">
        <f>SUM(M1102+N1102)</f>
        <v>25648166.16</v>
      </c>
      <c r="Q1102" s="171" t="s">
        <v>58</v>
      </c>
      <c r="R1102" s="137">
        <v>270000</v>
      </c>
      <c r="S1102" s="137">
        <f>SUM(F1102*R1102)</f>
        <v>270000</v>
      </c>
      <c r="T1102" s="138">
        <v>0</v>
      </c>
      <c r="U1102" s="129">
        <f t="shared" si="289"/>
        <v>0</v>
      </c>
      <c r="V1102" s="129">
        <f t="shared" si="290"/>
        <v>270000</v>
      </c>
      <c r="W1102" s="134">
        <f t="shared" si="291"/>
        <v>270000</v>
      </c>
      <c r="X1102" s="138">
        <v>0.11</v>
      </c>
      <c r="Y1102" s="134">
        <f t="shared" ref="Y1102:Y1111" si="292">SUM(W1102)+(W1102*X1102)</f>
        <v>299700</v>
      </c>
    </row>
    <row r="1103" spans="1:297" ht="15.5" x14ac:dyDescent="0.35">
      <c r="A1103" s="787"/>
      <c r="B1103" s="784"/>
      <c r="C1103" s="860"/>
      <c r="D1103" s="787"/>
      <c r="E1103" s="183" t="s">
        <v>635</v>
      </c>
      <c r="F1103" s="75">
        <v>1</v>
      </c>
      <c r="G1103" s="158" t="s">
        <v>39</v>
      </c>
      <c r="H1103" s="157">
        <v>990000</v>
      </c>
      <c r="I1103" s="54">
        <f t="shared" si="286"/>
        <v>990000</v>
      </c>
      <c r="J1103" s="72">
        <v>0.2</v>
      </c>
      <c r="K1103" s="56">
        <f t="shared" si="287"/>
        <v>198000</v>
      </c>
      <c r="L1103" s="56">
        <f t="shared" si="288"/>
        <v>792000</v>
      </c>
      <c r="M1103" s="56"/>
      <c r="N1103" s="56"/>
      <c r="O1103" s="73"/>
      <c r="P1103" s="73"/>
      <c r="Q1103" s="77" t="s">
        <v>58</v>
      </c>
      <c r="R1103" s="78">
        <v>300000</v>
      </c>
      <c r="S1103" s="78">
        <f>SUM(F1103*R1103)</f>
        <v>300000</v>
      </c>
      <c r="T1103" s="79">
        <v>0</v>
      </c>
      <c r="U1103" s="73">
        <f t="shared" si="289"/>
        <v>0</v>
      </c>
      <c r="V1103" s="73">
        <f t="shared" si="290"/>
        <v>300000</v>
      </c>
      <c r="W1103" s="56">
        <f t="shared" si="291"/>
        <v>300000</v>
      </c>
      <c r="X1103" s="79">
        <v>0.11</v>
      </c>
      <c r="Y1103" s="56">
        <f t="shared" si="292"/>
        <v>333000</v>
      </c>
    </row>
    <row r="1104" spans="1:297" ht="15.5" x14ac:dyDescent="0.35">
      <c r="A1104" s="787"/>
      <c r="B1104" s="784"/>
      <c r="C1104" s="860"/>
      <c r="D1104" s="787"/>
      <c r="E1104" s="70" t="s">
        <v>169</v>
      </c>
      <c r="F1104" s="396">
        <v>1</v>
      </c>
      <c r="G1104" s="158" t="s">
        <v>39</v>
      </c>
      <c r="H1104" s="157">
        <v>10200000</v>
      </c>
      <c r="I1104" s="54">
        <f t="shared" si="286"/>
        <v>10200000</v>
      </c>
      <c r="J1104" s="72">
        <v>0.2</v>
      </c>
      <c r="K1104" s="56">
        <f t="shared" si="287"/>
        <v>2040000</v>
      </c>
      <c r="L1104" s="56">
        <f t="shared" si="288"/>
        <v>8160000</v>
      </c>
      <c r="M1104" s="159"/>
      <c r="N1104" s="73"/>
      <c r="O1104" s="73"/>
      <c r="P1104" s="57"/>
      <c r="Q1104" s="77" t="s">
        <v>58</v>
      </c>
      <c r="R1104" s="78">
        <v>1350000</v>
      </c>
      <c r="S1104" s="78">
        <f>SUM(F1104*R1104)</f>
        <v>1350000</v>
      </c>
      <c r="T1104" s="79">
        <v>0</v>
      </c>
      <c r="U1104" s="56">
        <f>SUM(T1104)</f>
        <v>0</v>
      </c>
      <c r="V1104" s="73">
        <f t="shared" si="290"/>
        <v>1350000</v>
      </c>
      <c r="W1104" s="56">
        <f t="shared" si="291"/>
        <v>1350000</v>
      </c>
      <c r="X1104" s="79">
        <v>0.11</v>
      </c>
      <c r="Y1104" s="56">
        <f t="shared" si="292"/>
        <v>1498500</v>
      </c>
    </row>
    <row r="1105" spans="1:25" ht="15" customHeight="1" x14ac:dyDescent="0.35">
      <c r="A1105" s="787"/>
      <c r="B1105" s="784"/>
      <c r="C1105" s="860"/>
      <c r="D1105" s="787"/>
      <c r="E1105" s="183" t="s">
        <v>636</v>
      </c>
      <c r="F1105" s="75">
        <v>1</v>
      </c>
      <c r="G1105" s="158" t="s">
        <v>39</v>
      </c>
      <c r="H1105" s="157">
        <v>990000</v>
      </c>
      <c r="I1105" s="54">
        <f t="shared" si="286"/>
        <v>990000</v>
      </c>
      <c r="J1105" s="72">
        <v>0.2</v>
      </c>
      <c r="K1105" s="56">
        <f t="shared" si="287"/>
        <v>198000</v>
      </c>
      <c r="L1105" s="56">
        <f t="shared" si="288"/>
        <v>792000</v>
      </c>
      <c r="M1105" s="56"/>
      <c r="N1105" s="56"/>
      <c r="O1105" s="73"/>
      <c r="P1105" s="73"/>
      <c r="Q1105" s="77" t="s">
        <v>58</v>
      </c>
      <c r="R1105" s="78">
        <v>300000</v>
      </c>
      <c r="S1105" s="78">
        <f>SUM(F1105*R1105)</f>
        <v>300000</v>
      </c>
      <c r="T1105" s="79">
        <v>0</v>
      </c>
      <c r="U1105" s="73">
        <f t="shared" ref="U1105:U1136" si="293">SUM(S1105*T1105)</f>
        <v>0</v>
      </c>
      <c r="V1105" s="73">
        <f t="shared" si="290"/>
        <v>300000</v>
      </c>
      <c r="W1105" s="56">
        <f t="shared" si="291"/>
        <v>300000</v>
      </c>
      <c r="X1105" s="79">
        <v>0.11</v>
      </c>
      <c r="Y1105" s="56">
        <f t="shared" si="292"/>
        <v>333000</v>
      </c>
    </row>
    <row r="1106" spans="1:25" ht="15.5" x14ac:dyDescent="0.35">
      <c r="A1106" s="787"/>
      <c r="B1106" s="784"/>
      <c r="C1106" s="860"/>
      <c r="D1106" s="787"/>
      <c r="E1106" s="70" t="s">
        <v>157</v>
      </c>
      <c r="F1106" s="473">
        <v>1</v>
      </c>
      <c r="G1106" s="158" t="s">
        <v>39</v>
      </c>
      <c r="H1106" s="157">
        <v>4320000</v>
      </c>
      <c r="I1106" s="54">
        <f t="shared" si="286"/>
        <v>4320000</v>
      </c>
      <c r="J1106" s="72">
        <v>0.2</v>
      </c>
      <c r="K1106" s="56">
        <f t="shared" si="287"/>
        <v>864000</v>
      </c>
      <c r="L1106" s="56">
        <f t="shared" si="288"/>
        <v>3456000</v>
      </c>
      <c r="M1106" s="57"/>
      <c r="N1106" s="57"/>
      <c r="O1106" s="57"/>
      <c r="P1106" s="57"/>
      <c r="Q1106" s="77" t="s">
        <v>58</v>
      </c>
      <c r="R1106" s="78">
        <v>510000</v>
      </c>
      <c r="S1106" s="78">
        <f>SUM(F1106*R1106)</f>
        <v>510000</v>
      </c>
      <c r="T1106" s="79">
        <v>0</v>
      </c>
      <c r="U1106" s="73">
        <f t="shared" si="293"/>
        <v>0</v>
      </c>
      <c r="V1106" s="73">
        <f t="shared" si="290"/>
        <v>510000</v>
      </c>
      <c r="W1106" s="56">
        <f t="shared" si="291"/>
        <v>510000</v>
      </c>
      <c r="X1106" s="79">
        <v>0.11</v>
      </c>
      <c r="Y1106" s="56">
        <f t="shared" si="292"/>
        <v>566100</v>
      </c>
    </row>
    <row r="1107" spans="1:25" ht="15.5" x14ac:dyDescent="0.35">
      <c r="A1107" s="787"/>
      <c r="B1107" s="784"/>
      <c r="C1107" s="860"/>
      <c r="D1107" s="787"/>
      <c r="E1107" s="70" t="s">
        <v>187</v>
      </c>
      <c r="F1107" s="300">
        <v>1</v>
      </c>
      <c r="G1107" s="158" t="s">
        <v>39</v>
      </c>
      <c r="H1107" s="53">
        <v>10140870</v>
      </c>
      <c r="I1107" s="54">
        <f t="shared" si="286"/>
        <v>10140870</v>
      </c>
      <c r="J1107" s="72">
        <v>0.2</v>
      </c>
      <c r="K1107" s="56">
        <f t="shared" si="287"/>
        <v>2028174</v>
      </c>
      <c r="L1107" s="56">
        <f t="shared" si="288"/>
        <v>8112696</v>
      </c>
      <c r="M1107" s="159"/>
      <c r="N1107" s="73"/>
      <c r="O1107" s="73"/>
      <c r="P1107" s="55"/>
      <c r="Q1107" s="77" t="s">
        <v>58</v>
      </c>
      <c r="R1107" s="78">
        <v>1170000</v>
      </c>
      <c r="S1107" s="78">
        <f>SUM(F1107*R1107)</f>
        <v>1170000</v>
      </c>
      <c r="T1107" s="79">
        <v>0</v>
      </c>
      <c r="U1107" s="73">
        <f t="shared" si="293"/>
        <v>0</v>
      </c>
      <c r="V1107" s="73">
        <f t="shared" si="290"/>
        <v>1170000</v>
      </c>
      <c r="W1107" s="56">
        <f t="shared" si="291"/>
        <v>1170000</v>
      </c>
      <c r="X1107" s="79">
        <v>0.11</v>
      </c>
      <c r="Y1107" s="56">
        <f t="shared" si="292"/>
        <v>1298700</v>
      </c>
    </row>
    <row r="1108" spans="1:25" ht="15.5" x14ac:dyDescent="0.35">
      <c r="A1108" s="787"/>
      <c r="B1108" s="784"/>
      <c r="C1108" s="860"/>
      <c r="D1108" s="787"/>
      <c r="E1108" s="70" t="s">
        <v>692</v>
      </c>
      <c r="F1108" s="396">
        <v>50</v>
      </c>
      <c r="G1108" s="393" t="s">
        <v>52</v>
      </c>
      <c r="H1108" s="71">
        <v>7500</v>
      </c>
      <c r="I1108" s="54">
        <f t="shared" si="286"/>
        <v>375000</v>
      </c>
      <c r="J1108" s="158">
        <v>0.2</v>
      </c>
      <c r="K1108" s="56">
        <f t="shared" si="287"/>
        <v>75000</v>
      </c>
      <c r="L1108" s="56">
        <f t="shared" si="288"/>
        <v>300000</v>
      </c>
      <c r="M1108" s="56"/>
      <c r="N1108" s="56"/>
      <c r="O1108" s="73"/>
      <c r="P1108" s="73"/>
      <c r="Q1108" s="77" t="s">
        <v>104</v>
      </c>
      <c r="R1108" s="78">
        <v>1500</v>
      </c>
      <c r="S1108" s="78">
        <f>SUM(F1108*R1108)</f>
        <v>75000</v>
      </c>
      <c r="T1108" s="79">
        <v>0</v>
      </c>
      <c r="U1108" s="73">
        <f t="shared" si="293"/>
        <v>0</v>
      </c>
      <c r="V1108" s="73">
        <f t="shared" si="290"/>
        <v>75000</v>
      </c>
      <c r="W1108" s="56">
        <f t="shared" si="291"/>
        <v>75000</v>
      </c>
      <c r="X1108" s="79">
        <v>0.11</v>
      </c>
      <c r="Y1108" s="56">
        <f t="shared" si="292"/>
        <v>83250</v>
      </c>
    </row>
    <row r="1109" spans="1:25" ht="15.5" x14ac:dyDescent="0.35">
      <c r="A1109" s="787"/>
      <c r="B1109" s="784"/>
      <c r="C1109" s="860"/>
      <c r="D1109" s="787"/>
      <c r="E1109" s="70" t="s">
        <v>132</v>
      </c>
      <c r="F1109" s="76">
        <v>1</v>
      </c>
      <c r="G1109" s="158" t="s">
        <v>52</v>
      </c>
      <c r="H1109" s="71">
        <v>258100</v>
      </c>
      <c r="I1109" s="54">
        <f t="shared" si="286"/>
        <v>258100</v>
      </c>
      <c r="J1109" s="72">
        <v>0.2</v>
      </c>
      <c r="K1109" s="56">
        <f t="shared" si="287"/>
        <v>51620</v>
      </c>
      <c r="L1109" s="56">
        <f t="shared" si="288"/>
        <v>206480</v>
      </c>
      <c r="M1109" s="472"/>
      <c r="N1109" s="73"/>
      <c r="O1109" s="73"/>
      <c r="P1109" s="69"/>
      <c r="Q1109" s="77" t="s">
        <v>112</v>
      </c>
      <c r="R1109" s="78">
        <v>60000</v>
      </c>
      <c r="S1109" s="78">
        <f>SUM(F1109*R1109)</f>
        <v>60000</v>
      </c>
      <c r="T1109" s="79">
        <v>0</v>
      </c>
      <c r="U1109" s="73">
        <f t="shared" si="293"/>
        <v>0</v>
      </c>
      <c r="V1109" s="73">
        <f t="shared" si="290"/>
        <v>60000</v>
      </c>
      <c r="W1109" s="56">
        <f t="shared" si="291"/>
        <v>60000</v>
      </c>
      <c r="X1109" s="79">
        <v>0</v>
      </c>
      <c r="Y1109" s="56">
        <f t="shared" si="292"/>
        <v>60000</v>
      </c>
    </row>
    <row r="1110" spans="1:25" ht="15.5" x14ac:dyDescent="0.35">
      <c r="A1110" s="787"/>
      <c r="B1110" s="784"/>
      <c r="C1110" s="860"/>
      <c r="D1110" s="787"/>
      <c r="E1110" s="70" t="s">
        <v>56</v>
      </c>
      <c r="F1110" s="396">
        <v>1</v>
      </c>
      <c r="G1110" s="393" t="s">
        <v>52</v>
      </c>
      <c r="H1110" s="71">
        <v>451600</v>
      </c>
      <c r="I1110" s="54">
        <f t="shared" si="286"/>
        <v>451600</v>
      </c>
      <c r="J1110" s="158">
        <v>0.2</v>
      </c>
      <c r="K1110" s="56">
        <f t="shared" si="287"/>
        <v>90320</v>
      </c>
      <c r="L1110" s="56">
        <f t="shared" si="288"/>
        <v>361280</v>
      </c>
      <c r="M1110" s="56"/>
      <c r="N1110" s="56"/>
      <c r="O1110" s="73"/>
      <c r="P1110" s="73"/>
      <c r="Q1110" s="77" t="s">
        <v>693</v>
      </c>
      <c r="R1110" s="78">
        <v>308000</v>
      </c>
      <c r="S1110" s="78">
        <f>SUM(F1110*R1110)</f>
        <v>308000</v>
      </c>
      <c r="T1110" s="79">
        <v>0.3</v>
      </c>
      <c r="U1110" s="73">
        <f t="shared" si="293"/>
        <v>92400</v>
      </c>
      <c r="V1110" s="73">
        <f t="shared" si="290"/>
        <v>215600</v>
      </c>
      <c r="W1110" s="56">
        <f t="shared" si="291"/>
        <v>215600</v>
      </c>
      <c r="X1110" s="79">
        <v>0.11</v>
      </c>
      <c r="Y1110" s="56">
        <f t="shared" si="292"/>
        <v>239316</v>
      </c>
    </row>
    <row r="1111" spans="1:25" ht="15.5" x14ac:dyDescent="0.35">
      <c r="A1111" s="788"/>
      <c r="B1111" s="785"/>
      <c r="C1111" s="861"/>
      <c r="D1111" s="788"/>
      <c r="E1111" s="90" t="s">
        <v>171</v>
      </c>
      <c r="F1111" s="202">
        <v>5</v>
      </c>
      <c r="G1111" s="136" t="s">
        <v>50</v>
      </c>
      <c r="H1111" s="51">
        <v>27500</v>
      </c>
      <c r="I1111" s="44">
        <f t="shared" si="286"/>
        <v>137500</v>
      </c>
      <c r="J1111" s="91">
        <v>0.2</v>
      </c>
      <c r="K1111" s="46">
        <f t="shared" si="287"/>
        <v>27500</v>
      </c>
      <c r="L1111" s="46">
        <f t="shared" si="288"/>
        <v>110000</v>
      </c>
      <c r="M1111" s="84"/>
      <c r="N1111" s="81"/>
      <c r="O1111" s="81"/>
      <c r="P1111" s="45"/>
      <c r="Q1111" s="128" t="s">
        <v>47</v>
      </c>
      <c r="R1111" s="97">
        <v>1150</v>
      </c>
      <c r="S1111" s="97">
        <f>SUM(F1111*R1111)</f>
        <v>5750</v>
      </c>
      <c r="T1111" s="83">
        <v>0</v>
      </c>
      <c r="U1111" s="81">
        <f t="shared" si="293"/>
        <v>0</v>
      </c>
      <c r="V1111" s="81">
        <f t="shared" si="290"/>
        <v>5750</v>
      </c>
      <c r="W1111" s="46">
        <f t="shared" si="291"/>
        <v>5750</v>
      </c>
      <c r="X1111" s="83">
        <v>0.11</v>
      </c>
      <c r="Y1111" s="46">
        <f t="shared" si="292"/>
        <v>6382.5</v>
      </c>
    </row>
    <row r="1112" spans="1:25" s="120" customFormat="1" ht="15.5" x14ac:dyDescent="0.35">
      <c r="A1112" s="780">
        <v>5</v>
      </c>
      <c r="B1112" s="783">
        <v>45931</v>
      </c>
      <c r="C1112" s="786">
        <v>119281025</v>
      </c>
      <c r="D1112" s="780" t="s">
        <v>105</v>
      </c>
      <c r="E1112" s="317" t="s">
        <v>367</v>
      </c>
      <c r="F1112" s="203">
        <v>2</v>
      </c>
      <c r="G1112" s="319" t="s">
        <v>123</v>
      </c>
      <c r="H1112" s="204">
        <v>225225</v>
      </c>
      <c r="I1112" s="123">
        <f t="shared" si="286"/>
        <v>450450</v>
      </c>
      <c r="J1112" s="133">
        <v>0</v>
      </c>
      <c r="K1112" s="134">
        <f t="shared" si="287"/>
        <v>0</v>
      </c>
      <c r="L1112" s="134">
        <f t="shared" si="288"/>
        <v>450450</v>
      </c>
      <c r="M1112" s="382">
        <f>SUM(L1112:L1121)</f>
        <v>6066450</v>
      </c>
      <c r="N1112" s="382">
        <f>SUM(M1112*11%)</f>
        <v>667309.5</v>
      </c>
      <c r="O1112" s="229"/>
      <c r="P1112" s="229">
        <f>SUM(M1112+N1112)</f>
        <v>6733759.5</v>
      </c>
      <c r="Q1112" s="485" t="s">
        <v>258</v>
      </c>
      <c r="R1112" s="451">
        <v>85586</v>
      </c>
      <c r="S1112" s="137">
        <f>SUM(F1112*R1112)</f>
        <v>171172</v>
      </c>
      <c r="T1112" s="138">
        <v>0</v>
      </c>
      <c r="U1112" s="129">
        <f t="shared" si="293"/>
        <v>0</v>
      </c>
      <c r="V1112" s="129">
        <f t="shared" si="290"/>
        <v>171172</v>
      </c>
      <c r="W1112" s="134">
        <f t="shared" si="291"/>
        <v>171172</v>
      </c>
      <c r="X1112" s="138">
        <v>0.11</v>
      </c>
      <c r="Y1112" s="134">
        <f t="shared" ref="Y1112:Y1143" si="294">SUM(W1112+(W1112*X1112))</f>
        <v>190000.92</v>
      </c>
    </row>
    <row r="1113" spans="1:25" s="120" customFormat="1" ht="15.5" x14ac:dyDescent="0.35">
      <c r="A1113" s="781"/>
      <c r="B1113" s="784"/>
      <c r="C1113" s="787"/>
      <c r="D1113" s="781"/>
      <c r="E1113" s="125" t="s">
        <v>108</v>
      </c>
      <c r="F1113" s="75">
        <v>50</v>
      </c>
      <c r="G1113" s="311" t="s">
        <v>50</v>
      </c>
      <c r="H1113" s="157">
        <v>700</v>
      </c>
      <c r="I1113" s="54">
        <f t="shared" si="286"/>
        <v>35000</v>
      </c>
      <c r="J1113" s="158">
        <v>0</v>
      </c>
      <c r="K1113" s="56">
        <f t="shared" si="287"/>
        <v>0</v>
      </c>
      <c r="L1113" s="56">
        <f t="shared" si="288"/>
        <v>35000</v>
      </c>
      <c r="M1113" s="220"/>
      <c r="N1113" s="220"/>
      <c r="O1113" s="197"/>
      <c r="P1113" s="154"/>
      <c r="Q1113" s="484" t="s">
        <v>198</v>
      </c>
      <c r="R1113" s="483">
        <v>550</v>
      </c>
      <c r="S1113" s="78">
        <f>SUM(F1113*R1113)</f>
        <v>27500</v>
      </c>
      <c r="T1113" s="79">
        <v>0</v>
      </c>
      <c r="U1113" s="73">
        <f t="shared" si="293"/>
        <v>0</v>
      </c>
      <c r="V1113" s="73">
        <f t="shared" si="290"/>
        <v>27500</v>
      </c>
      <c r="W1113" s="56">
        <f t="shared" si="291"/>
        <v>27500</v>
      </c>
      <c r="X1113" s="79">
        <v>0</v>
      </c>
      <c r="Y1113" s="56">
        <f t="shared" si="294"/>
        <v>27500</v>
      </c>
    </row>
    <row r="1114" spans="1:25" s="120" customFormat="1" ht="15.5" x14ac:dyDescent="0.35">
      <c r="A1114" s="781"/>
      <c r="B1114" s="784"/>
      <c r="C1114" s="787"/>
      <c r="D1114" s="781"/>
      <c r="E1114" s="125" t="s">
        <v>80</v>
      </c>
      <c r="F1114" s="75">
        <v>1</v>
      </c>
      <c r="G1114" s="158" t="s">
        <v>39</v>
      </c>
      <c r="H1114" s="157">
        <v>557000</v>
      </c>
      <c r="I1114" s="54">
        <f t="shared" si="286"/>
        <v>557000</v>
      </c>
      <c r="J1114" s="158">
        <v>0</v>
      </c>
      <c r="K1114" s="56">
        <f t="shared" si="287"/>
        <v>0</v>
      </c>
      <c r="L1114" s="56">
        <f t="shared" si="288"/>
        <v>557000</v>
      </c>
      <c r="M1114" s="220"/>
      <c r="N1114" s="220"/>
      <c r="O1114" s="197"/>
      <c r="P1114" s="154"/>
      <c r="Q1114" s="484" t="s">
        <v>258</v>
      </c>
      <c r="R1114" s="483">
        <v>500500</v>
      </c>
      <c r="S1114" s="78">
        <f>SUM(F1114*R1114)</f>
        <v>500500</v>
      </c>
      <c r="T1114" s="79">
        <v>0</v>
      </c>
      <c r="U1114" s="73">
        <f t="shared" si="293"/>
        <v>0</v>
      </c>
      <c r="V1114" s="73">
        <f t="shared" si="290"/>
        <v>500500</v>
      </c>
      <c r="W1114" s="56">
        <f t="shared" si="291"/>
        <v>500500</v>
      </c>
      <c r="X1114" s="79">
        <v>0.11</v>
      </c>
      <c r="Y1114" s="56">
        <f t="shared" si="294"/>
        <v>555555</v>
      </c>
    </row>
    <row r="1115" spans="1:25" s="120" customFormat="1" ht="15.5" x14ac:dyDescent="0.35">
      <c r="A1115" s="781"/>
      <c r="B1115" s="784"/>
      <c r="C1115" s="787"/>
      <c r="D1115" s="781"/>
      <c r="E1115" s="282" t="s">
        <v>177</v>
      </c>
      <c r="F1115" s="310">
        <v>1</v>
      </c>
      <c r="G1115" s="311" t="s">
        <v>39</v>
      </c>
      <c r="H1115" s="312">
        <v>472000</v>
      </c>
      <c r="I1115" s="54">
        <f t="shared" si="286"/>
        <v>472000</v>
      </c>
      <c r="J1115" s="158">
        <v>0</v>
      </c>
      <c r="K1115" s="56">
        <f t="shared" si="287"/>
        <v>0</v>
      </c>
      <c r="L1115" s="56">
        <f t="shared" si="288"/>
        <v>472000</v>
      </c>
      <c r="M1115" s="220"/>
      <c r="N1115" s="220"/>
      <c r="O1115" s="197"/>
      <c r="P1115" s="154"/>
      <c r="Q1115" s="484" t="s">
        <v>258</v>
      </c>
      <c r="R1115" s="483">
        <v>424765</v>
      </c>
      <c r="S1115" s="78">
        <f>SUM(F1115*R1115)</f>
        <v>424765</v>
      </c>
      <c r="T1115" s="79">
        <v>0</v>
      </c>
      <c r="U1115" s="73">
        <f t="shared" si="293"/>
        <v>0</v>
      </c>
      <c r="V1115" s="73">
        <f t="shared" si="290"/>
        <v>424765</v>
      </c>
      <c r="W1115" s="56">
        <f t="shared" si="291"/>
        <v>424765</v>
      </c>
      <c r="X1115" s="79">
        <v>0.11</v>
      </c>
      <c r="Y1115" s="56">
        <f t="shared" si="294"/>
        <v>471489.15</v>
      </c>
    </row>
    <row r="1116" spans="1:25" s="120" customFormat="1" ht="15.5" x14ac:dyDescent="0.35">
      <c r="A1116" s="781"/>
      <c r="B1116" s="784"/>
      <c r="C1116" s="787"/>
      <c r="D1116" s="781"/>
      <c r="E1116" s="282" t="s">
        <v>208</v>
      </c>
      <c r="F1116" s="310">
        <v>1</v>
      </c>
      <c r="G1116" s="311" t="s">
        <v>39</v>
      </c>
      <c r="H1116" s="312">
        <v>472000</v>
      </c>
      <c r="I1116" s="54">
        <f t="shared" si="286"/>
        <v>472000</v>
      </c>
      <c r="J1116" s="158">
        <v>0</v>
      </c>
      <c r="K1116" s="56">
        <f t="shared" si="287"/>
        <v>0</v>
      </c>
      <c r="L1116" s="56">
        <f t="shared" si="288"/>
        <v>472000</v>
      </c>
      <c r="M1116" s="415"/>
      <c r="N1116" s="415"/>
      <c r="O1116" s="352"/>
      <c r="P1116" s="352"/>
      <c r="Q1116" s="484" t="s">
        <v>258</v>
      </c>
      <c r="R1116" s="483">
        <v>424765</v>
      </c>
      <c r="S1116" s="78">
        <f>SUM(F1116*R1116)</f>
        <v>424765</v>
      </c>
      <c r="T1116" s="79">
        <v>0</v>
      </c>
      <c r="U1116" s="73">
        <f t="shared" si="293"/>
        <v>0</v>
      </c>
      <c r="V1116" s="73">
        <f t="shared" si="290"/>
        <v>424765</v>
      </c>
      <c r="W1116" s="56">
        <f t="shared" si="291"/>
        <v>424765</v>
      </c>
      <c r="X1116" s="79">
        <v>0.11</v>
      </c>
      <c r="Y1116" s="56">
        <f t="shared" si="294"/>
        <v>471489.15</v>
      </c>
    </row>
    <row r="1117" spans="1:25" s="120" customFormat="1" ht="15.5" x14ac:dyDescent="0.35">
      <c r="A1117" s="781"/>
      <c r="B1117" s="784"/>
      <c r="C1117" s="787"/>
      <c r="D1117" s="781"/>
      <c r="E1117" s="125" t="s">
        <v>82</v>
      </c>
      <c r="F1117" s="75">
        <v>1</v>
      </c>
      <c r="G1117" s="158" t="s">
        <v>39</v>
      </c>
      <c r="H1117" s="157">
        <v>447000</v>
      </c>
      <c r="I1117" s="54">
        <f t="shared" si="286"/>
        <v>447000</v>
      </c>
      <c r="J1117" s="158">
        <v>0</v>
      </c>
      <c r="K1117" s="56">
        <f t="shared" si="287"/>
        <v>0</v>
      </c>
      <c r="L1117" s="56">
        <f t="shared" si="288"/>
        <v>447000</v>
      </c>
      <c r="M1117" s="220"/>
      <c r="N1117" s="220"/>
      <c r="O1117" s="197"/>
      <c r="P1117" s="154"/>
      <c r="Q1117" s="484" t="s">
        <v>258</v>
      </c>
      <c r="R1117" s="483">
        <v>401830</v>
      </c>
      <c r="S1117" s="78">
        <f>SUM(F1117*R1117)</f>
        <v>401830</v>
      </c>
      <c r="T1117" s="79">
        <v>0</v>
      </c>
      <c r="U1117" s="73">
        <f t="shared" si="293"/>
        <v>0</v>
      </c>
      <c r="V1117" s="73">
        <f t="shared" si="290"/>
        <v>401830</v>
      </c>
      <c r="W1117" s="56">
        <f t="shared" si="291"/>
        <v>401830</v>
      </c>
      <c r="X1117" s="79">
        <v>0.11</v>
      </c>
      <c r="Y1117" s="56">
        <f t="shared" si="294"/>
        <v>446031.3</v>
      </c>
    </row>
    <row r="1118" spans="1:25" s="120" customFormat="1" ht="15.5" x14ac:dyDescent="0.35">
      <c r="A1118" s="781"/>
      <c r="B1118" s="784"/>
      <c r="C1118" s="787"/>
      <c r="D1118" s="781"/>
      <c r="E1118" s="125" t="s">
        <v>61</v>
      </c>
      <c r="F1118" s="75">
        <v>1</v>
      </c>
      <c r="G1118" s="311" t="s">
        <v>39</v>
      </c>
      <c r="H1118" s="157">
        <v>1735000</v>
      </c>
      <c r="I1118" s="54">
        <f t="shared" si="286"/>
        <v>1735000</v>
      </c>
      <c r="J1118" s="158">
        <v>0</v>
      </c>
      <c r="K1118" s="56">
        <f t="shared" si="287"/>
        <v>0</v>
      </c>
      <c r="L1118" s="56">
        <f t="shared" si="288"/>
        <v>1735000</v>
      </c>
      <c r="M1118" s="220"/>
      <c r="N1118" s="220"/>
      <c r="O1118" s="197"/>
      <c r="P1118" s="154"/>
      <c r="Q1118" s="484" t="s">
        <v>258</v>
      </c>
      <c r="R1118" s="483">
        <v>1561285</v>
      </c>
      <c r="S1118" s="78">
        <f>SUM(F1118*R1118)</f>
        <v>1561285</v>
      </c>
      <c r="T1118" s="79">
        <v>0</v>
      </c>
      <c r="U1118" s="73">
        <f t="shared" si="293"/>
        <v>0</v>
      </c>
      <c r="V1118" s="73">
        <f t="shared" si="290"/>
        <v>1561285</v>
      </c>
      <c r="W1118" s="56">
        <f t="shared" si="291"/>
        <v>1561285</v>
      </c>
      <c r="X1118" s="79">
        <v>0.11</v>
      </c>
      <c r="Y1118" s="56">
        <f t="shared" si="294"/>
        <v>1733026.35</v>
      </c>
    </row>
    <row r="1119" spans="1:25" s="120" customFormat="1" ht="15.5" x14ac:dyDescent="0.35">
      <c r="A1119" s="781"/>
      <c r="B1119" s="784"/>
      <c r="C1119" s="787"/>
      <c r="D1119" s="781"/>
      <c r="E1119" s="282" t="s">
        <v>191</v>
      </c>
      <c r="F1119" s="75">
        <v>1</v>
      </c>
      <c r="G1119" s="311" t="s">
        <v>42</v>
      </c>
      <c r="H1119" s="157">
        <v>184000</v>
      </c>
      <c r="I1119" s="54">
        <f t="shared" si="286"/>
        <v>184000</v>
      </c>
      <c r="J1119" s="158">
        <v>0</v>
      </c>
      <c r="K1119" s="56">
        <f t="shared" si="287"/>
        <v>0</v>
      </c>
      <c r="L1119" s="56">
        <f t="shared" si="288"/>
        <v>184000</v>
      </c>
      <c r="M1119" s="220"/>
      <c r="N1119" s="220"/>
      <c r="O1119" s="197"/>
      <c r="P1119" s="154"/>
      <c r="Q1119" s="484" t="s">
        <v>258</v>
      </c>
      <c r="R1119" s="483">
        <v>165000</v>
      </c>
      <c r="S1119" s="78">
        <f>SUM(F1119*R1119)</f>
        <v>165000</v>
      </c>
      <c r="T1119" s="79">
        <v>0</v>
      </c>
      <c r="U1119" s="73">
        <f t="shared" si="293"/>
        <v>0</v>
      </c>
      <c r="V1119" s="73">
        <f t="shared" si="290"/>
        <v>165000</v>
      </c>
      <c r="W1119" s="56">
        <f t="shared" si="291"/>
        <v>165000</v>
      </c>
      <c r="X1119" s="79">
        <v>0.11</v>
      </c>
      <c r="Y1119" s="56">
        <f t="shared" si="294"/>
        <v>183150</v>
      </c>
    </row>
    <row r="1120" spans="1:25" s="120" customFormat="1" ht="15.5" x14ac:dyDescent="0.35">
      <c r="A1120" s="781"/>
      <c r="B1120" s="784"/>
      <c r="C1120" s="787"/>
      <c r="D1120" s="781"/>
      <c r="E1120" s="70" t="s">
        <v>115</v>
      </c>
      <c r="F1120" s="75">
        <v>1</v>
      </c>
      <c r="G1120" s="158" t="s">
        <v>45</v>
      </c>
      <c r="H1120" s="157">
        <v>89000</v>
      </c>
      <c r="I1120" s="54">
        <f t="shared" si="286"/>
        <v>89000</v>
      </c>
      <c r="J1120" s="158">
        <v>0</v>
      </c>
      <c r="K1120" s="56">
        <f t="shared" si="287"/>
        <v>0</v>
      </c>
      <c r="L1120" s="56">
        <f t="shared" si="288"/>
        <v>89000</v>
      </c>
      <c r="M1120" s="220"/>
      <c r="N1120" s="220"/>
      <c r="O1120" s="197"/>
      <c r="P1120" s="154"/>
      <c r="Q1120" s="484" t="s">
        <v>258</v>
      </c>
      <c r="R1120" s="483">
        <v>80000</v>
      </c>
      <c r="S1120" s="78">
        <f>SUM(F1120*R1120)</f>
        <v>80000</v>
      </c>
      <c r="T1120" s="79">
        <v>0</v>
      </c>
      <c r="U1120" s="73">
        <f t="shared" si="293"/>
        <v>0</v>
      </c>
      <c r="V1120" s="73">
        <f t="shared" si="290"/>
        <v>80000</v>
      </c>
      <c r="W1120" s="56">
        <f t="shared" si="291"/>
        <v>80000</v>
      </c>
      <c r="X1120" s="79">
        <v>0</v>
      </c>
      <c r="Y1120" s="56">
        <f t="shared" si="294"/>
        <v>80000</v>
      </c>
    </row>
    <row r="1121" spans="1:25" s="120" customFormat="1" ht="15.5" x14ac:dyDescent="0.35">
      <c r="A1121" s="782"/>
      <c r="B1121" s="785"/>
      <c r="C1121" s="788"/>
      <c r="D1121" s="782"/>
      <c r="E1121" s="184" t="s">
        <v>59</v>
      </c>
      <c r="F1121" s="202">
        <v>1</v>
      </c>
      <c r="G1121" s="136" t="s">
        <v>42</v>
      </c>
      <c r="H1121" s="177">
        <v>1625000</v>
      </c>
      <c r="I1121" s="44">
        <f t="shared" si="286"/>
        <v>1625000</v>
      </c>
      <c r="J1121" s="136">
        <v>0</v>
      </c>
      <c r="K1121" s="46">
        <f t="shared" si="287"/>
        <v>0</v>
      </c>
      <c r="L1121" s="46">
        <f t="shared" si="288"/>
        <v>1625000</v>
      </c>
      <c r="M1121" s="249"/>
      <c r="N1121" s="249"/>
      <c r="O1121" s="198"/>
      <c r="P1121" s="153"/>
      <c r="Q1121" s="489" t="s">
        <v>258</v>
      </c>
      <c r="R1121" s="487">
        <v>1462000</v>
      </c>
      <c r="S1121" s="97">
        <f>SUM(F1121*R1121)</f>
        <v>1462000</v>
      </c>
      <c r="T1121" s="83">
        <v>0</v>
      </c>
      <c r="U1121" s="81">
        <f t="shared" si="293"/>
        <v>0</v>
      </c>
      <c r="V1121" s="81">
        <f t="shared" si="290"/>
        <v>1462000</v>
      </c>
      <c r="W1121" s="46">
        <f t="shared" si="291"/>
        <v>1462000</v>
      </c>
      <c r="X1121" s="83">
        <v>0.11</v>
      </c>
      <c r="Y1121" s="46">
        <f t="shared" si="294"/>
        <v>1622820</v>
      </c>
    </row>
    <row r="1122" spans="1:25" s="120" customFormat="1" ht="15.5" x14ac:dyDescent="0.35">
      <c r="A1122" s="817">
        <v>6</v>
      </c>
      <c r="B1122" s="783">
        <v>45937</v>
      </c>
      <c r="C1122" s="817">
        <v>119291025</v>
      </c>
      <c r="D1122" s="780" t="s">
        <v>37</v>
      </c>
      <c r="E1122" s="172" t="s">
        <v>353</v>
      </c>
      <c r="F1122" s="318">
        <v>20</v>
      </c>
      <c r="G1122" s="319" t="s">
        <v>45</v>
      </c>
      <c r="H1122" s="204">
        <v>27000</v>
      </c>
      <c r="I1122" s="412">
        <f t="shared" si="286"/>
        <v>540000</v>
      </c>
      <c r="J1122" s="319">
        <v>0.2</v>
      </c>
      <c r="K1122" s="382">
        <f t="shared" si="287"/>
        <v>108000</v>
      </c>
      <c r="L1122" s="382">
        <f t="shared" si="288"/>
        <v>432000</v>
      </c>
      <c r="M1122" s="205">
        <f>SUM(L1122:L1161)</f>
        <v>91765755.200000003</v>
      </c>
      <c r="N1122" s="205">
        <f>SUM(M1122*11%)</f>
        <v>10094233.072000001</v>
      </c>
      <c r="O1122" s="187"/>
      <c r="P1122" s="229">
        <f>SUM(M1122+N1122)</f>
        <v>101859988.272</v>
      </c>
      <c r="Q1122" s="485" t="s">
        <v>88</v>
      </c>
      <c r="R1122" s="337">
        <v>9009</v>
      </c>
      <c r="S1122" s="649">
        <f>SUM(F1122*R1122)</f>
        <v>180180</v>
      </c>
      <c r="T1122" s="638">
        <v>0</v>
      </c>
      <c r="U1122" s="239">
        <f t="shared" si="293"/>
        <v>0</v>
      </c>
      <c r="V1122" s="239">
        <f t="shared" si="290"/>
        <v>180180</v>
      </c>
      <c r="W1122" s="238">
        <f t="shared" si="291"/>
        <v>180180</v>
      </c>
      <c r="X1122" s="638">
        <v>0</v>
      </c>
      <c r="Y1122" s="238">
        <f t="shared" si="294"/>
        <v>180180</v>
      </c>
    </row>
    <row r="1123" spans="1:25" s="120" customFormat="1" ht="15.5" x14ac:dyDescent="0.35">
      <c r="A1123" s="818"/>
      <c r="B1123" s="784"/>
      <c r="C1123" s="818"/>
      <c r="D1123" s="781"/>
      <c r="E1123" s="282" t="s">
        <v>115</v>
      </c>
      <c r="F1123" s="310">
        <v>2</v>
      </c>
      <c r="G1123" s="311" t="s">
        <v>648</v>
      </c>
      <c r="H1123" s="312">
        <v>268750</v>
      </c>
      <c r="I1123" s="413">
        <f t="shared" si="286"/>
        <v>537500</v>
      </c>
      <c r="J1123" s="311">
        <v>0.2</v>
      </c>
      <c r="K1123" s="415">
        <f t="shared" si="287"/>
        <v>107500</v>
      </c>
      <c r="L1123" s="415">
        <f t="shared" si="288"/>
        <v>430000</v>
      </c>
      <c r="M1123" s="57"/>
      <c r="N1123" s="57"/>
      <c r="O1123" s="197"/>
      <c r="P1123" s="57"/>
      <c r="Q1123" s="484" t="s">
        <v>258</v>
      </c>
      <c r="R1123" s="483">
        <v>424765</v>
      </c>
      <c r="S1123" s="155">
        <f>SUM(F1123*R1123)</f>
        <v>849530</v>
      </c>
      <c r="T1123" s="156">
        <v>0</v>
      </c>
      <c r="U1123" s="480">
        <f t="shared" si="293"/>
        <v>0</v>
      </c>
      <c r="V1123" s="480">
        <f t="shared" si="290"/>
        <v>849530</v>
      </c>
      <c r="W1123" s="424">
        <f t="shared" si="291"/>
        <v>849530</v>
      </c>
      <c r="X1123" s="156">
        <v>0.11</v>
      </c>
      <c r="Y1123" s="424">
        <f t="shared" si="294"/>
        <v>942978.3</v>
      </c>
    </row>
    <row r="1124" spans="1:25" s="120" customFormat="1" ht="15.5" x14ac:dyDescent="0.35">
      <c r="A1124" s="818"/>
      <c r="B1124" s="784"/>
      <c r="C1124" s="818"/>
      <c r="D1124" s="781"/>
      <c r="E1124" s="125" t="s">
        <v>119</v>
      </c>
      <c r="F1124" s="75">
        <v>1</v>
      </c>
      <c r="G1124" s="158" t="s">
        <v>39</v>
      </c>
      <c r="H1124" s="157">
        <v>131000</v>
      </c>
      <c r="I1124" s="413">
        <f t="shared" si="286"/>
        <v>131000</v>
      </c>
      <c r="J1124" s="158">
        <v>0.2</v>
      </c>
      <c r="K1124" s="415">
        <f t="shared" si="287"/>
        <v>26200</v>
      </c>
      <c r="L1124" s="415">
        <f t="shared" si="288"/>
        <v>104800</v>
      </c>
      <c r="M1124" s="57"/>
      <c r="N1124" s="57"/>
      <c r="O1124" s="197"/>
      <c r="P1124" s="57"/>
      <c r="Q1124" s="484" t="s">
        <v>104</v>
      </c>
      <c r="R1124" s="483">
        <v>50000</v>
      </c>
      <c r="S1124" s="155">
        <f>SUM(F1124*R1124)</f>
        <v>50000</v>
      </c>
      <c r="T1124" s="156">
        <v>0</v>
      </c>
      <c r="U1124" s="480">
        <f t="shared" si="293"/>
        <v>0</v>
      </c>
      <c r="V1124" s="480">
        <f t="shared" si="290"/>
        <v>50000</v>
      </c>
      <c r="W1124" s="424">
        <f t="shared" si="291"/>
        <v>50000</v>
      </c>
      <c r="X1124" s="156">
        <v>0.11</v>
      </c>
      <c r="Y1124" s="424">
        <f t="shared" si="294"/>
        <v>55500</v>
      </c>
    </row>
    <row r="1125" spans="1:25" s="120" customFormat="1" ht="15.5" x14ac:dyDescent="0.35">
      <c r="A1125" s="818"/>
      <c r="B1125" s="784"/>
      <c r="C1125" s="818"/>
      <c r="D1125" s="781"/>
      <c r="E1125" s="125" t="s">
        <v>359</v>
      </c>
      <c r="F1125" s="732">
        <v>10</v>
      </c>
      <c r="G1125" s="158" t="s">
        <v>45</v>
      </c>
      <c r="H1125" s="157">
        <v>160000</v>
      </c>
      <c r="I1125" s="413">
        <f t="shared" si="286"/>
        <v>1600000</v>
      </c>
      <c r="J1125" s="311">
        <v>0.2</v>
      </c>
      <c r="K1125" s="415">
        <f t="shared" si="287"/>
        <v>320000</v>
      </c>
      <c r="L1125" s="415">
        <f t="shared" si="288"/>
        <v>1280000</v>
      </c>
      <c r="M1125" s="57"/>
      <c r="N1125" s="57"/>
      <c r="O1125" s="197"/>
      <c r="P1125" s="57"/>
      <c r="Q1125" s="484" t="s">
        <v>88</v>
      </c>
      <c r="R1125" s="483">
        <v>54100</v>
      </c>
      <c r="S1125" s="155">
        <f>SUM(F1125*R1125)</f>
        <v>541000</v>
      </c>
      <c r="T1125" s="156">
        <v>0</v>
      </c>
      <c r="U1125" s="480">
        <f t="shared" si="293"/>
        <v>0</v>
      </c>
      <c r="V1125" s="480">
        <f t="shared" si="290"/>
        <v>541000</v>
      </c>
      <c r="W1125" s="424">
        <f t="shared" si="291"/>
        <v>541000</v>
      </c>
      <c r="X1125" s="156">
        <v>0.11</v>
      </c>
      <c r="Y1125" s="424">
        <f t="shared" si="294"/>
        <v>600510</v>
      </c>
    </row>
    <row r="1126" spans="1:25" s="120" customFormat="1" ht="15.5" x14ac:dyDescent="0.35">
      <c r="A1126" s="818"/>
      <c r="B1126" s="784"/>
      <c r="C1126" s="818"/>
      <c r="D1126" s="781"/>
      <c r="E1126" s="125" t="s">
        <v>354</v>
      </c>
      <c r="F1126" s="732">
        <v>10</v>
      </c>
      <c r="G1126" s="158" t="s">
        <v>45</v>
      </c>
      <c r="H1126" s="157">
        <v>145000</v>
      </c>
      <c r="I1126" s="413">
        <f t="shared" si="286"/>
        <v>1450000</v>
      </c>
      <c r="J1126" s="311">
        <v>0.2</v>
      </c>
      <c r="K1126" s="415">
        <f t="shared" si="287"/>
        <v>290000</v>
      </c>
      <c r="L1126" s="415">
        <f t="shared" si="288"/>
        <v>1160000</v>
      </c>
      <c r="M1126" s="57"/>
      <c r="N1126" s="57"/>
      <c r="O1126" s="197"/>
      <c r="P1126" s="57"/>
      <c r="Q1126" s="484" t="s">
        <v>88</v>
      </c>
      <c r="R1126" s="483">
        <v>52300</v>
      </c>
      <c r="S1126" s="155">
        <f>SUM(F1126*R1126)</f>
        <v>523000</v>
      </c>
      <c r="T1126" s="156">
        <v>0</v>
      </c>
      <c r="U1126" s="480">
        <f t="shared" si="293"/>
        <v>0</v>
      </c>
      <c r="V1126" s="480">
        <f t="shared" si="290"/>
        <v>523000</v>
      </c>
      <c r="W1126" s="424">
        <f t="shared" si="291"/>
        <v>523000</v>
      </c>
      <c r="X1126" s="156">
        <v>0.11</v>
      </c>
      <c r="Y1126" s="424">
        <f t="shared" si="294"/>
        <v>580530</v>
      </c>
    </row>
    <row r="1127" spans="1:25" s="120" customFormat="1" ht="15.5" x14ac:dyDescent="0.35">
      <c r="A1127" s="818"/>
      <c r="B1127" s="784"/>
      <c r="C1127" s="818"/>
      <c r="D1127" s="781"/>
      <c r="E1127" s="125" t="s">
        <v>114</v>
      </c>
      <c r="F1127" s="732">
        <v>2</v>
      </c>
      <c r="G1127" s="158" t="s">
        <v>39</v>
      </c>
      <c r="H1127" s="157">
        <v>1592000</v>
      </c>
      <c r="I1127" s="413">
        <f t="shared" si="286"/>
        <v>3184000</v>
      </c>
      <c r="J1127" s="158">
        <v>0</v>
      </c>
      <c r="K1127" s="415">
        <f t="shared" si="287"/>
        <v>0</v>
      </c>
      <c r="L1127" s="415">
        <f t="shared" si="288"/>
        <v>3184000</v>
      </c>
      <c r="M1127" s="57"/>
      <c r="N1127" s="57"/>
      <c r="O1127" s="197"/>
      <c r="P1127" s="57"/>
      <c r="Q1127" s="484" t="s">
        <v>258</v>
      </c>
      <c r="R1127" s="483">
        <v>473110</v>
      </c>
      <c r="S1127" s="155">
        <f>SUM(F1127*R1127)</f>
        <v>946220</v>
      </c>
      <c r="T1127" s="156">
        <v>0</v>
      </c>
      <c r="U1127" s="480">
        <f t="shared" si="293"/>
        <v>0</v>
      </c>
      <c r="V1127" s="480">
        <f t="shared" si="290"/>
        <v>946220</v>
      </c>
      <c r="W1127" s="424">
        <f t="shared" si="291"/>
        <v>946220</v>
      </c>
      <c r="X1127" s="156">
        <v>0.11</v>
      </c>
      <c r="Y1127" s="424">
        <f t="shared" si="294"/>
        <v>1050304.2</v>
      </c>
    </row>
    <row r="1128" spans="1:25" s="120" customFormat="1" ht="15" customHeight="1" x14ac:dyDescent="0.35">
      <c r="A1128" s="818"/>
      <c r="B1128" s="784"/>
      <c r="C1128" s="818"/>
      <c r="D1128" s="781"/>
      <c r="E1128" s="70" t="s">
        <v>689</v>
      </c>
      <c r="F1128" s="75">
        <v>1</v>
      </c>
      <c r="G1128" s="311" t="s">
        <v>45</v>
      </c>
      <c r="H1128" s="349">
        <v>3000000</v>
      </c>
      <c r="I1128" s="413">
        <f t="shared" si="286"/>
        <v>3000000</v>
      </c>
      <c r="J1128" s="311">
        <v>0.2</v>
      </c>
      <c r="K1128" s="415">
        <f t="shared" si="287"/>
        <v>600000</v>
      </c>
      <c r="L1128" s="415">
        <f t="shared" si="288"/>
        <v>2400000</v>
      </c>
      <c r="M1128" s="57"/>
      <c r="N1128" s="57"/>
      <c r="O1128" s="197"/>
      <c r="P1128" s="57"/>
      <c r="Q1128" s="484" t="s">
        <v>536</v>
      </c>
      <c r="R1128" s="483">
        <v>500500</v>
      </c>
      <c r="S1128" s="155">
        <f>SUM(F1128*R1128)</f>
        <v>500500</v>
      </c>
      <c r="T1128" s="156">
        <v>0.25</v>
      </c>
      <c r="U1128" s="480">
        <f t="shared" si="293"/>
        <v>125125</v>
      </c>
      <c r="V1128" s="480">
        <f t="shared" si="290"/>
        <v>375375</v>
      </c>
      <c r="W1128" s="424">
        <f t="shared" si="291"/>
        <v>375375</v>
      </c>
      <c r="X1128" s="156">
        <v>0.11</v>
      </c>
      <c r="Y1128" s="424">
        <f t="shared" si="294"/>
        <v>416666.25</v>
      </c>
    </row>
    <row r="1129" spans="1:25" s="120" customFormat="1" ht="15.5" x14ac:dyDescent="0.35">
      <c r="A1129" s="818"/>
      <c r="B1129" s="784"/>
      <c r="C1129" s="818"/>
      <c r="D1129" s="781"/>
      <c r="E1129" s="282" t="s">
        <v>532</v>
      </c>
      <c r="F1129" s="310">
        <v>20</v>
      </c>
      <c r="G1129" s="311" t="s">
        <v>45</v>
      </c>
      <c r="H1129" s="312">
        <v>87500</v>
      </c>
      <c r="I1129" s="413">
        <f t="shared" ref="I1129:I1160" si="295">SUM(F1129*H1129)</f>
        <v>1750000</v>
      </c>
      <c r="J1129" s="311">
        <v>0.2</v>
      </c>
      <c r="K1129" s="415">
        <f t="shared" ref="K1129:K1160" si="296">SUM(I1129*J1129)</f>
        <v>350000</v>
      </c>
      <c r="L1129" s="415">
        <f t="shared" ref="L1129:L1160" si="297">SUM(I1129-K1129)</f>
        <v>1400000</v>
      </c>
      <c r="M1129" s="57"/>
      <c r="N1129" s="57"/>
      <c r="O1129" s="197"/>
      <c r="P1129" s="57"/>
      <c r="Q1129" s="484" t="s">
        <v>88</v>
      </c>
      <c r="R1129" s="483">
        <v>37838</v>
      </c>
      <c r="S1129" s="155">
        <f>SUM(F1129*R1129)</f>
        <v>756760</v>
      </c>
      <c r="T1129" s="156">
        <v>0</v>
      </c>
      <c r="U1129" s="480">
        <f t="shared" si="293"/>
        <v>0</v>
      </c>
      <c r="V1129" s="480">
        <f t="shared" ref="V1129:V1160" si="298">SUM(S1129-U1129)</f>
        <v>756760</v>
      </c>
      <c r="W1129" s="424">
        <f t="shared" ref="W1129:W1160" si="299">SUM(V1129)</f>
        <v>756760</v>
      </c>
      <c r="X1129" s="156">
        <v>0.11</v>
      </c>
      <c r="Y1129" s="424">
        <f t="shared" si="294"/>
        <v>840003.6</v>
      </c>
    </row>
    <row r="1130" spans="1:25" s="120" customFormat="1" ht="15.5" x14ac:dyDescent="0.35">
      <c r="A1130" s="818"/>
      <c r="B1130" s="784"/>
      <c r="C1130" s="818"/>
      <c r="D1130" s="781"/>
      <c r="E1130" s="70" t="s">
        <v>379</v>
      </c>
      <c r="F1130" s="310">
        <v>1</v>
      </c>
      <c r="G1130" s="311" t="s">
        <v>46</v>
      </c>
      <c r="H1130" s="157">
        <v>187500</v>
      </c>
      <c r="I1130" s="413">
        <f t="shared" si="295"/>
        <v>187500</v>
      </c>
      <c r="J1130" s="311">
        <v>0.2</v>
      </c>
      <c r="K1130" s="415">
        <f t="shared" si="296"/>
        <v>37500</v>
      </c>
      <c r="L1130" s="415">
        <f t="shared" si="297"/>
        <v>150000</v>
      </c>
      <c r="M1130" s="57"/>
      <c r="N1130" s="57"/>
      <c r="O1130" s="197"/>
      <c r="P1130" s="57"/>
      <c r="Q1130" s="484" t="s">
        <v>58</v>
      </c>
      <c r="R1130" s="483">
        <v>102000</v>
      </c>
      <c r="S1130" s="155">
        <f>SUM(F1130*R1130)</f>
        <v>102000</v>
      </c>
      <c r="T1130" s="156">
        <v>0.2</v>
      </c>
      <c r="U1130" s="480">
        <f t="shared" si="293"/>
        <v>20400</v>
      </c>
      <c r="V1130" s="480">
        <f t="shared" si="298"/>
        <v>81600</v>
      </c>
      <c r="W1130" s="424">
        <f t="shared" si="299"/>
        <v>81600</v>
      </c>
      <c r="X1130" s="156">
        <v>0.11</v>
      </c>
      <c r="Y1130" s="424">
        <f t="shared" si="294"/>
        <v>90576</v>
      </c>
    </row>
    <row r="1131" spans="1:25" s="20" customFormat="1" ht="15.5" x14ac:dyDescent="0.35">
      <c r="A1131" s="818"/>
      <c r="B1131" s="784"/>
      <c r="C1131" s="818"/>
      <c r="D1131" s="781"/>
      <c r="E1131" s="130" t="s">
        <v>380</v>
      </c>
      <c r="F1131" s="310">
        <v>1</v>
      </c>
      <c r="G1131" s="311" t="s">
        <v>46</v>
      </c>
      <c r="H1131" s="157">
        <v>187500</v>
      </c>
      <c r="I1131" s="413">
        <f t="shared" si="295"/>
        <v>187500</v>
      </c>
      <c r="J1131" s="311">
        <v>0.2</v>
      </c>
      <c r="K1131" s="415">
        <f t="shared" si="296"/>
        <v>37500</v>
      </c>
      <c r="L1131" s="415">
        <f t="shared" si="297"/>
        <v>150000</v>
      </c>
      <c r="M1131" s="57"/>
      <c r="N1131" s="57"/>
      <c r="O1131" s="197"/>
      <c r="P1131" s="57"/>
      <c r="Q1131" s="69" t="s">
        <v>58</v>
      </c>
      <c r="R1131" s="483">
        <v>85000</v>
      </c>
      <c r="S1131" s="155">
        <f>SUM(F1131*R1131)</f>
        <v>85000</v>
      </c>
      <c r="T1131" s="156">
        <v>0.2</v>
      </c>
      <c r="U1131" s="480">
        <f t="shared" si="293"/>
        <v>17000</v>
      </c>
      <c r="V1131" s="480">
        <f t="shared" si="298"/>
        <v>68000</v>
      </c>
      <c r="W1131" s="424">
        <f t="shared" si="299"/>
        <v>68000</v>
      </c>
      <c r="X1131" s="156">
        <v>0.11</v>
      </c>
      <c r="Y1131" s="424">
        <f t="shared" si="294"/>
        <v>75480</v>
      </c>
    </row>
    <row r="1132" spans="1:25" s="120" customFormat="1" ht="15.5" x14ac:dyDescent="0.35">
      <c r="A1132" s="818"/>
      <c r="B1132" s="784"/>
      <c r="C1132" s="818"/>
      <c r="D1132" s="781"/>
      <c r="E1132" s="130" t="s">
        <v>381</v>
      </c>
      <c r="F1132" s="310">
        <v>1</v>
      </c>
      <c r="G1132" s="311" t="s">
        <v>46</v>
      </c>
      <c r="H1132" s="312">
        <v>225000</v>
      </c>
      <c r="I1132" s="413">
        <f t="shared" si="295"/>
        <v>225000</v>
      </c>
      <c r="J1132" s="311">
        <v>0.2</v>
      </c>
      <c r="K1132" s="415">
        <f t="shared" si="296"/>
        <v>45000</v>
      </c>
      <c r="L1132" s="415">
        <f t="shared" si="297"/>
        <v>180000</v>
      </c>
      <c r="M1132" s="57"/>
      <c r="N1132" s="57"/>
      <c r="O1132" s="197"/>
      <c r="P1132" s="57"/>
      <c r="Q1132" s="484" t="s">
        <v>58</v>
      </c>
      <c r="R1132" s="483">
        <v>162000</v>
      </c>
      <c r="S1132" s="155">
        <f>SUM(F1132*R1132)</f>
        <v>162000</v>
      </c>
      <c r="T1132" s="156">
        <v>0.2</v>
      </c>
      <c r="U1132" s="480">
        <f t="shared" si="293"/>
        <v>32400</v>
      </c>
      <c r="V1132" s="480">
        <f t="shared" si="298"/>
        <v>129600</v>
      </c>
      <c r="W1132" s="424">
        <f t="shared" si="299"/>
        <v>129600</v>
      </c>
      <c r="X1132" s="156">
        <v>0.11</v>
      </c>
      <c r="Y1132" s="424">
        <f t="shared" si="294"/>
        <v>143856</v>
      </c>
    </row>
    <row r="1133" spans="1:25" s="120" customFormat="1" ht="17.25" customHeight="1" x14ac:dyDescent="0.35">
      <c r="A1133" s="818"/>
      <c r="B1133" s="784"/>
      <c r="C1133" s="818"/>
      <c r="D1133" s="781"/>
      <c r="E1133" s="282" t="s">
        <v>307</v>
      </c>
      <c r="F1133" s="75">
        <v>3</v>
      </c>
      <c r="G1133" s="311" t="s">
        <v>45</v>
      </c>
      <c r="H1133" s="157">
        <v>2708750</v>
      </c>
      <c r="I1133" s="413">
        <f t="shared" si="295"/>
        <v>8126250</v>
      </c>
      <c r="J1133" s="311">
        <v>0.2</v>
      </c>
      <c r="K1133" s="415">
        <f t="shared" si="296"/>
        <v>1625250</v>
      </c>
      <c r="L1133" s="415">
        <f t="shared" si="297"/>
        <v>6501000</v>
      </c>
      <c r="M1133" s="57"/>
      <c r="N1133" s="57"/>
      <c r="O1133" s="197"/>
      <c r="P1133" s="57"/>
      <c r="Q1133" s="270" t="s">
        <v>140</v>
      </c>
      <c r="R1133" s="206">
        <v>1625000</v>
      </c>
      <c r="S1133" s="155">
        <f>SUM(F1133*R1133)</f>
        <v>4875000</v>
      </c>
      <c r="T1133" s="156">
        <v>0.25</v>
      </c>
      <c r="U1133" s="480">
        <f t="shared" si="293"/>
        <v>1218750</v>
      </c>
      <c r="V1133" s="480">
        <f t="shared" si="298"/>
        <v>3656250</v>
      </c>
      <c r="W1133" s="424">
        <f t="shared" si="299"/>
        <v>3656250</v>
      </c>
      <c r="X1133" s="156">
        <v>0.11</v>
      </c>
      <c r="Y1133" s="424">
        <f t="shared" si="294"/>
        <v>4058437.5</v>
      </c>
    </row>
    <row r="1134" spans="1:25" s="120" customFormat="1" ht="15.5" x14ac:dyDescent="0.35">
      <c r="A1134" s="818"/>
      <c r="B1134" s="784"/>
      <c r="C1134" s="818"/>
      <c r="D1134" s="781"/>
      <c r="E1134" s="125" t="s">
        <v>221</v>
      </c>
      <c r="F1134" s="75">
        <v>1</v>
      </c>
      <c r="G1134" s="158" t="s">
        <v>45</v>
      </c>
      <c r="H1134" s="157">
        <v>235000</v>
      </c>
      <c r="I1134" s="413">
        <f t="shared" si="295"/>
        <v>235000</v>
      </c>
      <c r="J1134" s="158">
        <v>0.2</v>
      </c>
      <c r="K1134" s="415">
        <f t="shared" si="296"/>
        <v>47000</v>
      </c>
      <c r="L1134" s="415">
        <f t="shared" si="297"/>
        <v>188000</v>
      </c>
      <c r="M1134" s="57"/>
      <c r="N1134" s="57"/>
      <c r="O1134" s="197"/>
      <c r="P1134" s="57"/>
      <c r="Q1134" s="484" t="s">
        <v>360</v>
      </c>
      <c r="R1134" s="483">
        <v>380000</v>
      </c>
      <c r="S1134" s="155">
        <f>SUM(F1134*R1134)</f>
        <v>380000</v>
      </c>
      <c r="T1134" s="156">
        <v>0.5</v>
      </c>
      <c r="U1134" s="480">
        <f t="shared" si="293"/>
        <v>190000</v>
      </c>
      <c r="V1134" s="480">
        <f t="shared" si="298"/>
        <v>190000</v>
      </c>
      <c r="W1134" s="424">
        <f t="shared" si="299"/>
        <v>190000</v>
      </c>
      <c r="X1134" s="156">
        <v>0.11</v>
      </c>
      <c r="Y1134" s="424">
        <f t="shared" si="294"/>
        <v>210900</v>
      </c>
    </row>
    <row r="1135" spans="1:25" s="120" customFormat="1" ht="15.5" x14ac:dyDescent="0.35">
      <c r="A1135" s="818"/>
      <c r="B1135" s="784"/>
      <c r="C1135" s="818"/>
      <c r="D1135" s="781"/>
      <c r="E1135" s="282" t="s">
        <v>295</v>
      </c>
      <c r="F1135" s="732">
        <v>1</v>
      </c>
      <c r="G1135" s="311" t="s">
        <v>45</v>
      </c>
      <c r="H1135" s="312">
        <v>1534000</v>
      </c>
      <c r="I1135" s="413">
        <f t="shared" si="295"/>
        <v>1534000</v>
      </c>
      <c r="J1135" s="311">
        <v>0</v>
      </c>
      <c r="K1135" s="415">
        <f t="shared" si="296"/>
        <v>0</v>
      </c>
      <c r="L1135" s="415">
        <f t="shared" si="297"/>
        <v>1534000</v>
      </c>
      <c r="M1135" s="57"/>
      <c r="N1135" s="57"/>
      <c r="O1135" s="197"/>
      <c r="P1135" s="57"/>
      <c r="Q1135" s="484" t="s">
        <v>258</v>
      </c>
      <c r="R1135" s="206">
        <v>557000</v>
      </c>
      <c r="S1135" s="155">
        <f>SUM(F1135*R1135)</f>
        <v>557000</v>
      </c>
      <c r="T1135" s="156">
        <v>0</v>
      </c>
      <c r="U1135" s="480">
        <f t="shared" si="293"/>
        <v>0</v>
      </c>
      <c r="V1135" s="480">
        <f t="shared" si="298"/>
        <v>557000</v>
      </c>
      <c r="W1135" s="424">
        <f t="shared" si="299"/>
        <v>557000</v>
      </c>
      <c r="X1135" s="156">
        <v>0.11</v>
      </c>
      <c r="Y1135" s="424">
        <f t="shared" si="294"/>
        <v>618270</v>
      </c>
    </row>
    <row r="1136" spans="1:25" s="120" customFormat="1" ht="15.5" x14ac:dyDescent="0.35">
      <c r="A1136" s="818"/>
      <c r="B1136" s="784"/>
      <c r="C1136" s="818"/>
      <c r="D1136" s="781"/>
      <c r="E1136" s="125" t="s">
        <v>155</v>
      </c>
      <c r="F1136" s="732">
        <v>3</v>
      </c>
      <c r="G1136" s="158" t="s">
        <v>45</v>
      </c>
      <c r="H1136" s="157">
        <v>1682000</v>
      </c>
      <c r="I1136" s="413">
        <f t="shared" si="295"/>
        <v>5046000</v>
      </c>
      <c r="J1136" s="311">
        <v>0</v>
      </c>
      <c r="K1136" s="415">
        <f t="shared" si="296"/>
        <v>0</v>
      </c>
      <c r="L1136" s="415">
        <f t="shared" si="297"/>
        <v>5046000</v>
      </c>
      <c r="M1136" s="57"/>
      <c r="N1136" s="57"/>
      <c r="O1136" s="197"/>
      <c r="P1136" s="57"/>
      <c r="Q1136" s="484" t="s">
        <v>258</v>
      </c>
      <c r="R1136" s="483">
        <v>557000</v>
      </c>
      <c r="S1136" s="155">
        <f>SUM(F1136*R1136)</f>
        <v>1671000</v>
      </c>
      <c r="T1136" s="156">
        <v>0</v>
      </c>
      <c r="U1136" s="480">
        <f t="shared" si="293"/>
        <v>0</v>
      </c>
      <c r="V1136" s="480">
        <f t="shared" si="298"/>
        <v>1671000</v>
      </c>
      <c r="W1136" s="424">
        <f t="shared" si="299"/>
        <v>1671000</v>
      </c>
      <c r="X1136" s="156">
        <v>0.11</v>
      </c>
      <c r="Y1136" s="424">
        <f t="shared" si="294"/>
        <v>1854810</v>
      </c>
    </row>
    <row r="1137" spans="1:25" s="120" customFormat="1" ht="15.5" x14ac:dyDescent="0.35">
      <c r="A1137" s="818"/>
      <c r="B1137" s="784"/>
      <c r="C1137" s="818"/>
      <c r="D1137" s="781"/>
      <c r="E1137" s="282" t="s">
        <v>172</v>
      </c>
      <c r="F1137" s="732">
        <v>3</v>
      </c>
      <c r="G1137" s="311" t="s">
        <v>45</v>
      </c>
      <c r="H1137" s="312">
        <v>2414000</v>
      </c>
      <c r="I1137" s="413">
        <f t="shared" si="295"/>
        <v>7242000</v>
      </c>
      <c r="J1137" s="311">
        <v>0</v>
      </c>
      <c r="K1137" s="415">
        <f t="shared" si="296"/>
        <v>0</v>
      </c>
      <c r="L1137" s="415">
        <f t="shared" si="297"/>
        <v>7242000</v>
      </c>
      <c r="M1137" s="57"/>
      <c r="N1137" s="57"/>
      <c r="O1137" s="197"/>
      <c r="P1137" s="57"/>
      <c r="Q1137" s="484" t="s">
        <v>258</v>
      </c>
      <c r="R1137" s="483">
        <v>900811</v>
      </c>
      <c r="S1137" s="155">
        <f>SUM(F1137*R1137)</f>
        <v>2702433</v>
      </c>
      <c r="T1137" s="156">
        <v>0</v>
      </c>
      <c r="U1137" s="480">
        <f t="shared" ref="U1137:U1168" si="300">SUM(S1137*T1137)</f>
        <v>0</v>
      </c>
      <c r="V1137" s="480">
        <f t="shared" si="298"/>
        <v>2702433</v>
      </c>
      <c r="W1137" s="424">
        <f t="shared" si="299"/>
        <v>2702433</v>
      </c>
      <c r="X1137" s="156">
        <v>0.11</v>
      </c>
      <c r="Y1137" s="424">
        <f t="shared" si="294"/>
        <v>2999700.63</v>
      </c>
    </row>
    <row r="1138" spans="1:25" s="120" customFormat="1" ht="15.5" x14ac:dyDescent="0.35">
      <c r="A1138" s="818"/>
      <c r="B1138" s="784"/>
      <c r="C1138" s="818"/>
      <c r="D1138" s="781"/>
      <c r="E1138" s="125" t="s">
        <v>156</v>
      </c>
      <c r="F1138" s="732">
        <v>1</v>
      </c>
      <c r="G1138" s="158" t="s">
        <v>39</v>
      </c>
      <c r="H1138" s="157">
        <v>489000</v>
      </c>
      <c r="I1138" s="413">
        <f t="shared" si="295"/>
        <v>489000</v>
      </c>
      <c r="J1138" s="311">
        <v>0</v>
      </c>
      <c r="K1138" s="415">
        <f t="shared" si="296"/>
        <v>0</v>
      </c>
      <c r="L1138" s="415">
        <f t="shared" si="297"/>
        <v>489000</v>
      </c>
      <c r="M1138" s="57"/>
      <c r="N1138" s="57"/>
      <c r="O1138" s="197"/>
      <c r="P1138" s="57"/>
      <c r="Q1138" s="484" t="s">
        <v>258</v>
      </c>
      <c r="R1138" s="483">
        <v>211255</v>
      </c>
      <c r="S1138" s="155">
        <f>SUM(F1138*R1138)</f>
        <v>211255</v>
      </c>
      <c r="T1138" s="156">
        <v>0</v>
      </c>
      <c r="U1138" s="480">
        <f t="shared" si="300"/>
        <v>0</v>
      </c>
      <c r="V1138" s="480">
        <f t="shared" si="298"/>
        <v>211255</v>
      </c>
      <c r="W1138" s="424">
        <f t="shared" si="299"/>
        <v>211255</v>
      </c>
      <c r="X1138" s="156">
        <v>0.11</v>
      </c>
      <c r="Y1138" s="424">
        <f t="shared" si="294"/>
        <v>234493.05</v>
      </c>
    </row>
    <row r="1139" spans="1:25" s="120" customFormat="1" ht="15.5" x14ac:dyDescent="0.35">
      <c r="A1139" s="818"/>
      <c r="B1139" s="784"/>
      <c r="C1139" s="818"/>
      <c r="D1139" s="781"/>
      <c r="E1139" s="125" t="s">
        <v>43</v>
      </c>
      <c r="F1139" s="732">
        <v>1</v>
      </c>
      <c r="G1139" s="158" t="s">
        <v>39</v>
      </c>
      <c r="H1139" s="157">
        <v>5588000</v>
      </c>
      <c r="I1139" s="413">
        <f t="shared" si="295"/>
        <v>5588000</v>
      </c>
      <c r="J1139" s="311">
        <v>0</v>
      </c>
      <c r="K1139" s="415">
        <f t="shared" si="296"/>
        <v>0</v>
      </c>
      <c r="L1139" s="415">
        <f t="shared" si="297"/>
        <v>5588000</v>
      </c>
      <c r="M1139" s="57"/>
      <c r="N1139" s="57"/>
      <c r="O1139" s="197"/>
      <c r="P1139" s="57"/>
      <c r="Q1139" s="484" t="s">
        <v>258</v>
      </c>
      <c r="R1139" s="483">
        <v>2417690</v>
      </c>
      <c r="S1139" s="155">
        <f>SUM(F1139*R1139)</f>
        <v>2417690</v>
      </c>
      <c r="T1139" s="156">
        <v>0</v>
      </c>
      <c r="U1139" s="480">
        <f t="shared" si="300"/>
        <v>0</v>
      </c>
      <c r="V1139" s="480">
        <f t="shared" si="298"/>
        <v>2417690</v>
      </c>
      <c r="W1139" s="424">
        <f t="shared" si="299"/>
        <v>2417690</v>
      </c>
      <c r="X1139" s="156">
        <v>0.11</v>
      </c>
      <c r="Y1139" s="424">
        <f t="shared" si="294"/>
        <v>2683635.9</v>
      </c>
    </row>
    <row r="1140" spans="1:25" s="120" customFormat="1" ht="15.5" x14ac:dyDescent="0.35">
      <c r="A1140" s="818"/>
      <c r="B1140" s="784"/>
      <c r="C1140" s="818"/>
      <c r="D1140" s="781"/>
      <c r="E1140" s="282" t="s">
        <v>174</v>
      </c>
      <c r="F1140" s="732">
        <v>1</v>
      </c>
      <c r="G1140" s="311" t="s">
        <v>45</v>
      </c>
      <c r="H1140" s="312">
        <v>1534000</v>
      </c>
      <c r="I1140" s="413">
        <f t="shared" si="295"/>
        <v>1534000</v>
      </c>
      <c r="J1140" s="311">
        <v>0</v>
      </c>
      <c r="K1140" s="415">
        <f t="shared" si="296"/>
        <v>0</v>
      </c>
      <c r="L1140" s="415">
        <f t="shared" si="297"/>
        <v>1534000</v>
      </c>
      <c r="M1140" s="57"/>
      <c r="N1140" s="57"/>
      <c r="O1140" s="197"/>
      <c r="P1140" s="57"/>
      <c r="Q1140" s="484" t="s">
        <v>258</v>
      </c>
      <c r="R1140" s="483">
        <v>557000</v>
      </c>
      <c r="S1140" s="155">
        <f>SUM(F1140*R1140)</f>
        <v>557000</v>
      </c>
      <c r="T1140" s="156">
        <v>0</v>
      </c>
      <c r="U1140" s="480">
        <f t="shared" si="300"/>
        <v>0</v>
      </c>
      <c r="V1140" s="480">
        <f t="shared" si="298"/>
        <v>557000</v>
      </c>
      <c r="W1140" s="424">
        <f t="shared" si="299"/>
        <v>557000</v>
      </c>
      <c r="X1140" s="156">
        <v>0.11</v>
      </c>
      <c r="Y1140" s="424">
        <f t="shared" si="294"/>
        <v>618270</v>
      </c>
    </row>
    <row r="1141" spans="1:25" s="120" customFormat="1" ht="15.5" x14ac:dyDescent="0.35">
      <c r="A1141" s="818"/>
      <c r="B1141" s="784"/>
      <c r="C1141" s="818"/>
      <c r="D1141" s="781"/>
      <c r="E1141" s="125" t="s">
        <v>59</v>
      </c>
      <c r="F1141" s="732">
        <v>2</v>
      </c>
      <c r="G1141" s="158" t="s">
        <v>42</v>
      </c>
      <c r="H1141" s="157">
        <v>2892000</v>
      </c>
      <c r="I1141" s="413">
        <f t="shared" si="295"/>
        <v>5784000</v>
      </c>
      <c r="J1141" s="311">
        <v>0</v>
      </c>
      <c r="K1141" s="415">
        <f t="shared" si="296"/>
        <v>0</v>
      </c>
      <c r="L1141" s="415">
        <f t="shared" si="297"/>
        <v>5784000</v>
      </c>
      <c r="M1141" s="57"/>
      <c r="N1141" s="57"/>
      <c r="O1141" s="197"/>
      <c r="P1141" s="57"/>
      <c r="Q1141" s="484" t="s">
        <v>258</v>
      </c>
      <c r="R1141" s="483">
        <v>1462000</v>
      </c>
      <c r="S1141" s="155">
        <f>SUM(F1141*R1141)</f>
        <v>2924000</v>
      </c>
      <c r="T1141" s="156">
        <v>0</v>
      </c>
      <c r="U1141" s="480">
        <f t="shared" si="300"/>
        <v>0</v>
      </c>
      <c r="V1141" s="480">
        <f t="shared" si="298"/>
        <v>2924000</v>
      </c>
      <c r="W1141" s="424">
        <f t="shared" si="299"/>
        <v>2924000</v>
      </c>
      <c r="X1141" s="156">
        <v>0.11</v>
      </c>
      <c r="Y1141" s="424">
        <f t="shared" si="294"/>
        <v>3245640</v>
      </c>
    </row>
    <row r="1142" spans="1:25" s="120" customFormat="1" ht="15.5" x14ac:dyDescent="0.35">
      <c r="A1142" s="818"/>
      <c r="B1142" s="784"/>
      <c r="C1142" s="818"/>
      <c r="D1142" s="781"/>
      <c r="E1142" s="125" t="s">
        <v>111</v>
      </c>
      <c r="F1142" s="732">
        <v>4</v>
      </c>
      <c r="G1142" s="158" t="s">
        <v>42</v>
      </c>
      <c r="H1142" s="157">
        <v>1816000</v>
      </c>
      <c r="I1142" s="413">
        <f t="shared" si="295"/>
        <v>7264000</v>
      </c>
      <c r="J1142" s="311">
        <v>0</v>
      </c>
      <c r="K1142" s="415">
        <f t="shared" si="296"/>
        <v>0</v>
      </c>
      <c r="L1142" s="415">
        <f t="shared" si="297"/>
        <v>7264000</v>
      </c>
      <c r="M1142" s="57"/>
      <c r="N1142" s="57"/>
      <c r="O1142" s="197"/>
      <c r="P1142" s="57"/>
      <c r="Q1142" s="484" t="s">
        <v>258</v>
      </c>
      <c r="R1142" s="483">
        <v>658000</v>
      </c>
      <c r="S1142" s="155">
        <f>SUM(F1142*R1142)</f>
        <v>2632000</v>
      </c>
      <c r="T1142" s="156">
        <v>0</v>
      </c>
      <c r="U1142" s="480">
        <f t="shared" si="300"/>
        <v>0</v>
      </c>
      <c r="V1142" s="480">
        <f t="shared" si="298"/>
        <v>2632000</v>
      </c>
      <c r="W1142" s="424">
        <f t="shared" si="299"/>
        <v>2632000</v>
      </c>
      <c r="X1142" s="156">
        <v>0.11</v>
      </c>
      <c r="Y1142" s="424">
        <f t="shared" si="294"/>
        <v>2921520</v>
      </c>
    </row>
    <row r="1143" spans="1:25" s="120" customFormat="1" ht="15.5" x14ac:dyDescent="0.35">
      <c r="A1143" s="818"/>
      <c r="B1143" s="784"/>
      <c r="C1143" s="818"/>
      <c r="D1143" s="781"/>
      <c r="E1143" s="282" t="s">
        <v>285</v>
      </c>
      <c r="F1143" s="75">
        <v>5</v>
      </c>
      <c r="G1143" s="311" t="s">
        <v>46</v>
      </c>
      <c r="H1143" s="312">
        <v>206250</v>
      </c>
      <c r="I1143" s="413">
        <f t="shared" si="295"/>
        <v>1031250</v>
      </c>
      <c r="J1143" s="311">
        <v>0.2</v>
      </c>
      <c r="K1143" s="415">
        <f t="shared" si="296"/>
        <v>206250</v>
      </c>
      <c r="L1143" s="415">
        <f t="shared" si="297"/>
        <v>825000</v>
      </c>
      <c r="M1143" s="57"/>
      <c r="N1143" s="57"/>
      <c r="O1143" s="197"/>
      <c r="P1143" s="57"/>
      <c r="Q1143" s="270" t="s">
        <v>88</v>
      </c>
      <c r="R1143" s="483">
        <v>49550</v>
      </c>
      <c r="S1143" s="155">
        <f>SUM(F1143*R1143)</f>
        <v>247750</v>
      </c>
      <c r="T1143" s="156">
        <v>0</v>
      </c>
      <c r="U1143" s="480">
        <f t="shared" si="300"/>
        <v>0</v>
      </c>
      <c r="V1143" s="480">
        <f t="shared" si="298"/>
        <v>247750</v>
      </c>
      <c r="W1143" s="424">
        <f t="shared" si="299"/>
        <v>247750</v>
      </c>
      <c r="X1143" s="156">
        <v>0.11</v>
      </c>
      <c r="Y1143" s="424">
        <f t="shared" si="294"/>
        <v>275002.5</v>
      </c>
    </row>
    <row r="1144" spans="1:25" s="120" customFormat="1" ht="15.5" x14ac:dyDescent="0.35">
      <c r="A1144" s="818"/>
      <c r="B1144" s="784"/>
      <c r="C1144" s="818"/>
      <c r="D1144" s="781"/>
      <c r="E1144" s="125" t="s">
        <v>355</v>
      </c>
      <c r="F1144" s="732">
        <v>10</v>
      </c>
      <c r="G1144" s="158" t="s">
        <v>45</v>
      </c>
      <c r="H1144" s="157">
        <v>75000</v>
      </c>
      <c r="I1144" s="413">
        <f t="shared" si="295"/>
        <v>750000</v>
      </c>
      <c r="J1144" s="311">
        <v>0.2</v>
      </c>
      <c r="K1144" s="415">
        <f t="shared" si="296"/>
        <v>150000</v>
      </c>
      <c r="L1144" s="415">
        <f t="shared" si="297"/>
        <v>600000</v>
      </c>
      <c r="M1144" s="57"/>
      <c r="N1144" s="57"/>
      <c r="O1144" s="197"/>
      <c r="P1144" s="57"/>
      <c r="Q1144" s="484" t="s">
        <v>68</v>
      </c>
      <c r="R1144" s="483">
        <v>40000</v>
      </c>
      <c r="S1144" s="155">
        <f>SUM(F1144*R1144)</f>
        <v>400000</v>
      </c>
      <c r="T1144" s="156">
        <v>0</v>
      </c>
      <c r="U1144" s="480">
        <f t="shared" si="300"/>
        <v>0</v>
      </c>
      <c r="V1144" s="480">
        <f t="shared" si="298"/>
        <v>400000</v>
      </c>
      <c r="W1144" s="424">
        <f t="shared" si="299"/>
        <v>400000</v>
      </c>
      <c r="X1144" s="156">
        <v>0</v>
      </c>
      <c r="Y1144" s="424">
        <f t="shared" ref="Y1144:Y1175" si="301">SUM(W1144+(W1144*X1144))</f>
        <v>400000</v>
      </c>
    </row>
    <row r="1145" spans="1:25" s="120" customFormat="1" ht="15.5" x14ac:dyDescent="0.35">
      <c r="A1145" s="818"/>
      <c r="B1145" s="784"/>
      <c r="C1145" s="818"/>
      <c r="D1145" s="781"/>
      <c r="E1145" s="125" t="s">
        <v>163</v>
      </c>
      <c r="F1145" s="732">
        <v>6</v>
      </c>
      <c r="G1145" s="311" t="s">
        <v>45</v>
      </c>
      <c r="H1145" s="157">
        <v>1260000</v>
      </c>
      <c r="I1145" s="413">
        <f t="shared" si="295"/>
        <v>7560000</v>
      </c>
      <c r="J1145" s="311">
        <v>0.2</v>
      </c>
      <c r="K1145" s="415">
        <f t="shared" si="296"/>
        <v>1512000</v>
      </c>
      <c r="L1145" s="415">
        <f t="shared" si="297"/>
        <v>6048000</v>
      </c>
      <c r="M1145" s="57"/>
      <c r="N1145" s="57"/>
      <c r="O1145" s="197"/>
      <c r="P1145" s="57"/>
      <c r="Q1145" s="484" t="s">
        <v>361</v>
      </c>
      <c r="R1145" s="483">
        <v>1491000</v>
      </c>
      <c r="S1145" s="155">
        <f>SUM(F1145*R1145)</f>
        <v>8946000</v>
      </c>
      <c r="T1145" s="156">
        <v>0.5</v>
      </c>
      <c r="U1145" s="480">
        <f t="shared" si="300"/>
        <v>4473000</v>
      </c>
      <c r="V1145" s="480">
        <f t="shared" si="298"/>
        <v>4473000</v>
      </c>
      <c r="W1145" s="424">
        <f t="shared" si="299"/>
        <v>4473000</v>
      </c>
      <c r="X1145" s="156">
        <v>0.11</v>
      </c>
      <c r="Y1145" s="424">
        <f t="shared" si="301"/>
        <v>4965030</v>
      </c>
    </row>
    <row r="1146" spans="1:25" s="120" customFormat="1" ht="15.5" x14ac:dyDescent="0.35">
      <c r="A1146" s="818"/>
      <c r="B1146" s="784"/>
      <c r="C1146" s="818"/>
      <c r="D1146" s="781"/>
      <c r="E1146" s="125" t="s">
        <v>534</v>
      </c>
      <c r="F1146" s="75">
        <v>50</v>
      </c>
      <c r="G1146" s="158" t="s">
        <v>50</v>
      </c>
      <c r="H1146" s="157">
        <v>3688</v>
      </c>
      <c r="I1146" s="413">
        <f t="shared" si="295"/>
        <v>184400</v>
      </c>
      <c r="J1146" s="158">
        <v>0.2</v>
      </c>
      <c r="K1146" s="415">
        <f t="shared" si="296"/>
        <v>36880</v>
      </c>
      <c r="L1146" s="415">
        <f t="shared" si="297"/>
        <v>147520</v>
      </c>
      <c r="M1146" s="57"/>
      <c r="N1146" s="57"/>
      <c r="O1146" s="197"/>
      <c r="P1146" s="57"/>
      <c r="Q1146" s="484" t="s">
        <v>104</v>
      </c>
      <c r="R1146" s="483">
        <v>1500</v>
      </c>
      <c r="S1146" s="155">
        <f>SUM(F1146*R1146)</f>
        <v>75000</v>
      </c>
      <c r="T1146" s="156">
        <v>0</v>
      </c>
      <c r="U1146" s="480">
        <f t="shared" si="300"/>
        <v>0</v>
      </c>
      <c r="V1146" s="480">
        <f t="shared" si="298"/>
        <v>75000</v>
      </c>
      <c r="W1146" s="424">
        <f t="shared" si="299"/>
        <v>75000</v>
      </c>
      <c r="X1146" s="156">
        <v>0.11</v>
      </c>
      <c r="Y1146" s="424">
        <f t="shared" si="301"/>
        <v>83250</v>
      </c>
    </row>
    <row r="1147" spans="1:25" s="120" customFormat="1" ht="15.5" x14ac:dyDescent="0.35">
      <c r="A1147" s="818"/>
      <c r="B1147" s="784"/>
      <c r="C1147" s="818"/>
      <c r="D1147" s="781"/>
      <c r="E1147" s="125" t="s">
        <v>108</v>
      </c>
      <c r="F1147" s="732">
        <v>500</v>
      </c>
      <c r="G1147" s="311" t="s">
        <v>50</v>
      </c>
      <c r="H1147" s="157">
        <v>1563</v>
      </c>
      <c r="I1147" s="413">
        <f t="shared" si="295"/>
        <v>781500</v>
      </c>
      <c r="J1147" s="311">
        <v>0.2</v>
      </c>
      <c r="K1147" s="415">
        <f t="shared" si="296"/>
        <v>156300</v>
      </c>
      <c r="L1147" s="415">
        <f t="shared" si="297"/>
        <v>625200</v>
      </c>
      <c r="M1147" s="57"/>
      <c r="N1147" s="57"/>
      <c r="O1147" s="197"/>
      <c r="P1147" s="57"/>
      <c r="Q1147" s="484" t="s">
        <v>198</v>
      </c>
      <c r="R1147" s="483">
        <v>550</v>
      </c>
      <c r="S1147" s="155">
        <f>SUM(F1147*R1147)</f>
        <v>275000</v>
      </c>
      <c r="T1147" s="156">
        <v>0</v>
      </c>
      <c r="U1147" s="480">
        <f t="shared" si="300"/>
        <v>0</v>
      </c>
      <c r="V1147" s="480">
        <f t="shared" si="298"/>
        <v>275000</v>
      </c>
      <c r="W1147" s="424">
        <f t="shared" si="299"/>
        <v>275000</v>
      </c>
      <c r="X1147" s="156">
        <v>0</v>
      </c>
      <c r="Y1147" s="424">
        <f t="shared" si="301"/>
        <v>275000</v>
      </c>
    </row>
    <row r="1148" spans="1:25" s="120" customFormat="1" ht="15.5" x14ac:dyDescent="0.35">
      <c r="A1148" s="818"/>
      <c r="B1148" s="784"/>
      <c r="C1148" s="818"/>
      <c r="D1148" s="781"/>
      <c r="E1148" s="282" t="s">
        <v>191</v>
      </c>
      <c r="F1148" s="732">
        <v>3</v>
      </c>
      <c r="G1148" s="311" t="s">
        <v>42</v>
      </c>
      <c r="H1148" s="157">
        <v>339000</v>
      </c>
      <c r="I1148" s="413">
        <f t="shared" si="295"/>
        <v>1017000</v>
      </c>
      <c r="J1148" s="311">
        <v>0</v>
      </c>
      <c r="K1148" s="415">
        <f t="shared" si="296"/>
        <v>0</v>
      </c>
      <c r="L1148" s="415">
        <f t="shared" si="297"/>
        <v>1017000</v>
      </c>
      <c r="M1148" s="57"/>
      <c r="N1148" s="57"/>
      <c r="O1148" s="197"/>
      <c r="P1148" s="57"/>
      <c r="Q1148" s="484" t="s">
        <v>258</v>
      </c>
      <c r="R1148" s="483">
        <v>150000</v>
      </c>
      <c r="S1148" s="155">
        <f>SUM(F1148*R1148)</f>
        <v>450000</v>
      </c>
      <c r="T1148" s="156">
        <v>0</v>
      </c>
      <c r="U1148" s="480">
        <f t="shared" si="300"/>
        <v>0</v>
      </c>
      <c r="V1148" s="480">
        <f t="shared" si="298"/>
        <v>450000</v>
      </c>
      <c r="W1148" s="424">
        <f t="shared" si="299"/>
        <v>450000</v>
      </c>
      <c r="X1148" s="156">
        <v>0.11</v>
      </c>
      <c r="Y1148" s="424">
        <f t="shared" si="301"/>
        <v>499500</v>
      </c>
    </row>
    <row r="1149" spans="1:25" s="120" customFormat="1" ht="15.5" x14ac:dyDescent="0.35">
      <c r="A1149" s="818"/>
      <c r="B1149" s="784"/>
      <c r="C1149" s="818"/>
      <c r="D1149" s="781"/>
      <c r="E1149" s="282" t="s">
        <v>294</v>
      </c>
      <c r="F1149" s="732">
        <v>1</v>
      </c>
      <c r="G1149" s="311" t="s">
        <v>39</v>
      </c>
      <c r="H1149" s="312">
        <v>2420000</v>
      </c>
      <c r="I1149" s="413">
        <f t="shared" si="295"/>
        <v>2420000</v>
      </c>
      <c r="J1149" s="311">
        <v>0</v>
      </c>
      <c r="K1149" s="415">
        <f t="shared" si="296"/>
        <v>0</v>
      </c>
      <c r="L1149" s="415">
        <f t="shared" si="297"/>
        <v>2420000</v>
      </c>
      <c r="M1149" s="57"/>
      <c r="N1149" s="57"/>
      <c r="O1149" s="197"/>
      <c r="P1149" s="57"/>
      <c r="Q1149" s="484" t="s">
        <v>40</v>
      </c>
      <c r="R1149" s="483">
        <v>2094000</v>
      </c>
      <c r="S1149" s="155">
        <f>SUM(F1149*R1149)</f>
        <v>2094000</v>
      </c>
      <c r="T1149" s="156">
        <v>0.45</v>
      </c>
      <c r="U1149" s="480">
        <f t="shared" si="300"/>
        <v>942300</v>
      </c>
      <c r="V1149" s="480">
        <f t="shared" si="298"/>
        <v>1151700</v>
      </c>
      <c r="W1149" s="424">
        <f t="shared" si="299"/>
        <v>1151700</v>
      </c>
      <c r="X1149" s="156">
        <v>0</v>
      </c>
      <c r="Y1149" s="424">
        <f t="shared" si="301"/>
        <v>1151700</v>
      </c>
    </row>
    <row r="1150" spans="1:25" s="35" customFormat="1" ht="15.5" x14ac:dyDescent="0.35">
      <c r="A1150" s="818"/>
      <c r="B1150" s="784"/>
      <c r="C1150" s="818"/>
      <c r="D1150" s="781"/>
      <c r="E1150" s="282" t="s">
        <v>297</v>
      </c>
      <c r="F1150" s="75">
        <v>1</v>
      </c>
      <c r="G1150" s="311" t="s">
        <v>39</v>
      </c>
      <c r="H1150" s="312">
        <v>2420000</v>
      </c>
      <c r="I1150" s="413">
        <f t="shared" si="295"/>
        <v>2420000</v>
      </c>
      <c r="J1150" s="311">
        <v>0</v>
      </c>
      <c r="K1150" s="415">
        <f t="shared" si="296"/>
        <v>0</v>
      </c>
      <c r="L1150" s="415">
        <f t="shared" si="297"/>
        <v>2420000</v>
      </c>
      <c r="M1150" s="57"/>
      <c r="N1150" s="57"/>
      <c r="O1150" s="197"/>
      <c r="P1150" s="57"/>
      <c r="Q1150" s="484" t="s">
        <v>258</v>
      </c>
      <c r="R1150" s="220">
        <v>1046980</v>
      </c>
      <c r="S1150" s="155">
        <f>SUM(F1150*R1150)</f>
        <v>1046980</v>
      </c>
      <c r="T1150" s="156">
        <v>0</v>
      </c>
      <c r="U1150" s="480">
        <f t="shared" si="300"/>
        <v>0</v>
      </c>
      <c r="V1150" s="480">
        <f t="shared" si="298"/>
        <v>1046980</v>
      </c>
      <c r="W1150" s="424">
        <f t="shared" si="299"/>
        <v>1046980</v>
      </c>
      <c r="X1150" s="156">
        <v>0.11</v>
      </c>
      <c r="Y1150" s="424">
        <f t="shared" si="301"/>
        <v>1162147.8</v>
      </c>
    </row>
    <row r="1151" spans="1:25" s="120" customFormat="1" ht="15.5" x14ac:dyDescent="0.35">
      <c r="A1151" s="818"/>
      <c r="B1151" s="784"/>
      <c r="C1151" s="818"/>
      <c r="D1151" s="781"/>
      <c r="E1151" s="282" t="s">
        <v>178</v>
      </c>
      <c r="F1151" s="732">
        <v>2</v>
      </c>
      <c r="G1151" s="311" t="s">
        <v>39</v>
      </c>
      <c r="H1151" s="312">
        <v>3328000</v>
      </c>
      <c r="I1151" s="413">
        <f t="shared" si="295"/>
        <v>6656000</v>
      </c>
      <c r="J1151" s="311">
        <v>0</v>
      </c>
      <c r="K1151" s="415">
        <f t="shared" si="296"/>
        <v>0</v>
      </c>
      <c r="L1151" s="415">
        <f t="shared" si="297"/>
        <v>6656000</v>
      </c>
      <c r="M1151" s="57"/>
      <c r="N1151" s="57"/>
      <c r="O1151" s="197"/>
      <c r="P1151" s="57"/>
      <c r="Q1151" s="484" t="s">
        <v>258</v>
      </c>
      <c r="R1151" s="483">
        <v>500500</v>
      </c>
      <c r="S1151" s="155">
        <f>SUM(F1151*R1151)</f>
        <v>1001000</v>
      </c>
      <c r="T1151" s="156">
        <v>0</v>
      </c>
      <c r="U1151" s="480">
        <f t="shared" si="300"/>
        <v>0</v>
      </c>
      <c r="V1151" s="480">
        <f t="shared" si="298"/>
        <v>1001000</v>
      </c>
      <c r="W1151" s="424">
        <f t="shared" si="299"/>
        <v>1001000</v>
      </c>
      <c r="X1151" s="156">
        <v>0.11</v>
      </c>
      <c r="Y1151" s="424">
        <f t="shared" si="301"/>
        <v>1111110</v>
      </c>
    </row>
    <row r="1152" spans="1:25" s="120" customFormat="1" ht="15.5" x14ac:dyDescent="0.35">
      <c r="A1152" s="818"/>
      <c r="B1152" s="784"/>
      <c r="C1152" s="818"/>
      <c r="D1152" s="781"/>
      <c r="E1152" s="125" t="s">
        <v>61</v>
      </c>
      <c r="F1152" s="732">
        <v>1</v>
      </c>
      <c r="G1152" s="311" t="s">
        <v>39</v>
      </c>
      <c r="H1152" s="157">
        <v>3609000</v>
      </c>
      <c r="I1152" s="413">
        <f t="shared" si="295"/>
        <v>3609000</v>
      </c>
      <c r="J1152" s="311">
        <v>0</v>
      </c>
      <c r="K1152" s="415">
        <f t="shared" si="296"/>
        <v>0</v>
      </c>
      <c r="L1152" s="415">
        <f t="shared" si="297"/>
        <v>3609000</v>
      </c>
      <c r="M1152" s="57"/>
      <c r="N1152" s="57"/>
      <c r="O1152" s="197"/>
      <c r="P1152" s="57"/>
      <c r="Q1152" s="484" t="s">
        <v>360</v>
      </c>
      <c r="R1152" s="483">
        <v>1561285</v>
      </c>
      <c r="S1152" s="155">
        <f>SUM(F1152*R1152)</f>
        <v>1561285</v>
      </c>
      <c r="T1152" s="156">
        <v>0.5</v>
      </c>
      <c r="U1152" s="480">
        <f t="shared" si="300"/>
        <v>780642.5</v>
      </c>
      <c r="V1152" s="480">
        <f t="shared" si="298"/>
        <v>780642.5</v>
      </c>
      <c r="W1152" s="424">
        <f t="shared" si="299"/>
        <v>780642.5</v>
      </c>
      <c r="X1152" s="156">
        <v>0.11</v>
      </c>
      <c r="Y1152" s="424">
        <f t="shared" si="301"/>
        <v>866513.17500000005</v>
      </c>
    </row>
    <row r="1153" spans="1:125" s="120" customFormat="1" ht="15.5" x14ac:dyDescent="0.35">
      <c r="A1153" s="818"/>
      <c r="B1153" s="784"/>
      <c r="C1153" s="818"/>
      <c r="D1153" s="781"/>
      <c r="E1153" s="125" t="s">
        <v>103</v>
      </c>
      <c r="F1153" s="732">
        <v>1</v>
      </c>
      <c r="G1153" s="158" t="s">
        <v>39</v>
      </c>
      <c r="H1153" s="157">
        <v>929000</v>
      </c>
      <c r="I1153" s="413">
        <f t="shared" si="295"/>
        <v>929000</v>
      </c>
      <c r="J1153" s="311">
        <v>0</v>
      </c>
      <c r="K1153" s="415">
        <f t="shared" si="296"/>
        <v>0</v>
      </c>
      <c r="L1153" s="415">
        <f t="shared" si="297"/>
        <v>929000</v>
      </c>
      <c r="M1153" s="57"/>
      <c r="N1153" s="57"/>
      <c r="O1153" s="197"/>
      <c r="P1153" s="57"/>
      <c r="Q1153" s="484" t="s">
        <v>258</v>
      </c>
      <c r="R1153" s="483">
        <v>401830</v>
      </c>
      <c r="S1153" s="155">
        <f>SUM(F1153*R1153)</f>
        <v>401830</v>
      </c>
      <c r="T1153" s="156">
        <v>0</v>
      </c>
      <c r="U1153" s="480">
        <f t="shared" si="300"/>
        <v>0</v>
      </c>
      <c r="V1153" s="480">
        <f t="shared" si="298"/>
        <v>401830</v>
      </c>
      <c r="W1153" s="424">
        <f t="shared" si="299"/>
        <v>401830</v>
      </c>
      <c r="X1153" s="156">
        <v>0.11</v>
      </c>
      <c r="Y1153" s="424">
        <f t="shared" si="301"/>
        <v>446031.3</v>
      </c>
    </row>
    <row r="1154" spans="1:125" s="120" customFormat="1" ht="15.5" x14ac:dyDescent="0.35">
      <c r="A1154" s="818"/>
      <c r="B1154" s="784"/>
      <c r="C1154" s="818"/>
      <c r="D1154" s="781"/>
      <c r="E1154" s="282" t="s">
        <v>257</v>
      </c>
      <c r="F1154" s="75">
        <v>1</v>
      </c>
      <c r="G1154" s="311" t="s">
        <v>45</v>
      </c>
      <c r="H1154" s="312">
        <v>3019000</v>
      </c>
      <c r="I1154" s="413">
        <f t="shared" si="295"/>
        <v>3019000</v>
      </c>
      <c r="J1154" s="311">
        <v>0.2</v>
      </c>
      <c r="K1154" s="415">
        <f t="shared" si="296"/>
        <v>603800</v>
      </c>
      <c r="L1154" s="415">
        <f t="shared" si="297"/>
        <v>2415200</v>
      </c>
      <c r="M1154" s="57"/>
      <c r="N1154" s="57"/>
      <c r="O1154" s="197"/>
      <c r="P1154" s="57"/>
      <c r="Q1154" s="270" t="s">
        <v>118</v>
      </c>
      <c r="R1154" s="483">
        <v>2173500</v>
      </c>
      <c r="S1154" s="155">
        <f>SUM(F1154*R1154)</f>
        <v>2173500</v>
      </c>
      <c r="T1154" s="156">
        <v>0.2</v>
      </c>
      <c r="U1154" s="480">
        <f t="shared" si="300"/>
        <v>434700</v>
      </c>
      <c r="V1154" s="480">
        <f t="shared" si="298"/>
        <v>1738800</v>
      </c>
      <c r="W1154" s="424">
        <f t="shared" si="299"/>
        <v>1738800</v>
      </c>
      <c r="X1154" s="156">
        <v>0.11</v>
      </c>
      <c r="Y1154" s="424">
        <f t="shared" si="301"/>
        <v>1930068</v>
      </c>
    </row>
    <row r="1155" spans="1:125" s="119" customFormat="1" ht="14.25" customHeight="1" x14ac:dyDescent="0.35">
      <c r="A1155" s="818"/>
      <c r="B1155" s="784"/>
      <c r="C1155" s="818"/>
      <c r="D1155" s="781"/>
      <c r="E1155" s="282" t="s">
        <v>367</v>
      </c>
      <c r="F1155" s="732">
        <v>2</v>
      </c>
      <c r="G1155" s="311" t="s">
        <v>123</v>
      </c>
      <c r="H1155" s="157">
        <v>611250</v>
      </c>
      <c r="I1155" s="413">
        <f t="shared" si="295"/>
        <v>1222500</v>
      </c>
      <c r="J1155" s="311">
        <v>0.2</v>
      </c>
      <c r="K1155" s="415">
        <f t="shared" si="296"/>
        <v>244500</v>
      </c>
      <c r="L1155" s="415">
        <f t="shared" si="297"/>
        <v>978000</v>
      </c>
      <c r="M1155" s="57"/>
      <c r="N1155" s="57"/>
      <c r="O1155" s="197"/>
      <c r="P1155" s="57"/>
      <c r="Q1155" s="484" t="s">
        <v>78</v>
      </c>
      <c r="R1155" s="483">
        <v>225225</v>
      </c>
      <c r="S1155" s="155">
        <f>SUM(F1155*R1155)</f>
        <v>450450</v>
      </c>
      <c r="T1155" s="156">
        <v>0.45</v>
      </c>
      <c r="U1155" s="480">
        <f t="shared" si="300"/>
        <v>202702.5</v>
      </c>
      <c r="V1155" s="480">
        <f t="shared" si="298"/>
        <v>247747.5</v>
      </c>
      <c r="W1155" s="424">
        <f t="shared" si="299"/>
        <v>247747.5</v>
      </c>
      <c r="X1155" s="156">
        <v>0.11</v>
      </c>
      <c r="Y1155" s="424">
        <f t="shared" si="301"/>
        <v>274999.72499999998</v>
      </c>
    </row>
    <row r="1156" spans="1:125" s="119" customFormat="1" ht="15.5" x14ac:dyDescent="0.35">
      <c r="A1156" s="818"/>
      <c r="B1156" s="784"/>
      <c r="C1156" s="818"/>
      <c r="D1156" s="781"/>
      <c r="E1156" s="282" t="s">
        <v>639</v>
      </c>
      <c r="F1156" s="732">
        <v>20</v>
      </c>
      <c r="G1156" s="311" t="s">
        <v>52</v>
      </c>
      <c r="H1156" s="312">
        <v>217500</v>
      </c>
      <c r="I1156" s="413">
        <f t="shared" si="295"/>
        <v>4350000</v>
      </c>
      <c r="J1156" s="311">
        <v>0.2</v>
      </c>
      <c r="K1156" s="415">
        <f t="shared" si="296"/>
        <v>870000</v>
      </c>
      <c r="L1156" s="415">
        <f t="shared" si="297"/>
        <v>3480000</v>
      </c>
      <c r="M1156" s="159"/>
      <c r="N1156" s="57"/>
      <c r="O1156" s="197"/>
      <c r="P1156" s="159"/>
      <c r="Q1156" s="484" t="s">
        <v>40</v>
      </c>
      <c r="R1156" s="350">
        <v>93600</v>
      </c>
      <c r="S1156" s="155">
        <f>SUM(F1156*R1156)</f>
        <v>1872000</v>
      </c>
      <c r="T1156" s="156">
        <v>0</v>
      </c>
      <c r="U1156" s="480">
        <f t="shared" si="300"/>
        <v>0</v>
      </c>
      <c r="V1156" s="480">
        <f t="shared" si="298"/>
        <v>1872000</v>
      </c>
      <c r="W1156" s="424">
        <f t="shared" si="299"/>
        <v>1872000</v>
      </c>
      <c r="X1156" s="156">
        <v>0.11</v>
      </c>
      <c r="Y1156" s="424">
        <f t="shared" si="301"/>
        <v>2077920</v>
      </c>
    </row>
    <row r="1157" spans="1:125" s="119" customFormat="1" ht="15.5" x14ac:dyDescent="0.35">
      <c r="A1157" s="818"/>
      <c r="B1157" s="784"/>
      <c r="C1157" s="818"/>
      <c r="D1157" s="781"/>
      <c r="E1157" s="282" t="s">
        <v>573</v>
      </c>
      <c r="F1157" s="732">
        <v>15</v>
      </c>
      <c r="G1157" s="311" t="s">
        <v>52</v>
      </c>
      <c r="H1157" s="312">
        <v>368750</v>
      </c>
      <c r="I1157" s="413">
        <f t="shared" si="295"/>
        <v>5531250</v>
      </c>
      <c r="J1157" s="311">
        <v>0.2</v>
      </c>
      <c r="K1157" s="415">
        <f t="shared" si="296"/>
        <v>1106250</v>
      </c>
      <c r="L1157" s="415">
        <f t="shared" si="297"/>
        <v>4425000</v>
      </c>
      <c r="M1157" s="57"/>
      <c r="N1157" s="57"/>
      <c r="O1157" s="197"/>
      <c r="P1157" s="57"/>
      <c r="Q1157" s="484" t="s">
        <v>40</v>
      </c>
      <c r="R1157" s="206">
        <v>131600</v>
      </c>
      <c r="S1157" s="155">
        <f>SUM(F1157*R1157)</f>
        <v>1974000</v>
      </c>
      <c r="T1157" s="156">
        <v>0</v>
      </c>
      <c r="U1157" s="480">
        <f t="shared" si="300"/>
        <v>0</v>
      </c>
      <c r="V1157" s="480">
        <f t="shared" si="298"/>
        <v>1974000</v>
      </c>
      <c r="W1157" s="424">
        <f t="shared" si="299"/>
        <v>1974000</v>
      </c>
      <c r="X1157" s="156">
        <v>0.11</v>
      </c>
      <c r="Y1157" s="424">
        <f t="shared" si="301"/>
        <v>2191140</v>
      </c>
    </row>
    <row r="1158" spans="1:125" s="120" customFormat="1" ht="15.5" x14ac:dyDescent="0.35">
      <c r="A1158" s="818"/>
      <c r="B1158" s="784"/>
      <c r="C1158" s="818"/>
      <c r="D1158" s="781"/>
      <c r="E1158" s="282" t="s">
        <v>301</v>
      </c>
      <c r="F1158" s="75">
        <v>4</v>
      </c>
      <c r="G1158" s="158" t="s">
        <v>90</v>
      </c>
      <c r="H1158" s="157">
        <v>113500</v>
      </c>
      <c r="I1158" s="413">
        <f t="shared" si="295"/>
        <v>454000</v>
      </c>
      <c r="J1158" s="311">
        <v>0</v>
      </c>
      <c r="K1158" s="415">
        <f t="shared" si="296"/>
        <v>0</v>
      </c>
      <c r="L1158" s="415">
        <f t="shared" si="297"/>
        <v>454000</v>
      </c>
      <c r="M1158" s="57"/>
      <c r="N1158" s="57"/>
      <c r="O1158" s="197"/>
      <c r="P1158" s="57"/>
      <c r="Q1158" s="270" t="s">
        <v>40</v>
      </c>
      <c r="R1158" s="206">
        <v>13000</v>
      </c>
      <c r="S1158" s="155">
        <f>SUM(F1158*R1158)</f>
        <v>52000</v>
      </c>
      <c r="T1158" s="156">
        <v>0</v>
      </c>
      <c r="U1158" s="480">
        <f t="shared" si="300"/>
        <v>0</v>
      </c>
      <c r="V1158" s="480">
        <f t="shared" si="298"/>
        <v>52000</v>
      </c>
      <c r="W1158" s="424">
        <f t="shared" si="299"/>
        <v>52000</v>
      </c>
      <c r="X1158" s="156">
        <v>0.11</v>
      </c>
      <c r="Y1158" s="424">
        <f t="shared" si="301"/>
        <v>57720</v>
      </c>
    </row>
    <row r="1159" spans="1:125" s="119" customFormat="1" ht="15.5" x14ac:dyDescent="0.35">
      <c r="A1159" s="818"/>
      <c r="B1159" s="784"/>
      <c r="C1159" s="818"/>
      <c r="D1159" s="781"/>
      <c r="E1159" s="282" t="s">
        <v>287</v>
      </c>
      <c r="F1159" s="732">
        <v>2</v>
      </c>
      <c r="G1159" s="311" t="s">
        <v>45</v>
      </c>
      <c r="H1159" s="312">
        <v>248522</v>
      </c>
      <c r="I1159" s="413">
        <f t="shared" si="295"/>
        <v>497044</v>
      </c>
      <c r="J1159" s="311">
        <v>0.2</v>
      </c>
      <c r="K1159" s="415">
        <f t="shared" si="296"/>
        <v>99408.8</v>
      </c>
      <c r="L1159" s="415">
        <f t="shared" si="297"/>
        <v>397635.2</v>
      </c>
      <c r="M1159" s="57"/>
      <c r="N1159" s="57"/>
      <c r="O1159" s="197"/>
      <c r="P1159" s="57"/>
      <c r="Q1159" s="484" t="s">
        <v>47</v>
      </c>
      <c r="R1159" s="206">
        <v>159100</v>
      </c>
      <c r="S1159" s="155">
        <f>SUM(F1159*R1159)</f>
        <v>318200</v>
      </c>
      <c r="T1159" s="156">
        <v>0.22500000000000001</v>
      </c>
      <c r="U1159" s="480">
        <f t="shared" si="300"/>
        <v>71595</v>
      </c>
      <c r="V1159" s="480">
        <f t="shared" si="298"/>
        <v>246605</v>
      </c>
      <c r="W1159" s="424">
        <f t="shared" si="299"/>
        <v>246605</v>
      </c>
      <c r="X1159" s="156">
        <v>0.11</v>
      </c>
      <c r="Y1159" s="424">
        <f t="shared" si="301"/>
        <v>273731.55</v>
      </c>
    </row>
    <row r="1160" spans="1:125" s="120" customFormat="1" ht="15.5" x14ac:dyDescent="0.35">
      <c r="A1160" s="818"/>
      <c r="B1160" s="784"/>
      <c r="C1160" s="818"/>
      <c r="D1160" s="781"/>
      <c r="E1160" s="125" t="s">
        <v>106</v>
      </c>
      <c r="F1160" s="75">
        <v>2</v>
      </c>
      <c r="G1160" s="311" t="s">
        <v>70</v>
      </c>
      <c r="H1160" s="312">
        <v>1250000</v>
      </c>
      <c r="I1160" s="413">
        <f t="shared" si="295"/>
        <v>2500000</v>
      </c>
      <c r="J1160" s="311">
        <v>0.2</v>
      </c>
      <c r="K1160" s="415">
        <f t="shared" si="296"/>
        <v>500000</v>
      </c>
      <c r="L1160" s="415">
        <f t="shared" si="297"/>
        <v>2000000</v>
      </c>
      <c r="M1160" s="57"/>
      <c r="N1160" s="57"/>
      <c r="O1160" s="197"/>
      <c r="P1160" s="57"/>
      <c r="Q1160" s="270" t="s">
        <v>58</v>
      </c>
      <c r="R1160" s="206">
        <v>760000</v>
      </c>
      <c r="S1160" s="155">
        <f>SUM(F1160*R1160)</f>
        <v>1520000</v>
      </c>
      <c r="T1160" s="156">
        <v>0</v>
      </c>
      <c r="U1160" s="480">
        <f t="shared" si="300"/>
        <v>0</v>
      </c>
      <c r="V1160" s="480">
        <f t="shared" si="298"/>
        <v>1520000</v>
      </c>
      <c r="W1160" s="424">
        <f t="shared" si="299"/>
        <v>1520000</v>
      </c>
      <c r="X1160" s="156">
        <v>0.11</v>
      </c>
      <c r="Y1160" s="424">
        <f t="shared" si="301"/>
        <v>1687200</v>
      </c>
    </row>
    <row r="1161" spans="1:125" s="120" customFormat="1" ht="15.5" x14ac:dyDescent="0.35">
      <c r="A1161" s="819"/>
      <c r="B1161" s="785"/>
      <c r="C1161" s="819"/>
      <c r="D1161" s="782"/>
      <c r="E1161" s="599" t="s">
        <v>122</v>
      </c>
      <c r="F1161" s="750">
        <v>2</v>
      </c>
      <c r="G1161" s="315" t="s">
        <v>52</v>
      </c>
      <c r="H1161" s="177">
        <v>174000</v>
      </c>
      <c r="I1161" s="419">
        <f t="shared" ref="I1161:I1192" si="302">SUM(F1161*H1161)</f>
        <v>348000</v>
      </c>
      <c r="J1161" s="136">
        <v>0.2</v>
      </c>
      <c r="K1161" s="383">
        <f t="shared" ref="K1161:K1192" si="303">SUM(I1161*J1161)</f>
        <v>69600</v>
      </c>
      <c r="L1161" s="383">
        <f t="shared" ref="L1161:L1192" si="304">SUM(I1161-K1161)</f>
        <v>278400</v>
      </c>
      <c r="M1161" s="47"/>
      <c r="N1161" s="47"/>
      <c r="O1161" s="198"/>
      <c r="P1161" s="47"/>
      <c r="Q1161" s="240" t="s">
        <v>98</v>
      </c>
      <c r="R1161" s="338">
        <v>23636</v>
      </c>
      <c r="S1161" s="173">
        <f>SUM(F1161*R1161)</f>
        <v>47272</v>
      </c>
      <c r="T1161" s="639">
        <v>0.22</v>
      </c>
      <c r="U1161" s="242">
        <f t="shared" si="300"/>
        <v>10399.84</v>
      </c>
      <c r="V1161" s="242">
        <f t="shared" ref="V1161:V1192" si="305">SUM(S1161-U1161)</f>
        <v>36872.160000000003</v>
      </c>
      <c r="W1161" s="241">
        <f t="shared" ref="W1161:W1192" si="306">SUM(V1161)</f>
        <v>36872.160000000003</v>
      </c>
      <c r="X1161" s="639">
        <v>0.11</v>
      </c>
      <c r="Y1161" s="241">
        <f t="shared" si="301"/>
        <v>40928.097600000001</v>
      </c>
    </row>
    <row r="1162" spans="1:125" s="120" customFormat="1" ht="15.5" x14ac:dyDescent="0.35">
      <c r="A1162" s="817">
        <v>7</v>
      </c>
      <c r="B1162" s="783">
        <v>45937</v>
      </c>
      <c r="C1162" s="817">
        <v>119301025</v>
      </c>
      <c r="D1162" s="780" t="s">
        <v>37</v>
      </c>
      <c r="E1162" s="339" t="s">
        <v>333</v>
      </c>
      <c r="F1162" s="203">
        <v>1</v>
      </c>
      <c r="G1162" s="319" t="s">
        <v>52</v>
      </c>
      <c r="H1162" s="320">
        <v>3200000</v>
      </c>
      <c r="I1162" s="412">
        <f t="shared" si="302"/>
        <v>3200000</v>
      </c>
      <c r="J1162" s="319">
        <v>0</v>
      </c>
      <c r="K1162" s="382">
        <f t="shared" si="303"/>
        <v>0</v>
      </c>
      <c r="L1162" s="382">
        <f t="shared" si="304"/>
        <v>3200000</v>
      </c>
      <c r="M1162" s="205">
        <f>SUM(L1162:L1163)</f>
        <v>11900000</v>
      </c>
      <c r="N1162" s="205">
        <f>SUM(M1162*11%)</f>
        <v>1309000</v>
      </c>
      <c r="O1162" s="187"/>
      <c r="P1162" s="229">
        <f>SUM(M1162+N1162)</f>
        <v>13209000</v>
      </c>
      <c r="Q1162" s="485" t="s">
        <v>246</v>
      </c>
      <c r="R1162" s="337">
        <v>1100000</v>
      </c>
      <c r="S1162" s="649">
        <f>SUM(F1162*R1162)</f>
        <v>1100000</v>
      </c>
      <c r="T1162" s="638">
        <v>0</v>
      </c>
      <c r="U1162" s="239">
        <f t="shared" si="300"/>
        <v>0</v>
      </c>
      <c r="V1162" s="239">
        <f t="shared" si="305"/>
        <v>1100000</v>
      </c>
      <c r="W1162" s="238">
        <f t="shared" si="306"/>
        <v>1100000</v>
      </c>
      <c r="X1162" s="638">
        <v>0.11</v>
      </c>
      <c r="Y1162" s="238">
        <f t="shared" si="301"/>
        <v>1221000</v>
      </c>
    </row>
    <row r="1163" spans="1:125" s="120" customFormat="1" ht="15.5" x14ac:dyDescent="0.35">
      <c r="A1163" s="819"/>
      <c r="B1163" s="785"/>
      <c r="C1163" s="819"/>
      <c r="D1163" s="782"/>
      <c r="E1163" s="397" t="s">
        <v>332</v>
      </c>
      <c r="F1163" s="202">
        <v>1</v>
      </c>
      <c r="G1163" s="315" t="s">
        <v>70</v>
      </c>
      <c r="H1163" s="316">
        <v>8700000</v>
      </c>
      <c r="I1163" s="419">
        <f t="shared" si="302"/>
        <v>8700000</v>
      </c>
      <c r="J1163" s="315">
        <v>0</v>
      </c>
      <c r="K1163" s="383">
        <f t="shared" si="303"/>
        <v>0</v>
      </c>
      <c r="L1163" s="383">
        <f t="shared" si="304"/>
        <v>8700000</v>
      </c>
      <c r="M1163" s="249"/>
      <c r="N1163" s="249"/>
      <c r="O1163" s="198"/>
      <c r="P1163" s="351"/>
      <c r="Q1163" s="489" t="s">
        <v>246</v>
      </c>
      <c r="R1163" s="338">
        <v>3400000</v>
      </c>
      <c r="S1163" s="173">
        <f>SUM(F1163*R1163)</f>
        <v>3400000</v>
      </c>
      <c r="T1163" s="639">
        <v>0</v>
      </c>
      <c r="U1163" s="242">
        <f t="shared" si="300"/>
        <v>0</v>
      </c>
      <c r="V1163" s="242">
        <f t="shared" si="305"/>
        <v>3400000</v>
      </c>
      <c r="W1163" s="241">
        <f t="shared" si="306"/>
        <v>3400000</v>
      </c>
      <c r="X1163" s="639">
        <v>0.11</v>
      </c>
      <c r="Y1163" s="241">
        <f t="shared" si="301"/>
        <v>3774000</v>
      </c>
    </row>
    <row r="1164" spans="1:125" s="120" customFormat="1" ht="15.5" x14ac:dyDescent="0.35">
      <c r="A1164" s="817">
        <v>8</v>
      </c>
      <c r="B1164" s="783">
        <v>45937</v>
      </c>
      <c r="C1164" s="817">
        <v>119311025</v>
      </c>
      <c r="D1164" s="780" t="s">
        <v>37</v>
      </c>
      <c r="E1164" s="295" t="s">
        <v>348</v>
      </c>
      <c r="F1164" s="318">
        <v>30</v>
      </c>
      <c r="G1164" s="133" t="s">
        <v>45</v>
      </c>
      <c r="H1164" s="320">
        <v>31250</v>
      </c>
      <c r="I1164" s="412">
        <f t="shared" si="302"/>
        <v>937500</v>
      </c>
      <c r="J1164" s="319">
        <v>0.2</v>
      </c>
      <c r="K1164" s="382">
        <f t="shared" si="303"/>
        <v>187500</v>
      </c>
      <c r="L1164" s="382">
        <f t="shared" si="304"/>
        <v>750000</v>
      </c>
      <c r="M1164" s="205">
        <f>SUM(L1164:L1165)</f>
        <v>10164400</v>
      </c>
      <c r="N1164" s="205">
        <f>SUM(M1164*11%)</f>
        <v>1118084</v>
      </c>
      <c r="O1164" s="187"/>
      <c r="P1164" s="229">
        <f>SUM(M1164+N1164)</f>
        <v>11282484</v>
      </c>
      <c r="Q1164" s="485" t="s">
        <v>212</v>
      </c>
      <c r="R1164" s="451">
        <v>13514</v>
      </c>
      <c r="S1164" s="649">
        <f>SUM(F1164*R1164)</f>
        <v>405420</v>
      </c>
      <c r="T1164" s="638">
        <v>0</v>
      </c>
      <c r="U1164" s="239">
        <f t="shared" si="300"/>
        <v>0</v>
      </c>
      <c r="V1164" s="239">
        <f t="shared" si="305"/>
        <v>405420</v>
      </c>
      <c r="W1164" s="238">
        <f t="shared" si="306"/>
        <v>405420</v>
      </c>
      <c r="X1164" s="638">
        <v>0.11</v>
      </c>
      <c r="Y1164" s="238">
        <f t="shared" si="301"/>
        <v>450016.2</v>
      </c>
    </row>
    <row r="1165" spans="1:125" s="120" customFormat="1" ht="17.25" customHeight="1" x14ac:dyDescent="0.35">
      <c r="A1165" s="819"/>
      <c r="B1165" s="785"/>
      <c r="C1165" s="819"/>
      <c r="D1165" s="782"/>
      <c r="E1165" s="308" t="s">
        <v>288</v>
      </c>
      <c r="F1165" s="314">
        <v>50</v>
      </c>
      <c r="G1165" s="315" t="s">
        <v>45</v>
      </c>
      <c r="H1165" s="316">
        <v>235360</v>
      </c>
      <c r="I1165" s="419">
        <f t="shared" si="302"/>
        <v>11768000</v>
      </c>
      <c r="J1165" s="315">
        <v>0.2</v>
      </c>
      <c r="K1165" s="383">
        <f t="shared" si="303"/>
        <v>2353600</v>
      </c>
      <c r="L1165" s="383">
        <f t="shared" si="304"/>
        <v>9414400</v>
      </c>
      <c r="M1165" s="249"/>
      <c r="N1165" s="249"/>
      <c r="O1165" s="198"/>
      <c r="P1165" s="351"/>
      <c r="Q1165" s="489" t="s">
        <v>289</v>
      </c>
      <c r="R1165" s="338">
        <v>154000</v>
      </c>
      <c r="S1165" s="173">
        <f>SUM(F1165*R1165)</f>
        <v>7700000</v>
      </c>
      <c r="T1165" s="639">
        <v>0.25</v>
      </c>
      <c r="U1165" s="242">
        <f t="shared" si="300"/>
        <v>1925000</v>
      </c>
      <c r="V1165" s="242">
        <f t="shared" si="305"/>
        <v>5775000</v>
      </c>
      <c r="W1165" s="241">
        <f t="shared" si="306"/>
        <v>5775000</v>
      </c>
      <c r="X1165" s="639">
        <v>0.11</v>
      </c>
      <c r="Y1165" s="241">
        <f t="shared" si="301"/>
        <v>6410250</v>
      </c>
    </row>
    <row r="1166" spans="1:125" s="47" customFormat="1" ht="15.5" x14ac:dyDescent="0.35">
      <c r="A1166" s="230">
        <v>9</v>
      </c>
      <c r="B1166" s="140">
        <v>45937</v>
      </c>
      <c r="C1166" s="195">
        <v>119321025</v>
      </c>
      <c r="D1166" s="490" t="s">
        <v>37</v>
      </c>
      <c r="E1166" s="190" t="s">
        <v>690</v>
      </c>
      <c r="F1166" s="231">
        <v>3</v>
      </c>
      <c r="G1166" s="152" t="s">
        <v>90</v>
      </c>
      <c r="H1166" s="99">
        <v>890000</v>
      </c>
      <c r="I1166" s="100">
        <f t="shared" si="302"/>
        <v>2670000</v>
      </c>
      <c r="J1166" s="101">
        <v>0</v>
      </c>
      <c r="K1166" s="102">
        <f t="shared" si="303"/>
        <v>0</v>
      </c>
      <c r="L1166" s="103">
        <f t="shared" si="304"/>
        <v>2670000</v>
      </c>
      <c r="M1166" s="103">
        <f>SUM(L1166)</f>
        <v>2670000</v>
      </c>
      <c r="N1166" s="103">
        <f>SUM(M1166*11%)</f>
        <v>293700</v>
      </c>
      <c r="O1166" s="103"/>
      <c r="P1166" s="121">
        <f>SUM(M1166+N1166)</f>
        <v>2963700</v>
      </c>
      <c r="Q1166" s="264" t="s">
        <v>92</v>
      </c>
      <c r="R1166" s="265">
        <v>525000</v>
      </c>
      <c r="S1166" s="148">
        <f>SUM(F1166*R1166)</f>
        <v>1575000</v>
      </c>
      <c r="T1166" s="149">
        <v>0</v>
      </c>
      <c r="U1166" s="121">
        <f t="shared" si="300"/>
        <v>0</v>
      </c>
      <c r="V1166" s="121">
        <f t="shared" si="305"/>
        <v>1575000</v>
      </c>
      <c r="W1166" s="146">
        <f t="shared" si="306"/>
        <v>1575000</v>
      </c>
      <c r="X1166" s="149">
        <v>0.11</v>
      </c>
      <c r="Y1166" s="146">
        <f t="shared" si="301"/>
        <v>1748250</v>
      </c>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c r="CE1166"/>
      <c r="CF1166"/>
      <c r="CG1166"/>
      <c r="CH1166"/>
      <c r="CI1166"/>
      <c r="CJ1166"/>
      <c r="CK1166"/>
      <c r="CL1166"/>
      <c r="CM1166"/>
      <c r="CN1166"/>
      <c r="CO1166"/>
      <c r="CP1166"/>
      <c r="CQ1166"/>
      <c r="CR1166"/>
      <c r="CS1166"/>
      <c r="CT1166"/>
      <c r="CU1166"/>
      <c r="CV1166"/>
      <c r="CW1166"/>
      <c r="CX1166"/>
      <c r="CY1166"/>
      <c r="CZ1166"/>
      <c r="DA1166"/>
      <c r="DB1166"/>
      <c r="DC1166"/>
      <c r="DD1166"/>
      <c r="DE1166"/>
      <c r="DF1166"/>
      <c r="DG1166"/>
      <c r="DH1166"/>
      <c r="DI1166"/>
      <c r="DJ1166"/>
      <c r="DK1166"/>
      <c r="DL1166"/>
      <c r="DM1166"/>
      <c r="DN1166"/>
      <c r="DO1166"/>
      <c r="DP1166"/>
      <c r="DQ1166"/>
      <c r="DR1166"/>
      <c r="DS1166"/>
      <c r="DT1166"/>
      <c r="DU1166"/>
    </row>
    <row r="1167" spans="1:125" s="32" customFormat="1" ht="15.5" x14ac:dyDescent="0.35">
      <c r="A1167" s="817">
        <v>10</v>
      </c>
      <c r="B1167" s="783">
        <v>45937</v>
      </c>
      <c r="C1167" s="817">
        <v>119331025</v>
      </c>
      <c r="D1167" s="780" t="s">
        <v>37</v>
      </c>
      <c r="E1167" s="317" t="s">
        <v>249</v>
      </c>
      <c r="F1167" s="203">
        <v>1</v>
      </c>
      <c r="G1167" s="319" t="s">
        <v>42</v>
      </c>
      <c r="H1167" s="204">
        <v>2323750</v>
      </c>
      <c r="I1167" s="412">
        <f t="shared" si="302"/>
        <v>2323750</v>
      </c>
      <c r="J1167" s="133">
        <v>0.2</v>
      </c>
      <c r="K1167" s="382">
        <f t="shared" si="303"/>
        <v>464750</v>
      </c>
      <c r="L1167" s="382">
        <f t="shared" si="304"/>
        <v>1859000</v>
      </c>
      <c r="M1167" s="205">
        <f>SUM(L1167:L1168)</f>
        <v>3583945.6</v>
      </c>
      <c r="N1167" s="205">
        <f>SUM(M1167*11%)</f>
        <v>394234.016</v>
      </c>
      <c r="O1167" s="187"/>
      <c r="P1167" s="229">
        <f>SUM(M1167+N1167)</f>
        <v>3978179.6159999999</v>
      </c>
      <c r="Q1167" s="493" t="s">
        <v>336</v>
      </c>
      <c r="R1167" s="751">
        <v>1673051</v>
      </c>
      <c r="S1167" s="649">
        <f>SUM(F1167*R1167)</f>
        <v>1673051</v>
      </c>
      <c r="T1167" s="638">
        <v>0.2</v>
      </c>
      <c r="U1167" s="239">
        <f t="shared" si="300"/>
        <v>334610.2</v>
      </c>
      <c r="V1167" s="239">
        <f t="shared" si="305"/>
        <v>1338440.8</v>
      </c>
      <c r="W1167" s="238">
        <f t="shared" si="306"/>
        <v>1338440.8</v>
      </c>
      <c r="X1167" s="638">
        <v>0.11</v>
      </c>
      <c r="Y1167" s="238">
        <f t="shared" si="301"/>
        <v>1485669.2880000002</v>
      </c>
    </row>
    <row r="1168" spans="1:125" s="119" customFormat="1" ht="15.5" x14ac:dyDescent="0.35">
      <c r="A1168" s="819"/>
      <c r="B1168" s="785"/>
      <c r="C1168" s="819"/>
      <c r="D1168" s="782"/>
      <c r="E1168" s="599" t="s">
        <v>305</v>
      </c>
      <c r="F1168" s="314">
        <v>2</v>
      </c>
      <c r="G1168" s="315" t="s">
        <v>45</v>
      </c>
      <c r="H1168" s="316">
        <v>1078091</v>
      </c>
      <c r="I1168" s="419">
        <f t="shared" si="302"/>
        <v>2156182</v>
      </c>
      <c r="J1168" s="315">
        <v>0.2</v>
      </c>
      <c r="K1168" s="383">
        <f t="shared" si="303"/>
        <v>431236.4</v>
      </c>
      <c r="L1168" s="383">
        <f t="shared" si="304"/>
        <v>1724945.6</v>
      </c>
      <c r="M1168" s="47"/>
      <c r="N1168" s="47"/>
      <c r="O1168" s="198"/>
      <c r="P1168" s="47"/>
      <c r="Q1168" s="489" t="s">
        <v>47</v>
      </c>
      <c r="R1168" s="347">
        <v>649740</v>
      </c>
      <c r="S1168" s="173">
        <f>SUM(F1168*R1168)</f>
        <v>1299480</v>
      </c>
      <c r="T1168" s="639">
        <v>0.22500000000000001</v>
      </c>
      <c r="U1168" s="242">
        <f t="shared" si="300"/>
        <v>292383</v>
      </c>
      <c r="V1168" s="242">
        <f t="shared" si="305"/>
        <v>1007097</v>
      </c>
      <c r="W1168" s="241">
        <f t="shared" si="306"/>
        <v>1007097</v>
      </c>
      <c r="X1168" s="639">
        <v>0.11</v>
      </c>
      <c r="Y1168" s="241">
        <f t="shared" si="301"/>
        <v>1117877.67</v>
      </c>
    </row>
    <row r="1169" spans="1:25" ht="15.5" x14ac:dyDescent="0.35">
      <c r="A1169" s="786">
        <v>11</v>
      </c>
      <c r="B1169" s="904">
        <v>45957</v>
      </c>
      <c r="C1169" s="838" t="s">
        <v>705</v>
      </c>
      <c r="D1169" s="786" t="s">
        <v>185</v>
      </c>
      <c r="E1169" s="86" t="s">
        <v>524</v>
      </c>
      <c r="F1169" s="517">
        <v>1</v>
      </c>
      <c r="G1169" s="336" t="s">
        <v>39</v>
      </c>
      <c r="H1169" s="753">
        <v>2533784</v>
      </c>
      <c r="I1169" s="412">
        <f t="shared" si="302"/>
        <v>2533784</v>
      </c>
      <c r="J1169" s="319">
        <v>0</v>
      </c>
      <c r="K1169" s="382">
        <f t="shared" si="303"/>
        <v>0</v>
      </c>
      <c r="L1169" s="382">
        <f t="shared" si="304"/>
        <v>2533784</v>
      </c>
      <c r="M1169" s="791">
        <f>SUM(L1169:L1181)</f>
        <v>40371622</v>
      </c>
      <c r="N1169" s="791">
        <f>SUM(M1169*11%)</f>
        <v>4440878.42</v>
      </c>
      <c r="O1169" s="791">
        <f>SUM(M1169*1.5%)</f>
        <v>605574.32999999996</v>
      </c>
      <c r="P1169" s="791">
        <f>SUM(M1169+N1169)</f>
        <v>44812500.420000002</v>
      </c>
      <c r="Q1169" s="727" t="s">
        <v>258</v>
      </c>
      <c r="R1169" s="92">
        <v>473110</v>
      </c>
      <c r="S1169" s="137">
        <f>SUM(F1169*R1169)</f>
        <v>473110</v>
      </c>
      <c r="T1169" s="138">
        <v>0</v>
      </c>
      <c r="U1169" s="129">
        <f t="shared" ref="U1169:U1200" si="307">SUM(S1169*T1169)</f>
        <v>0</v>
      </c>
      <c r="V1169" s="129">
        <f t="shared" si="305"/>
        <v>473110</v>
      </c>
      <c r="W1169" s="134">
        <f t="shared" si="306"/>
        <v>473110</v>
      </c>
      <c r="X1169" s="138">
        <v>0.11</v>
      </c>
      <c r="Y1169" s="134">
        <f t="shared" si="301"/>
        <v>525152.1</v>
      </c>
    </row>
    <row r="1170" spans="1:25" s="120" customFormat="1" ht="15.5" x14ac:dyDescent="0.35">
      <c r="A1170" s="787"/>
      <c r="B1170" s="784"/>
      <c r="C1170" s="884"/>
      <c r="D1170" s="787"/>
      <c r="E1170" s="70" t="s">
        <v>519</v>
      </c>
      <c r="F1170" s="281">
        <v>1</v>
      </c>
      <c r="G1170" s="334" t="s">
        <v>39</v>
      </c>
      <c r="H1170" s="754">
        <v>1689189</v>
      </c>
      <c r="I1170" s="54">
        <f t="shared" si="302"/>
        <v>1689189</v>
      </c>
      <c r="J1170" s="158">
        <v>0</v>
      </c>
      <c r="K1170" s="415">
        <f t="shared" si="303"/>
        <v>0</v>
      </c>
      <c r="L1170" s="415">
        <f t="shared" si="304"/>
        <v>1689189</v>
      </c>
      <c r="M1170" s="792"/>
      <c r="N1170" s="792"/>
      <c r="O1170" s="792"/>
      <c r="P1170" s="792"/>
      <c r="Q1170" s="686" t="s">
        <v>258</v>
      </c>
      <c r="R1170" s="481">
        <v>211255</v>
      </c>
      <c r="S1170" s="78">
        <f>SUM(F1170*R1170)</f>
        <v>211255</v>
      </c>
      <c r="T1170" s="79">
        <v>0</v>
      </c>
      <c r="U1170" s="73">
        <f t="shared" si="307"/>
        <v>0</v>
      </c>
      <c r="V1170" s="73">
        <f t="shared" si="305"/>
        <v>211255</v>
      </c>
      <c r="W1170" s="56">
        <f t="shared" si="306"/>
        <v>211255</v>
      </c>
      <c r="X1170" s="79">
        <v>0.11</v>
      </c>
      <c r="Y1170" s="56">
        <f t="shared" si="301"/>
        <v>234493.05</v>
      </c>
    </row>
    <row r="1171" spans="1:25" s="119" customFormat="1" ht="15.5" x14ac:dyDescent="0.35">
      <c r="A1171" s="787"/>
      <c r="B1171" s="784"/>
      <c r="C1171" s="884"/>
      <c r="D1171" s="787"/>
      <c r="E1171" s="70" t="s">
        <v>516</v>
      </c>
      <c r="F1171" s="281">
        <v>1</v>
      </c>
      <c r="G1171" s="334" t="s">
        <v>42</v>
      </c>
      <c r="H1171" s="754">
        <v>1689190</v>
      </c>
      <c r="I1171" s="413">
        <f t="shared" si="302"/>
        <v>1689190</v>
      </c>
      <c r="J1171" s="158">
        <v>0</v>
      </c>
      <c r="K1171" s="415">
        <f t="shared" si="303"/>
        <v>0</v>
      </c>
      <c r="L1171" s="415">
        <f t="shared" si="304"/>
        <v>1689190</v>
      </c>
      <c r="M1171" s="792"/>
      <c r="N1171" s="792"/>
      <c r="O1171" s="792"/>
      <c r="P1171" s="792"/>
      <c r="Q1171" s="686" t="s">
        <v>258</v>
      </c>
      <c r="R1171" s="481">
        <v>264055</v>
      </c>
      <c r="S1171" s="78">
        <f>SUM(F1171*R1171)</f>
        <v>264055</v>
      </c>
      <c r="T1171" s="79">
        <v>0</v>
      </c>
      <c r="U1171" s="73">
        <f t="shared" si="307"/>
        <v>0</v>
      </c>
      <c r="V1171" s="73">
        <f t="shared" si="305"/>
        <v>264055</v>
      </c>
      <c r="W1171" s="56">
        <f t="shared" si="306"/>
        <v>264055</v>
      </c>
      <c r="X1171" s="79">
        <v>0.11</v>
      </c>
      <c r="Y1171" s="56">
        <f t="shared" si="301"/>
        <v>293101.05</v>
      </c>
    </row>
    <row r="1172" spans="1:25" s="120" customFormat="1" ht="15.5" x14ac:dyDescent="0.35">
      <c r="A1172" s="787"/>
      <c r="B1172" s="784"/>
      <c r="C1172" s="884"/>
      <c r="D1172" s="787"/>
      <c r="E1172" s="70" t="s">
        <v>517</v>
      </c>
      <c r="F1172" s="281">
        <v>1</v>
      </c>
      <c r="G1172" s="334" t="s">
        <v>42</v>
      </c>
      <c r="H1172" s="754">
        <v>2815315</v>
      </c>
      <c r="I1172" s="413">
        <f t="shared" si="302"/>
        <v>2815315</v>
      </c>
      <c r="J1172" s="158">
        <v>0</v>
      </c>
      <c r="K1172" s="415">
        <f t="shared" si="303"/>
        <v>0</v>
      </c>
      <c r="L1172" s="415">
        <f t="shared" si="304"/>
        <v>2815315</v>
      </c>
      <c r="M1172" s="792"/>
      <c r="N1172" s="792"/>
      <c r="O1172" s="792"/>
      <c r="P1172" s="792"/>
      <c r="Q1172" s="686" t="s">
        <v>258</v>
      </c>
      <c r="R1172" s="481">
        <v>473110</v>
      </c>
      <c r="S1172" s="78">
        <f>SUM(F1172*R1172)</f>
        <v>473110</v>
      </c>
      <c r="T1172" s="79">
        <v>0</v>
      </c>
      <c r="U1172" s="73">
        <f t="shared" si="307"/>
        <v>0</v>
      </c>
      <c r="V1172" s="73">
        <f t="shared" si="305"/>
        <v>473110</v>
      </c>
      <c r="W1172" s="56">
        <f t="shared" si="306"/>
        <v>473110</v>
      </c>
      <c r="X1172" s="79">
        <v>0.11</v>
      </c>
      <c r="Y1172" s="56">
        <f t="shared" si="301"/>
        <v>525152.1</v>
      </c>
    </row>
    <row r="1173" spans="1:25" s="120" customFormat="1" ht="15.5" x14ac:dyDescent="0.35">
      <c r="A1173" s="787"/>
      <c r="B1173" s="784"/>
      <c r="C1173" s="884"/>
      <c r="D1173" s="787"/>
      <c r="E1173" s="70" t="s">
        <v>523</v>
      </c>
      <c r="F1173" s="281">
        <v>1</v>
      </c>
      <c r="G1173" s="334" t="s">
        <v>39</v>
      </c>
      <c r="H1173" s="754">
        <v>3659910</v>
      </c>
      <c r="I1173" s="413">
        <f t="shared" si="302"/>
        <v>3659910</v>
      </c>
      <c r="J1173" s="311">
        <v>0</v>
      </c>
      <c r="K1173" s="415">
        <f t="shared" si="303"/>
        <v>0</v>
      </c>
      <c r="L1173" s="415">
        <f t="shared" si="304"/>
        <v>3659910</v>
      </c>
      <c r="M1173" s="792"/>
      <c r="N1173" s="792"/>
      <c r="O1173" s="792"/>
      <c r="P1173" s="792"/>
      <c r="Q1173" s="686" t="s">
        <v>258</v>
      </c>
      <c r="R1173" s="189">
        <v>720940</v>
      </c>
      <c r="S1173" s="78">
        <f>SUM(F1173*R1173)</f>
        <v>720940</v>
      </c>
      <c r="T1173" s="79">
        <v>0</v>
      </c>
      <c r="U1173" s="73">
        <f t="shared" si="307"/>
        <v>0</v>
      </c>
      <c r="V1173" s="73">
        <f t="shared" si="305"/>
        <v>720940</v>
      </c>
      <c r="W1173" s="56">
        <f t="shared" si="306"/>
        <v>720940</v>
      </c>
      <c r="X1173" s="79">
        <v>0.11</v>
      </c>
      <c r="Y1173" s="56">
        <f t="shared" si="301"/>
        <v>800243.4</v>
      </c>
    </row>
    <row r="1174" spans="1:25" s="120" customFormat="1" ht="15.5" x14ac:dyDescent="0.35">
      <c r="A1174" s="787"/>
      <c r="B1174" s="784"/>
      <c r="C1174" s="884"/>
      <c r="D1174" s="787"/>
      <c r="E1174" s="70" t="s">
        <v>703</v>
      </c>
      <c r="F1174" s="281">
        <v>1</v>
      </c>
      <c r="G1174" s="334" t="s">
        <v>42</v>
      </c>
      <c r="H1174" s="754">
        <v>2815315</v>
      </c>
      <c r="I1174" s="413">
        <f t="shared" si="302"/>
        <v>2815315</v>
      </c>
      <c r="J1174" s="158">
        <v>0</v>
      </c>
      <c r="K1174" s="415">
        <f t="shared" si="303"/>
        <v>0</v>
      </c>
      <c r="L1174" s="415">
        <f t="shared" si="304"/>
        <v>2815315</v>
      </c>
      <c r="M1174" s="792"/>
      <c r="N1174" s="792"/>
      <c r="O1174" s="792"/>
      <c r="P1174" s="792"/>
      <c r="Q1174" s="686" t="s">
        <v>258</v>
      </c>
      <c r="R1174" s="481">
        <v>473110</v>
      </c>
      <c r="S1174" s="78">
        <f>SUM(F1174*R1174)</f>
        <v>473110</v>
      </c>
      <c r="T1174" s="79">
        <v>0</v>
      </c>
      <c r="U1174" s="73">
        <f t="shared" si="307"/>
        <v>0</v>
      </c>
      <c r="V1174" s="73">
        <f t="shared" si="305"/>
        <v>473110</v>
      </c>
      <c r="W1174" s="56">
        <f t="shared" si="306"/>
        <v>473110</v>
      </c>
      <c r="X1174" s="79">
        <v>0.11</v>
      </c>
      <c r="Y1174" s="56">
        <f t="shared" si="301"/>
        <v>525152.1</v>
      </c>
    </row>
    <row r="1175" spans="1:25" s="120" customFormat="1" ht="15.5" x14ac:dyDescent="0.35">
      <c r="A1175" s="787"/>
      <c r="B1175" s="784"/>
      <c r="C1175" s="884"/>
      <c r="D1175" s="787"/>
      <c r="E1175" s="70" t="s">
        <v>518</v>
      </c>
      <c r="F1175" s="281">
        <v>1</v>
      </c>
      <c r="G1175" s="334" t="s">
        <v>42</v>
      </c>
      <c r="H1175" s="754">
        <v>2815315</v>
      </c>
      <c r="I1175" s="413">
        <f t="shared" si="302"/>
        <v>2815315</v>
      </c>
      <c r="J1175" s="311">
        <v>0</v>
      </c>
      <c r="K1175" s="415">
        <f t="shared" si="303"/>
        <v>0</v>
      </c>
      <c r="L1175" s="415">
        <f t="shared" si="304"/>
        <v>2815315</v>
      </c>
      <c r="M1175" s="792"/>
      <c r="N1175" s="792"/>
      <c r="O1175" s="792"/>
      <c r="P1175" s="792"/>
      <c r="Q1175" s="686" t="s">
        <v>258</v>
      </c>
      <c r="R1175" s="481">
        <v>459250</v>
      </c>
      <c r="S1175" s="78">
        <f>SUM(F1175*R1175)</f>
        <v>459250</v>
      </c>
      <c r="T1175" s="79">
        <v>0</v>
      </c>
      <c r="U1175" s="73">
        <f t="shared" si="307"/>
        <v>0</v>
      </c>
      <c r="V1175" s="73">
        <f t="shared" si="305"/>
        <v>459250</v>
      </c>
      <c r="W1175" s="56">
        <f t="shared" si="306"/>
        <v>459250</v>
      </c>
      <c r="X1175" s="79">
        <v>0.11</v>
      </c>
      <c r="Y1175" s="56">
        <f t="shared" si="301"/>
        <v>509767.5</v>
      </c>
    </row>
    <row r="1176" spans="1:25" s="120" customFormat="1" ht="15.5" x14ac:dyDescent="0.35">
      <c r="A1176" s="787"/>
      <c r="B1176" s="784"/>
      <c r="C1176" s="884"/>
      <c r="D1176" s="787"/>
      <c r="E1176" s="70" t="s">
        <v>520</v>
      </c>
      <c r="F1176" s="281">
        <v>1</v>
      </c>
      <c r="G1176" s="334" t="s">
        <v>39</v>
      </c>
      <c r="H1176" s="754">
        <v>3096847</v>
      </c>
      <c r="I1176" s="413">
        <f t="shared" si="302"/>
        <v>3096847</v>
      </c>
      <c r="J1176" s="311">
        <v>0</v>
      </c>
      <c r="K1176" s="415">
        <f t="shared" si="303"/>
        <v>0</v>
      </c>
      <c r="L1176" s="415">
        <f t="shared" si="304"/>
        <v>3096847</v>
      </c>
      <c r="M1176" s="792"/>
      <c r="N1176" s="792"/>
      <c r="O1176" s="792"/>
      <c r="P1176" s="792"/>
      <c r="Q1176" s="686" t="s">
        <v>258</v>
      </c>
      <c r="R1176" s="189">
        <v>401830</v>
      </c>
      <c r="S1176" s="78">
        <f>SUM(F1176*R1176)</f>
        <v>401830</v>
      </c>
      <c r="T1176" s="79">
        <v>0</v>
      </c>
      <c r="U1176" s="73">
        <f t="shared" si="307"/>
        <v>0</v>
      </c>
      <c r="V1176" s="73">
        <f t="shared" si="305"/>
        <v>401830</v>
      </c>
      <c r="W1176" s="56">
        <f t="shared" si="306"/>
        <v>401830</v>
      </c>
      <c r="X1176" s="79">
        <v>0.11</v>
      </c>
      <c r="Y1176" s="56">
        <f t="shared" ref="Y1176:Y1207" si="308">SUM(W1176+(W1176*X1176))</f>
        <v>446031.3</v>
      </c>
    </row>
    <row r="1177" spans="1:25" s="120" customFormat="1" ht="15.5" x14ac:dyDescent="0.35">
      <c r="A1177" s="787"/>
      <c r="B1177" s="784"/>
      <c r="C1177" s="884"/>
      <c r="D1177" s="787"/>
      <c r="E1177" s="70" t="s">
        <v>526</v>
      </c>
      <c r="F1177" s="281">
        <v>1</v>
      </c>
      <c r="G1177" s="334" t="s">
        <v>39</v>
      </c>
      <c r="H1177" s="519">
        <v>2815315</v>
      </c>
      <c r="I1177" s="54">
        <f t="shared" si="302"/>
        <v>2815315</v>
      </c>
      <c r="J1177" s="311">
        <v>0</v>
      </c>
      <c r="K1177" s="415">
        <f t="shared" si="303"/>
        <v>0</v>
      </c>
      <c r="L1177" s="415">
        <f t="shared" si="304"/>
        <v>2815315</v>
      </c>
      <c r="M1177" s="792"/>
      <c r="N1177" s="792"/>
      <c r="O1177" s="792"/>
      <c r="P1177" s="792"/>
      <c r="Q1177" s="686" t="s">
        <v>258</v>
      </c>
      <c r="R1177" s="481">
        <v>500500</v>
      </c>
      <c r="S1177" s="78">
        <f>SUM(F1177*R1177)</f>
        <v>500500</v>
      </c>
      <c r="T1177" s="79">
        <v>0</v>
      </c>
      <c r="U1177" s="73">
        <f t="shared" si="307"/>
        <v>0</v>
      </c>
      <c r="V1177" s="73">
        <f t="shared" si="305"/>
        <v>500500</v>
      </c>
      <c r="W1177" s="56">
        <f t="shared" si="306"/>
        <v>500500</v>
      </c>
      <c r="X1177" s="79">
        <v>0.11</v>
      </c>
      <c r="Y1177" s="56">
        <f t="shared" si="308"/>
        <v>555555</v>
      </c>
    </row>
    <row r="1178" spans="1:25" s="120" customFormat="1" ht="19.5" customHeight="1" x14ac:dyDescent="0.35">
      <c r="A1178" s="787"/>
      <c r="B1178" s="784"/>
      <c r="C1178" s="884"/>
      <c r="D1178" s="787"/>
      <c r="E1178" s="70" t="s">
        <v>558</v>
      </c>
      <c r="F1178" s="281">
        <v>1</v>
      </c>
      <c r="G1178" s="334" t="s">
        <v>42</v>
      </c>
      <c r="H1178" s="755">
        <v>5067568</v>
      </c>
      <c r="I1178" s="54">
        <f t="shared" si="302"/>
        <v>5067568</v>
      </c>
      <c r="J1178" s="311">
        <v>0</v>
      </c>
      <c r="K1178" s="415">
        <f t="shared" si="303"/>
        <v>0</v>
      </c>
      <c r="L1178" s="415">
        <f t="shared" si="304"/>
        <v>5067568</v>
      </c>
      <c r="M1178" s="792"/>
      <c r="N1178" s="792"/>
      <c r="O1178" s="792"/>
      <c r="P1178" s="792"/>
      <c r="Q1178" s="686" t="s">
        <v>258</v>
      </c>
      <c r="R1178" s="481">
        <v>826595</v>
      </c>
      <c r="S1178" s="78">
        <f>SUM(F1178*R1178)</f>
        <v>826595</v>
      </c>
      <c r="T1178" s="79">
        <v>0</v>
      </c>
      <c r="U1178" s="73">
        <f t="shared" si="307"/>
        <v>0</v>
      </c>
      <c r="V1178" s="73">
        <f t="shared" si="305"/>
        <v>826595</v>
      </c>
      <c r="W1178" s="56">
        <f t="shared" si="306"/>
        <v>826595</v>
      </c>
      <c r="X1178" s="79">
        <v>0.11</v>
      </c>
      <c r="Y1178" s="56">
        <f t="shared" si="308"/>
        <v>917520.45</v>
      </c>
    </row>
    <row r="1179" spans="1:25" s="119" customFormat="1" ht="15.5" x14ac:dyDescent="0.35">
      <c r="A1179" s="787"/>
      <c r="B1179" s="784"/>
      <c r="C1179" s="884"/>
      <c r="D1179" s="787"/>
      <c r="E1179" s="70" t="s">
        <v>704</v>
      </c>
      <c r="F1179" s="281">
        <v>1</v>
      </c>
      <c r="G1179" s="334" t="s">
        <v>42</v>
      </c>
      <c r="H1179" s="754">
        <v>1970721</v>
      </c>
      <c r="I1179" s="413">
        <f t="shared" si="302"/>
        <v>1970721</v>
      </c>
      <c r="J1179" s="158">
        <v>0</v>
      </c>
      <c r="K1179" s="415">
        <f t="shared" si="303"/>
        <v>0</v>
      </c>
      <c r="L1179" s="415">
        <f t="shared" si="304"/>
        <v>1970721</v>
      </c>
      <c r="M1179" s="792"/>
      <c r="N1179" s="792"/>
      <c r="O1179" s="792"/>
      <c r="P1179" s="792"/>
      <c r="Q1179" s="686" t="s">
        <v>258</v>
      </c>
      <c r="R1179" s="481">
        <v>196900</v>
      </c>
      <c r="S1179" s="78">
        <f>SUM(F1179*R1179)</f>
        <v>196900</v>
      </c>
      <c r="T1179" s="79">
        <v>0</v>
      </c>
      <c r="U1179" s="73">
        <f t="shared" si="307"/>
        <v>0</v>
      </c>
      <c r="V1179" s="73">
        <f t="shared" si="305"/>
        <v>196900</v>
      </c>
      <c r="W1179" s="56">
        <f t="shared" si="306"/>
        <v>196900</v>
      </c>
      <c r="X1179" s="79">
        <v>0.11</v>
      </c>
      <c r="Y1179" s="56">
        <f t="shared" si="308"/>
        <v>218559</v>
      </c>
    </row>
    <row r="1180" spans="1:25" s="120" customFormat="1" ht="15.5" x14ac:dyDescent="0.35">
      <c r="A1180" s="787"/>
      <c r="B1180" s="784"/>
      <c r="C1180" s="884"/>
      <c r="D1180" s="787"/>
      <c r="E1180" s="70" t="s">
        <v>525</v>
      </c>
      <c r="F1180" s="281">
        <v>1</v>
      </c>
      <c r="G1180" s="334" t="s">
        <v>39</v>
      </c>
      <c r="H1180" s="519">
        <v>2083333</v>
      </c>
      <c r="I1180" s="413">
        <f t="shared" si="302"/>
        <v>2083333</v>
      </c>
      <c r="J1180" s="311">
        <v>0</v>
      </c>
      <c r="K1180" s="415">
        <f t="shared" si="303"/>
        <v>0</v>
      </c>
      <c r="L1180" s="415">
        <f t="shared" si="304"/>
        <v>2083333</v>
      </c>
      <c r="M1180" s="792"/>
      <c r="N1180" s="792"/>
      <c r="O1180" s="792"/>
      <c r="P1180" s="792"/>
      <c r="Q1180" s="686" t="s">
        <v>258</v>
      </c>
      <c r="R1180" s="481">
        <v>268620</v>
      </c>
      <c r="S1180" s="78">
        <f>SUM(F1180*R1180)</f>
        <v>268620</v>
      </c>
      <c r="T1180" s="79">
        <v>0</v>
      </c>
      <c r="U1180" s="73">
        <f t="shared" si="307"/>
        <v>0</v>
      </c>
      <c r="V1180" s="73">
        <f t="shared" si="305"/>
        <v>268620</v>
      </c>
      <c r="W1180" s="56">
        <f t="shared" si="306"/>
        <v>268620</v>
      </c>
      <c r="X1180" s="79">
        <v>0.11</v>
      </c>
      <c r="Y1180" s="56">
        <f t="shared" si="308"/>
        <v>298168.2</v>
      </c>
    </row>
    <row r="1181" spans="1:25" s="120" customFormat="1" ht="15.5" x14ac:dyDescent="0.35">
      <c r="A1181" s="787"/>
      <c r="B1181" s="784"/>
      <c r="C1181" s="884"/>
      <c r="D1181" s="787"/>
      <c r="E1181" s="70" t="s">
        <v>522</v>
      </c>
      <c r="F1181" s="281">
        <v>1</v>
      </c>
      <c r="G1181" s="334" t="s">
        <v>39</v>
      </c>
      <c r="H1181" s="754">
        <v>7319820</v>
      </c>
      <c r="I1181" s="413">
        <f t="shared" si="302"/>
        <v>7319820</v>
      </c>
      <c r="J1181" s="311">
        <v>0</v>
      </c>
      <c r="K1181" s="415">
        <f t="shared" si="303"/>
        <v>0</v>
      </c>
      <c r="L1181" s="415">
        <f t="shared" si="304"/>
        <v>7319820</v>
      </c>
      <c r="M1181" s="792"/>
      <c r="N1181" s="792"/>
      <c r="O1181" s="792"/>
      <c r="P1181" s="792"/>
      <c r="Q1181" s="686" t="s">
        <v>258</v>
      </c>
      <c r="R1181" s="481">
        <v>2417690</v>
      </c>
      <c r="S1181" s="78">
        <f>SUM(F1181*R1181)</f>
        <v>2417690</v>
      </c>
      <c r="T1181" s="79">
        <v>0</v>
      </c>
      <c r="U1181" s="73">
        <f t="shared" si="307"/>
        <v>0</v>
      </c>
      <c r="V1181" s="73">
        <f t="shared" si="305"/>
        <v>2417690</v>
      </c>
      <c r="W1181" s="56">
        <f t="shared" si="306"/>
        <v>2417690</v>
      </c>
      <c r="X1181" s="79">
        <v>0.11</v>
      </c>
      <c r="Y1181" s="56">
        <f t="shared" si="308"/>
        <v>2683635.9</v>
      </c>
    </row>
    <row r="1182" spans="1:25" s="20" customFormat="1" ht="15.5" x14ac:dyDescent="0.35">
      <c r="A1182" s="139">
        <v>12</v>
      </c>
      <c r="B1182" s="140">
        <v>45958</v>
      </c>
      <c r="C1182" s="141">
        <v>1193451025</v>
      </c>
      <c r="D1182" s="139" t="s">
        <v>185</v>
      </c>
      <c r="E1182" s="537" t="s">
        <v>238</v>
      </c>
      <c r="F1182" s="530">
        <v>6</v>
      </c>
      <c r="G1182" s="531" t="s">
        <v>42</v>
      </c>
      <c r="H1182" s="532">
        <v>2750000</v>
      </c>
      <c r="I1182" s="145">
        <f t="shared" si="302"/>
        <v>16500000</v>
      </c>
      <c r="J1182" s="152">
        <v>0</v>
      </c>
      <c r="K1182" s="146">
        <f t="shared" si="303"/>
        <v>0</v>
      </c>
      <c r="L1182" s="146">
        <f t="shared" si="304"/>
        <v>16500000</v>
      </c>
      <c r="M1182" s="121">
        <f>SUM(L1182:L1182)</f>
        <v>16500000</v>
      </c>
      <c r="N1182" s="121">
        <f>SUM(M1182*11%)</f>
        <v>1815000</v>
      </c>
      <c r="O1182" s="121">
        <f>SUM(M1182*1.5%)</f>
        <v>247500</v>
      </c>
      <c r="P1182" s="121">
        <f>SUM(M1182+N1182)</f>
        <v>18315000</v>
      </c>
      <c r="Q1182" s="250" t="s">
        <v>260</v>
      </c>
      <c r="R1182" s="145">
        <v>990000</v>
      </c>
      <c r="S1182" s="148">
        <f>SUM(F1182*R1182)</f>
        <v>5940000</v>
      </c>
      <c r="T1182" s="149">
        <v>0</v>
      </c>
      <c r="U1182" s="121">
        <f t="shared" si="307"/>
        <v>0</v>
      </c>
      <c r="V1182" s="121">
        <f t="shared" si="305"/>
        <v>5940000</v>
      </c>
      <c r="W1182" s="146">
        <f t="shared" si="306"/>
        <v>5940000</v>
      </c>
      <c r="X1182" s="149">
        <v>0.11</v>
      </c>
      <c r="Y1182" s="146">
        <f t="shared" si="308"/>
        <v>6593400</v>
      </c>
    </row>
    <row r="1183" spans="1:25" s="20" customFormat="1" ht="15.5" x14ac:dyDescent="0.35">
      <c r="A1183" s="786">
        <v>13</v>
      </c>
      <c r="B1183" s="783">
        <v>45961</v>
      </c>
      <c r="C1183" s="838" t="s">
        <v>706</v>
      </c>
      <c r="D1183" s="786" t="s">
        <v>528</v>
      </c>
      <c r="E1183" s="86" t="s">
        <v>241</v>
      </c>
      <c r="F1183" s="726">
        <v>1</v>
      </c>
      <c r="G1183" s="336" t="s">
        <v>70</v>
      </c>
      <c r="H1183" s="518">
        <v>7309000</v>
      </c>
      <c r="I1183" s="123">
        <f t="shared" si="302"/>
        <v>7309000</v>
      </c>
      <c r="J1183" s="133">
        <v>0</v>
      </c>
      <c r="K1183" s="134">
        <f t="shared" si="303"/>
        <v>0</v>
      </c>
      <c r="L1183" s="134">
        <f t="shared" si="304"/>
        <v>7309000</v>
      </c>
      <c r="M1183" s="791">
        <f>SUM(L1183:L1186)</f>
        <v>27939630</v>
      </c>
      <c r="N1183" s="791">
        <f>SUM(M1183*11%)</f>
        <v>3073359.3</v>
      </c>
      <c r="O1183" s="791">
        <f>SUM(M1183*1.375%)</f>
        <v>384169.91249999998</v>
      </c>
      <c r="P1183" s="791">
        <f>SUM(M1183+N1183)</f>
        <v>31012989.300000001</v>
      </c>
      <c r="Q1183" s="168" t="s">
        <v>260</v>
      </c>
      <c r="R1183" s="123">
        <v>2631000</v>
      </c>
      <c r="S1183" s="137">
        <f>SUM(F1183*R1183)</f>
        <v>2631000</v>
      </c>
      <c r="T1183" s="138">
        <v>0</v>
      </c>
      <c r="U1183" s="129">
        <f t="shared" si="307"/>
        <v>0</v>
      </c>
      <c r="V1183" s="129">
        <f t="shared" si="305"/>
        <v>2631000</v>
      </c>
      <c r="W1183" s="134">
        <f t="shared" si="306"/>
        <v>2631000</v>
      </c>
      <c r="X1183" s="138">
        <v>0.11</v>
      </c>
      <c r="Y1183" s="134">
        <f t="shared" si="308"/>
        <v>2920410</v>
      </c>
    </row>
    <row r="1184" spans="1:25" s="20" customFormat="1" ht="15.5" x14ac:dyDescent="0.35">
      <c r="A1184" s="787"/>
      <c r="B1184" s="784"/>
      <c r="C1184" s="884"/>
      <c r="D1184" s="787"/>
      <c r="E1184" s="70" t="s">
        <v>239</v>
      </c>
      <c r="F1184" s="728">
        <v>3</v>
      </c>
      <c r="G1184" s="334" t="s">
        <v>50</v>
      </c>
      <c r="H1184" s="519">
        <v>2250000</v>
      </c>
      <c r="I1184" s="54">
        <f t="shared" si="302"/>
        <v>6750000</v>
      </c>
      <c r="J1184" s="158">
        <v>0</v>
      </c>
      <c r="K1184" s="56">
        <f t="shared" si="303"/>
        <v>0</v>
      </c>
      <c r="L1184" s="56">
        <f t="shared" si="304"/>
        <v>6750000</v>
      </c>
      <c r="M1184" s="792"/>
      <c r="N1184" s="792"/>
      <c r="O1184" s="792"/>
      <c r="P1184" s="792"/>
      <c r="Q1184" s="174" t="s">
        <v>335</v>
      </c>
      <c r="R1184" s="54">
        <v>891000</v>
      </c>
      <c r="S1184" s="78">
        <f>SUM(F1184*R1184)</f>
        <v>2673000</v>
      </c>
      <c r="T1184" s="79">
        <v>0</v>
      </c>
      <c r="U1184" s="73">
        <f t="shared" si="307"/>
        <v>0</v>
      </c>
      <c r="V1184" s="73">
        <f t="shared" si="305"/>
        <v>2673000</v>
      </c>
      <c r="W1184" s="56">
        <f t="shared" si="306"/>
        <v>2673000</v>
      </c>
      <c r="X1184" s="79">
        <v>0.11</v>
      </c>
      <c r="Y1184" s="56">
        <f t="shared" si="308"/>
        <v>2967030</v>
      </c>
    </row>
    <row r="1185" spans="1:25" s="20" customFormat="1" ht="15.5" x14ac:dyDescent="0.35">
      <c r="A1185" s="787"/>
      <c r="B1185" s="784"/>
      <c r="C1185" s="884"/>
      <c r="D1185" s="787"/>
      <c r="E1185" s="521" t="s">
        <v>238</v>
      </c>
      <c r="F1185" s="728">
        <v>3</v>
      </c>
      <c r="G1185" s="334" t="s">
        <v>42</v>
      </c>
      <c r="H1185" s="519">
        <v>2750000</v>
      </c>
      <c r="I1185" s="54">
        <f t="shared" si="302"/>
        <v>8250000</v>
      </c>
      <c r="J1185" s="158">
        <v>0</v>
      </c>
      <c r="K1185" s="56">
        <f t="shared" si="303"/>
        <v>0</v>
      </c>
      <c r="L1185" s="56">
        <f t="shared" si="304"/>
        <v>8250000</v>
      </c>
      <c r="M1185" s="792"/>
      <c r="N1185" s="792"/>
      <c r="O1185" s="792"/>
      <c r="P1185" s="792"/>
      <c r="Q1185" s="174" t="s">
        <v>260</v>
      </c>
      <c r="R1185" s="54">
        <v>990000</v>
      </c>
      <c r="S1185" s="78">
        <f>SUM(F1185*R1185)</f>
        <v>2970000</v>
      </c>
      <c r="T1185" s="79">
        <v>0</v>
      </c>
      <c r="U1185" s="73">
        <f t="shared" si="307"/>
        <v>0</v>
      </c>
      <c r="V1185" s="73">
        <f t="shared" si="305"/>
        <v>2970000</v>
      </c>
      <c r="W1185" s="56">
        <f t="shared" si="306"/>
        <v>2970000</v>
      </c>
      <c r="X1185" s="79">
        <v>0.11</v>
      </c>
      <c r="Y1185" s="56">
        <f t="shared" si="308"/>
        <v>3296700</v>
      </c>
    </row>
    <row r="1186" spans="1:25" s="120" customFormat="1" ht="15.5" x14ac:dyDescent="0.35">
      <c r="A1186" s="788"/>
      <c r="B1186" s="785"/>
      <c r="C1186" s="839"/>
      <c r="D1186" s="788"/>
      <c r="E1186" s="90" t="s">
        <v>526</v>
      </c>
      <c r="F1186" s="286">
        <v>2</v>
      </c>
      <c r="G1186" s="335" t="s">
        <v>39</v>
      </c>
      <c r="H1186" s="545">
        <v>2815315</v>
      </c>
      <c r="I1186" s="44">
        <f t="shared" si="302"/>
        <v>5630630</v>
      </c>
      <c r="J1186" s="315">
        <v>0</v>
      </c>
      <c r="K1186" s="383">
        <f t="shared" si="303"/>
        <v>0</v>
      </c>
      <c r="L1186" s="383">
        <f t="shared" si="304"/>
        <v>5630630</v>
      </c>
      <c r="M1186" s="793"/>
      <c r="N1186" s="793"/>
      <c r="O1186" s="793"/>
      <c r="P1186" s="793"/>
      <c r="Q1186" s="689" t="s">
        <v>258</v>
      </c>
      <c r="R1186" s="488">
        <v>500500</v>
      </c>
      <c r="S1186" s="97">
        <f>SUM(F1186*R1186)</f>
        <v>1001000</v>
      </c>
      <c r="T1186" s="83">
        <v>0</v>
      </c>
      <c r="U1186" s="81">
        <f t="shared" si="307"/>
        <v>0</v>
      </c>
      <c r="V1186" s="81">
        <f t="shared" si="305"/>
        <v>1001000</v>
      </c>
      <c r="W1186" s="46">
        <f t="shared" si="306"/>
        <v>1001000</v>
      </c>
      <c r="X1186" s="83">
        <v>0.11</v>
      </c>
      <c r="Y1186" s="46">
        <f t="shared" si="308"/>
        <v>1111110</v>
      </c>
    </row>
    <row r="1187" spans="1:25" s="120" customFormat="1" ht="15.5" x14ac:dyDescent="0.35">
      <c r="A1187" s="780">
        <v>14</v>
      </c>
      <c r="B1187" s="783">
        <v>45596</v>
      </c>
      <c r="C1187" s="780">
        <v>119371025</v>
      </c>
      <c r="D1187" s="780" t="s">
        <v>269</v>
      </c>
      <c r="E1187" s="172" t="s">
        <v>94</v>
      </c>
      <c r="F1187" s="203">
        <v>1</v>
      </c>
      <c r="G1187" s="133" t="s">
        <v>45</v>
      </c>
      <c r="H1187" s="204">
        <v>1534000</v>
      </c>
      <c r="I1187" s="123">
        <f t="shared" si="302"/>
        <v>1534000</v>
      </c>
      <c r="J1187" s="133">
        <v>0.2</v>
      </c>
      <c r="K1187" s="134">
        <f t="shared" si="303"/>
        <v>306800</v>
      </c>
      <c r="L1187" s="134">
        <f t="shared" si="304"/>
        <v>1227200</v>
      </c>
      <c r="M1187" s="451">
        <f>SUM(L1187:L1190)</f>
        <v>3432800</v>
      </c>
      <c r="N1187" s="451">
        <f>SUM(M1187*11%)</f>
        <v>377608</v>
      </c>
      <c r="O1187" s="452"/>
      <c r="P1187" s="129">
        <f>SUM(M1187+N1187)</f>
        <v>3810408</v>
      </c>
      <c r="Q1187" s="485" t="s">
        <v>258</v>
      </c>
      <c r="R1187" s="337">
        <v>557000</v>
      </c>
      <c r="S1187" s="137">
        <f>SUM(F1187*R1187)</f>
        <v>557000</v>
      </c>
      <c r="T1187" s="138">
        <v>0</v>
      </c>
      <c r="U1187" s="129">
        <f t="shared" si="307"/>
        <v>0</v>
      </c>
      <c r="V1187" s="129">
        <f t="shared" si="305"/>
        <v>557000</v>
      </c>
      <c r="W1187" s="134">
        <f t="shared" si="306"/>
        <v>557000</v>
      </c>
      <c r="X1187" s="138">
        <v>0.11</v>
      </c>
      <c r="Y1187" s="134">
        <f t="shared" si="308"/>
        <v>618270</v>
      </c>
    </row>
    <row r="1188" spans="1:25" s="120" customFormat="1" ht="15.5" x14ac:dyDescent="0.35">
      <c r="A1188" s="781"/>
      <c r="B1188" s="784"/>
      <c r="C1188" s="781"/>
      <c r="D1188" s="781"/>
      <c r="E1188" s="290" t="s">
        <v>270</v>
      </c>
      <c r="F1188" s="75">
        <v>1</v>
      </c>
      <c r="G1188" s="158" t="s">
        <v>42</v>
      </c>
      <c r="H1188" s="157">
        <v>1856000</v>
      </c>
      <c r="I1188" s="54">
        <f t="shared" si="302"/>
        <v>1856000</v>
      </c>
      <c r="J1188" s="158">
        <v>0.2</v>
      </c>
      <c r="K1188" s="56">
        <f t="shared" si="303"/>
        <v>371200</v>
      </c>
      <c r="L1188" s="56">
        <f t="shared" si="304"/>
        <v>1484800</v>
      </c>
      <c r="M1188" s="483"/>
      <c r="N1188" s="483"/>
      <c r="O1188" s="481"/>
      <c r="P1188" s="270"/>
      <c r="Q1188" s="484" t="s">
        <v>258</v>
      </c>
      <c r="R1188" s="483">
        <v>607000</v>
      </c>
      <c r="S1188" s="78">
        <f>SUM(F1188*R1188)</f>
        <v>607000</v>
      </c>
      <c r="T1188" s="79">
        <v>0</v>
      </c>
      <c r="U1188" s="73">
        <f t="shared" si="307"/>
        <v>0</v>
      </c>
      <c r="V1188" s="73">
        <f t="shared" si="305"/>
        <v>607000</v>
      </c>
      <c r="W1188" s="56">
        <f t="shared" si="306"/>
        <v>607000</v>
      </c>
      <c r="X1188" s="79">
        <v>0.11</v>
      </c>
      <c r="Y1188" s="56">
        <f t="shared" si="308"/>
        <v>673770</v>
      </c>
    </row>
    <row r="1189" spans="1:25" s="120" customFormat="1" ht="15.5" x14ac:dyDescent="0.35">
      <c r="A1189" s="781"/>
      <c r="B1189" s="784"/>
      <c r="C1189" s="781"/>
      <c r="D1189" s="781"/>
      <c r="E1189" s="125" t="s">
        <v>192</v>
      </c>
      <c r="F1189" s="75">
        <v>1</v>
      </c>
      <c r="G1189" s="158" t="s">
        <v>42</v>
      </c>
      <c r="H1189" s="157">
        <v>339000</v>
      </c>
      <c r="I1189" s="54">
        <f t="shared" si="302"/>
        <v>339000</v>
      </c>
      <c r="J1189" s="158">
        <v>0.2</v>
      </c>
      <c r="K1189" s="56">
        <f t="shared" si="303"/>
        <v>67800</v>
      </c>
      <c r="L1189" s="56">
        <f t="shared" si="304"/>
        <v>271200</v>
      </c>
      <c r="M1189" s="483"/>
      <c r="N1189" s="483"/>
      <c r="O1189" s="481"/>
      <c r="P1189" s="270"/>
      <c r="Q1189" s="484" t="s">
        <v>258</v>
      </c>
      <c r="R1189" s="206">
        <v>150000</v>
      </c>
      <c r="S1189" s="78">
        <f>SUM(F1189*R1189)</f>
        <v>150000</v>
      </c>
      <c r="T1189" s="79">
        <v>0</v>
      </c>
      <c r="U1189" s="73">
        <f t="shared" si="307"/>
        <v>0</v>
      </c>
      <c r="V1189" s="73">
        <f t="shared" si="305"/>
        <v>150000</v>
      </c>
      <c r="W1189" s="56">
        <f t="shared" si="306"/>
        <v>150000</v>
      </c>
      <c r="X1189" s="79">
        <v>0.11</v>
      </c>
      <c r="Y1189" s="56">
        <f t="shared" si="308"/>
        <v>166500</v>
      </c>
    </row>
    <row r="1190" spans="1:25" s="120" customFormat="1" ht="15.5" x14ac:dyDescent="0.35">
      <c r="A1190" s="782"/>
      <c r="B1190" s="785"/>
      <c r="C1190" s="782"/>
      <c r="D1190" s="782"/>
      <c r="E1190" s="184" t="s">
        <v>149</v>
      </c>
      <c r="F1190" s="202">
        <v>1</v>
      </c>
      <c r="G1190" s="136" t="s">
        <v>46</v>
      </c>
      <c r="H1190" s="177">
        <v>562000</v>
      </c>
      <c r="I1190" s="44">
        <f t="shared" si="302"/>
        <v>562000</v>
      </c>
      <c r="J1190" s="136">
        <v>0.2</v>
      </c>
      <c r="K1190" s="46">
        <f t="shared" si="303"/>
        <v>112400</v>
      </c>
      <c r="L1190" s="46">
        <f t="shared" si="304"/>
        <v>449600</v>
      </c>
      <c r="M1190" s="487"/>
      <c r="N1190" s="487"/>
      <c r="O1190" s="488"/>
      <c r="P1190" s="81"/>
      <c r="Q1190" s="240" t="s">
        <v>40</v>
      </c>
      <c r="R1190" s="487">
        <v>304000</v>
      </c>
      <c r="S1190" s="97">
        <f>SUM(F1190*R1190)</f>
        <v>304000</v>
      </c>
      <c r="T1190" s="83">
        <v>0</v>
      </c>
      <c r="U1190" s="81">
        <f t="shared" si="307"/>
        <v>0</v>
      </c>
      <c r="V1190" s="81">
        <f t="shared" si="305"/>
        <v>304000</v>
      </c>
      <c r="W1190" s="46">
        <f t="shared" si="306"/>
        <v>304000</v>
      </c>
      <c r="X1190" s="83">
        <v>0.11</v>
      </c>
      <c r="Y1190" s="46">
        <f t="shared" si="308"/>
        <v>337440</v>
      </c>
    </row>
    <row r="1191" spans="1:25" s="120" customFormat="1" ht="15.5" x14ac:dyDescent="0.35">
      <c r="A1191" s="230">
        <v>15</v>
      </c>
      <c r="B1191" s="140">
        <v>45961</v>
      </c>
      <c r="C1191" s="195">
        <v>119381025</v>
      </c>
      <c r="D1191" s="490" t="s">
        <v>700</v>
      </c>
      <c r="E1191" s="190" t="s">
        <v>701</v>
      </c>
      <c r="F1191" s="388">
        <v>1</v>
      </c>
      <c r="G1191" s="387" t="s">
        <v>64</v>
      </c>
      <c r="H1191" s="191">
        <v>3562500</v>
      </c>
      <c r="I1191" s="595">
        <f t="shared" si="302"/>
        <v>3562500</v>
      </c>
      <c r="J1191" s="387">
        <v>0</v>
      </c>
      <c r="K1191" s="596">
        <f t="shared" si="303"/>
        <v>0</v>
      </c>
      <c r="L1191" s="596">
        <f t="shared" si="304"/>
        <v>3562500</v>
      </c>
      <c r="M1191" s="192">
        <f>SUM(L1191)</f>
        <v>3562500</v>
      </c>
      <c r="N1191" s="192">
        <f>SUM(M1191*11%)</f>
        <v>391875</v>
      </c>
      <c r="O1191" s="196"/>
      <c r="P1191" s="597">
        <f>SUM(M1191+N1191)</f>
        <v>3954375</v>
      </c>
      <c r="Q1191" s="498" t="s">
        <v>702</v>
      </c>
      <c r="R1191" s="199">
        <v>3165000</v>
      </c>
      <c r="S1191" s="650">
        <f>SUM(F1191*R1191)</f>
        <v>3165000</v>
      </c>
      <c r="T1191" s="640">
        <v>0</v>
      </c>
      <c r="U1191" s="458">
        <f t="shared" si="307"/>
        <v>0</v>
      </c>
      <c r="V1191" s="458">
        <f t="shared" si="305"/>
        <v>3165000</v>
      </c>
      <c r="W1191" s="535">
        <f t="shared" si="306"/>
        <v>3165000</v>
      </c>
      <c r="X1191" s="640">
        <v>0</v>
      </c>
      <c r="Y1191" s="535">
        <f t="shared" si="308"/>
        <v>3165000</v>
      </c>
    </row>
    <row r="1192" spans="1:25" s="120" customFormat="1" ht="15.5" x14ac:dyDescent="0.35">
      <c r="A1192" s="230">
        <v>16</v>
      </c>
      <c r="B1192" s="140">
        <v>45937</v>
      </c>
      <c r="C1192" s="195">
        <v>119391025</v>
      </c>
      <c r="D1192" s="490" t="s">
        <v>37</v>
      </c>
      <c r="E1192" s="190" t="s">
        <v>353</v>
      </c>
      <c r="F1192" s="388">
        <v>30</v>
      </c>
      <c r="G1192" s="387" t="s">
        <v>45</v>
      </c>
      <c r="H1192" s="191">
        <v>27000</v>
      </c>
      <c r="I1192" s="595">
        <f t="shared" si="302"/>
        <v>810000</v>
      </c>
      <c r="J1192" s="387">
        <v>0.2</v>
      </c>
      <c r="K1192" s="596">
        <f t="shared" si="303"/>
        <v>162000</v>
      </c>
      <c r="L1192" s="596">
        <f t="shared" si="304"/>
        <v>648000</v>
      </c>
      <c r="M1192" s="192">
        <f>SUM(L1192)</f>
        <v>648000</v>
      </c>
      <c r="N1192" s="192">
        <f>SUM(M1192*11%)</f>
        <v>71280</v>
      </c>
      <c r="O1192" s="196"/>
      <c r="P1192" s="597">
        <f>SUM(M1192+N1192)</f>
        <v>719280</v>
      </c>
      <c r="Q1192" s="498" t="s">
        <v>88</v>
      </c>
      <c r="R1192" s="199">
        <v>9009</v>
      </c>
      <c r="S1192" s="650">
        <f>SUM(F1192*R1192)</f>
        <v>270270</v>
      </c>
      <c r="T1192" s="640">
        <v>0</v>
      </c>
      <c r="U1192" s="458">
        <f t="shared" si="307"/>
        <v>0</v>
      </c>
      <c r="V1192" s="458">
        <f t="shared" si="305"/>
        <v>270270</v>
      </c>
      <c r="W1192" s="535">
        <f t="shared" si="306"/>
        <v>270270</v>
      </c>
      <c r="X1192" s="640">
        <v>0.11</v>
      </c>
      <c r="Y1192" s="535">
        <f t="shared" si="308"/>
        <v>299999.7</v>
      </c>
    </row>
    <row r="1193" spans="1:25" s="120" customFormat="1" ht="15.5" x14ac:dyDescent="0.35">
      <c r="A1193" s="230">
        <v>17</v>
      </c>
      <c r="B1193" s="140">
        <v>45940</v>
      </c>
      <c r="C1193" s="139">
        <v>119401025</v>
      </c>
      <c r="D1193" s="490" t="s">
        <v>37</v>
      </c>
      <c r="E1193" s="384" t="s">
        <v>342</v>
      </c>
      <c r="F1193" s="388">
        <v>4</v>
      </c>
      <c r="G1193" s="387" t="s">
        <v>45</v>
      </c>
      <c r="H1193" s="440">
        <v>2000000</v>
      </c>
      <c r="I1193" s="595">
        <f t="shared" ref="I1193:I1223" si="309">SUM(F1193*H1193)</f>
        <v>8000000</v>
      </c>
      <c r="J1193" s="387">
        <v>0.2</v>
      </c>
      <c r="K1193" s="596">
        <f t="shared" ref="K1193:K1223" si="310">SUM(I1193*J1193)</f>
        <v>1600000</v>
      </c>
      <c r="L1193" s="596">
        <f t="shared" ref="L1193:L1223" si="311">SUM(I1193-K1193)</f>
        <v>6400000</v>
      </c>
      <c r="M1193" s="192">
        <f>SUM(L1193)</f>
        <v>6400000</v>
      </c>
      <c r="N1193" s="192">
        <f>SUM(M1193*11%)</f>
        <v>704000</v>
      </c>
      <c r="O1193" s="196"/>
      <c r="P1193" s="597">
        <f>SUM(M1193+N1193)</f>
        <v>7104000</v>
      </c>
      <c r="Q1193" s="498" t="s">
        <v>68</v>
      </c>
      <c r="R1193" s="199">
        <v>850000</v>
      </c>
      <c r="S1193" s="650">
        <f>SUM(F1193*R1193)</f>
        <v>3400000</v>
      </c>
      <c r="T1193" s="640">
        <v>0</v>
      </c>
      <c r="U1193" s="458">
        <f t="shared" si="307"/>
        <v>0</v>
      </c>
      <c r="V1193" s="458">
        <f t="shared" ref="V1193:V1223" si="312">SUM(S1193-U1193)</f>
        <v>3400000</v>
      </c>
      <c r="W1193" s="535">
        <f t="shared" ref="W1193:W1223" si="313">SUM(V1193)</f>
        <v>3400000</v>
      </c>
      <c r="X1193" s="640">
        <v>0.11</v>
      </c>
      <c r="Y1193" s="535">
        <f t="shared" si="308"/>
        <v>3774000</v>
      </c>
    </row>
    <row r="1194" spans="1:25" s="120" customFormat="1" ht="15.5" x14ac:dyDescent="0.35">
      <c r="A1194" s="817">
        <v>18</v>
      </c>
      <c r="B1194" s="783">
        <v>45950</v>
      </c>
      <c r="C1194" s="786">
        <v>119411025</v>
      </c>
      <c r="D1194" s="780" t="s">
        <v>37</v>
      </c>
      <c r="E1194" s="339" t="s">
        <v>333</v>
      </c>
      <c r="F1194" s="203">
        <v>1</v>
      </c>
      <c r="G1194" s="319" t="s">
        <v>52</v>
      </c>
      <c r="H1194" s="320">
        <v>3200000</v>
      </c>
      <c r="I1194" s="412">
        <f t="shared" si="309"/>
        <v>3200000</v>
      </c>
      <c r="J1194" s="319">
        <v>0</v>
      </c>
      <c r="K1194" s="382">
        <f t="shared" si="310"/>
        <v>0</v>
      </c>
      <c r="L1194" s="382">
        <f t="shared" si="311"/>
        <v>3200000</v>
      </c>
      <c r="M1194" s="205">
        <f>SUM(L1194:L1195)</f>
        <v>11900000</v>
      </c>
      <c r="N1194" s="205">
        <f>SUM(M1194*11%)</f>
        <v>1309000</v>
      </c>
      <c r="O1194" s="187"/>
      <c r="P1194" s="229">
        <f>SUM(M1194+N1194)</f>
        <v>13209000</v>
      </c>
      <c r="Q1194" s="485" t="s">
        <v>246</v>
      </c>
      <c r="R1194" s="337">
        <v>1100000</v>
      </c>
      <c r="S1194" s="649">
        <f>SUM(F1194*R1194)</f>
        <v>1100000</v>
      </c>
      <c r="T1194" s="638">
        <v>0</v>
      </c>
      <c r="U1194" s="239">
        <f t="shared" si="307"/>
        <v>0</v>
      </c>
      <c r="V1194" s="239">
        <f t="shared" si="312"/>
        <v>1100000</v>
      </c>
      <c r="W1194" s="238">
        <f t="shared" si="313"/>
        <v>1100000</v>
      </c>
      <c r="X1194" s="638">
        <v>0.11</v>
      </c>
      <c r="Y1194" s="238">
        <f t="shared" si="308"/>
        <v>1221000</v>
      </c>
    </row>
    <row r="1195" spans="1:25" s="120" customFormat="1" ht="15.5" x14ac:dyDescent="0.35">
      <c r="A1195" s="819"/>
      <c r="B1195" s="785"/>
      <c r="C1195" s="788"/>
      <c r="D1195" s="782"/>
      <c r="E1195" s="397" t="s">
        <v>332</v>
      </c>
      <c r="F1195" s="202">
        <v>1</v>
      </c>
      <c r="G1195" s="315" t="s">
        <v>70</v>
      </c>
      <c r="H1195" s="316">
        <v>8700000</v>
      </c>
      <c r="I1195" s="419">
        <f t="shared" si="309"/>
        <v>8700000</v>
      </c>
      <c r="J1195" s="315">
        <v>0</v>
      </c>
      <c r="K1195" s="383">
        <f t="shared" si="310"/>
        <v>0</v>
      </c>
      <c r="L1195" s="383">
        <f t="shared" si="311"/>
        <v>8700000</v>
      </c>
      <c r="M1195" s="249"/>
      <c r="N1195" s="249"/>
      <c r="O1195" s="198"/>
      <c r="P1195" s="351"/>
      <c r="Q1195" s="489" t="s">
        <v>246</v>
      </c>
      <c r="R1195" s="338">
        <v>3400000</v>
      </c>
      <c r="S1195" s="173">
        <f>SUM(F1195*R1195)</f>
        <v>3400000</v>
      </c>
      <c r="T1195" s="639">
        <v>0</v>
      </c>
      <c r="U1195" s="242">
        <f t="shared" si="307"/>
        <v>0</v>
      </c>
      <c r="V1195" s="242">
        <f t="shared" si="312"/>
        <v>3400000</v>
      </c>
      <c r="W1195" s="241">
        <f t="shared" si="313"/>
        <v>3400000</v>
      </c>
      <c r="X1195" s="639">
        <v>0.11</v>
      </c>
      <c r="Y1195" s="241">
        <f t="shared" si="308"/>
        <v>3774000</v>
      </c>
    </row>
    <row r="1196" spans="1:25" s="120" customFormat="1" ht="15.5" x14ac:dyDescent="0.35">
      <c r="A1196" s="817">
        <v>19</v>
      </c>
      <c r="B1196" s="783">
        <v>45950</v>
      </c>
      <c r="C1196" s="867">
        <v>119421025</v>
      </c>
      <c r="D1196" s="780" t="s">
        <v>37</v>
      </c>
      <c r="E1196" s="317" t="s">
        <v>174</v>
      </c>
      <c r="F1196" s="752">
        <v>1</v>
      </c>
      <c r="G1196" s="319" t="s">
        <v>45</v>
      </c>
      <c r="H1196" s="320">
        <v>1534000</v>
      </c>
      <c r="I1196" s="412">
        <f t="shared" si="309"/>
        <v>1534000</v>
      </c>
      <c r="J1196" s="319">
        <v>0</v>
      </c>
      <c r="K1196" s="382">
        <f t="shared" si="310"/>
        <v>0</v>
      </c>
      <c r="L1196" s="382">
        <f t="shared" si="311"/>
        <v>1534000</v>
      </c>
      <c r="M1196" s="205">
        <f>SUM(L1196:L1197)</f>
        <v>1873000</v>
      </c>
      <c r="N1196" s="205">
        <f>SUM(M1196*11%)</f>
        <v>206030</v>
      </c>
      <c r="O1196" s="187"/>
      <c r="P1196" s="229">
        <f>SUM(M1196+N1196)</f>
        <v>2079030</v>
      </c>
      <c r="Q1196" s="485" t="s">
        <v>258</v>
      </c>
      <c r="R1196" s="451">
        <v>557000</v>
      </c>
      <c r="S1196" s="649">
        <f>SUM(F1196*R1196)</f>
        <v>557000</v>
      </c>
      <c r="T1196" s="638">
        <v>0</v>
      </c>
      <c r="U1196" s="239">
        <f t="shared" si="307"/>
        <v>0</v>
      </c>
      <c r="V1196" s="239">
        <f t="shared" si="312"/>
        <v>557000</v>
      </c>
      <c r="W1196" s="238">
        <f t="shared" si="313"/>
        <v>557000</v>
      </c>
      <c r="X1196" s="638">
        <v>0.11</v>
      </c>
      <c r="Y1196" s="238">
        <f t="shared" si="308"/>
        <v>618270</v>
      </c>
    </row>
    <row r="1197" spans="1:25" s="120" customFormat="1" ht="15.5" x14ac:dyDescent="0.35">
      <c r="A1197" s="819"/>
      <c r="B1197" s="785"/>
      <c r="C1197" s="869"/>
      <c r="D1197" s="782"/>
      <c r="E1197" s="308" t="s">
        <v>191</v>
      </c>
      <c r="F1197" s="750">
        <v>1</v>
      </c>
      <c r="G1197" s="315" t="s">
        <v>42</v>
      </c>
      <c r="H1197" s="177">
        <v>339000</v>
      </c>
      <c r="I1197" s="419">
        <f t="shared" si="309"/>
        <v>339000</v>
      </c>
      <c r="J1197" s="315">
        <v>0</v>
      </c>
      <c r="K1197" s="383">
        <f t="shared" si="310"/>
        <v>0</v>
      </c>
      <c r="L1197" s="383">
        <f t="shared" si="311"/>
        <v>339000</v>
      </c>
      <c r="M1197" s="47"/>
      <c r="N1197" s="47"/>
      <c r="O1197" s="198"/>
      <c r="P1197" s="47"/>
      <c r="Q1197" s="489" t="s">
        <v>258</v>
      </c>
      <c r="R1197" s="487">
        <v>150000</v>
      </c>
      <c r="S1197" s="173">
        <f>SUM(F1197*R1197)</f>
        <v>150000</v>
      </c>
      <c r="T1197" s="639">
        <v>0</v>
      </c>
      <c r="U1197" s="242">
        <f t="shared" si="307"/>
        <v>0</v>
      </c>
      <c r="V1197" s="242">
        <f t="shared" si="312"/>
        <v>150000</v>
      </c>
      <c r="W1197" s="241">
        <f t="shared" si="313"/>
        <v>150000</v>
      </c>
      <c r="X1197" s="639">
        <v>0.11</v>
      </c>
      <c r="Y1197" s="241">
        <f t="shared" si="308"/>
        <v>166500</v>
      </c>
    </row>
    <row r="1198" spans="1:25" s="125" customFormat="1" ht="15.5" x14ac:dyDescent="0.35">
      <c r="A1198" s="817">
        <v>20</v>
      </c>
      <c r="B1198" s="783">
        <v>45952</v>
      </c>
      <c r="C1198" s="867">
        <v>119431025</v>
      </c>
      <c r="D1198" s="780" t="s">
        <v>37</v>
      </c>
      <c r="E1198" s="172" t="s">
        <v>539</v>
      </c>
      <c r="F1198" s="203">
        <v>1</v>
      </c>
      <c r="G1198" s="319" t="s">
        <v>65</v>
      </c>
      <c r="H1198" s="204">
        <v>109000</v>
      </c>
      <c r="I1198" s="412">
        <f t="shared" si="309"/>
        <v>109000</v>
      </c>
      <c r="J1198" s="319">
        <v>0.2</v>
      </c>
      <c r="K1198" s="382">
        <f t="shared" si="310"/>
        <v>21800</v>
      </c>
      <c r="L1198" s="382">
        <f t="shared" si="311"/>
        <v>87200</v>
      </c>
      <c r="M1198" s="205">
        <f>SUM(L1198:L1201)</f>
        <v>3222200</v>
      </c>
      <c r="N1198" s="205">
        <f>SUM(M1198*11%)</f>
        <v>354442</v>
      </c>
      <c r="O1198" s="187"/>
      <c r="P1198" s="229">
        <f>SUM(M1198+N1198)</f>
        <v>3576642</v>
      </c>
      <c r="Q1198" s="727" t="s">
        <v>275</v>
      </c>
      <c r="R1198" s="452">
        <v>36036</v>
      </c>
      <c r="S1198" s="137">
        <f>SUM(F1198*R1198)</f>
        <v>36036</v>
      </c>
      <c r="T1198" s="138">
        <v>0</v>
      </c>
      <c r="U1198" s="129">
        <f t="shared" si="307"/>
        <v>0</v>
      </c>
      <c r="V1198" s="129">
        <f t="shared" si="312"/>
        <v>36036</v>
      </c>
      <c r="W1198" s="134">
        <f t="shared" si="313"/>
        <v>36036</v>
      </c>
      <c r="X1198" s="138">
        <v>0.11</v>
      </c>
      <c r="Y1198" s="134">
        <f t="shared" si="308"/>
        <v>39999.96</v>
      </c>
    </row>
    <row r="1199" spans="1:25" s="270" customFormat="1" ht="15.5" x14ac:dyDescent="0.35">
      <c r="A1199" s="818"/>
      <c r="B1199" s="784"/>
      <c r="C1199" s="868"/>
      <c r="D1199" s="781"/>
      <c r="E1199" s="282" t="s">
        <v>291</v>
      </c>
      <c r="F1199" s="310">
        <v>100</v>
      </c>
      <c r="G1199" s="311" t="s">
        <v>50</v>
      </c>
      <c r="H1199" s="312">
        <v>14400</v>
      </c>
      <c r="I1199" s="413">
        <f t="shared" si="309"/>
        <v>1440000</v>
      </c>
      <c r="J1199" s="311">
        <v>0</v>
      </c>
      <c r="K1199" s="415">
        <f t="shared" si="310"/>
        <v>0</v>
      </c>
      <c r="L1199" s="415">
        <f t="shared" si="311"/>
        <v>1440000</v>
      </c>
      <c r="M1199" s="220"/>
      <c r="N1199" s="220"/>
      <c r="O1199" s="197"/>
      <c r="P1199" s="352"/>
      <c r="Q1199" s="484" t="s">
        <v>275</v>
      </c>
      <c r="R1199" s="483">
        <v>5766</v>
      </c>
      <c r="S1199" s="155">
        <f>SUM(F1199*R1199)</f>
        <v>576600</v>
      </c>
      <c r="T1199" s="156">
        <v>0</v>
      </c>
      <c r="U1199" s="480">
        <f t="shared" si="307"/>
        <v>0</v>
      </c>
      <c r="V1199" s="480">
        <f t="shared" si="312"/>
        <v>576600</v>
      </c>
      <c r="W1199" s="424">
        <f t="shared" si="313"/>
        <v>576600</v>
      </c>
      <c r="X1199" s="156">
        <v>0.11</v>
      </c>
      <c r="Y1199" s="424">
        <f t="shared" si="308"/>
        <v>640026</v>
      </c>
    </row>
    <row r="1200" spans="1:25" s="120" customFormat="1" ht="15.5" x14ac:dyDescent="0.35">
      <c r="A1200" s="818"/>
      <c r="B1200" s="784"/>
      <c r="C1200" s="868"/>
      <c r="D1200" s="781"/>
      <c r="E1200" s="282" t="s">
        <v>698</v>
      </c>
      <c r="F1200" s="75">
        <v>5</v>
      </c>
      <c r="G1200" s="311" t="s">
        <v>46</v>
      </c>
      <c r="H1200" s="312">
        <v>206250</v>
      </c>
      <c r="I1200" s="413">
        <f t="shared" si="309"/>
        <v>1031250</v>
      </c>
      <c r="J1200" s="311">
        <v>0.2</v>
      </c>
      <c r="K1200" s="415">
        <f t="shared" si="310"/>
        <v>206250</v>
      </c>
      <c r="L1200" s="415">
        <f t="shared" si="311"/>
        <v>825000</v>
      </c>
      <c r="M1200" s="57"/>
      <c r="N1200" s="57"/>
      <c r="O1200" s="197"/>
      <c r="P1200" s="57"/>
      <c r="Q1200" s="270" t="s">
        <v>88</v>
      </c>
      <c r="R1200" s="483">
        <v>49550</v>
      </c>
      <c r="S1200" s="155">
        <f>SUM(F1200*R1200)</f>
        <v>247750</v>
      </c>
      <c r="T1200" s="156">
        <v>0</v>
      </c>
      <c r="U1200" s="480">
        <f t="shared" si="307"/>
        <v>0</v>
      </c>
      <c r="V1200" s="480">
        <f t="shared" si="312"/>
        <v>247750</v>
      </c>
      <c r="W1200" s="424">
        <f t="shared" si="313"/>
        <v>247750</v>
      </c>
      <c r="X1200" s="156">
        <v>0.11</v>
      </c>
      <c r="Y1200" s="424">
        <f t="shared" si="308"/>
        <v>275002.5</v>
      </c>
    </row>
    <row r="1201" spans="1:26" s="270" customFormat="1" ht="15.5" x14ac:dyDescent="0.35">
      <c r="A1201" s="819"/>
      <c r="B1201" s="785"/>
      <c r="C1201" s="869"/>
      <c r="D1201" s="782"/>
      <c r="E1201" s="308" t="s">
        <v>459</v>
      </c>
      <c r="F1201" s="314">
        <v>3</v>
      </c>
      <c r="G1201" s="136" t="s">
        <v>45</v>
      </c>
      <c r="H1201" s="316">
        <v>362500</v>
      </c>
      <c r="I1201" s="419">
        <f t="shared" si="309"/>
        <v>1087500</v>
      </c>
      <c r="J1201" s="315">
        <v>0.2</v>
      </c>
      <c r="K1201" s="383">
        <f t="shared" si="310"/>
        <v>217500</v>
      </c>
      <c r="L1201" s="383">
        <f t="shared" si="311"/>
        <v>870000</v>
      </c>
      <c r="M1201" s="249"/>
      <c r="N1201" s="249"/>
      <c r="O1201" s="198"/>
      <c r="P1201" s="153"/>
      <c r="Q1201" s="489" t="s">
        <v>275</v>
      </c>
      <c r="R1201" s="338">
        <v>130631</v>
      </c>
      <c r="S1201" s="173">
        <f>SUM(F1201*R1201)</f>
        <v>391893</v>
      </c>
      <c r="T1201" s="639">
        <v>0</v>
      </c>
      <c r="U1201" s="242">
        <f t="shared" ref="U1201:U1223" si="314">SUM(S1201*T1201)</f>
        <v>0</v>
      </c>
      <c r="V1201" s="242">
        <f t="shared" si="312"/>
        <v>391893</v>
      </c>
      <c r="W1201" s="241">
        <f t="shared" si="313"/>
        <v>391893</v>
      </c>
      <c r="X1201" s="639">
        <v>0.11</v>
      </c>
      <c r="Y1201" s="241">
        <f t="shared" si="308"/>
        <v>435001.23</v>
      </c>
    </row>
    <row r="1202" spans="1:26" s="120" customFormat="1" ht="15.5" x14ac:dyDescent="0.35">
      <c r="A1202" s="817">
        <v>21</v>
      </c>
      <c r="B1202" s="783">
        <v>45954</v>
      </c>
      <c r="C1202" s="786">
        <v>119441025</v>
      </c>
      <c r="D1202" s="780" t="s">
        <v>37</v>
      </c>
      <c r="E1202" s="317" t="s">
        <v>115</v>
      </c>
      <c r="F1202" s="318">
        <v>3</v>
      </c>
      <c r="G1202" s="319" t="s">
        <v>648</v>
      </c>
      <c r="H1202" s="320">
        <v>268750</v>
      </c>
      <c r="I1202" s="412">
        <f t="shared" si="309"/>
        <v>806250</v>
      </c>
      <c r="J1202" s="319">
        <v>0.2</v>
      </c>
      <c r="K1202" s="382">
        <f t="shared" si="310"/>
        <v>161250</v>
      </c>
      <c r="L1202" s="382">
        <f t="shared" si="311"/>
        <v>645000</v>
      </c>
      <c r="M1202" s="205">
        <f>SUM(L1202:L1203)</f>
        <v>2179000</v>
      </c>
      <c r="N1202" s="205">
        <f>SUM(M1202*11%)</f>
        <v>239690</v>
      </c>
      <c r="O1202" s="187"/>
      <c r="P1202" s="229">
        <f>SUM(M1202+N1202)</f>
        <v>2418690</v>
      </c>
      <c r="Q1202" s="485" t="s">
        <v>699</v>
      </c>
      <c r="R1202" s="451">
        <v>65000</v>
      </c>
      <c r="S1202" s="649">
        <f>SUM(F1202*R1202)</f>
        <v>195000</v>
      </c>
      <c r="T1202" s="638">
        <v>0</v>
      </c>
      <c r="U1202" s="239">
        <f t="shared" si="314"/>
        <v>0</v>
      </c>
      <c r="V1202" s="239">
        <f t="shared" si="312"/>
        <v>195000</v>
      </c>
      <c r="W1202" s="238">
        <f t="shared" si="313"/>
        <v>195000</v>
      </c>
      <c r="X1202" s="638">
        <v>0.11</v>
      </c>
      <c r="Y1202" s="238">
        <f t="shared" si="308"/>
        <v>216450</v>
      </c>
    </row>
    <row r="1203" spans="1:26" s="120" customFormat="1" ht="15.5" x14ac:dyDescent="0.35">
      <c r="A1203" s="819"/>
      <c r="B1203" s="785"/>
      <c r="C1203" s="788"/>
      <c r="D1203" s="782"/>
      <c r="E1203" s="308" t="s">
        <v>174</v>
      </c>
      <c r="F1203" s="750">
        <v>1</v>
      </c>
      <c r="G1203" s="315" t="s">
        <v>45</v>
      </c>
      <c r="H1203" s="316">
        <v>1534000</v>
      </c>
      <c r="I1203" s="419">
        <f t="shared" si="309"/>
        <v>1534000</v>
      </c>
      <c r="J1203" s="315">
        <v>0</v>
      </c>
      <c r="K1203" s="383">
        <f t="shared" si="310"/>
        <v>0</v>
      </c>
      <c r="L1203" s="383">
        <f t="shared" si="311"/>
        <v>1534000</v>
      </c>
      <c r="M1203" s="47"/>
      <c r="N1203" s="47"/>
      <c r="O1203" s="198"/>
      <c r="P1203" s="47"/>
      <c r="Q1203" s="489" t="s">
        <v>258</v>
      </c>
      <c r="R1203" s="487">
        <v>557000</v>
      </c>
      <c r="S1203" s="173">
        <f>SUM(F1203*R1203)</f>
        <v>557000</v>
      </c>
      <c r="T1203" s="639">
        <v>0</v>
      </c>
      <c r="U1203" s="242">
        <f t="shared" si="314"/>
        <v>0</v>
      </c>
      <c r="V1203" s="242">
        <f t="shared" si="312"/>
        <v>557000</v>
      </c>
      <c r="W1203" s="241">
        <f t="shared" si="313"/>
        <v>557000</v>
      </c>
      <c r="X1203" s="639">
        <v>0.11</v>
      </c>
      <c r="Y1203" s="241">
        <f t="shared" si="308"/>
        <v>618270</v>
      </c>
    </row>
    <row r="1204" spans="1:26" s="125" customFormat="1" ht="15.5" x14ac:dyDescent="0.35">
      <c r="A1204" s="817">
        <v>22</v>
      </c>
      <c r="B1204" s="783">
        <v>45958</v>
      </c>
      <c r="C1204" s="786">
        <v>119451025</v>
      </c>
      <c r="D1204" s="780" t="s">
        <v>37</v>
      </c>
      <c r="E1204" s="172" t="s">
        <v>694</v>
      </c>
      <c r="F1204" s="203">
        <v>2</v>
      </c>
      <c r="G1204" s="319" t="s">
        <v>65</v>
      </c>
      <c r="H1204" s="204">
        <v>1215000</v>
      </c>
      <c r="I1204" s="412">
        <f t="shared" si="309"/>
        <v>2430000</v>
      </c>
      <c r="J1204" s="319">
        <v>0.2</v>
      </c>
      <c r="K1204" s="382">
        <f t="shared" si="310"/>
        <v>486000</v>
      </c>
      <c r="L1204" s="382">
        <f t="shared" si="311"/>
        <v>1944000</v>
      </c>
      <c r="M1204" s="205">
        <f>SUM(L1204:L1206)</f>
        <v>4854000</v>
      </c>
      <c r="N1204" s="205">
        <f>SUM(M1204*11%)</f>
        <v>533940</v>
      </c>
      <c r="O1204" s="187"/>
      <c r="P1204" s="229">
        <f>SUM(M1204+N1204)</f>
        <v>5387940</v>
      </c>
      <c r="Q1204" s="727" t="s">
        <v>417</v>
      </c>
      <c r="R1204" s="452">
        <v>680400</v>
      </c>
      <c r="S1204" s="137">
        <f>SUM(F1204*R1204)</f>
        <v>1360800</v>
      </c>
      <c r="T1204" s="138">
        <v>0.15</v>
      </c>
      <c r="U1204" s="129">
        <f t="shared" si="314"/>
        <v>204120</v>
      </c>
      <c r="V1204" s="129">
        <f t="shared" si="312"/>
        <v>1156680</v>
      </c>
      <c r="W1204" s="134">
        <f t="shared" si="313"/>
        <v>1156680</v>
      </c>
      <c r="X1204" s="138">
        <v>0.11</v>
      </c>
      <c r="Y1204" s="134">
        <f t="shared" si="308"/>
        <v>1283914.8</v>
      </c>
    </row>
    <row r="1205" spans="1:26" s="120" customFormat="1" ht="15.5" x14ac:dyDescent="0.35">
      <c r="A1205" s="818"/>
      <c r="B1205" s="784"/>
      <c r="C1205" s="787"/>
      <c r="D1205" s="781"/>
      <c r="E1205" s="282" t="s">
        <v>695</v>
      </c>
      <c r="F1205" s="75">
        <v>30</v>
      </c>
      <c r="G1205" s="158" t="s">
        <v>90</v>
      </c>
      <c r="H1205" s="157">
        <v>65000</v>
      </c>
      <c r="I1205" s="413">
        <f t="shared" si="309"/>
        <v>1950000</v>
      </c>
      <c r="J1205" s="158">
        <v>0.2</v>
      </c>
      <c r="K1205" s="415">
        <f t="shared" si="310"/>
        <v>390000</v>
      </c>
      <c r="L1205" s="415">
        <f t="shared" si="311"/>
        <v>1560000</v>
      </c>
      <c r="M1205" s="220"/>
      <c r="N1205" s="220"/>
      <c r="O1205" s="197"/>
      <c r="P1205" s="154"/>
      <c r="Q1205" s="270" t="s">
        <v>417</v>
      </c>
      <c r="R1205" s="206">
        <v>36000</v>
      </c>
      <c r="S1205" s="155">
        <f>SUM(F1205*R1205)</f>
        <v>1080000</v>
      </c>
      <c r="T1205" s="156">
        <v>0.18</v>
      </c>
      <c r="U1205" s="480">
        <f t="shared" si="314"/>
        <v>194400</v>
      </c>
      <c r="V1205" s="480">
        <f t="shared" si="312"/>
        <v>885600</v>
      </c>
      <c r="W1205" s="424">
        <f t="shared" si="313"/>
        <v>885600</v>
      </c>
      <c r="X1205" s="156">
        <v>0.11</v>
      </c>
      <c r="Y1205" s="424">
        <f t="shared" si="308"/>
        <v>983016</v>
      </c>
    </row>
    <row r="1206" spans="1:26" s="120" customFormat="1" ht="17.25" customHeight="1" x14ac:dyDescent="0.35">
      <c r="A1206" s="819"/>
      <c r="B1206" s="785"/>
      <c r="C1206" s="788"/>
      <c r="D1206" s="782"/>
      <c r="E1206" s="397" t="s">
        <v>696</v>
      </c>
      <c r="F1206" s="314">
        <v>50</v>
      </c>
      <c r="G1206" s="315" t="s">
        <v>70</v>
      </c>
      <c r="H1206" s="316">
        <v>33750</v>
      </c>
      <c r="I1206" s="419">
        <f t="shared" si="309"/>
        <v>1687500</v>
      </c>
      <c r="J1206" s="315">
        <v>0.2</v>
      </c>
      <c r="K1206" s="383">
        <f t="shared" si="310"/>
        <v>337500</v>
      </c>
      <c r="L1206" s="383">
        <f t="shared" si="311"/>
        <v>1350000</v>
      </c>
      <c r="M1206" s="240"/>
      <c r="N1206" s="240"/>
      <c r="O1206" s="240"/>
      <c r="P1206" s="240"/>
      <c r="Q1206" s="489" t="s">
        <v>417</v>
      </c>
      <c r="R1206" s="487">
        <v>13513</v>
      </c>
      <c r="S1206" s="173">
        <f>SUM(F1206*R1206)</f>
        <v>675650</v>
      </c>
      <c r="T1206" s="639">
        <v>0</v>
      </c>
      <c r="U1206" s="242">
        <f t="shared" si="314"/>
        <v>0</v>
      </c>
      <c r="V1206" s="242">
        <f t="shared" si="312"/>
        <v>675650</v>
      </c>
      <c r="W1206" s="241">
        <f t="shared" si="313"/>
        <v>675650</v>
      </c>
      <c r="X1206" s="639">
        <v>0.11</v>
      </c>
      <c r="Y1206" s="241">
        <f t="shared" si="308"/>
        <v>749971.5</v>
      </c>
    </row>
    <row r="1207" spans="1:26" s="120" customFormat="1" ht="15.5" x14ac:dyDescent="0.35">
      <c r="A1207" s="817">
        <v>23</v>
      </c>
      <c r="B1207" s="783">
        <v>45958</v>
      </c>
      <c r="C1207" s="867">
        <v>119461025</v>
      </c>
      <c r="D1207" s="780" t="s">
        <v>37</v>
      </c>
      <c r="E1207" s="339" t="s">
        <v>463</v>
      </c>
      <c r="F1207" s="203">
        <v>10</v>
      </c>
      <c r="G1207" s="133" t="s">
        <v>45</v>
      </c>
      <c r="H1207" s="320">
        <v>128750</v>
      </c>
      <c r="I1207" s="412">
        <f t="shared" si="309"/>
        <v>1287500</v>
      </c>
      <c r="J1207" s="319">
        <v>0.2</v>
      </c>
      <c r="K1207" s="382">
        <f t="shared" si="310"/>
        <v>257500</v>
      </c>
      <c r="L1207" s="382">
        <f t="shared" si="311"/>
        <v>1030000</v>
      </c>
      <c r="M1207" s="205">
        <f>SUM(L1207:L1208)</f>
        <v>2060000</v>
      </c>
      <c r="N1207" s="205">
        <f>SUM(M1207*11%)</f>
        <v>226600</v>
      </c>
      <c r="O1207" s="187"/>
      <c r="P1207" s="229">
        <f>SUM(M1207+N1207)</f>
        <v>2286600</v>
      </c>
      <c r="Q1207" s="485" t="s">
        <v>417</v>
      </c>
      <c r="R1207" s="320">
        <v>71621</v>
      </c>
      <c r="S1207" s="649">
        <f>SUM(F1207*R1207)</f>
        <v>716210</v>
      </c>
      <c r="T1207" s="638">
        <v>0</v>
      </c>
      <c r="U1207" s="239">
        <f t="shared" si="314"/>
        <v>0</v>
      </c>
      <c r="V1207" s="239">
        <f t="shared" si="312"/>
        <v>716210</v>
      </c>
      <c r="W1207" s="238">
        <f t="shared" si="313"/>
        <v>716210</v>
      </c>
      <c r="X1207" s="638">
        <v>0.11</v>
      </c>
      <c r="Y1207" s="238">
        <f t="shared" si="308"/>
        <v>794993.1</v>
      </c>
    </row>
    <row r="1208" spans="1:26" s="120" customFormat="1" ht="15.5" x14ac:dyDescent="0.35">
      <c r="A1208" s="819"/>
      <c r="B1208" s="785"/>
      <c r="C1208" s="869"/>
      <c r="D1208" s="782"/>
      <c r="E1208" s="397" t="s">
        <v>697</v>
      </c>
      <c r="F1208" s="202">
        <v>10</v>
      </c>
      <c r="G1208" s="136" t="s">
        <v>45</v>
      </c>
      <c r="H1208" s="316">
        <v>128750</v>
      </c>
      <c r="I1208" s="419">
        <f t="shared" si="309"/>
        <v>1287500</v>
      </c>
      <c r="J1208" s="315">
        <v>0.2</v>
      </c>
      <c r="K1208" s="383">
        <f t="shared" si="310"/>
        <v>257500</v>
      </c>
      <c r="L1208" s="383">
        <f t="shared" si="311"/>
        <v>1030000</v>
      </c>
      <c r="M1208" s="47"/>
      <c r="N1208" s="47"/>
      <c r="O1208" s="198"/>
      <c r="P1208" s="47"/>
      <c r="Q1208" s="489" t="s">
        <v>417</v>
      </c>
      <c r="R1208" s="316">
        <v>71621</v>
      </c>
      <c r="S1208" s="173">
        <f>SUM(F1208*R1208)</f>
        <v>716210</v>
      </c>
      <c r="T1208" s="639">
        <v>0</v>
      </c>
      <c r="U1208" s="242">
        <f t="shared" si="314"/>
        <v>0</v>
      </c>
      <c r="V1208" s="242">
        <f t="shared" si="312"/>
        <v>716210</v>
      </c>
      <c r="W1208" s="241">
        <f t="shared" si="313"/>
        <v>716210</v>
      </c>
      <c r="X1208" s="639">
        <v>0.11</v>
      </c>
      <c r="Y1208" s="241">
        <f t="shared" ref="Y1208:Y1223" si="315">SUM(W1208+(W1208*X1208))</f>
        <v>794993.1</v>
      </c>
    </row>
    <row r="1209" spans="1:26" s="120" customFormat="1" ht="15.5" x14ac:dyDescent="0.35">
      <c r="A1209" s="817">
        <v>24</v>
      </c>
      <c r="B1209" s="783">
        <v>45960</v>
      </c>
      <c r="C1209" s="786">
        <v>119471025</v>
      </c>
      <c r="D1209" s="780" t="s">
        <v>37</v>
      </c>
      <c r="E1209" s="172" t="s">
        <v>59</v>
      </c>
      <c r="F1209" s="752">
        <v>1</v>
      </c>
      <c r="G1209" s="133" t="s">
        <v>42</v>
      </c>
      <c r="H1209" s="204">
        <v>2892000</v>
      </c>
      <c r="I1209" s="412">
        <f t="shared" si="309"/>
        <v>2892000</v>
      </c>
      <c r="J1209" s="319">
        <v>0</v>
      </c>
      <c r="K1209" s="382">
        <f t="shared" si="310"/>
        <v>0</v>
      </c>
      <c r="L1209" s="382">
        <f t="shared" si="311"/>
        <v>2892000</v>
      </c>
      <c r="M1209" s="205">
        <f>SUM(L1209:L1213)</f>
        <v>7450635.2000000002</v>
      </c>
      <c r="N1209" s="205">
        <f>SUM(M1209*11%)</f>
        <v>819569.87199999997</v>
      </c>
      <c r="O1209" s="187"/>
      <c r="P1209" s="229">
        <f>SUM(M1209+N1209)</f>
        <v>8270205.0720000006</v>
      </c>
      <c r="Q1209" s="485" t="s">
        <v>258</v>
      </c>
      <c r="R1209" s="451">
        <v>1462000</v>
      </c>
      <c r="S1209" s="649">
        <f>SUM(F1209*R1209)</f>
        <v>1462000</v>
      </c>
      <c r="T1209" s="638">
        <v>0</v>
      </c>
      <c r="U1209" s="239">
        <f t="shared" si="314"/>
        <v>0</v>
      </c>
      <c r="V1209" s="239">
        <f t="shared" si="312"/>
        <v>1462000</v>
      </c>
      <c r="W1209" s="238">
        <f t="shared" si="313"/>
        <v>1462000</v>
      </c>
      <c r="X1209" s="638">
        <v>0.11</v>
      </c>
      <c r="Y1209" s="238">
        <f t="shared" si="315"/>
        <v>1622820</v>
      </c>
    </row>
    <row r="1210" spans="1:26" s="120" customFormat="1" ht="15.5" x14ac:dyDescent="0.35">
      <c r="A1210" s="818"/>
      <c r="B1210" s="784"/>
      <c r="C1210" s="787"/>
      <c r="D1210" s="781"/>
      <c r="E1210" s="125" t="s">
        <v>111</v>
      </c>
      <c r="F1210" s="732">
        <v>1</v>
      </c>
      <c r="G1210" s="158" t="s">
        <v>42</v>
      </c>
      <c r="H1210" s="157">
        <v>1816000</v>
      </c>
      <c r="I1210" s="413">
        <f t="shared" si="309"/>
        <v>1816000</v>
      </c>
      <c r="J1210" s="311">
        <v>0</v>
      </c>
      <c r="K1210" s="415">
        <f t="shared" si="310"/>
        <v>0</v>
      </c>
      <c r="L1210" s="415">
        <f t="shared" si="311"/>
        <v>1816000</v>
      </c>
      <c r="M1210" s="57"/>
      <c r="N1210" s="57"/>
      <c r="O1210" s="197"/>
      <c r="P1210" s="57"/>
      <c r="Q1210" s="484" t="s">
        <v>258</v>
      </c>
      <c r="R1210" s="483">
        <v>658000</v>
      </c>
      <c r="S1210" s="155">
        <f>SUM(F1210*R1210)</f>
        <v>658000</v>
      </c>
      <c r="T1210" s="156">
        <v>0</v>
      </c>
      <c r="U1210" s="480">
        <f t="shared" si="314"/>
        <v>0</v>
      </c>
      <c r="V1210" s="480">
        <f t="shared" si="312"/>
        <v>658000</v>
      </c>
      <c r="W1210" s="424">
        <f t="shared" si="313"/>
        <v>658000</v>
      </c>
      <c r="X1210" s="156">
        <v>0.11</v>
      </c>
      <c r="Y1210" s="424">
        <f t="shared" si="315"/>
        <v>730380</v>
      </c>
    </row>
    <row r="1211" spans="1:26" s="119" customFormat="1" ht="15.5" x14ac:dyDescent="0.35">
      <c r="A1211" s="818"/>
      <c r="B1211" s="784"/>
      <c r="C1211" s="787"/>
      <c r="D1211" s="781"/>
      <c r="E1211" s="282" t="s">
        <v>639</v>
      </c>
      <c r="F1211" s="732">
        <v>5</v>
      </c>
      <c r="G1211" s="311" t="s">
        <v>52</v>
      </c>
      <c r="H1211" s="312">
        <v>217500</v>
      </c>
      <c r="I1211" s="413">
        <f t="shared" si="309"/>
        <v>1087500</v>
      </c>
      <c r="J1211" s="311">
        <v>0.2</v>
      </c>
      <c r="K1211" s="415">
        <f t="shared" si="310"/>
        <v>217500</v>
      </c>
      <c r="L1211" s="415">
        <f t="shared" si="311"/>
        <v>870000</v>
      </c>
      <c r="M1211" s="159"/>
      <c r="N1211" s="57"/>
      <c r="O1211" s="197"/>
      <c r="P1211" s="159"/>
      <c r="Q1211" s="484" t="s">
        <v>40</v>
      </c>
      <c r="R1211" s="350">
        <v>93600</v>
      </c>
      <c r="S1211" s="155">
        <f>SUM(F1211*R1211)</f>
        <v>468000</v>
      </c>
      <c r="T1211" s="156">
        <v>0</v>
      </c>
      <c r="U1211" s="480">
        <f t="shared" si="314"/>
        <v>0</v>
      </c>
      <c r="V1211" s="480">
        <f t="shared" si="312"/>
        <v>468000</v>
      </c>
      <c r="W1211" s="424">
        <f t="shared" si="313"/>
        <v>468000</v>
      </c>
      <c r="X1211" s="156">
        <v>0.11</v>
      </c>
      <c r="Y1211" s="424">
        <f t="shared" si="315"/>
        <v>519480</v>
      </c>
    </row>
    <row r="1212" spans="1:26" s="119" customFormat="1" ht="15.5" x14ac:dyDescent="0.35">
      <c r="A1212" s="818"/>
      <c r="B1212" s="784"/>
      <c r="C1212" s="787"/>
      <c r="D1212" s="781"/>
      <c r="E1212" s="282" t="s">
        <v>573</v>
      </c>
      <c r="F1212" s="732">
        <v>5</v>
      </c>
      <c r="G1212" s="311" t="s">
        <v>52</v>
      </c>
      <c r="H1212" s="312">
        <v>368750</v>
      </c>
      <c r="I1212" s="413">
        <f t="shared" si="309"/>
        <v>1843750</v>
      </c>
      <c r="J1212" s="311">
        <v>0.2</v>
      </c>
      <c r="K1212" s="415">
        <f t="shared" si="310"/>
        <v>368750</v>
      </c>
      <c r="L1212" s="415">
        <f t="shared" si="311"/>
        <v>1475000</v>
      </c>
      <c r="M1212" s="57"/>
      <c r="N1212" s="57"/>
      <c r="O1212" s="197"/>
      <c r="P1212" s="57"/>
      <c r="Q1212" s="484" t="s">
        <v>40</v>
      </c>
      <c r="R1212" s="206">
        <v>131600</v>
      </c>
      <c r="S1212" s="155">
        <f>SUM(F1212*R1212)</f>
        <v>658000</v>
      </c>
      <c r="T1212" s="156">
        <v>0</v>
      </c>
      <c r="U1212" s="480">
        <f t="shared" si="314"/>
        <v>0</v>
      </c>
      <c r="V1212" s="480">
        <f t="shared" si="312"/>
        <v>658000</v>
      </c>
      <c r="W1212" s="424">
        <f t="shared" si="313"/>
        <v>658000</v>
      </c>
      <c r="X1212" s="156">
        <v>0.11</v>
      </c>
      <c r="Y1212" s="424">
        <f t="shared" si="315"/>
        <v>730380</v>
      </c>
    </row>
    <row r="1213" spans="1:26" s="119" customFormat="1" ht="15.5" x14ac:dyDescent="0.35">
      <c r="A1213" s="819"/>
      <c r="B1213" s="785"/>
      <c r="C1213" s="788"/>
      <c r="D1213" s="782"/>
      <c r="E1213" s="308" t="s">
        <v>287</v>
      </c>
      <c r="F1213" s="750">
        <v>2</v>
      </c>
      <c r="G1213" s="315" t="s">
        <v>45</v>
      </c>
      <c r="H1213" s="316">
        <v>248522</v>
      </c>
      <c r="I1213" s="419">
        <f t="shared" si="309"/>
        <v>497044</v>
      </c>
      <c r="J1213" s="315">
        <v>0.2</v>
      </c>
      <c r="K1213" s="383">
        <f t="shared" si="310"/>
        <v>99408.8</v>
      </c>
      <c r="L1213" s="383">
        <f t="shared" si="311"/>
        <v>397635.2</v>
      </c>
      <c r="M1213" s="47"/>
      <c r="N1213" s="47"/>
      <c r="O1213" s="198"/>
      <c r="P1213" s="47"/>
      <c r="Q1213" s="489" t="s">
        <v>47</v>
      </c>
      <c r="R1213" s="338">
        <v>159100</v>
      </c>
      <c r="S1213" s="173">
        <f>SUM(F1213*R1213)</f>
        <v>318200</v>
      </c>
      <c r="T1213" s="639">
        <v>0.22500000000000001</v>
      </c>
      <c r="U1213" s="242">
        <f t="shared" si="314"/>
        <v>71595</v>
      </c>
      <c r="V1213" s="242">
        <f t="shared" si="312"/>
        <v>246605</v>
      </c>
      <c r="W1213" s="241">
        <f t="shared" si="313"/>
        <v>246605</v>
      </c>
      <c r="X1213" s="639">
        <v>0.11</v>
      </c>
      <c r="Y1213" s="241">
        <f t="shared" si="315"/>
        <v>273731.55</v>
      </c>
    </row>
    <row r="1214" spans="1:26" s="120" customFormat="1" ht="15.5" x14ac:dyDescent="0.35">
      <c r="A1214" s="817">
        <v>25</v>
      </c>
      <c r="B1214" s="783">
        <v>45961</v>
      </c>
      <c r="C1214" s="786">
        <v>119481025</v>
      </c>
      <c r="D1214" s="780" t="s">
        <v>37</v>
      </c>
      <c r="E1214" s="172" t="s">
        <v>114</v>
      </c>
      <c r="F1214" s="752">
        <v>2</v>
      </c>
      <c r="G1214" s="133" t="s">
        <v>39</v>
      </c>
      <c r="H1214" s="204">
        <v>1592000</v>
      </c>
      <c r="I1214" s="412">
        <f t="shared" si="309"/>
        <v>3184000</v>
      </c>
      <c r="J1214" s="133">
        <v>0</v>
      </c>
      <c r="K1214" s="382">
        <f t="shared" si="310"/>
        <v>0</v>
      </c>
      <c r="L1214" s="382">
        <f t="shared" si="311"/>
        <v>3184000</v>
      </c>
      <c r="M1214" s="205">
        <f>SUM(L1214:L1215)</f>
        <v>5566704</v>
      </c>
      <c r="N1214" s="205">
        <f>SUM(M1214*11%)</f>
        <v>612337.44000000006</v>
      </c>
      <c r="O1214" s="187"/>
      <c r="P1214" s="229">
        <f>SUM(M1214+N1214)</f>
        <v>6179041.4400000004</v>
      </c>
      <c r="Q1214" s="485" t="s">
        <v>258</v>
      </c>
      <c r="R1214" s="451">
        <v>473110</v>
      </c>
      <c r="S1214" s="649">
        <f>SUM(F1214*R1214)</f>
        <v>946220</v>
      </c>
      <c r="T1214" s="638">
        <v>0</v>
      </c>
      <c r="U1214" s="239">
        <f t="shared" si="314"/>
        <v>0</v>
      </c>
      <c r="V1214" s="239">
        <f t="shared" si="312"/>
        <v>946220</v>
      </c>
      <c r="W1214" s="238">
        <f t="shared" si="313"/>
        <v>946220</v>
      </c>
      <c r="X1214" s="638">
        <v>0.11</v>
      </c>
      <c r="Y1214" s="238">
        <f t="shared" si="315"/>
        <v>1050304.2</v>
      </c>
    </row>
    <row r="1215" spans="1:26" ht="15.5" x14ac:dyDescent="0.35">
      <c r="A1215" s="819"/>
      <c r="B1215" s="785"/>
      <c r="C1215" s="788"/>
      <c r="D1215" s="782"/>
      <c r="E1215" s="214" t="s">
        <v>121</v>
      </c>
      <c r="F1215" s="202">
        <v>1</v>
      </c>
      <c r="G1215" s="136" t="s">
        <v>45</v>
      </c>
      <c r="H1215" s="177">
        <v>2978380</v>
      </c>
      <c r="I1215" s="419">
        <f t="shared" si="309"/>
        <v>2978380</v>
      </c>
      <c r="J1215" s="136">
        <v>0.2</v>
      </c>
      <c r="K1215" s="383">
        <f t="shared" si="310"/>
        <v>595676</v>
      </c>
      <c r="L1215" s="383">
        <f t="shared" si="311"/>
        <v>2382704</v>
      </c>
      <c r="M1215" s="47"/>
      <c r="N1215" s="47"/>
      <c r="O1215" s="198"/>
      <c r="P1215" s="47"/>
      <c r="Q1215" s="47" t="s">
        <v>118</v>
      </c>
      <c r="R1215" s="186">
        <v>1787028</v>
      </c>
      <c r="S1215" s="97">
        <f>SUM(F1215*R1215)</f>
        <v>1787028</v>
      </c>
      <c r="T1215" s="639">
        <v>0.2</v>
      </c>
      <c r="U1215" s="242">
        <f t="shared" si="314"/>
        <v>357405.60000000003</v>
      </c>
      <c r="V1215" s="242">
        <f t="shared" si="312"/>
        <v>1429622.4</v>
      </c>
      <c r="W1215" s="241">
        <f t="shared" si="313"/>
        <v>1429622.4</v>
      </c>
      <c r="X1215" s="642">
        <v>0.11</v>
      </c>
      <c r="Y1215" s="241">
        <f t="shared" si="315"/>
        <v>1586880.8639999998</v>
      </c>
    </row>
    <row r="1216" spans="1:26" s="120" customFormat="1" ht="15.5" x14ac:dyDescent="0.35">
      <c r="A1216" s="230">
        <v>26</v>
      </c>
      <c r="B1216" s="140">
        <v>45961</v>
      </c>
      <c r="C1216" s="139">
        <v>119491025</v>
      </c>
      <c r="D1216" s="490" t="s">
        <v>37</v>
      </c>
      <c r="E1216" s="384" t="s">
        <v>416</v>
      </c>
      <c r="F1216" s="388">
        <v>7</v>
      </c>
      <c r="G1216" s="387" t="s">
        <v>45</v>
      </c>
      <c r="H1216" s="440">
        <v>68750</v>
      </c>
      <c r="I1216" s="595">
        <f t="shared" si="309"/>
        <v>481250</v>
      </c>
      <c r="J1216" s="387">
        <v>0.2</v>
      </c>
      <c r="K1216" s="596">
        <f t="shared" si="310"/>
        <v>96250</v>
      </c>
      <c r="L1216" s="596">
        <f t="shared" si="311"/>
        <v>385000</v>
      </c>
      <c r="M1216" s="192">
        <f>SUM(L1216)</f>
        <v>385000</v>
      </c>
      <c r="N1216" s="192">
        <f>SUM(M1216*11%)</f>
        <v>42350</v>
      </c>
      <c r="O1216" s="196"/>
      <c r="P1216" s="597">
        <f>SUM(M1216+N1216)</f>
        <v>427350</v>
      </c>
      <c r="Q1216" s="498" t="s">
        <v>75</v>
      </c>
      <c r="R1216" s="199">
        <v>31532</v>
      </c>
      <c r="S1216" s="650">
        <f>SUM(F1216*R1216)</f>
        <v>220724</v>
      </c>
      <c r="T1216" s="640">
        <v>0</v>
      </c>
      <c r="U1216" s="458">
        <f t="shared" si="314"/>
        <v>0</v>
      </c>
      <c r="V1216" s="458">
        <f t="shared" si="312"/>
        <v>220724</v>
      </c>
      <c r="W1216" s="535">
        <f t="shared" si="313"/>
        <v>220724</v>
      </c>
      <c r="X1216" s="640">
        <v>0.11</v>
      </c>
      <c r="Y1216" s="535">
        <f t="shared" si="315"/>
        <v>245003.64</v>
      </c>
      <c r="Z1216" s="9"/>
    </row>
    <row r="1217" spans="1:25" s="120" customFormat="1" ht="15.5" x14ac:dyDescent="0.35">
      <c r="A1217" s="786">
        <v>27</v>
      </c>
      <c r="B1217" s="783">
        <v>45959</v>
      </c>
      <c r="C1217" s="838" t="s">
        <v>708</v>
      </c>
      <c r="D1217" s="786" t="s">
        <v>141</v>
      </c>
      <c r="E1217" s="172" t="s">
        <v>283</v>
      </c>
      <c r="F1217" s="203">
        <v>3</v>
      </c>
      <c r="G1217" s="336" t="s">
        <v>45</v>
      </c>
      <c r="H1217" s="620">
        <v>1881592.79</v>
      </c>
      <c r="I1217" s="123">
        <f t="shared" si="309"/>
        <v>5644778.3700000001</v>
      </c>
      <c r="J1217" s="133">
        <v>0</v>
      </c>
      <c r="K1217" s="134">
        <f t="shared" si="310"/>
        <v>0</v>
      </c>
      <c r="L1217" s="134">
        <f t="shared" si="311"/>
        <v>5644778.3700000001</v>
      </c>
      <c r="M1217" s="791">
        <f>SUM(L1217:L1220)</f>
        <v>64820508.074000001</v>
      </c>
      <c r="N1217" s="791">
        <f>SUM(M1217*11%)</f>
        <v>7130255.8881400004</v>
      </c>
      <c r="O1217" s="791">
        <f>SUM(M1217*1.375%)</f>
        <v>891281.98601750005</v>
      </c>
      <c r="P1217" s="791">
        <f>SUM(M1217+N1217)</f>
        <v>71950763.962139994</v>
      </c>
      <c r="Q1217" s="171" t="s">
        <v>280</v>
      </c>
      <c r="R1217" s="621">
        <v>1881593</v>
      </c>
      <c r="S1217" s="137">
        <f>SUM(F1217*R1217)</f>
        <v>5644779</v>
      </c>
      <c r="T1217" s="138">
        <v>0.25</v>
      </c>
      <c r="U1217" s="129">
        <f t="shared" si="314"/>
        <v>1411194.75</v>
      </c>
      <c r="V1217" s="129">
        <f t="shared" si="312"/>
        <v>4233584.25</v>
      </c>
      <c r="W1217" s="134">
        <f t="shared" si="313"/>
        <v>4233584.25</v>
      </c>
      <c r="X1217" s="138">
        <v>0.11</v>
      </c>
      <c r="Y1217" s="134">
        <f t="shared" si="315"/>
        <v>4699278.5175000001</v>
      </c>
    </row>
    <row r="1218" spans="1:25" s="20" customFormat="1" ht="15.5" x14ac:dyDescent="0.35">
      <c r="A1218" s="787"/>
      <c r="B1218" s="784"/>
      <c r="C1218" s="884"/>
      <c r="D1218" s="787"/>
      <c r="E1218" s="260" t="s">
        <v>495</v>
      </c>
      <c r="F1218" s="281">
        <v>2</v>
      </c>
      <c r="G1218" s="334" t="s">
        <v>52</v>
      </c>
      <c r="H1218" s="519">
        <v>6667000</v>
      </c>
      <c r="I1218" s="54">
        <f t="shared" si="309"/>
        <v>13334000</v>
      </c>
      <c r="J1218" s="158">
        <v>0</v>
      </c>
      <c r="K1218" s="56">
        <f t="shared" si="310"/>
        <v>0</v>
      </c>
      <c r="L1218" s="56">
        <f t="shared" si="311"/>
        <v>13334000</v>
      </c>
      <c r="M1218" s="792"/>
      <c r="N1218" s="792"/>
      <c r="O1218" s="792"/>
      <c r="P1218" s="792"/>
      <c r="Q1218" s="174" t="s">
        <v>40</v>
      </c>
      <c r="R1218" s="54">
        <v>1950000</v>
      </c>
      <c r="S1218" s="78">
        <f>SUM(F1218*R1218)</f>
        <v>3900000</v>
      </c>
      <c r="T1218" s="79">
        <v>0</v>
      </c>
      <c r="U1218" s="73">
        <f t="shared" si="314"/>
        <v>0</v>
      </c>
      <c r="V1218" s="73">
        <f t="shared" si="312"/>
        <v>3900000</v>
      </c>
      <c r="W1218" s="56">
        <f t="shared" si="313"/>
        <v>3900000</v>
      </c>
      <c r="X1218" s="79">
        <v>0.11</v>
      </c>
      <c r="Y1218" s="56">
        <f t="shared" si="315"/>
        <v>4329000</v>
      </c>
    </row>
    <row r="1219" spans="1:25" s="20" customFormat="1" ht="15.5" x14ac:dyDescent="0.35">
      <c r="A1219" s="787"/>
      <c r="B1219" s="784"/>
      <c r="C1219" s="884"/>
      <c r="D1219" s="787"/>
      <c r="E1219" s="260" t="s">
        <v>497</v>
      </c>
      <c r="F1219" s="281">
        <v>2</v>
      </c>
      <c r="G1219" s="334" t="s">
        <v>42</v>
      </c>
      <c r="H1219" s="519">
        <v>1556000</v>
      </c>
      <c r="I1219" s="54">
        <f t="shared" si="309"/>
        <v>3112000</v>
      </c>
      <c r="J1219" s="158">
        <v>0</v>
      </c>
      <c r="K1219" s="56">
        <f t="shared" si="310"/>
        <v>0</v>
      </c>
      <c r="L1219" s="56">
        <f t="shared" si="311"/>
        <v>3112000</v>
      </c>
      <c r="M1219" s="792"/>
      <c r="N1219" s="792"/>
      <c r="O1219" s="792"/>
      <c r="P1219" s="792"/>
      <c r="Q1219" s="174" t="s">
        <v>40</v>
      </c>
      <c r="R1219" s="54">
        <v>385000</v>
      </c>
      <c r="S1219" s="78">
        <f>SUM(F1219*R1219)</f>
        <v>770000</v>
      </c>
      <c r="T1219" s="79">
        <v>0</v>
      </c>
      <c r="U1219" s="73">
        <f t="shared" si="314"/>
        <v>0</v>
      </c>
      <c r="V1219" s="73">
        <f t="shared" si="312"/>
        <v>770000</v>
      </c>
      <c r="W1219" s="56">
        <f t="shared" si="313"/>
        <v>770000</v>
      </c>
      <c r="X1219" s="79">
        <v>0.11</v>
      </c>
      <c r="Y1219" s="56">
        <f t="shared" si="315"/>
        <v>854700</v>
      </c>
    </row>
    <row r="1220" spans="1:25" s="120" customFormat="1" ht="15.5" x14ac:dyDescent="0.35">
      <c r="A1220" s="788"/>
      <c r="B1220" s="785"/>
      <c r="C1220" s="839"/>
      <c r="D1220" s="788"/>
      <c r="E1220" s="184" t="s">
        <v>224</v>
      </c>
      <c r="F1220" s="202">
        <v>34</v>
      </c>
      <c r="G1220" s="335" t="s">
        <v>45</v>
      </c>
      <c r="H1220" s="527">
        <v>1256756.7560000001</v>
      </c>
      <c r="I1220" s="44">
        <f t="shared" si="309"/>
        <v>42729729.704000004</v>
      </c>
      <c r="J1220" s="136">
        <v>0</v>
      </c>
      <c r="K1220" s="46">
        <f t="shared" si="310"/>
        <v>0</v>
      </c>
      <c r="L1220" s="46">
        <f t="shared" si="311"/>
        <v>42729729.704000004</v>
      </c>
      <c r="M1220" s="793"/>
      <c r="N1220" s="793"/>
      <c r="O1220" s="793"/>
      <c r="P1220" s="793"/>
      <c r="Q1220" s="128" t="s">
        <v>225</v>
      </c>
      <c r="R1220" s="623">
        <v>1256756.8</v>
      </c>
      <c r="S1220" s="97">
        <f>SUM(F1220*R1220)</f>
        <v>42729731.200000003</v>
      </c>
      <c r="T1220" s="83">
        <v>0.3</v>
      </c>
      <c r="U1220" s="81">
        <f t="shared" si="314"/>
        <v>12818919.360000001</v>
      </c>
      <c r="V1220" s="81">
        <f t="shared" si="312"/>
        <v>29910811.840000004</v>
      </c>
      <c r="W1220" s="46">
        <f t="shared" si="313"/>
        <v>29910811.840000004</v>
      </c>
      <c r="X1220" s="83">
        <v>0.11</v>
      </c>
      <c r="Y1220" s="46">
        <f t="shared" si="315"/>
        <v>33201001.142400004</v>
      </c>
    </row>
    <row r="1221" spans="1:25" s="120" customFormat="1" ht="31" x14ac:dyDescent="0.35">
      <c r="A1221" s="786">
        <v>28</v>
      </c>
      <c r="B1221" s="783">
        <v>45959</v>
      </c>
      <c r="C1221" s="838" t="s">
        <v>709</v>
      </c>
      <c r="D1221" s="786" t="s">
        <v>141</v>
      </c>
      <c r="E1221" s="571" t="s">
        <v>229</v>
      </c>
      <c r="F1221" s="253">
        <v>21</v>
      </c>
      <c r="G1221" s="135" t="s">
        <v>52</v>
      </c>
      <c r="H1221" s="534">
        <v>186486.486</v>
      </c>
      <c r="I1221" s="123">
        <f t="shared" si="309"/>
        <v>3916216.2060000002</v>
      </c>
      <c r="J1221" s="133">
        <v>0</v>
      </c>
      <c r="K1221" s="134">
        <f t="shared" si="310"/>
        <v>0</v>
      </c>
      <c r="L1221" s="134">
        <f t="shared" si="311"/>
        <v>3916216.2060000002</v>
      </c>
      <c r="M1221" s="791">
        <f>SUM(L1221:L1223)</f>
        <v>11736036.015000001</v>
      </c>
      <c r="N1221" s="791">
        <f>SUM(M1221*11%)</f>
        <v>1290963.9616500002</v>
      </c>
      <c r="O1221" s="791">
        <f>SUM(M1221*1.375%)</f>
        <v>161370.49520625002</v>
      </c>
      <c r="P1221" s="791">
        <f>SUM(M1221+N1221)</f>
        <v>13026999.976650001</v>
      </c>
      <c r="Q1221" s="168" t="s">
        <v>227</v>
      </c>
      <c r="R1221" s="534">
        <v>186486.486</v>
      </c>
      <c r="S1221" s="137">
        <f>SUM(F1221*R1221)</f>
        <v>3916216.2060000002</v>
      </c>
      <c r="T1221" s="138">
        <v>0.3</v>
      </c>
      <c r="U1221" s="129">
        <f t="shared" si="314"/>
        <v>1174864.8618000001</v>
      </c>
      <c r="V1221" s="129">
        <f t="shared" si="312"/>
        <v>2741351.3442000002</v>
      </c>
      <c r="W1221" s="134">
        <f t="shared" si="313"/>
        <v>2741351.3442000002</v>
      </c>
      <c r="X1221" s="138">
        <v>0.11</v>
      </c>
      <c r="Y1221" s="134">
        <f t="shared" si="315"/>
        <v>3042899.9920620001</v>
      </c>
    </row>
    <row r="1222" spans="1:25" s="120" customFormat="1" ht="15.5" x14ac:dyDescent="0.35">
      <c r="A1222" s="787"/>
      <c r="B1222" s="784"/>
      <c r="C1222" s="884"/>
      <c r="D1222" s="787"/>
      <c r="E1222" s="569" t="s">
        <v>233</v>
      </c>
      <c r="F1222" s="76">
        <v>37</v>
      </c>
      <c r="G1222" s="55" t="s">
        <v>52</v>
      </c>
      <c r="H1222" s="526">
        <v>133333.33300000001</v>
      </c>
      <c r="I1222" s="54">
        <f t="shared" si="309"/>
        <v>4933333.3210000005</v>
      </c>
      <c r="J1222" s="158">
        <v>0</v>
      </c>
      <c r="K1222" s="56">
        <f t="shared" si="310"/>
        <v>0</v>
      </c>
      <c r="L1222" s="56">
        <f t="shared" si="311"/>
        <v>4933333.3210000005</v>
      </c>
      <c r="M1222" s="792"/>
      <c r="N1222" s="792"/>
      <c r="O1222" s="792"/>
      <c r="P1222" s="792"/>
      <c r="Q1222" s="174" t="s">
        <v>227</v>
      </c>
      <c r="R1222" s="526">
        <v>133333.33300000001</v>
      </c>
      <c r="S1222" s="78">
        <f>SUM(F1222*R1222)</f>
        <v>4933333.3210000005</v>
      </c>
      <c r="T1222" s="79">
        <v>0.3</v>
      </c>
      <c r="U1222" s="73">
        <f t="shared" si="314"/>
        <v>1479999.9963</v>
      </c>
      <c r="V1222" s="73">
        <f t="shared" si="312"/>
        <v>3453333.3247000007</v>
      </c>
      <c r="W1222" s="56">
        <f t="shared" si="313"/>
        <v>3453333.3247000007</v>
      </c>
      <c r="X1222" s="79">
        <v>0.11</v>
      </c>
      <c r="Y1222" s="56">
        <f t="shared" si="315"/>
        <v>3833199.9904170008</v>
      </c>
    </row>
    <row r="1223" spans="1:25" s="120" customFormat="1" ht="15.5" x14ac:dyDescent="0.35">
      <c r="A1223" s="788"/>
      <c r="B1223" s="785"/>
      <c r="C1223" s="839"/>
      <c r="D1223" s="788"/>
      <c r="E1223" s="563" t="s">
        <v>230</v>
      </c>
      <c r="F1223" s="165">
        <v>4</v>
      </c>
      <c r="G1223" s="45" t="s">
        <v>52</v>
      </c>
      <c r="H1223" s="527">
        <v>721621.62199999997</v>
      </c>
      <c r="I1223" s="44">
        <f t="shared" si="309"/>
        <v>2886486.4879999999</v>
      </c>
      <c r="J1223" s="45">
        <v>0</v>
      </c>
      <c r="K1223" s="46">
        <f t="shared" si="310"/>
        <v>0</v>
      </c>
      <c r="L1223" s="46">
        <f t="shared" si="311"/>
        <v>2886486.4879999999</v>
      </c>
      <c r="M1223" s="793"/>
      <c r="N1223" s="793"/>
      <c r="O1223" s="793"/>
      <c r="P1223" s="793"/>
      <c r="Q1223" s="266" t="s">
        <v>205</v>
      </c>
      <c r="R1223" s="573">
        <v>721622</v>
      </c>
      <c r="S1223" s="97">
        <f>SUM(F1223*R1223)</f>
        <v>2886488</v>
      </c>
      <c r="T1223" s="83">
        <v>0.2</v>
      </c>
      <c r="U1223" s="81">
        <f t="shared" si="314"/>
        <v>577297.6</v>
      </c>
      <c r="V1223" s="81">
        <f t="shared" si="312"/>
        <v>2309190.4</v>
      </c>
      <c r="W1223" s="46">
        <f t="shared" si="313"/>
        <v>2309190.4</v>
      </c>
      <c r="X1223" s="83">
        <v>0.11</v>
      </c>
      <c r="Y1223" s="46">
        <f t="shared" si="315"/>
        <v>2563201.344</v>
      </c>
    </row>
    <row r="1224" spans="1:25" s="35" customFormat="1" ht="13.5" customHeight="1" x14ac:dyDescent="0.35">
      <c r="A1224" s="209"/>
      <c r="B1224" s="37"/>
      <c r="C1224" s="271"/>
      <c r="D1224" s="271"/>
      <c r="E1224" s="32"/>
      <c r="F1224" s="5"/>
      <c r="G1224" s="210"/>
      <c r="H1224" s="176"/>
      <c r="I1224" s="7"/>
      <c r="J1224" s="210"/>
      <c r="K1224" s="9"/>
      <c r="L1224" s="9"/>
      <c r="M1224" s="10"/>
      <c r="N1224" s="392"/>
      <c r="O1224" s="31"/>
      <c r="P1224" s="394"/>
      <c r="Q1224" s="2"/>
      <c r="R1224" s="11"/>
      <c r="S1224" s="11"/>
      <c r="T1224" s="8"/>
      <c r="U1224" s="10"/>
      <c r="V1224" s="10"/>
      <c r="W1224" s="9"/>
      <c r="X1224" s="12"/>
      <c r="Y1224" s="9"/>
    </row>
    <row r="1225" spans="1:25" s="35" customFormat="1" ht="13.5" customHeight="1" x14ac:dyDescent="0.35">
      <c r="A1225" s="209"/>
      <c r="B1225" s="37"/>
      <c r="C1225" s="271"/>
      <c r="D1225" s="271"/>
      <c r="E1225" s="32"/>
      <c r="F1225" s="5"/>
      <c r="G1225" s="210"/>
      <c r="H1225" s="176"/>
      <c r="I1225" s="7"/>
      <c r="J1225" s="210"/>
      <c r="K1225" s="9"/>
      <c r="L1225" s="9"/>
      <c r="M1225" s="10"/>
      <c r="N1225" s="392"/>
      <c r="O1225" s="31"/>
      <c r="P1225" s="394"/>
      <c r="Q1225" s="2"/>
      <c r="R1225" s="11"/>
      <c r="S1225" s="11"/>
      <c r="T1225" s="8"/>
      <c r="U1225" s="10"/>
      <c r="V1225" s="10"/>
      <c r="W1225" s="9"/>
      <c r="X1225" s="12"/>
      <c r="Y1225" s="9"/>
    </row>
    <row r="1226" spans="1:25" s="35" customFormat="1" ht="13.5" customHeight="1" x14ac:dyDescent="0.35">
      <c r="A1226" s="209"/>
      <c r="B1226" s="37"/>
      <c r="C1226" s="271"/>
      <c r="D1226" s="271"/>
      <c r="E1226" s="32"/>
      <c r="F1226" s="5"/>
      <c r="G1226" s="210"/>
      <c r="H1226" s="176"/>
      <c r="I1226" s="7"/>
      <c r="J1226" s="210"/>
      <c r="K1226" s="9"/>
      <c r="L1226" s="9"/>
      <c r="M1226" s="10"/>
      <c r="N1226" s="392"/>
      <c r="O1226" s="31"/>
      <c r="P1226" s="394"/>
      <c r="Q1226" s="2"/>
      <c r="R1226" s="11"/>
      <c r="S1226" s="11"/>
      <c r="T1226" s="8"/>
      <c r="U1226" s="10"/>
      <c r="V1226" s="10"/>
      <c r="W1226" s="9"/>
      <c r="X1226" s="12"/>
      <c r="Y1226" s="9"/>
    </row>
    <row r="1227" spans="1:25" s="35" customFormat="1" ht="13.5" customHeight="1" thickBot="1" x14ac:dyDescent="0.4">
      <c r="A1227" s="209"/>
      <c r="B1227" s="37"/>
      <c r="C1227" s="271"/>
      <c r="D1227" s="271"/>
      <c r="E1227" s="32"/>
      <c r="F1227" s="5"/>
      <c r="G1227" s="210"/>
      <c r="H1227" s="176"/>
      <c r="I1227" s="7"/>
      <c r="J1227" s="210"/>
      <c r="K1227" s="9"/>
      <c r="L1227" s="9"/>
      <c r="M1227" s="10"/>
      <c r="N1227" s="392"/>
      <c r="O1227" s="31"/>
      <c r="P1227" s="394"/>
      <c r="Q1227" s="2"/>
      <c r="R1227" s="11"/>
      <c r="S1227" s="11"/>
      <c r="T1227" s="8"/>
      <c r="U1227" s="10"/>
      <c r="V1227" s="10"/>
      <c r="W1227" s="9"/>
      <c r="X1227" s="12"/>
      <c r="Y1227" s="9"/>
    </row>
    <row r="1228" spans="1:25" ht="16.5" customHeight="1" thickBot="1" x14ac:dyDescent="0.4">
      <c r="A1228" s="326"/>
      <c r="B1228" s="327"/>
      <c r="C1228" s="327"/>
      <c r="D1228" s="327"/>
      <c r="E1228" s="327"/>
      <c r="F1228" s="327"/>
      <c r="G1228" s="327"/>
      <c r="H1228" s="327"/>
      <c r="I1228" s="327"/>
      <c r="J1228" s="327"/>
      <c r="K1228" s="327"/>
      <c r="L1228" s="328">
        <f>SUM(L1097:L1227)</f>
        <v>400518642.08899993</v>
      </c>
      <c r="M1228" s="328">
        <f>SUM(M1097:M1227)</f>
        <v>400518642.08899993</v>
      </c>
      <c r="N1228" s="327"/>
      <c r="O1228" s="327"/>
      <c r="P1228" s="328">
        <f>SUM(P1097:P1227)</f>
        <v>444575692.71879005</v>
      </c>
      <c r="Q1228" s="327"/>
      <c r="R1228" s="327"/>
      <c r="S1228" s="327"/>
      <c r="T1228" s="327"/>
      <c r="U1228" s="327"/>
      <c r="V1228" s="327"/>
      <c r="W1228" s="328">
        <f>SUM(W1097:W1227)</f>
        <v>166066523.51890001</v>
      </c>
      <c r="X1228" s="327"/>
      <c r="Y1228" s="327"/>
    </row>
    <row r="1229" spans="1:25" s="35" customFormat="1" ht="18" customHeight="1" x14ac:dyDescent="0.35">
      <c r="L1229" s="232"/>
      <c r="M1229" s="502"/>
      <c r="P1229" s="502"/>
      <c r="W1229" s="502"/>
    </row>
    <row r="1230" spans="1:25" s="35" customFormat="1" ht="15.5" x14ac:dyDescent="0.35">
      <c r="A1230" s="209"/>
      <c r="B1230" s="37"/>
      <c r="C1230" s="271"/>
      <c r="D1230" s="271"/>
      <c r="E1230" s="32"/>
      <c r="F1230" s="5"/>
      <c r="G1230" s="210"/>
      <c r="H1230" s="176"/>
      <c r="I1230" s="7"/>
      <c r="J1230" s="210"/>
      <c r="K1230" s="9"/>
      <c r="L1230" s="9"/>
      <c r="M1230" s="10"/>
      <c r="N1230" s="392">
        <f>SUM(N1097:N1227)</f>
        <v>44057050.629789993</v>
      </c>
      <c r="O1230" s="392">
        <f>SUM(O1097:O1227)</f>
        <v>2815196.7237237501</v>
      </c>
      <c r="P1230" s="394">
        <f>SUM(M1228+N1230)</f>
        <v>444575692.71878994</v>
      </c>
      <c r="Q1230" s="2"/>
      <c r="R1230" s="11"/>
      <c r="S1230" s="11"/>
      <c r="T1230" s="8"/>
      <c r="U1230" s="10"/>
      <c r="V1230" s="10"/>
      <c r="W1230" s="9">
        <f>SUM(W1097:W1227)</f>
        <v>166066523.51890001</v>
      </c>
      <c r="X1230" s="12"/>
      <c r="Y1230" s="9"/>
    </row>
    <row r="1231" spans="1:25" s="35" customFormat="1" ht="13.5" customHeight="1" x14ac:dyDescent="0.35">
      <c r="A1231" s="209"/>
      <c r="B1231" s="37"/>
      <c r="C1231" s="271"/>
      <c r="D1231" s="271"/>
      <c r="E1231" s="32"/>
      <c r="F1231" s="5"/>
      <c r="G1231" s="210"/>
      <c r="H1231" s="176"/>
      <c r="I1231" s="7"/>
      <c r="J1231" s="210"/>
      <c r="K1231" s="9"/>
      <c r="L1231" s="9"/>
      <c r="M1231" s="10"/>
      <c r="N1231" s="392"/>
      <c r="O1231" s="31"/>
      <c r="P1231" s="394"/>
      <c r="Q1231" s="2"/>
      <c r="R1231" s="11"/>
      <c r="S1231" s="11"/>
      <c r="T1231" s="8"/>
      <c r="U1231" s="10"/>
      <c r="V1231" s="10"/>
      <c r="W1231" s="9"/>
      <c r="X1231" s="12"/>
      <c r="Y1231" s="9"/>
    </row>
    <row r="1232" spans="1:25" s="35" customFormat="1" ht="13.5" customHeight="1" x14ac:dyDescent="0.35">
      <c r="A1232" s="209"/>
      <c r="B1232" s="37"/>
      <c r="C1232" s="271"/>
      <c r="D1232" s="271"/>
      <c r="E1232" s="32"/>
      <c r="F1232" s="5"/>
      <c r="G1232" s="210"/>
      <c r="H1232" s="176"/>
      <c r="I1232" s="7"/>
      <c r="J1232" s="210"/>
      <c r="K1232" s="9"/>
      <c r="L1232" s="9"/>
      <c r="M1232" s="10"/>
      <c r="N1232" s="392"/>
      <c r="O1232" s="31"/>
      <c r="P1232" s="394"/>
      <c r="Q1232" s="2"/>
      <c r="R1232" s="11"/>
      <c r="S1232" s="11">
        <v>0</v>
      </c>
      <c r="T1232" s="8"/>
      <c r="U1232" s="10"/>
      <c r="V1232" s="10"/>
      <c r="W1232" s="9"/>
      <c r="X1232" s="12"/>
      <c r="Y1232" s="9"/>
    </row>
    <row r="1233" spans="1:297" s="35" customFormat="1" ht="13.5" customHeight="1" x14ac:dyDescent="0.35">
      <c r="A1233" s="209"/>
      <c r="B1233" s="37"/>
      <c r="C1233" s="271"/>
      <c r="D1233" s="271"/>
      <c r="E1233" s="32"/>
      <c r="F1233" s="5"/>
      <c r="G1233" s="210"/>
      <c r="H1233" s="176"/>
      <c r="I1233" s="7"/>
      <c r="J1233" s="210"/>
      <c r="K1233" s="9"/>
      <c r="L1233" s="9"/>
      <c r="M1233" s="10"/>
      <c r="N1233" s="392"/>
      <c r="O1233" s="31"/>
      <c r="P1233" s="394"/>
      <c r="Q1233" s="2"/>
      <c r="R1233" s="11"/>
      <c r="S1233" s="11"/>
      <c r="T1233" s="8"/>
      <c r="U1233" s="10"/>
      <c r="V1233" s="10"/>
      <c r="W1233" s="9"/>
      <c r="X1233" s="12"/>
      <c r="Y1233" s="9"/>
    </row>
    <row r="1234" spans="1:297" ht="19" thickBot="1" x14ac:dyDescent="0.4">
      <c r="A1234" s="789" t="s">
        <v>712</v>
      </c>
      <c r="B1234" s="789"/>
      <c r="C1234" s="789"/>
      <c r="D1234" s="2"/>
      <c r="E1234" s="4"/>
      <c r="F1234" s="5"/>
      <c r="G1234" s="4"/>
      <c r="H1234" s="6"/>
      <c r="I1234" s="7"/>
      <c r="J1234" s="8"/>
      <c r="K1234" s="9"/>
      <c r="L1234" s="9"/>
      <c r="M1234" s="10"/>
      <c r="N1234" s="10"/>
      <c r="O1234" s="10"/>
      <c r="P1234" s="8"/>
      <c r="Q1234" s="12"/>
      <c r="R1234" s="13"/>
      <c r="S1234" s="13"/>
      <c r="T1234" s="13"/>
      <c r="U1234" s="12"/>
      <c r="V1234" s="13"/>
      <c r="W1234" s="13"/>
      <c r="X1234" s="14"/>
    </row>
    <row r="1235" spans="1:297" ht="15.5" x14ac:dyDescent="0.35">
      <c r="A1235" s="798" t="s">
        <v>0</v>
      </c>
      <c r="B1235" s="862" t="s">
        <v>1</v>
      </c>
      <c r="C1235" s="863"/>
      <c r="D1235" s="800" t="s">
        <v>3</v>
      </c>
      <c r="E1235" s="798" t="s">
        <v>5</v>
      </c>
      <c r="F1235" s="862" t="s">
        <v>6</v>
      </c>
      <c r="G1235" s="863"/>
      <c r="H1235" s="370" t="s">
        <v>7</v>
      </c>
      <c r="I1235" s="371" t="s">
        <v>8</v>
      </c>
      <c r="J1235" s="372" t="s">
        <v>9</v>
      </c>
      <c r="K1235" s="371" t="s">
        <v>10</v>
      </c>
      <c r="L1235" s="371" t="s">
        <v>10</v>
      </c>
      <c r="M1235" s="371" t="s">
        <v>11</v>
      </c>
      <c r="N1235" s="802" t="s">
        <v>93</v>
      </c>
      <c r="O1235" s="802" t="s">
        <v>206</v>
      </c>
      <c r="P1235" s="371" t="s">
        <v>12</v>
      </c>
      <c r="Q1235" s="804" t="s">
        <v>13</v>
      </c>
      <c r="R1235" s="371" t="s">
        <v>14</v>
      </c>
      <c r="S1235" s="371" t="s">
        <v>14</v>
      </c>
      <c r="T1235" s="374" t="s">
        <v>15</v>
      </c>
      <c r="U1235" s="40" t="s">
        <v>16</v>
      </c>
      <c r="V1235" s="40" t="s">
        <v>17</v>
      </c>
      <c r="W1235" s="40" t="s">
        <v>18</v>
      </c>
      <c r="X1235" s="794" t="s">
        <v>19</v>
      </c>
      <c r="Y1235" s="796" t="s">
        <v>17</v>
      </c>
    </row>
    <row r="1236" spans="1:297" s="41" customFormat="1" ht="17.25" customHeight="1" thickBot="1" x14ac:dyDescent="0.4">
      <c r="A1236" s="808"/>
      <c r="B1236" s="375" t="s">
        <v>20</v>
      </c>
      <c r="C1236" s="367" t="s">
        <v>21</v>
      </c>
      <c r="D1236" s="809"/>
      <c r="E1236" s="808"/>
      <c r="F1236" s="377" t="s">
        <v>23</v>
      </c>
      <c r="G1236" s="367" t="s">
        <v>24</v>
      </c>
      <c r="H1236" s="378" t="s">
        <v>25</v>
      </c>
      <c r="I1236" s="379" t="s">
        <v>25</v>
      </c>
      <c r="J1236" s="380" t="s">
        <v>26</v>
      </c>
      <c r="K1236" s="379" t="s">
        <v>27</v>
      </c>
      <c r="L1236" s="379" t="s">
        <v>28</v>
      </c>
      <c r="M1236" s="379" t="s">
        <v>29</v>
      </c>
      <c r="N1236" s="810"/>
      <c r="O1236" s="810"/>
      <c r="P1236" s="379" t="s">
        <v>30</v>
      </c>
      <c r="Q1236" s="811"/>
      <c r="R1236" s="379" t="s">
        <v>31</v>
      </c>
      <c r="S1236" s="379" t="s">
        <v>32</v>
      </c>
      <c r="T1236" s="381" t="s">
        <v>33</v>
      </c>
      <c r="U1236" s="367" t="s">
        <v>34</v>
      </c>
      <c r="V1236" s="367" t="s">
        <v>35</v>
      </c>
      <c r="W1236" s="367" t="s">
        <v>36</v>
      </c>
      <c r="X1236" s="806"/>
      <c r="Y1236" s="807"/>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c r="CE1236"/>
      <c r="CF1236"/>
      <c r="CG1236"/>
      <c r="CH1236"/>
      <c r="CI1236"/>
      <c r="CJ1236"/>
      <c r="CK1236"/>
      <c r="CL1236"/>
      <c r="CM1236"/>
      <c r="CN1236"/>
      <c r="CO1236"/>
      <c r="CP1236"/>
      <c r="CQ1236"/>
      <c r="CR1236"/>
      <c r="CS1236"/>
      <c r="CT1236"/>
      <c r="CU1236"/>
      <c r="CV1236"/>
      <c r="CW1236"/>
      <c r="CX1236"/>
      <c r="CY1236"/>
      <c r="CZ1236"/>
      <c r="DA1236"/>
      <c r="DB1236"/>
      <c r="DC1236"/>
      <c r="DD1236"/>
      <c r="DE1236"/>
      <c r="DF1236"/>
      <c r="DG1236"/>
      <c r="DH1236"/>
      <c r="DI1236"/>
      <c r="DJ1236"/>
      <c r="DK1236"/>
      <c r="DL1236"/>
      <c r="DM1236"/>
      <c r="DN1236"/>
      <c r="DO1236"/>
      <c r="DP1236"/>
      <c r="DQ1236"/>
      <c r="DR1236"/>
      <c r="DS1236"/>
      <c r="DT1236"/>
      <c r="DU1236"/>
      <c r="DV1236"/>
      <c r="DW1236"/>
      <c r="DX1236"/>
      <c r="DY1236"/>
      <c r="DZ1236"/>
      <c r="EA1236"/>
      <c r="EB1236"/>
      <c r="EC1236"/>
      <c r="ED1236"/>
      <c r="EE1236"/>
      <c r="EF1236"/>
      <c r="EG1236"/>
      <c r="EH1236"/>
      <c r="EI1236"/>
      <c r="EJ1236"/>
      <c r="EK1236"/>
      <c r="EL1236"/>
      <c r="EM1236"/>
      <c r="EN1236"/>
      <c r="EO1236"/>
      <c r="EP1236"/>
      <c r="EQ1236"/>
      <c r="ER1236"/>
      <c r="ES1236"/>
      <c r="ET1236"/>
      <c r="EU1236"/>
      <c r="EV1236"/>
      <c r="EW1236"/>
      <c r="EX1236"/>
      <c r="EY1236"/>
      <c r="EZ1236"/>
      <c r="FA1236"/>
      <c r="FB1236"/>
      <c r="FC1236"/>
      <c r="FD1236"/>
      <c r="FE1236"/>
      <c r="FF1236"/>
      <c r="FG1236"/>
      <c r="FH1236"/>
      <c r="FI1236"/>
      <c r="FJ1236"/>
      <c r="FK1236"/>
      <c r="FL1236"/>
      <c r="FM1236"/>
      <c r="FN1236"/>
      <c r="FO1236"/>
      <c r="FP1236"/>
      <c r="FQ1236"/>
      <c r="FR1236"/>
      <c r="FS1236"/>
      <c r="FT1236"/>
      <c r="FU1236"/>
      <c r="FV1236"/>
      <c r="FW1236"/>
      <c r="FX1236"/>
      <c r="FY1236"/>
      <c r="FZ1236"/>
      <c r="GA1236"/>
      <c r="GB1236"/>
      <c r="GC1236"/>
      <c r="GD1236"/>
      <c r="GE1236"/>
      <c r="GF1236"/>
      <c r="GG1236"/>
      <c r="GH1236"/>
      <c r="GI1236"/>
      <c r="GJ1236"/>
      <c r="GK1236"/>
      <c r="GL1236"/>
      <c r="GM1236"/>
      <c r="GN1236"/>
      <c r="GO1236"/>
      <c r="GP1236"/>
      <c r="GQ1236"/>
      <c r="GR1236"/>
      <c r="GS1236"/>
      <c r="GT1236"/>
      <c r="GU1236"/>
      <c r="GV1236"/>
      <c r="GW1236"/>
      <c r="GX1236"/>
      <c r="GY1236"/>
      <c r="GZ1236"/>
      <c r="HA1236"/>
      <c r="HB1236"/>
      <c r="HC1236"/>
      <c r="HD1236"/>
      <c r="HE1236"/>
      <c r="HF1236"/>
      <c r="HG1236"/>
      <c r="HH1236"/>
      <c r="HI1236"/>
      <c r="HJ1236"/>
      <c r="HK1236"/>
      <c r="HL1236"/>
      <c r="HM1236"/>
      <c r="HN1236"/>
      <c r="HO1236"/>
      <c r="HP1236"/>
      <c r="HQ1236"/>
      <c r="HR1236"/>
      <c r="HS1236"/>
      <c r="HT1236"/>
      <c r="HU1236"/>
      <c r="HV1236"/>
      <c r="HW1236"/>
      <c r="HX1236"/>
      <c r="HY1236"/>
      <c r="HZ1236"/>
      <c r="IA1236"/>
      <c r="IB1236"/>
      <c r="IC1236"/>
      <c r="ID1236"/>
      <c r="IE1236"/>
      <c r="IF1236"/>
      <c r="IG1236"/>
      <c r="IH1236"/>
      <c r="II1236"/>
      <c r="IJ1236"/>
      <c r="IK1236"/>
      <c r="IL1236"/>
      <c r="IM1236"/>
      <c r="IN1236"/>
      <c r="IO1236"/>
      <c r="IP1236"/>
      <c r="IQ1236"/>
      <c r="IR1236"/>
      <c r="IS1236"/>
      <c r="IT1236"/>
      <c r="IU1236"/>
      <c r="IV1236"/>
      <c r="IW1236"/>
      <c r="IX1236"/>
      <c r="IY1236"/>
      <c r="IZ1236"/>
      <c r="JA1236"/>
      <c r="JB1236"/>
      <c r="JC1236"/>
      <c r="JD1236"/>
      <c r="JE1236"/>
      <c r="JF1236"/>
      <c r="JG1236"/>
      <c r="JH1236"/>
      <c r="JI1236"/>
      <c r="JJ1236"/>
      <c r="JK1236"/>
      <c r="JL1236"/>
      <c r="JM1236"/>
      <c r="JN1236"/>
      <c r="JO1236"/>
      <c r="JP1236"/>
      <c r="JQ1236"/>
      <c r="JR1236"/>
      <c r="JS1236"/>
      <c r="JT1236"/>
      <c r="JU1236"/>
      <c r="JV1236"/>
      <c r="JW1236"/>
      <c r="JX1236"/>
      <c r="JY1236"/>
      <c r="JZ1236"/>
      <c r="KA1236"/>
      <c r="KB1236"/>
      <c r="KC1236"/>
      <c r="KD1236"/>
      <c r="KE1236"/>
      <c r="KF1236"/>
      <c r="KG1236"/>
      <c r="KH1236"/>
      <c r="KI1236"/>
      <c r="KJ1236"/>
      <c r="KK1236"/>
    </row>
    <row r="1237" spans="1:297" s="120" customFormat="1" ht="15.5" x14ac:dyDescent="0.35">
      <c r="A1237" s="253">
        <v>1</v>
      </c>
      <c r="B1237" s="227">
        <v>45966</v>
      </c>
      <c r="C1237" s="257" t="s">
        <v>713</v>
      </c>
      <c r="D1237" s="253" t="s">
        <v>236</v>
      </c>
      <c r="E1237" s="288" t="s">
        <v>234</v>
      </c>
      <c r="F1237" s="253">
        <v>6</v>
      </c>
      <c r="G1237" s="135" t="s">
        <v>52</v>
      </c>
      <c r="H1237" s="534">
        <v>186486</v>
      </c>
      <c r="I1237" s="123">
        <f t="shared" ref="I1237:I1242" si="316">SUM(F1237*H1237)</f>
        <v>1118916</v>
      </c>
      <c r="J1237" s="133">
        <v>0</v>
      </c>
      <c r="K1237" s="134">
        <f>SUM(I1237*J1237)</f>
        <v>0</v>
      </c>
      <c r="L1237" s="134">
        <f t="shared" ref="L1237:L1239" si="317">SUM(I1237-K1237)</f>
        <v>1118916</v>
      </c>
      <c r="M1237" s="129">
        <f>SUM(L1237:L1237)</f>
        <v>1118916</v>
      </c>
      <c r="N1237" s="129">
        <f>SUM(M1237*11%)</f>
        <v>123080.76</v>
      </c>
      <c r="O1237" s="129">
        <f>SUM(M1237*1.5%)</f>
        <v>16783.739999999998</v>
      </c>
      <c r="P1237" s="129">
        <f>SUM(M1237+N1237)</f>
        <v>1241996.76</v>
      </c>
      <c r="Q1237" s="168" t="s">
        <v>227</v>
      </c>
      <c r="R1237" s="654">
        <v>186486.486</v>
      </c>
      <c r="S1237" s="137">
        <f>SUM(F1237*R1237)</f>
        <v>1118918.916</v>
      </c>
      <c r="T1237" s="138">
        <v>0.3</v>
      </c>
      <c r="U1237" s="129">
        <f>SUM(S1237*T1237)</f>
        <v>335675.67479999998</v>
      </c>
      <c r="V1237" s="129">
        <f>SUM(S1237-U1237)</f>
        <v>783243.24120000005</v>
      </c>
      <c r="W1237" s="129">
        <f>SUM(V1237)</f>
        <v>783243.24120000005</v>
      </c>
      <c r="X1237" s="138">
        <v>0.11</v>
      </c>
      <c r="Y1237" s="129">
        <f t="shared" ref="Y1237:Y1242" si="318">SUM(W1237+(W1237*X1237))</f>
        <v>869399.99773200008</v>
      </c>
    </row>
    <row r="1238" spans="1:297" s="120" customFormat="1" ht="15.5" x14ac:dyDescent="0.35">
      <c r="A1238" s="139">
        <v>2</v>
      </c>
      <c r="B1238" s="140">
        <v>45966</v>
      </c>
      <c r="C1238" s="141" t="s">
        <v>714</v>
      </c>
      <c r="D1238" s="139" t="s">
        <v>236</v>
      </c>
      <c r="E1238" s="559" t="s">
        <v>228</v>
      </c>
      <c r="F1238" s="139">
        <v>28</v>
      </c>
      <c r="G1238" s="147" t="s">
        <v>52</v>
      </c>
      <c r="H1238" s="536">
        <v>133333</v>
      </c>
      <c r="I1238" s="145">
        <f t="shared" si="316"/>
        <v>3733324</v>
      </c>
      <c r="J1238" s="147">
        <v>0</v>
      </c>
      <c r="K1238" s="146">
        <f>SUM(I1238*J1238)</f>
        <v>0</v>
      </c>
      <c r="L1238" s="146">
        <f t="shared" si="317"/>
        <v>3733324</v>
      </c>
      <c r="M1238" s="121">
        <f>SUM(L1238:L1238)</f>
        <v>3733324</v>
      </c>
      <c r="N1238" s="121">
        <f>SUM(M1238*11%)</f>
        <v>410665.64</v>
      </c>
      <c r="O1238" s="121">
        <f>SUM(M1238*1.5%)</f>
        <v>55999.86</v>
      </c>
      <c r="P1238" s="121">
        <f>SUM(M1238+N1238)</f>
        <v>4143989.64</v>
      </c>
      <c r="Q1238" s="250" t="s">
        <v>227</v>
      </c>
      <c r="R1238" s="655">
        <v>133333.33300000001</v>
      </c>
      <c r="S1238" s="148">
        <f>SUM(F1238*R1238)</f>
        <v>3733333.3240000005</v>
      </c>
      <c r="T1238" s="149">
        <v>0.3</v>
      </c>
      <c r="U1238" s="121">
        <f>SUM(S1238*T1238)</f>
        <v>1119999.9972000001</v>
      </c>
      <c r="V1238" s="121">
        <f>SUM(S1238-U1238)</f>
        <v>2613333.3268000004</v>
      </c>
      <c r="W1238" s="121">
        <f>SUM(V1238)</f>
        <v>2613333.3268000004</v>
      </c>
      <c r="X1238" s="149">
        <v>0.11</v>
      </c>
      <c r="Y1238" s="121">
        <f t="shared" si="318"/>
        <v>2900799.9927480007</v>
      </c>
    </row>
    <row r="1239" spans="1:297" s="20" customFormat="1" ht="15.5" x14ac:dyDescent="0.35">
      <c r="A1239" s="786">
        <v>3</v>
      </c>
      <c r="B1239" s="783">
        <v>45966</v>
      </c>
      <c r="C1239" s="838" t="s">
        <v>715</v>
      </c>
      <c r="D1239" s="786" t="s">
        <v>247</v>
      </c>
      <c r="E1239" s="408" t="s">
        <v>448</v>
      </c>
      <c r="F1239" s="253">
        <v>12</v>
      </c>
      <c r="G1239" s="135" t="s">
        <v>52</v>
      </c>
      <c r="H1239" s="759">
        <v>186486</v>
      </c>
      <c r="I1239" s="123">
        <f t="shared" si="316"/>
        <v>2237832</v>
      </c>
      <c r="J1239" s="138">
        <v>0</v>
      </c>
      <c r="K1239" s="134">
        <f t="shared" ref="K1239:K1240" si="319">SUM(I1239*J1239)</f>
        <v>0</v>
      </c>
      <c r="L1239" s="123">
        <f t="shared" si="317"/>
        <v>2237832</v>
      </c>
      <c r="M1239" s="791">
        <f>SUM(L1239:L1240)</f>
        <v>3837828</v>
      </c>
      <c r="N1239" s="791">
        <f>SUM(M1239*11%)</f>
        <v>422161.08</v>
      </c>
      <c r="O1239" s="791">
        <f>SUM(M1239*1.5%)</f>
        <v>57567.42</v>
      </c>
      <c r="P1239" s="791">
        <f>SUM(M1239+N1239)</f>
        <v>4259989.08</v>
      </c>
      <c r="Q1239" s="259" t="s">
        <v>273</v>
      </c>
      <c r="R1239" s="507">
        <v>130541</v>
      </c>
      <c r="S1239" s="137">
        <f>SUM(F1239*R1239)</f>
        <v>1566492</v>
      </c>
      <c r="T1239" s="135">
        <v>0</v>
      </c>
      <c r="U1239" s="129">
        <f t="shared" ref="U1239" si="320">SUM(S1239*T1239)</f>
        <v>0</v>
      </c>
      <c r="V1239" s="129">
        <f t="shared" ref="V1239" si="321">SUM(S1239-U1239)</f>
        <v>1566492</v>
      </c>
      <c r="W1239" s="134">
        <f t="shared" ref="W1239:W1244" si="322">SUM(V1239)</f>
        <v>1566492</v>
      </c>
      <c r="X1239" s="135">
        <v>0.11</v>
      </c>
      <c r="Y1239" s="134">
        <f t="shared" si="318"/>
        <v>1738806.12</v>
      </c>
    </row>
    <row r="1240" spans="1:297" s="120" customFormat="1" ht="15.5" x14ac:dyDescent="0.35">
      <c r="A1240" s="788"/>
      <c r="B1240" s="785"/>
      <c r="C1240" s="839"/>
      <c r="D1240" s="788"/>
      <c r="E1240" s="397" t="s">
        <v>447</v>
      </c>
      <c r="F1240" s="165">
        <v>12</v>
      </c>
      <c r="G1240" s="45" t="s">
        <v>52</v>
      </c>
      <c r="H1240" s="760">
        <v>133333</v>
      </c>
      <c r="I1240" s="44">
        <f t="shared" si="316"/>
        <v>1599996</v>
      </c>
      <c r="J1240" s="83">
        <v>0</v>
      </c>
      <c r="K1240" s="46">
        <f t="shared" si="319"/>
        <v>0</v>
      </c>
      <c r="L1240" s="44">
        <f t="shared" ref="L1240" si="323">SUM(I1240-K1240)</f>
        <v>1599996</v>
      </c>
      <c r="M1240" s="793"/>
      <c r="N1240" s="793"/>
      <c r="O1240" s="793"/>
      <c r="P1240" s="793"/>
      <c r="Q1240" s="213" t="s">
        <v>273</v>
      </c>
      <c r="R1240" s="614">
        <v>93333</v>
      </c>
      <c r="S1240" s="97">
        <f>SUM(F1240*R1240)</f>
        <v>1119996</v>
      </c>
      <c r="T1240" s="45">
        <v>0</v>
      </c>
      <c r="U1240" s="81">
        <f t="shared" ref="U1240:U1241" si="324">SUM(S1240*T1240)</f>
        <v>0</v>
      </c>
      <c r="V1240" s="81">
        <f t="shared" ref="V1240:V1241" si="325">SUM(S1240-U1240)</f>
        <v>1119996</v>
      </c>
      <c r="W1240" s="46">
        <f t="shared" si="322"/>
        <v>1119996</v>
      </c>
      <c r="X1240" s="45">
        <v>0.11</v>
      </c>
      <c r="Y1240" s="46">
        <f t="shared" si="318"/>
        <v>1243195.56</v>
      </c>
    </row>
    <row r="1241" spans="1:297" s="85" customFormat="1" ht="15.5" x14ac:dyDescent="0.35">
      <c r="A1241" s="817">
        <v>4</v>
      </c>
      <c r="B1241" s="873">
        <v>45967</v>
      </c>
      <c r="C1241" s="876" t="s">
        <v>716</v>
      </c>
      <c r="D1241" s="823" t="s">
        <v>72</v>
      </c>
      <c r="E1241" s="317" t="s">
        <v>74</v>
      </c>
      <c r="F1241" s="318">
        <v>1</v>
      </c>
      <c r="G1241" s="319" t="s">
        <v>52</v>
      </c>
      <c r="H1241" s="692">
        <v>335000</v>
      </c>
      <c r="I1241" s="93">
        <f t="shared" si="316"/>
        <v>335000</v>
      </c>
      <c r="J1241" s="592">
        <v>0</v>
      </c>
      <c r="K1241" s="94">
        <f>SUM(I1241*J1241)</f>
        <v>0</v>
      </c>
      <c r="L1241" s="88">
        <f>SUM(I1241-K1241)</f>
        <v>335000</v>
      </c>
      <c r="M1241" s="88">
        <f>SUM(L1241:L1242)</f>
        <v>1005000</v>
      </c>
      <c r="N1241" s="88">
        <f>SUM(M1241*11%)</f>
        <v>110550</v>
      </c>
      <c r="O1241" s="88"/>
      <c r="P1241" s="129">
        <f>SUM(M1241+N1241)</f>
        <v>1115550</v>
      </c>
      <c r="Q1241" s="695" t="s">
        <v>329</v>
      </c>
      <c r="R1241" s="696">
        <v>39000</v>
      </c>
      <c r="S1241" s="416">
        <f>SUM(F1241*R1241)</f>
        <v>39000</v>
      </c>
      <c r="T1241" s="417">
        <v>0</v>
      </c>
      <c r="U1241" s="352">
        <f t="shared" si="324"/>
        <v>0</v>
      </c>
      <c r="V1241" s="352">
        <f t="shared" si="325"/>
        <v>39000</v>
      </c>
      <c r="W1241" s="415">
        <f t="shared" si="322"/>
        <v>39000</v>
      </c>
      <c r="X1241" s="417">
        <v>0.11</v>
      </c>
      <c r="Y1241" s="415">
        <f t="shared" si="318"/>
        <v>43290</v>
      </c>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c r="CE1241"/>
      <c r="CF1241"/>
      <c r="CG1241"/>
      <c r="CH1241"/>
      <c r="CI1241"/>
      <c r="CJ1241"/>
      <c r="CK1241"/>
      <c r="CL1241"/>
      <c r="CM1241"/>
      <c r="CN1241"/>
      <c r="CO1241"/>
      <c r="CP1241"/>
      <c r="CQ1241"/>
      <c r="CR1241"/>
      <c r="CS1241"/>
      <c r="CT1241"/>
      <c r="CU1241"/>
      <c r="CV1241"/>
      <c r="CW1241"/>
      <c r="CX1241"/>
      <c r="CY1241"/>
      <c r="CZ1241"/>
      <c r="DA1241"/>
      <c r="DB1241"/>
      <c r="DC1241"/>
      <c r="DD1241"/>
      <c r="DE1241"/>
      <c r="DF1241"/>
      <c r="DG1241"/>
      <c r="DH1241"/>
      <c r="DI1241"/>
      <c r="DJ1241"/>
      <c r="DK1241"/>
      <c r="DL1241"/>
      <c r="DM1241"/>
      <c r="DN1241"/>
      <c r="DO1241"/>
      <c r="DP1241"/>
      <c r="DQ1241"/>
      <c r="DR1241"/>
      <c r="DS1241"/>
      <c r="DT1241"/>
      <c r="DU1241"/>
    </row>
    <row r="1242" spans="1:297" s="47" customFormat="1" ht="15.5" x14ac:dyDescent="0.35">
      <c r="A1242" s="819"/>
      <c r="B1242" s="875"/>
      <c r="C1242" s="878"/>
      <c r="D1242" s="825"/>
      <c r="E1242" s="125" t="s">
        <v>97</v>
      </c>
      <c r="F1242" s="75">
        <v>2</v>
      </c>
      <c r="G1242" s="158" t="s">
        <v>52</v>
      </c>
      <c r="H1242" s="53">
        <v>335000</v>
      </c>
      <c r="I1242" s="160">
        <f t="shared" si="316"/>
        <v>670000</v>
      </c>
      <c r="J1242" s="72">
        <v>0</v>
      </c>
      <c r="K1242" s="127">
        <f>SUM(I1242*J1242)</f>
        <v>0</v>
      </c>
      <c r="L1242" s="58">
        <f>SUM(I1242-K1242)</f>
        <v>670000</v>
      </c>
      <c r="M1242" s="73"/>
      <c r="N1242" s="73"/>
      <c r="O1242" s="73"/>
      <c r="P1242" s="73"/>
      <c r="Q1242" s="74" t="s">
        <v>98</v>
      </c>
      <c r="R1242" s="67">
        <v>23636</v>
      </c>
      <c r="S1242" s="78">
        <f>SUM(F1242*R1242)</f>
        <v>47272</v>
      </c>
      <c r="T1242" s="79">
        <v>0</v>
      </c>
      <c r="U1242" s="73">
        <f t="shared" ref="U1242:U1244" si="326">SUM(S1242*T1242)</f>
        <v>0</v>
      </c>
      <c r="V1242" s="73">
        <f t="shared" ref="V1242:V1244" si="327">SUM(S1242-U1242)</f>
        <v>47272</v>
      </c>
      <c r="W1242" s="56">
        <f t="shared" si="322"/>
        <v>47272</v>
      </c>
      <c r="X1242" s="79">
        <v>0.11</v>
      </c>
      <c r="Y1242" s="56">
        <f t="shared" si="318"/>
        <v>52471.92</v>
      </c>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c r="CE1242"/>
      <c r="CF1242"/>
      <c r="CG1242"/>
      <c r="CH1242"/>
      <c r="CI1242"/>
      <c r="CJ1242"/>
      <c r="CK1242"/>
      <c r="CL1242"/>
      <c r="CM1242"/>
      <c r="CN1242"/>
      <c r="CO1242"/>
      <c r="CP1242"/>
      <c r="CQ1242"/>
      <c r="CR1242"/>
      <c r="CS1242"/>
      <c r="CT1242"/>
      <c r="CU1242"/>
      <c r="CV1242"/>
      <c r="CW1242"/>
      <c r="CX1242"/>
      <c r="CY1242"/>
      <c r="CZ1242"/>
      <c r="DA1242"/>
      <c r="DB1242"/>
      <c r="DC1242"/>
      <c r="DD1242"/>
      <c r="DE1242"/>
      <c r="DF1242"/>
      <c r="DG1242"/>
      <c r="DH1242"/>
      <c r="DI1242"/>
      <c r="DJ1242"/>
      <c r="DK1242"/>
      <c r="DL1242"/>
      <c r="DM1242"/>
      <c r="DN1242"/>
      <c r="DO1242"/>
      <c r="DP1242"/>
      <c r="DQ1242"/>
      <c r="DR1242"/>
      <c r="DS1242"/>
      <c r="DT1242"/>
      <c r="DU1242"/>
    </row>
    <row r="1243" spans="1:297" ht="15.5" x14ac:dyDescent="0.35">
      <c r="A1243" s="786">
        <v>5</v>
      </c>
      <c r="B1243" s="783">
        <v>45967</v>
      </c>
      <c r="C1243" s="859">
        <v>119561125</v>
      </c>
      <c r="D1243" s="786" t="s">
        <v>63</v>
      </c>
      <c r="E1243" s="86" t="s">
        <v>91</v>
      </c>
      <c r="F1243" s="203">
        <v>1</v>
      </c>
      <c r="G1243" s="133" t="s">
        <v>46</v>
      </c>
      <c r="H1243" s="92">
        <v>617000</v>
      </c>
      <c r="I1243" s="123">
        <f t="shared" ref="I1243:I1244" si="328">SUM(F1243*H1243)</f>
        <v>617000</v>
      </c>
      <c r="J1243" s="87">
        <v>0.2</v>
      </c>
      <c r="K1243" s="134">
        <f t="shared" ref="K1243:K1244" si="329">SUM(I1243*J1243)</f>
        <v>123400</v>
      </c>
      <c r="L1243" s="134">
        <f t="shared" ref="L1243:L1244" si="330">SUM(I1243-K1243)</f>
        <v>493600</v>
      </c>
      <c r="M1243" s="134">
        <f>SUM(L1243:L1244)</f>
        <v>7651860.7999999998</v>
      </c>
      <c r="N1243" s="134">
        <f>SUM(M1243*11%)</f>
        <v>841704.68799999997</v>
      </c>
      <c r="O1243" s="129"/>
      <c r="P1243" s="129">
        <f>SUM(M1243+N1243)</f>
        <v>8493565.4879999999</v>
      </c>
      <c r="Q1243" s="171" t="s">
        <v>717</v>
      </c>
      <c r="R1243" s="137">
        <v>334000</v>
      </c>
      <c r="S1243" s="137">
        <f>SUM(F1243*R1243)</f>
        <v>334000</v>
      </c>
      <c r="T1243" s="138">
        <v>0</v>
      </c>
      <c r="U1243" s="129">
        <f t="shared" si="326"/>
        <v>0</v>
      </c>
      <c r="V1243" s="129">
        <f t="shared" si="327"/>
        <v>334000</v>
      </c>
      <c r="W1243" s="134">
        <f t="shared" si="322"/>
        <v>334000</v>
      </c>
      <c r="X1243" s="138">
        <v>0.11</v>
      </c>
      <c r="Y1243" s="134">
        <f t="shared" ref="Y1243:Y1244" si="331">SUM(W1243)+(W1243*X1243)</f>
        <v>370740</v>
      </c>
    </row>
    <row r="1244" spans="1:297" ht="15.5" x14ac:dyDescent="0.35">
      <c r="A1244" s="788"/>
      <c r="B1244" s="785"/>
      <c r="C1244" s="861"/>
      <c r="D1244" s="788"/>
      <c r="E1244" s="90" t="s">
        <v>188</v>
      </c>
      <c r="F1244" s="323">
        <v>1</v>
      </c>
      <c r="G1244" s="136" t="s">
        <v>39</v>
      </c>
      <c r="H1244" s="51">
        <v>8947826</v>
      </c>
      <c r="I1244" s="44">
        <f t="shared" si="328"/>
        <v>8947826</v>
      </c>
      <c r="J1244" s="91">
        <v>0.2</v>
      </c>
      <c r="K1244" s="46">
        <f t="shared" si="329"/>
        <v>1789565.2000000002</v>
      </c>
      <c r="L1244" s="46">
        <f t="shared" si="330"/>
        <v>7158260.7999999998</v>
      </c>
      <c r="M1244" s="84"/>
      <c r="N1244" s="81"/>
      <c r="O1244" s="81"/>
      <c r="P1244" s="45"/>
      <c r="Q1244" s="128" t="s">
        <v>58</v>
      </c>
      <c r="R1244" s="97">
        <v>2060000</v>
      </c>
      <c r="S1244" s="97">
        <f>SUM(F1244*R1244)</f>
        <v>2060000</v>
      </c>
      <c r="T1244" s="83">
        <v>0</v>
      </c>
      <c r="U1244" s="81">
        <f t="shared" si="326"/>
        <v>0</v>
      </c>
      <c r="V1244" s="81">
        <f t="shared" si="327"/>
        <v>2060000</v>
      </c>
      <c r="W1244" s="46">
        <f t="shared" si="322"/>
        <v>2060000</v>
      </c>
      <c r="X1244" s="83">
        <v>0.11</v>
      </c>
      <c r="Y1244" s="46">
        <f t="shared" si="331"/>
        <v>2286600</v>
      </c>
    </row>
    <row r="1245" spans="1:297" s="120" customFormat="1" ht="15.5" x14ac:dyDescent="0.35">
      <c r="A1245" s="139">
        <v>6</v>
      </c>
      <c r="B1245" s="140">
        <v>45968</v>
      </c>
      <c r="C1245" s="141" t="s">
        <v>719</v>
      </c>
      <c r="D1245" s="139" t="s">
        <v>528</v>
      </c>
      <c r="E1245" s="190" t="s">
        <v>517</v>
      </c>
      <c r="F1245" s="231">
        <v>2</v>
      </c>
      <c r="G1245" s="531" t="s">
        <v>42</v>
      </c>
      <c r="H1245" s="554">
        <v>2815315</v>
      </c>
      <c r="I1245" s="145">
        <f t="shared" ref="I1245" si="332">SUM(F1245*H1245)</f>
        <v>5630630</v>
      </c>
      <c r="J1245" s="152">
        <v>0</v>
      </c>
      <c r="K1245" s="146">
        <f>SUM(I1245*J1245)</f>
        <v>0</v>
      </c>
      <c r="L1245" s="146">
        <f t="shared" ref="L1245" si="333">SUM(I1245-K1245)</f>
        <v>5630630</v>
      </c>
      <c r="M1245" s="146">
        <f>SUM(L1245:L1245)</f>
        <v>5630630</v>
      </c>
      <c r="N1245" s="146">
        <f t="shared" ref="N1245" si="334">SUM(M1245*11%)</f>
        <v>619369.30000000005</v>
      </c>
      <c r="O1245" s="146">
        <f>SUM(M1245*1.375%)</f>
        <v>77421.162500000006</v>
      </c>
      <c r="P1245" s="146">
        <f>SUM(M1245+N1245)</f>
        <v>6249999.2999999998</v>
      </c>
      <c r="Q1245" s="143" t="s">
        <v>67</v>
      </c>
      <c r="R1245" s="560">
        <v>473110</v>
      </c>
      <c r="S1245" s="148">
        <f>SUM(F1245*R1245)</f>
        <v>946220</v>
      </c>
      <c r="T1245" s="149">
        <v>0.2</v>
      </c>
      <c r="U1245" s="121">
        <v>278378</v>
      </c>
      <c r="V1245" s="121">
        <f>SUM(S1245-U1245)</f>
        <v>667842</v>
      </c>
      <c r="W1245" s="146">
        <f>SUM(V1245)</f>
        <v>667842</v>
      </c>
      <c r="X1245" s="149">
        <v>0.11</v>
      </c>
      <c r="Y1245" s="146">
        <f>SUM(W1245+(W1245*X1245))</f>
        <v>741304.62</v>
      </c>
    </row>
    <row r="1246" spans="1:297" s="20" customFormat="1" ht="15.5" x14ac:dyDescent="0.35">
      <c r="A1246" s="139">
        <v>7</v>
      </c>
      <c r="B1246" s="140">
        <v>45968</v>
      </c>
      <c r="C1246" s="141">
        <v>119581125</v>
      </c>
      <c r="D1246" s="139" t="s">
        <v>185</v>
      </c>
      <c r="E1246" s="98" t="s">
        <v>241</v>
      </c>
      <c r="F1246" s="530">
        <v>2</v>
      </c>
      <c r="G1246" s="531" t="s">
        <v>70</v>
      </c>
      <c r="H1246" s="532">
        <v>7000000</v>
      </c>
      <c r="I1246" s="145">
        <f t="shared" ref="I1246" si="335">SUM(F1246*H1246)</f>
        <v>14000000</v>
      </c>
      <c r="J1246" s="152">
        <v>0</v>
      </c>
      <c r="K1246" s="146">
        <f t="shared" ref="K1246" si="336">SUM(I1246*J1246)</f>
        <v>0</v>
      </c>
      <c r="L1246" s="146">
        <f t="shared" ref="L1246:L1264" si="337">SUM(I1246-K1246)</f>
        <v>14000000</v>
      </c>
      <c r="M1246" s="121">
        <f>SUM(L1246:L1246)</f>
        <v>14000000</v>
      </c>
      <c r="N1246" s="121">
        <f>SUM(M1246*11%)</f>
        <v>1540000</v>
      </c>
      <c r="O1246" s="121">
        <f>SUM(M1246*1.5%)</f>
        <v>210000</v>
      </c>
      <c r="P1246" s="121">
        <f>SUM(M1246+N1246)</f>
        <v>15540000</v>
      </c>
      <c r="Q1246" s="250" t="s">
        <v>260</v>
      </c>
      <c r="R1246" s="145">
        <v>2631000</v>
      </c>
      <c r="S1246" s="148">
        <f>SUM(F1246*R1246)</f>
        <v>5262000</v>
      </c>
      <c r="T1246" s="149">
        <v>0</v>
      </c>
      <c r="U1246" s="121">
        <f t="shared" ref="U1246" si="338">SUM(S1246*T1246)</f>
        <v>0</v>
      </c>
      <c r="V1246" s="121">
        <f t="shared" ref="V1246" si="339">SUM(S1246-U1246)</f>
        <v>5262000</v>
      </c>
      <c r="W1246" s="146">
        <f t="shared" ref="W1246" si="340">SUM(V1246)</f>
        <v>5262000</v>
      </c>
      <c r="X1246" s="149">
        <v>0.11</v>
      </c>
      <c r="Y1246" s="146">
        <f t="shared" ref="Y1246" si="341">SUM(W1246+(W1246*X1246))</f>
        <v>5840820</v>
      </c>
    </row>
    <row r="1247" spans="1:297" s="120" customFormat="1" ht="30" customHeight="1" x14ac:dyDescent="0.35">
      <c r="A1247" s="139">
        <v>8</v>
      </c>
      <c r="B1247" s="140">
        <v>45974</v>
      </c>
      <c r="C1247" s="141" t="s">
        <v>723</v>
      </c>
      <c r="D1247" s="139" t="s">
        <v>346</v>
      </c>
      <c r="E1247" s="292" t="s">
        <v>284</v>
      </c>
      <c r="F1247" s="139">
        <v>325</v>
      </c>
      <c r="G1247" s="147" t="s">
        <v>45</v>
      </c>
      <c r="H1247" s="554">
        <v>154000</v>
      </c>
      <c r="I1247" s="145">
        <f>SUM(F1247*H1247)</f>
        <v>50050000</v>
      </c>
      <c r="J1247" s="147">
        <v>0</v>
      </c>
      <c r="K1247" s="146">
        <f>SUM(I1247*J1247)</f>
        <v>0</v>
      </c>
      <c r="L1247" s="146">
        <f t="shared" si="337"/>
        <v>50050000</v>
      </c>
      <c r="M1247" s="121">
        <f>SUM(L1247:L1247)</f>
        <v>50050000</v>
      </c>
      <c r="N1247" s="121">
        <f t="shared" ref="N1247" si="342">SUM(M1247*11%)</f>
        <v>5505500</v>
      </c>
      <c r="O1247" s="121">
        <f>SUM(M1247*1.5%)</f>
        <v>750750</v>
      </c>
      <c r="P1247" s="122">
        <f>SUM(M1247+N1247)</f>
        <v>55555500</v>
      </c>
      <c r="Q1247" s="582" t="s">
        <v>426</v>
      </c>
      <c r="R1247" s="554">
        <v>154000</v>
      </c>
      <c r="S1247" s="148">
        <f>SUM(F1247*R1247)</f>
        <v>50050000</v>
      </c>
      <c r="T1247" s="149">
        <v>0.22500000000000001</v>
      </c>
      <c r="U1247" s="121">
        <f>SUM(S1247*T1247)</f>
        <v>11261250</v>
      </c>
      <c r="V1247" s="121">
        <f>SUM(S1247-U1247)</f>
        <v>38788750</v>
      </c>
      <c r="W1247" s="146">
        <f>SUM(V1247)</f>
        <v>38788750</v>
      </c>
      <c r="X1247" s="149">
        <v>0.11</v>
      </c>
      <c r="Y1247" s="146">
        <f>SUM(W1247+(W1247*X1247))</f>
        <v>43055512.5</v>
      </c>
    </row>
    <row r="1248" spans="1:297" s="120" customFormat="1" ht="31" x14ac:dyDescent="0.35">
      <c r="A1248" s="786">
        <v>9</v>
      </c>
      <c r="B1248" s="783">
        <v>45974</v>
      </c>
      <c r="C1248" s="838">
        <v>119601125</v>
      </c>
      <c r="D1248" s="786" t="s">
        <v>236</v>
      </c>
      <c r="E1248" s="571" t="s">
        <v>722</v>
      </c>
      <c r="F1248" s="253">
        <v>1</v>
      </c>
      <c r="G1248" s="135" t="s">
        <v>46</v>
      </c>
      <c r="H1248" s="534">
        <v>100000</v>
      </c>
      <c r="I1248" s="123">
        <f>SUM(F1248*H1248)</f>
        <v>100000</v>
      </c>
      <c r="J1248" s="135">
        <v>0</v>
      </c>
      <c r="K1248" s="134">
        <f>SUM(I1248*J1248)</f>
        <v>0</v>
      </c>
      <c r="L1248" s="134">
        <f t="shared" si="337"/>
        <v>100000</v>
      </c>
      <c r="M1248" s="791">
        <f>SUM(L1248:L1249)</f>
        <v>200000</v>
      </c>
      <c r="N1248" s="791">
        <f t="shared" ref="N1248" si="343">SUM(M1248*11%)</f>
        <v>22000</v>
      </c>
      <c r="O1248" s="791">
        <f t="shared" ref="O1248" si="344">SUM(M1248*1.5%)</f>
        <v>3000</v>
      </c>
      <c r="P1248" s="776">
        <f>SUM(M1248+N1248)</f>
        <v>222000</v>
      </c>
      <c r="Q1248" s="168" t="s">
        <v>343</v>
      </c>
      <c r="R1248" s="654">
        <v>133333.33300000001</v>
      </c>
      <c r="S1248" s="137">
        <v>100000</v>
      </c>
      <c r="T1248" s="138">
        <v>0.2</v>
      </c>
      <c r="U1248" s="129">
        <f>SUM(S1248*T1248)</f>
        <v>20000</v>
      </c>
      <c r="V1248" s="129">
        <f>SUM(S1248-U1248)</f>
        <v>80000</v>
      </c>
      <c r="W1248" s="129">
        <f>SUM(V1248)</f>
        <v>80000</v>
      </c>
      <c r="X1248" s="138">
        <v>0.11</v>
      </c>
      <c r="Y1248" s="129">
        <f>SUM(W1248+(W1248*X1248))</f>
        <v>88800</v>
      </c>
    </row>
    <row r="1249" spans="1:25" s="366" customFormat="1" ht="30" customHeight="1" x14ac:dyDescent="0.35">
      <c r="A1249" s="788"/>
      <c r="B1249" s="785"/>
      <c r="C1249" s="839"/>
      <c r="D1249" s="788"/>
      <c r="E1249" s="701" t="s">
        <v>721</v>
      </c>
      <c r="F1249" s="165">
        <v>1</v>
      </c>
      <c r="G1249" s="45" t="s">
        <v>46</v>
      </c>
      <c r="H1249" s="564">
        <v>100000</v>
      </c>
      <c r="I1249" s="44">
        <f>SUM(F1249*H1249)</f>
        <v>100000</v>
      </c>
      <c r="J1249" s="83">
        <v>0</v>
      </c>
      <c r="K1249" s="46">
        <f t="shared" ref="K1249" si="345">SUM(I1249*J1249)</f>
        <v>0</v>
      </c>
      <c r="L1249" s="44">
        <f t="shared" si="337"/>
        <v>100000</v>
      </c>
      <c r="M1249" s="793"/>
      <c r="N1249" s="793"/>
      <c r="O1249" s="793"/>
      <c r="P1249" s="778"/>
      <c r="Q1249" s="213" t="s">
        <v>343</v>
      </c>
      <c r="R1249" s="614">
        <v>117117.12</v>
      </c>
      <c r="S1249" s="97">
        <v>100000</v>
      </c>
      <c r="T1249" s="45">
        <v>0.2</v>
      </c>
      <c r="U1249" s="81">
        <f t="shared" ref="U1249" si="346">SUM(S1249*T1249)</f>
        <v>20000</v>
      </c>
      <c r="V1249" s="81">
        <f t="shared" ref="V1249" si="347">SUM(S1249-U1249)</f>
        <v>80000</v>
      </c>
      <c r="W1249" s="46">
        <f t="shared" ref="W1249:W1288" si="348">SUM(V1249)</f>
        <v>80000</v>
      </c>
      <c r="X1249" s="45">
        <v>0.11</v>
      </c>
      <c r="Y1249" s="46">
        <f>SUM(W1249+(W1249*X1249))</f>
        <v>88800</v>
      </c>
    </row>
    <row r="1250" spans="1:25" ht="15.5" x14ac:dyDescent="0.35">
      <c r="A1250" s="230">
        <v>10</v>
      </c>
      <c r="B1250" s="140">
        <v>45975</v>
      </c>
      <c r="C1250" s="141">
        <v>119611125</v>
      </c>
      <c r="D1250" s="139" t="s">
        <v>72</v>
      </c>
      <c r="E1250" s="98" t="s">
        <v>160</v>
      </c>
      <c r="F1250" s="144">
        <v>1</v>
      </c>
      <c r="G1250" s="101" t="s">
        <v>39</v>
      </c>
      <c r="H1250" s="99">
        <v>815000</v>
      </c>
      <c r="I1250" s="145">
        <f>SUM(F1250*H1250)</f>
        <v>815000</v>
      </c>
      <c r="J1250" s="101">
        <v>0</v>
      </c>
      <c r="K1250" s="146">
        <f t="shared" ref="K1250:K1254" si="349">SUM(I1250*J1250)</f>
        <v>0</v>
      </c>
      <c r="L1250" s="146">
        <f t="shared" si="337"/>
        <v>815000</v>
      </c>
      <c r="M1250" s="121">
        <f>SUM(L1250:L1250)</f>
        <v>815000</v>
      </c>
      <c r="N1250" s="121">
        <f>SUM(M1250*11%)</f>
        <v>89650</v>
      </c>
      <c r="O1250" s="121"/>
      <c r="P1250" s="121">
        <f>SUM(M1250+N1250)</f>
        <v>904650</v>
      </c>
      <c r="Q1250" s="264" t="s">
        <v>73</v>
      </c>
      <c r="R1250" s="265">
        <v>485000</v>
      </c>
      <c r="S1250" s="148">
        <f>SUM(F1250*R1250)</f>
        <v>485000</v>
      </c>
      <c r="T1250" s="149">
        <v>0.25</v>
      </c>
      <c r="U1250" s="121">
        <f t="shared" ref="U1250:U1251" si="350">SUM(S1250*T1250)</f>
        <v>121250</v>
      </c>
      <c r="V1250" s="121">
        <f t="shared" ref="V1250:V1251" si="351">SUM(S1250-U1250)</f>
        <v>363750</v>
      </c>
      <c r="W1250" s="146">
        <f t="shared" si="348"/>
        <v>363750</v>
      </c>
      <c r="X1250" s="149">
        <v>0.11</v>
      </c>
      <c r="Y1250" s="146">
        <f>SUM(W1250+(W1250*X1250))</f>
        <v>403762.5</v>
      </c>
    </row>
    <row r="1251" spans="1:25" s="120" customFormat="1" ht="15.5" x14ac:dyDescent="0.35">
      <c r="A1251" s="230">
        <v>11</v>
      </c>
      <c r="B1251" s="140">
        <v>45975</v>
      </c>
      <c r="C1251" s="141">
        <v>119621125</v>
      </c>
      <c r="D1251" s="139" t="s">
        <v>72</v>
      </c>
      <c r="E1251" s="184" t="s">
        <v>100</v>
      </c>
      <c r="F1251" s="202">
        <v>1</v>
      </c>
      <c r="G1251" s="136" t="s">
        <v>42</v>
      </c>
      <c r="H1251" s="278">
        <v>648000</v>
      </c>
      <c r="I1251" s="44">
        <f>SUM(F1251*H1251)</f>
        <v>648000</v>
      </c>
      <c r="J1251" s="136">
        <v>0</v>
      </c>
      <c r="K1251" s="46">
        <f t="shared" si="349"/>
        <v>0</v>
      </c>
      <c r="L1251" s="46">
        <f t="shared" si="337"/>
        <v>648000</v>
      </c>
      <c r="M1251" s="121">
        <f>SUM(L1251:L1251)</f>
        <v>648000</v>
      </c>
      <c r="N1251" s="121">
        <f>SUM(M1251*11%)</f>
        <v>71280</v>
      </c>
      <c r="O1251" s="121"/>
      <c r="P1251" s="121">
        <f>SUM(M1251+N1251)</f>
        <v>719280</v>
      </c>
      <c r="Q1251" s="128" t="s">
        <v>245</v>
      </c>
      <c r="R1251" s="97">
        <v>577500</v>
      </c>
      <c r="S1251" s="97">
        <f>SUM(F1251*R1251)</f>
        <v>577500</v>
      </c>
      <c r="T1251" s="83">
        <v>0.2</v>
      </c>
      <c r="U1251" s="81">
        <f t="shared" si="350"/>
        <v>115500</v>
      </c>
      <c r="V1251" s="81">
        <f t="shared" si="351"/>
        <v>462000</v>
      </c>
      <c r="W1251" s="46">
        <f t="shared" si="348"/>
        <v>462000</v>
      </c>
      <c r="X1251" s="83">
        <v>0.11</v>
      </c>
      <c r="Y1251" s="46">
        <f>SUM(W1251+(W1251*X1251))</f>
        <v>512820</v>
      </c>
    </row>
    <row r="1252" spans="1:25" s="120" customFormat="1" ht="15.5" x14ac:dyDescent="0.35">
      <c r="A1252" s="817">
        <v>12</v>
      </c>
      <c r="B1252" s="783">
        <v>45964</v>
      </c>
      <c r="C1252" s="820">
        <v>119631125</v>
      </c>
      <c r="D1252" s="780" t="s">
        <v>37</v>
      </c>
      <c r="E1252" s="317" t="s">
        <v>177</v>
      </c>
      <c r="F1252" s="318">
        <v>1</v>
      </c>
      <c r="G1252" s="319" t="s">
        <v>39</v>
      </c>
      <c r="H1252" s="320">
        <v>983000</v>
      </c>
      <c r="I1252" s="412">
        <f t="shared" ref="I1252:I1257" si="352">SUM(F1252*H1252)</f>
        <v>983000</v>
      </c>
      <c r="J1252" s="319">
        <v>0</v>
      </c>
      <c r="K1252" s="382">
        <f t="shared" si="349"/>
        <v>0</v>
      </c>
      <c r="L1252" s="382">
        <f t="shared" si="337"/>
        <v>983000</v>
      </c>
      <c r="M1252" s="205">
        <f>SUM(L1252:L1276)</f>
        <v>113005664</v>
      </c>
      <c r="N1252" s="205">
        <f>SUM(M1252*11%)</f>
        <v>12430623.040000001</v>
      </c>
      <c r="O1252" s="187"/>
      <c r="P1252" s="229">
        <f>SUM(M1252+N1252)</f>
        <v>125436287.04000001</v>
      </c>
      <c r="Q1252" s="485" t="s">
        <v>258</v>
      </c>
      <c r="R1252" s="451">
        <v>424765</v>
      </c>
      <c r="S1252" s="649">
        <f>SUM(F1252*R1252)</f>
        <v>424765</v>
      </c>
      <c r="T1252" s="638">
        <v>0</v>
      </c>
      <c r="U1252" s="239">
        <f t="shared" ref="U1252:U1271" si="353">SUM(S1252*T1252)</f>
        <v>0</v>
      </c>
      <c r="V1252" s="239">
        <f t="shared" ref="V1252:V1264" si="354">SUM(S1252-U1252)</f>
        <v>424765</v>
      </c>
      <c r="W1252" s="238">
        <f t="shared" si="348"/>
        <v>424765</v>
      </c>
      <c r="X1252" s="638">
        <v>0.11</v>
      </c>
      <c r="Y1252" s="238">
        <f t="shared" ref="Y1252:Y1264" si="355">SUM(W1252+(W1252*X1252))</f>
        <v>471489.15</v>
      </c>
    </row>
    <row r="1253" spans="1:25" s="120" customFormat="1" ht="15.5" x14ac:dyDescent="0.35">
      <c r="A1253" s="818"/>
      <c r="B1253" s="784"/>
      <c r="C1253" s="821"/>
      <c r="D1253" s="781"/>
      <c r="E1253" s="282" t="s">
        <v>178</v>
      </c>
      <c r="F1253" s="732">
        <v>3</v>
      </c>
      <c r="G1253" s="311" t="s">
        <v>39</v>
      </c>
      <c r="H1253" s="312">
        <v>3328000</v>
      </c>
      <c r="I1253" s="413">
        <f t="shared" si="352"/>
        <v>9984000</v>
      </c>
      <c r="J1253" s="311">
        <v>0</v>
      </c>
      <c r="K1253" s="415">
        <f t="shared" si="349"/>
        <v>0</v>
      </c>
      <c r="L1253" s="415">
        <f t="shared" si="337"/>
        <v>9984000</v>
      </c>
      <c r="M1253" s="57"/>
      <c r="N1253" s="57"/>
      <c r="O1253" s="197"/>
      <c r="P1253" s="57"/>
      <c r="Q1253" s="484" t="s">
        <v>258</v>
      </c>
      <c r="R1253" s="483">
        <v>500500</v>
      </c>
      <c r="S1253" s="155">
        <f>SUM(F1253*R1253)</f>
        <v>1501500</v>
      </c>
      <c r="T1253" s="156">
        <v>0</v>
      </c>
      <c r="U1253" s="480">
        <f t="shared" si="353"/>
        <v>0</v>
      </c>
      <c r="V1253" s="480">
        <f t="shared" si="354"/>
        <v>1501500</v>
      </c>
      <c r="W1253" s="424">
        <f t="shared" si="348"/>
        <v>1501500</v>
      </c>
      <c r="X1253" s="156">
        <v>0.11</v>
      </c>
      <c r="Y1253" s="424">
        <f t="shared" si="355"/>
        <v>1666665</v>
      </c>
    </row>
    <row r="1254" spans="1:25" s="120" customFormat="1" ht="17.25" customHeight="1" x14ac:dyDescent="0.35">
      <c r="A1254" s="818"/>
      <c r="B1254" s="784"/>
      <c r="C1254" s="821"/>
      <c r="D1254" s="781"/>
      <c r="E1254" s="282" t="s">
        <v>307</v>
      </c>
      <c r="F1254" s="75">
        <v>8</v>
      </c>
      <c r="G1254" s="311" t="s">
        <v>45</v>
      </c>
      <c r="H1254" s="157">
        <v>2708750</v>
      </c>
      <c r="I1254" s="413">
        <f t="shared" si="352"/>
        <v>21670000</v>
      </c>
      <c r="J1254" s="311">
        <v>0.2</v>
      </c>
      <c r="K1254" s="415">
        <f t="shared" si="349"/>
        <v>4334000</v>
      </c>
      <c r="L1254" s="415">
        <f t="shared" si="337"/>
        <v>17336000</v>
      </c>
      <c r="M1254" s="57"/>
      <c r="N1254" s="57"/>
      <c r="O1254" s="197"/>
      <c r="P1254" s="57"/>
      <c r="Q1254" s="270" t="s">
        <v>140</v>
      </c>
      <c r="R1254" s="206">
        <v>1625000</v>
      </c>
      <c r="S1254" s="155">
        <f>SUM(F1254*R1254)</f>
        <v>13000000</v>
      </c>
      <c r="T1254" s="156">
        <v>0.25</v>
      </c>
      <c r="U1254" s="480">
        <f t="shared" si="353"/>
        <v>3250000</v>
      </c>
      <c r="V1254" s="480">
        <f t="shared" si="354"/>
        <v>9750000</v>
      </c>
      <c r="W1254" s="424">
        <f t="shared" si="348"/>
        <v>9750000</v>
      </c>
      <c r="X1254" s="156">
        <v>0.11</v>
      </c>
      <c r="Y1254" s="424">
        <f t="shared" si="355"/>
        <v>10822500</v>
      </c>
    </row>
    <row r="1255" spans="1:25" s="120" customFormat="1" ht="15.5" x14ac:dyDescent="0.35">
      <c r="A1255" s="818"/>
      <c r="B1255" s="784"/>
      <c r="C1255" s="821"/>
      <c r="D1255" s="781"/>
      <c r="E1255" s="125" t="s">
        <v>221</v>
      </c>
      <c r="F1255" s="75">
        <v>2</v>
      </c>
      <c r="G1255" s="158" t="s">
        <v>45</v>
      </c>
      <c r="H1255" s="157">
        <v>235000</v>
      </c>
      <c r="I1255" s="413">
        <f t="shared" si="352"/>
        <v>470000</v>
      </c>
      <c r="J1255" s="158">
        <v>0.2</v>
      </c>
      <c r="K1255" s="415">
        <f t="shared" ref="K1255:K1265" si="356">SUM(I1255*J1255)</f>
        <v>94000</v>
      </c>
      <c r="L1255" s="415">
        <f t="shared" si="337"/>
        <v>376000</v>
      </c>
      <c r="M1255" s="57"/>
      <c r="N1255" s="57"/>
      <c r="O1255" s="197"/>
      <c r="P1255" s="57"/>
      <c r="Q1255" s="484" t="s">
        <v>360</v>
      </c>
      <c r="R1255" s="483">
        <v>380000</v>
      </c>
      <c r="S1255" s="155">
        <f>SUM(F1255*R1255)</f>
        <v>760000</v>
      </c>
      <c r="T1255" s="156">
        <v>0.5</v>
      </c>
      <c r="U1255" s="480">
        <f t="shared" si="353"/>
        <v>380000</v>
      </c>
      <c r="V1255" s="480">
        <f t="shared" si="354"/>
        <v>380000</v>
      </c>
      <c r="W1255" s="424">
        <f t="shared" si="348"/>
        <v>380000</v>
      </c>
      <c r="X1255" s="156">
        <v>0.11</v>
      </c>
      <c r="Y1255" s="424">
        <f t="shared" si="355"/>
        <v>421800</v>
      </c>
    </row>
    <row r="1256" spans="1:25" s="120" customFormat="1" ht="15.5" x14ac:dyDescent="0.35">
      <c r="A1256" s="818"/>
      <c r="B1256" s="784"/>
      <c r="C1256" s="821"/>
      <c r="D1256" s="781"/>
      <c r="E1256" s="282" t="s">
        <v>295</v>
      </c>
      <c r="F1256" s="732">
        <v>1</v>
      </c>
      <c r="G1256" s="311" t="s">
        <v>45</v>
      </c>
      <c r="H1256" s="312">
        <v>1534000</v>
      </c>
      <c r="I1256" s="413">
        <f t="shared" si="352"/>
        <v>1534000</v>
      </c>
      <c r="J1256" s="311">
        <v>0</v>
      </c>
      <c r="K1256" s="415">
        <f t="shared" si="356"/>
        <v>0</v>
      </c>
      <c r="L1256" s="415">
        <f t="shared" si="337"/>
        <v>1534000</v>
      </c>
      <c r="M1256" s="57"/>
      <c r="N1256" s="57"/>
      <c r="O1256" s="197"/>
      <c r="P1256" s="57"/>
      <c r="Q1256" s="484" t="s">
        <v>258</v>
      </c>
      <c r="R1256" s="206">
        <v>557000</v>
      </c>
      <c r="S1256" s="155">
        <f>SUM(F1256*R1256)</f>
        <v>557000</v>
      </c>
      <c r="T1256" s="156">
        <v>0</v>
      </c>
      <c r="U1256" s="480">
        <f t="shared" si="353"/>
        <v>0</v>
      </c>
      <c r="V1256" s="480">
        <f t="shared" si="354"/>
        <v>557000</v>
      </c>
      <c r="W1256" s="424">
        <f t="shared" si="348"/>
        <v>557000</v>
      </c>
      <c r="X1256" s="156">
        <v>0.11</v>
      </c>
      <c r="Y1256" s="424">
        <f t="shared" si="355"/>
        <v>618270</v>
      </c>
    </row>
    <row r="1257" spans="1:25" s="120" customFormat="1" ht="15.5" x14ac:dyDescent="0.35">
      <c r="A1257" s="818"/>
      <c r="B1257" s="784"/>
      <c r="C1257" s="821"/>
      <c r="D1257" s="781"/>
      <c r="E1257" s="125" t="s">
        <v>155</v>
      </c>
      <c r="F1257" s="732">
        <v>3</v>
      </c>
      <c r="G1257" s="158" t="s">
        <v>45</v>
      </c>
      <c r="H1257" s="157">
        <v>1682000</v>
      </c>
      <c r="I1257" s="413">
        <f t="shared" si="352"/>
        <v>5046000</v>
      </c>
      <c r="J1257" s="311">
        <v>0</v>
      </c>
      <c r="K1257" s="415">
        <f t="shared" si="356"/>
        <v>0</v>
      </c>
      <c r="L1257" s="415">
        <f t="shared" si="337"/>
        <v>5046000</v>
      </c>
      <c r="M1257" s="57"/>
      <c r="N1257" s="57"/>
      <c r="O1257" s="197"/>
      <c r="P1257" s="57"/>
      <c r="Q1257" s="484" t="s">
        <v>258</v>
      </c>
      <c r="R1257" s="483">
        <v>557000</v>
      </c>
      <c r="S1257" s="155">
        <f>SUM(F1257*R1257)</f>
        <v>1671000</v>
      </c>
      <c r="T1257" s="156">
        <v>0</v>
      </c>
      <c r="U1257" s="480">
        <f t="shared" si="353"/>
        <v>0</v>
      </c>
      <c r="V1257" s="480">
        <f t="shared" si="354"/>
        <v>1671000</v>
      </c>
      <c r="W1257" s="424">
        <f t="shared" si="348"/>
        <v>1671000</v>
      </c>
      <c r="X1257" s="156">
        <v>0.11</v>
      </c>
      <c r="Y1257" s="424">
        <f t="shared" si="355"/>
        <v>1854810</v>
      </c>
    </row>
    <row r="1258" spans="1:25" s="120" customFormat="1" ht="15.5" x14ac:dyDescent="0.35">
      <c r="A1258" s="818"/>
      <c r="B1258" s="784"/>
      <c r="C1258" s="821"/>
      <c r="D1258" s="781"/>
      <c r="E1258" s="282" t="s">
        <v>176</v>
      </c>
      <c r="F1258" s="732">
        <v>1</v>
      </c>
      <c r="G1258" s="311" t="s">
        <v>46</v>
      </c>
      <c r="H1258" s="157">
        <v>989000</v>
      </c>
      <c r="I1258" s="413">
        <f t="shared" ref="I1258:I1269" si="357">SUM(F1258*H1258)</f>
        <v>989000</v>
      </c>
      <c r="J1258" s="311">
        <v>0</v>
      </c>
      <c r="K1258" s="415">
        <f t="shared" si="356"/>
        <v>0</v>
      </c>
      <c r="L1258" s="415">
        <f t="shared" si="337"/>
        <v>989000</v>
      </c>
      <c r="M1258" s="57"/>
      <c r="N1258" s="57"/>
      <c r="O1258" s="197"/>
      <c r="P1258" s="57"/>
      <c r="Q1258" s="484" t="s">
        <v>40</v>
      </c>
      <c r="R1258" s="483">
        <v>877000</v>
      </c>
      <c r="S1258" s="155">
        <f>SUM(F1258*R1258)</f>
        <v>877000</v>
      </c>
      <c r="T1258" s="156">
        <v>0.3</v>
      </c>
      <c r="U1258" s="480">
        <f t="shared" si="353"/>
        <v>263100</v>
      </c>
      <c r="V1258" s="480">
        <f t="shared" si="354"/>
        <v>613900</v>
      </c>
      <c r="W1258" s="424">
        <f t="shared" si="348"/>
        <v>613900</v>
      </c>
      <c r="X1258" s="156">
        <v>0.11</v>
      </c>
      <c r="Y1258" s="424">
        <f t="shared" si="355"/>
        <v>681429</v>
      </c>
    </row>
    <row r="1259" spans="1:25" s="120" customFormat="1" ht="15.5" x14ac:dyDescent="0.35">
      <c r="A1259" s="818"/>
      <c r="B1259" s="784"/>
      <c r="C1259" s="821"/>
      <c r="D1259" s="781"/>
      <c r="E1259" s="282" t="s">
        <v>172</v>
      </c>
      <c r="F1259" s="732">
        <v>4</v>
      </c>
      <c r="G1259" s="311" t="s">
        <v>45</v>
      </c>
      <c r="H1259" s="312">
        <v>2414000</v>
      </c>
      <c r="I1259" s="413">
        <f t="shared" si="357"/>
        <v>9656000</v>
      </c>
      <c r="J1259" s="311">
        <v>0</v>
      </c>
      <c r="K1259" s="415">
        <f t="shared" si="356"/>
        <v>0</v>
      </c>
      <c r="L1259" s="415">
        <f t="shared" si="337"/>
        <v>9656000</v>
      </c>
      <c r="M1259" s="57"/>
      <c r="N1259" s="57"/>
      <c r="O1259" s="197"/>
      <c r="P1259" s="57"/>
      <c r="Q1259" s="484" t="s">
        <v>258</v>
      </c>
      <c r="R1259" s="483">
        <v>900811</v>
      </c>
      <c r="S1259" s="155">
        <f>SUM(F1259*R1259)</f>
        <v>3603244</v>
      </c>
      <c r="T1259" s="156">
        <v>0</v>
      </c>
      <c r="U1259" s="480">
        <f t="shared" si="353"/>
        <v>0</v>
      </c>
      <c r="V1259" s="480">
        <f t="shared" si="354"/>
        <v>3603244</v>
      </c>
      <c r="W1259" s="424">
        <f t="shared" si="348"/>
        <v>3603244</v>
      </c>
      <c r="X1259" s="156">
        <v>0.11</v>
      </c>
      <c r="Y1259" s="424">
        <f t="shared" si="355"/>
        <v>3999600.84</v>
      </c>
    </row>
    <row r="1260" spans="1:25" s="120" customFormat="1" ht="15.5" x14ac:dyDescent="0.35">
      <c r="A1260" s="818"/>
      <c r="B1260" s="784"/>
      <c r="C1260" s="821"/>
      <c r="D1260" s="781"/>
      <c r="E1260" s="125" t="s">
        <v>156</v>
      </c>
      <c r="F1260" s="732">
        <v>2</v>
      </c>
      <c r="G1260" s="158" t="s">
        <v>39</v>
      </c>
      <c r="H1260" s="157">
        <v>489000</v>
      </c>
      <c r="I1260" s="413">
        <f t="shared" si="357"/>
        <v>978000</v>
      </c>
      <c r="J1260" s="311">
        <v>0</v>
      </c>
      <c r="K1260" s="415">
        <f t="shared" si="356"/>
        <v>0</v>
      </c>
      <c r="L1260" s="415">
        <f t="shared" si="337"/>
        <v>978000</v>
      </c>
      <c r="M1260" s="57"/>
      <c r="N1260" s="57"/>
      <c r="O1260" s="197"/>
      <c r="P1260" s="57"/>
      <c r="Q1260" s="484" t="s">
        <v>258</v>
      </c>
      <c r="R1260" s="483">
        <v>211255</v>
      </c>
      <c r="S1260" s="155">
        <f>SUM(F1260*R1260)</f>
        <v>422510</v>
      </c>
      <c r="T1260" s="156">
        <v>0</v>
      </c>
      <c r="U1260" s="480">
        <f t="shared" si="353"/>
        <v>0</v>
      </c>
      <c r="V1260" s="480">
        <f t="shared" si="354"/>
        <v>422510</v>
      </c>
      <c r="W1260" s="424">
        <f t="shared" si="348"/>
        <v>422510</v>
      </c>
      <c r="X1260" s="156">
        <v>0.11</v>
      </c>
      <c r="Y1260" s="424">
        <f t="shared" si="355"/>
        <v>468986.1</v>
      </c>
    </row>
    <row r="1261" spans="1:25" s="120" customFormat="1" ht="15.5" x14ac:dyDescent="0.35">
      <c r="A1261" s="818"/>
      <c r="B1261" s="784"/>
      <c r="C1261" s="821"/>
      <c r="D1261" s="781"/>
      <c r="E1261" s="125" t="s">
        <v>43</v>
      </c>
      <c r="F1261" s="732">
        <v>2</v>
      </c>
      <c r="G1261" s="158" t="s">
        <v>39</v>
      </c>
      <c r="H1261" s="157">
        <v>5588000</v>
      </c>
      <c r="I1261" s="413">
        <f t="shared" si="357"/>
        <v>11176000</v>
      </c>
      <c r="J1261" s="311">
        <v>0</v>
      </c>
      <c r="K1261" s="415">
        <f t="shared" si="356"/>
        <v>0</v>
      </c>
      <c r="L1261" s="415">
        <f t="shared" si="337"/>
        <v>11176000</v>
      </c>
      <c r="M1261" s="57"/>
      <c r="N1261" s="57"/>
      <c r="O1261" s="197"/>
      <c r="P1261" s="57"/>
      <c r="Q1261" s="484" t="s">
        <v>258</v>
      </c>
      <c r="R1261" s="483">
        <v>2417690</v>
      </c>
      <c r="S1261" s="155">
        <f>SUM(F1261*R1261)</f>
        <v>4835380</v>
      </c>
      <c r="T1261" s="156">
        <v>0</v>
      </c>
      <c r="U1261" s="480">
        <f t="shared" si="353"/>
        <v>0</v>
      </c>
      <c r="V1261" s="480">
        <f t="shared" si="354"/>
        <v>4835380</v>
      </c>
      <c r="W1261" s="424">
        <f t="shared" si="348"/>
        <v>4835380</v>
      </c>
      <c r="X1261" s="156">
        <v>0.11</v>
      </c>
      <c r="Y1261" s="424">
        <f t="shared" si="355"/>
        <v>5367271.8</v>
      </c>
    </row>
    <row r="1262" spans="1:25" s="120" customFormat="1" ht="15.5" x14ac:dyDescent="0.35">
      <c r="A1262" s="818"/>
      <c r="B1262" s="784"/>
      <c r="C1262" s="821"/>
      <c r="D1262" s="781"/>
      <c r="E1262" s="282" t="s">
        <v>174</v>
      </c>
      <c r="F1262" s="732">
        <v>2</v>
      </c>
      <c r="G1262" s="311" t="s">
        <v>45</v>
      </c>
      <c r="H1262" s="312">
        <v>1534000</v>
      </c>
      <c r="I1262" s="413">
        <f t="shared" si="357"/>
        <v>3068000</v>
      </c>
      <c r="J1262" s="311">
        <v>0</v>
      </c>
      <c r="K1262" s="415">
        <f t="shared" si="356"/>
        <v>0</v>
      </c>
      <c r="L1262" s="415">
        <f t="shared" si="337"/>
        <v>3068000</v>
      </c>
      <c r="M1262" s="57"/>
      <c r="N1262" s="57"/>
      <c r="O1262" s="197"/>
      <c r="P1262" s="57"/>
      <c r="Q1262" s="484" t="s">
        <v>258</v>
      </c>
      <c r="R1262" s="483">
        <v>557000</v>
      </c>
      <c r="S1262" s="155">
        <f>SUM(F1262*R1262)</f>
        <v>1114000</v>
      </c>
      <c r="T1262" s="156">
        <v>0</v>
      </c>
      <c r="U1262" s="480">
        <f t="shared" si="353"/>
        <v>0</v>
      </c>
      <c r="V1262" s="480">
        <f t="shared" si="354"/>
        <v>1114000</v>
      </c>
      <c r="W1262" s="424">
        <f t="shared" si="348"/>
        <v>1114000</v>
      </c>
      <c r="X1262" s="156">
        <v>0.11</v>
      </c>
      <c r="Y1262" s="424">
        <f t="shared" si="355"/>
        <v>1236540</v>
      </c>
    </row>
    <row r="1263" spans="1:25" s="120" customFormat="1" ht="15.5" x14ac:dyDescent="0.35">
      <c r="A1263" s="818"/>
      <c r="B1263" s="784"/>
      <c r="C1263" s="821"/>
      <c r="D1263" s="781"/>
      <c r="E1263" s="125" t="s">
        <v>59</v>
      </c>
      <c r="F1263" s="732">
        <v>3</v>
      </c>
      <c r="G1263" s="158" t="s">
        <v>42</v>
      </c>
      <c r="H1263" s="157">
        <v>2892000</v>
      </c>
      <c r="I1263" s="413">
        <f t="shared" si="357"/>
        <v>8676000</v>
      </c>
      <c r="J1263" s="311">
        <v>0</v>
      </c>
      <c r="K1263" s="415">
        <f t="shared" si="356"/>
        <v>0</v>
      </c>
      <c r="L1263" s="415">
        <f t="shared" si="337"/>
        <v>8676000</v>
      </c>
      <c r="M1263" s="57"/>
      <c r="N1263" s="57"/>
      <c r="O1263" s="197"/>
      <c r="P1263" s="57"/>
      <c r="Q1263" s="484" t="s">
        <v>258</v>
      </c>
      <c r="R1263" s="483">
        <v>1462000</v>
      </c>
      <c r="S1263" s="155">
        <f>SUM(F1263*R1263)</f>
        <v>4386000</v>
      </c>
      <c r="T1263" s="156">
        <v>0</v>
      </c>
      <c r="U1263" s="480">
        <f t="shared" si="353"/>
        <v>0</v>
      </c>
      <c r="V1263" s="480">
        <f t="shared" si="354"/>
        <v>4386000</v>
      </c>
      <c r="W1263" s="424">
        <f t="shared" si="348"/>
        <v>4386000</v>
      </c>
      <c r="X1263" s="156">
        <v>0.11</v>
      </c>
      <c r="Y1263" s="424">
        <f t="shared" si="355"/>
        <v>4868460</v>
      </c>
    </row>
    <row r="1264" spans="1:25" s="120" customFormat="1" ht="15.5" x14ac:dyDescent="0.35">
      <c r="A1264" s="818"/>
      <c r="B1264" s="784"/>
      <c r="C1264" s="821"/>
      <c r="D1264" s="781"/>
      <c r="E1264" s="125" t="s">
        <v>111</v>
      </c>
      <c r="F1264" s="732">
        <v>4</v>
      </c>
      <c r="G1264" s="158" t="s">
        <v>42</v>
      </c>
      <c r="H1264" s="157">
        <v>1816000</v>
      </c>
      <c r="I1264" s="413">
        <f t="shared" si="357"/>
        <v>7264000</v>
      </c>
      <c r="J1264" s="311">
        <v>0</v>
      </c>
      <c r="K1264" s="415">
        <f t="shared" si="356"/>
        <v>0</v>
      </c>
      <c r="L1264" s="415">
        <f t="shared" si="337"/>
        <v>7264000</v>
      </c>
      <c r="M1264" s="57"/>
      <c r="N1264" s="57"/>
      <c r="O1264" s="197"/>
      <c r="P1264" s="57"/>
      <c r="Q1264" s="484" t="s">
        <v>258</v>
      </c>
      <c r="R1264" s="483">
        <v>658000</v>
      </c>
      <c r="S1264" s="155">
        <f>SUM(F1264*R1264)</f>
        <v>2632000</v>
      </c>
      <c r="T1264" s="156">
        <v>0</v>
      </c>
      <c r="U1264" s="480">
        <f t="shared" si="353"/>
        <v>0</v>
      </c>
      <c r="V1264" s="480">
        <f t="shared" si="354"/>
        <v>2632000</v>
      </c>
      <c r="W1264" s="424">
        <f t="shared" si="348"/>
        <v>2632000</v>
      </c>
      <c r="X1264" s="156">
        <v>0.11</v>
      </c>
      <c r="Y1264" s="424">
        <f t="shared" si="355"/>
        <v>2921520</v>
      </c>
    </row>
    <row r="1265" spans="1:25" s="120" customFormat="1" ht="15.5" x14ac:dyDescent="0.35">
      <c r="A1265" s="818"/>
      <c r="B1265" s="784"/>
      <c r="C1265" s="821"/>
      <c r="D1265" s="781"/>
      <c r="E1265" s="125" t="s">
        <v>163</v>
      </c>
      <c r="F1265" s="732">
        <v>3</v>
      </c>
      <c r="G1265" s="311" t="s">
        <v>45</v>
      </c>
      <c r="H1265" s="157">
        <v>1260000</v>
      </c>
      <c r="I1265" s="413">
        <f t="shared" si="357"/>
        <v>3780000</v>
      </c>
      <c r="J1265" s="311">
        <v>0.2</v>
      </c>
      <c r="K1265" s="415">
        <f t="shared" si="356"/>
        <v>756000</v>
      </c>
      <c r="L1265" s="415">
        <f t="shared" ref="L1265" si="358">SUM(I1265-K1265)</f>
        <v>3024000</v>
      </c>
      <c r="M1265" s="57"/>
      <c r="N1265" s="57"/>
      <c r="O1265" s="197"/>
      <c r="P1265" s="57"/>
      <c r="Q1265" s="484" t="s">
        <v>361</v>
      </c>
      <c r="R1265" s="483">
        <v>1491000</v>
      </c>
      <c r="S1265" s="155">
        <f>SUM(F1265*R1265)</f>
        <v>4473000</v>
      </c>
      <c r="T1265" s="156">
        <v>0.5</v>
      </c>
      <c r="U1265" s="480">
        <f t="shared" si="353"/>
        <v>2236500</v>
      </c>
      <c r="V1265" s="480">
        <f t="shared" ref="V1265" si="359">SUM(S1265-U1265)</f>
        <v>2236500</v>
      </c>
      <c r="W1265" s="424">
        <f t="shared" si="348"/>
        <v>2236500</v>
      </c>
      <c r="X1265" s="156">
        <v>0.11</v>
      </c>
      <c r="Y1265" s="424">
        <f t="shared" ref="Y1265" si="360">SUM(W1265+(W1265*X1265))</f>
        <v>2482515</v>
      </c>
    </row>
    <row r="1266" spans="1:25" s="120" customFormat="1" ht="15.5" x14ac:dyDescent="0.35">
      <c r="A1266" s="818"/>
      <c r="B1266" s="784"/>
      <c r="C1266" s="821"/>
      <c r="D1266" s="781"/>
      <c r="E1266" s="282" t="s">
        <v>191</v>
      </c>
      <c r="F1266" s="732">
        <v>4</v>
      </c>
      <c r="G1266" s="311" t="s">
        <v>42</v>
      </c>
      <c r="H1266" s="157">
        <v>339000</v>
      </c>
      <c r="I1266" s="413">
        <f t="shared" si="357"/>
        <v>1356000</v>
      </c>
      <c r="J1266" s="311">
        <v>0</v>
      </c>
      <c r="K1266" s="415">
        <f t="shared" ref="K1266:K1282" si="361">SUM(I1266*J1266)</f>
        <v>0</v>
      </c>
      <c r="L1266" s="415">
        <f t="shared" ref="L1266:L1276" si="362">SUM(I1266-K1266)</f>
        <v>1356000</v>
      </c>
      <c r="M1266" s="57"/>
      <c r="N1266" s="57"/>
      <c r="O1266" s="197"/>
      <c r="P1266" s="57"/>
      <c r="Q1266" s="484" t="s">
        <v>258</v>
      </c>
      <c r="R1266" s="483">
        <v>150000</v>
      </c>
      <c r="S1266" s="155">
        <f>SUM(F1266*R1266)</f>
        <v>600000</v>
      </c>
      <c r="T1266" s="156">
        <v>0</v>
      </c>
      <c r="U1266" s="480">
        <f t="shared" si="353"/>
        <v>0</v>
      </c>
      <c r="V1266" s="480">
        <f t="shared" ref="V1266:V1271" si="363">SUM(S1266-U1266)</f>
        <v>600000</v>
      </c>
      <c r="W1266" s="424">
        <f t="shared" si="348"/>
        <v>600000</v>
      </c>
      <c r="X1266" s="156">
        <v>0.11</v>
      </c>
      <c r="Y1266" s="424">
        <f t="shared" ref="Y1266:Y1278" si="364">SUM(W1266+(W1266*X1266))</f>
        <v>666000</v>
      </c>
    </row>
    <row r="1267" spans="1:25" s="120" customFormat="1" ht="15.5" x14ac:dyDescent="0.35">
      <c r="A1267" s="818"/>
      <c r="B1267" s="784"/>
      <c r="C1267" s="821"/>
      <c r="D1267" s="781"/>
      <c r="E1267" s="125" t="s">
        <v>61</v>
      </c>
      <c r="F1267" s="732">
        <v>1</v>
      </c>
      <c r="G1267" s="311" t="s">
        <v>39</v>
      </c>
      <c r="H1267" s="157">
        <v>3609000</v>
      </c>
      <c r="I1267" s="413">
        <f t="shared" si="357"/>
        <v>3609000</v>
      </c>
      <c r="J1267" s="311">
        <v>0</v>
      </c>
      <c r="K1267" s="415">
        <f t="shared" si="361"/>
        <v>0</v>
      </c>
      <c r="L1267" s="415">
        <f t="shared" si="362"/>
        <v>3609000</v>
      </c>
      <c r="M1267" s="57"/>
      <c r="N1267" s="57"/>
      <c r="O1267" s="197"/>
      <c r="P1267" s="57"/>
      <c r="Q1267" s="484" t="s">
        <v>360</v>
      </c>
      <c r="R1267" s="483">
        <v>1561285</v>
      </c>
      <c r="S1267" s="155">
        <f>SUM(F1267*R1267)</f>
        <v>1561285</v>
      </c>
      <c r="T1267" s="156">
        <v>0.5</v>
      </c>
      <c r="U1267" s="480">
        <f t="shared" si="353"/>
        <v>780642.5</v>
      </c>
      <c r="V1267" s="480">
        <f t="shared" si="363"/>
        <v>780642.5</v>
      </c>
      <c r="W1267" s="424">
        <f t="shared" si="348"/>
        <v>780642.5</v>
      </c>
      <c r="X1267" s="156">
        <v>0.11</v>
      </c>
      <c r="Y1267" s="424">
        <f t="shared" si="364"/>
        <v>866513.17500000005</v>
      </c>
    </row>
    <row r="1268" spans="1:25" s="120" customFormat="1" ht="15.5" x14ac:dyDescent="0.35">
      <c r="A1268" s="818"/>
      <c r="B1268" s="784"/>
      <c r="C1268" s="821"/>
      <c r="D1268" s="781"/>
      <c r="E1268" s="125" t="s">
        <v>103</v>
      </c>
      <c r="F1268" s="732">
        <v>2</v>
      </c>
      <c r="G1268" s="158" t="s">
        <v>39</v>
      </c>
      <c r="H1268" s="157">
        <v>929000</v>
      </c>
      <c r="I1268" s="413">
        <f t="shared" si="357"/>
        <v>1858000</v>
      </c>
      <c r="J1268" s="311">
        <v>0</v>
      </c>
      <c r="K1268" s="415">
        <f t="shared" si="361"/>
        <v>0</v>
      </c>
      <c r="L1268" s="415">
        <f t="shared" si="362"/>
        <v>1858000</v>
      </c>
      <c r="M1268" s="57"/>
      <c r="N1268" s="57"/>
      <c r="O1268" s="197"/>
      <c r="P1268" s="57"/>
      <c r="Q1268" s="484" t="s">
        <v>258</v>
      </c>
      <c r="R1268" s="483">
        <v>401830</v>
      </c>
      <c r="S1268" s="155">
        <f>SUM(F1268*R1268)</f>
        <v>803660</v>
      </c>
      <c r="T1268" s="156">
        <v>0</v>
      </c>
      <c r="U1268" s="480">
        <f t="shared" si="353"/>
        <v>0</v>
      </c>
      <c r="V1268" s="480">
        <f t="shared" si="363"/>
        <v>803660</v>
      </c>
      <c r="W1268" s="424">
        <f t="shared" si="348"/>
        <v>803660</v>
      </c>
      <c r="X1268" s="156">
        <v>0.11</v>
      </c>
      <c r="Y1268" s="424">
        <f t="shared" si="364"/>
        <v>892062.6</v>
      </c>
    </row>
    <row r="1269" spans="1:25" s="120" customFormat="1" ht="15.5" x14ac:dyDescent="0.35">
      <c r="A1269" s="818"/>
      <c r="B1269" s="784"/>
      <c r="C1269" s="821"/>
      <c r="D1269" s="781"/>
      <c r="E1269" s="282" t="s">
        <v>179</v>
      </c>
      <c r="F1269" s="75">
        <v>1</v>
      </c>
      <c r="G1269" s="311" t="s">
        <v>39</v>
      </c>
      <c r="H1269" s="157">
        <v>1667000</v>
      </c>
      <c r="I1269" s="413">
        <f t="shared" si="357"/>
        <v>1667000</v>
      </c>
      <c r="J1269" s="311">
        <v>0</v>
      </c>
      <c r="K1269" s="415">
        <f t="shared" si="361"/>
        <v>0</v>
      </c>
      <c r="L1269" s="415">
        <f t="shared" si="362"/>
        <v>1667000</v>
      </c>
      <c r="M1269" s="57"/>
      <c r="N1269" s="57"/>
      <c r="O1269" s="197"/>
      <c r="P1269" s="57"/>
      <c r="Q1269" s="484" t="s">
        <v>258</v>
      </c>
      <c r="R1269" s="483">
        <v>720940</v>
      </c>
      <c r="S1269" s="155">
        <f>SUM(F1269*R1269)</f>
        <v>720940</v>
      </c>
      <c r="T1269" s="156">
        <v>0</v>
      </c>
      <c r="U1269" s="480">
        <f t="shared" si="353"/>
        <v>0</v>
      </c>
      <c r="V1269" s="480">
        <f t="shared" si="363"/>
        <v>720940</v>
      </c>
      <c r="W1269" s="424">
        <f t="shared" si="348"/>
        <v>720940</v>
      </c>
      <c r="X1269" s="156">
        <v>0.11</v>
      </c>
      <c r="Y1269" s="424">
        <f t="shared" si="364"/>
        <v>800243.4</v>
      </c>
    </row>
    <row r="1270" spans="1:25" s="120" customFormat="1" ht="15.5" x14ac:dyDescent="0.35">
      <c r="A1270" s="818"/>
      <c r="B1270" s="784"/>
      <c r="C1270" s="821"/>
      <c r="D1270" s="781"/>
      <c r="E1270" s="282" t="s">
        <v>292</v>
      </c>
      <c r="F1270" s="732">
        <v>1</v>
      </c>
      <c r="G1270" s="311" t="s">
        <v>39</v>
      </c>
      <c r="H1270" s="157">
        <v>622000</v>
      </c>
      <c r="I1270" s="413">
        <f t="shared" ref="I1270:I1281" si="365">SUM(F1270*H1270)</f>
        <v>622000</v>
      </c>
      <c r="J1270" s="311">
        <v>0</v>
      </c>
      <c r="K1270" s="415">
        <f t="shared" si="361"/>
        <v>0</v>
      </c>
      <c r="L1270" s="415">
        <f t="shared" si="362"/>
        <v>622000</v>
      </c>
      <c r="M1270" s="57"/>
      <c r="N1270" s="57"/>
      <c r="O1270" s="197"/>
      <c r="P1270" s="57"/>
      <c r="Q1270" s="484" t="s">
        <v>258</v>
      </c>
      <c r="R1270" s="483">
        <v>268620</v>
      </c>
      <c r="S1270" s="155">
        <f>SUM(F1270*R1270)</f>
        <v>268620</v>
      </c>
      <c r="T1270" s="156">
        <v>0</v>
      </c>
      <c r="U1270" s="480">
        <f t="shared" si="353"/>
        <v>0</v>
      </c>
      <c r="V1270" s="480">
        <f t="shared" si="363"/>
        <v>268620</v>
      </c>
      <c r="W1270" s="424">
        <f t="shared" si="348"/>
        <v>268620</v>
      </c>
      <c r="X1270" s="156">
        <v>0.11</v>
      </c>
      <c r="Y1270" s="424">
        <f t="shared" si="364"/>
        <v>298168.2</v>
      </c>
    </row>
    <row r="1271" spans="1:25" s="120" customFormat="1" ht="15.5" x14ac:dyDescent="0.35">
      <c r="A1271" s="818"/>
      <c r="B1271" s="784"/>
      <c r="C1271" s="821"/>
      <c r="D1271" s="781"/>
      <c r="E1271" s="282" t="s">
        <v>257</v>
      </c>
      <c r="F1271" s="75">
        <v>2</v>
      </c>
      <c r="G1271" s="311" t="s">
        <v>45</v>
      </c>
      <c r="H1271" s="312">
        <v>3019000</v>
      </c>
      <c r="I1271" s="413">
        <f t="shared" si="365"/>
        <v>6038000</v>
      </c>
      <c r="J1271" s="311">
        <v>0.2</v>
      </c>
      <c r="K1271" s="415">
        <f t="shared" si="361"/>
        <v>1207600</v>
      </c>
      <c r="L1271" s="415">
        <f t="shared" si="362"/>
        <v>4830400</v>
      </c>
      <c r="M1271" s="57"/>
      <c r="N1271" s="57"/>
      <c r="O1271" s="197"/>
      <c r="P1271" s="57"/>
      <c r="Q1271" s="270" t="s">
        <v>118</v>
      </c>
      <c r="R1271" s="483">
        <v>2173500</v>
      </c>
      <c r="S1271" s="155">
        <f>SUM(F1271*R1271)</f>
        <v>4347000</v>
      </c>
      <c r="T1271" s="156">
        <v>0.2</v>
      </c>
      <c r="U1271" s="480">
        <f t="shared" si="353"/>
        <v>869400</v>
      </c>
      <c r="V1271" s="480">
        <f t="shared" si="363"/>
        <v>3477600</v>
      </c>
      <c r="W1271" s="424">
        <f t="shared" si="348"/>
        <v>3477600</v>
      </c>
      <c r="X1271" s="156">
        <v>0.11</v>
      </c>
      <c r="Y1271" s="424">
        <f t="shared" si="364"/>
        <v>3860136</v>
      </c>
    </row>
    <row r="1272" spans="1:25" s="119" customFormat="1" ht="14.25" customHeight="1" x14ac:dyDescent="0.35">
      <c r="A1272" s="818"/>
      <c r="B1272" s="784"/>
      <c r="C1272" s="821"/>
      <c r="D1272" s="781"/>
      <c r="E1272" s="282" t="s">
        <v>367</v>
      </c>
      <c r="F1272" s="732">
        <v>5</v>
      </c>
      <c r="G1272" s="311" t="s">
        <v>123</v>
      </c>
      <c r="H1272" s="157">
        <v>611250</v>
      </c>
      <c r="I1272" s="413">
        <f t="shared" si="365"/>
        <v>3056250</v>
      </c>
      <c r="J1272" s="311">
        <v>0.2</v>
      </c>
      <c r="K1272" s="415">
        <f t="shared" si="361"/>
        <v>611250</v>
      </c>
      <c r="L1272" s="415">
        <f t="shared" si="362"/>
        <v>2445000</v>
      </c>
      <c r="M1272" s="57"/>
      <c r="N1272" s="57"/>
      <c r="O1272" s="197"/>
      <c r="P1272" s="57"/>
      <c r="Q1272" s="484" t="s">
        <v>78</v>
      </c>
      <c r="R1272" s="483">
        <v>225225</v>
      </c>
      <c r="S1272" s="155">
        <f>SUM(F1272*R1272)</f>
        <v>1126125</v>
      </c>
      <c r="T1272" s="156">
        <v>0.45</v>
      </c>
      <c r="U1272" s="480">
        <f>SUM(S1272*T1272)</f>
        <v>506756.25</v>
      </c>
      <c r="V1272" s="480">
        <f>SUM(S1272-U1272)</f>
        <v>619368.75</v>
      </c>
      <c r="W1272" s="424">
        <f t="shared" si="348"/>
        <v>619368.75</v>
      </c>
      <c r="X1272" s="156">
        <v>0.11</v>
      </c>
      <c r="Y1272" s="424">
        <f t="shared" si="364"/>
        <v>687499.3125</v>
      </c>
    </row>
    <row r="1273" spans="1:25" s="119" customFormat="1" ht="15.5" x14ac:dyDescent="0.35">
      <c r="A1273" s="818"/>
      <c r="B1273" s="784"/>
      <c r="C1273" s="821"/>
      <c r="D1273" s="781"/>
      <c r="E1273" s="282" t="s">
        <v>639</v>
      </c>
      <c r="F1273" s="732">
        <v>25</v>
      </c>
      <c r="G1273" s="311" t="s">
        <v>52</v>
      </c>
      <c r="H1273" s="312">
        <v>217500</v>
      </c>
      <c r="I1273" s="413">
        <f t="shared" si="365"/>
        <v>5437500</v>
      </c>
      <c r="J1273" s="311">
        <v>0.2</v>
      </c>
      <c r="K1273" s="415">
        <f t="shared" si="361"/>
        <v>1087500</v>
      </c>
      <c r="L1273" s="415">
        <f t="shared" si="362"/>
        <v>4350000</v>
      </c>
      <c r="M1273" s="159"/>
      <c r="N1273" s="57"/>
      <c r="O1273" s="197"/>
      <c r="P1273" s="159"/>
      <c r="Q1273" s="484" t="s">
        <v>40</v>
      </c>
      <c r="R1273" s="350">
        <v>93600</v>
      </c>
      <c r="S1273" s="155">
        <f>SUM(F1273*R1273)</f>
        <v>2340000</v>
      </c>
      <c r="T1273" s="156">
        <v>0</v>
      </c>
      <c r="U1273" s="480">
        <f>SUM(S1273*T1273)</f>
        <v>0</v>
      </c>
      <c r="V1273" s="480">
        <f>SUM(S1273-U1273)</f>
        <v>2340000</v>
      </c>
      <c r="W1273" s="424">
        <f t="shared" si="348"/>
        <v>2340000</v>
      </c>
      <c r="X1273" s="156">
        <v>0.11</v>
      </c>
      <c r="Y1273" s="424">
        <f t="shared" si="364"/>
        <v>2597400</v>
      </c>
    </row>
    <row r="1274" spans="1:25" s="119" customFormat="1" ht="15.5" x14ac:dyDescent="0.35">
      <c r="A1274" s="818"/>
      <c r="B1274" s="784"/>
      <c r="C1274" s="821"/>
      <c r="D1274" s="781"/>
      <c r="E1274" s="282" t="s">
        <v>573</v>
      </c>
      <c r="F1274" s="732">
        <v>20</v>
      </c>
      <c r="G1274" s="311" t="s">
        <v>52</v>
      </c>
      <c r="H1274" s="312">
        <v>368750</v>
      </c>
      <c r="I1274" s="413">
        <f t="shared" si="365"/>
        <v>7375000</v>
      </c>
      <c r="J1274" s="311">
        <v>0.2</v>
      </c>
      <c r="K1274" s="415">
        <f t="shared" si="361"/>
        <v>1475000</v>
      </c>
      <c r="L1274" s="415">
        <f t="shared" si="362"/>
        <v>5900000</v>
      </c>
      <c r="M1274" s="57"/>
      <c r="N1274" s="57"/>
      <c r="O1274" s="197"/>
      <c r="P1274" s="57"/>
      <c r="Q1274" s="484" t="s">
        <v>40</v>
      </c>
      <c r="R1274" s="206">
        <v>131600</v>
      </c>
      <c r="S1274" s="155">
        <f>SUM(F1274*R1274)</f>
        <v>2632000</v>
      </c>
      <c r="T1274" s="156">
        <v>0</v>
      </c>
      <c r="U1274" s="480">
        <f>SUM(S1274*T1274)</f>
        <v>0</v>
      </c>
      <c r="V1274" s="480">
        <f>SUM(S1274-U1274)</f>
        <v>2632000</v>
      </c>
      <c r="W1274" s="424">
        <f t="shared" si="348"/>
        <v>2632000</v>
      </c>
      <c r="X1274" s="156">
        <v>0.11</v>
      </c>
      <c r="Y1274" s="424">
        <f t="shared" si="364"/>
        <v>2921520</v>
      </c>
    </row>
    <row r="1275" spans="1:25" s="119" customFormat="1" ht="15.5" x14ac:dyDescent="0.35">
      <c r="A1275" s="818"/>
      <c r="B1275" s="784"/>
      <c r="C1275" s="821"/>
      <c r="D1275" s="781"/>
      <c r="E1275" s="282" t="s">
        <v>287</v>
      </c>
      <c r="F1275" s="732">
        <v>15</v>
      </c>
      <c r="G1275" s="311" t="s">
        <v>45</v>
      </c>
      <c r="H1275" s="312">
        <v>248522</v>
      </c>
      <c r="I1275" s="413">
        <f t="shared" si="365"/>
        <v>3727830</v>
      </c>
      <c r="J1275" s="311">
        <v>0.2</v>
      </c>
      <c r="K1275" s="415">
        <f t="shared" si="361"/>
        <v>745566</v>
      </c>
      <c r="L1275" s="415">
        <f t="shared" si="362"/>
        <v>2982264</v>
      </c>
      <c r="M1275" s="57"/>
      <c r="N1275" s="57"/>
      <c r="O1275" s="197"/>
      <c r="P1275" s="57"/>
      <c r="Q1275" s="484" t="s">
        <v>47</v>
      </c>
      <c r="R1275" s="206">
        <v>159100</v>
      </c>
      <c r="S1275" s="155">
        <f>SUM(F1275*R1275)</f>
        <v>2386500</v>
      </c>
      <c r="T1275" s="156">
        <v>0.22500000000000001</v>
      </c>
      <c r="U1275" s="480">
        <f>SUM(S1275*T1275)</f>
        <v>536962.5</v>
      </c>
      <c r="V1275" s="480">
        <f>SUM(S1275-U1275)</f>
        <v>1849537.5</v>
      </c>
      <c r="W1275" s="424">
        <f t="shared" si="348"/>
        <v>1849537.5</v>
      </c>
      <c r="X1275" s="156">
        <v>0.11</v>
      </c>
      <c r="Y1275" s="424">
        <f t="shared" si="364"/>
        <v>2052986.625</v>
      </c>
    </row>
    <row r="1276" spans="1:25" s="120" customFormat="1" ht="15.5" x14ac:dyDescent="0.35">
      <c r="A1276" s="819"/>
      <c r="B1276" s="785"/>
      <c r="C1276" s="822"/>
      <c r="D1276" s="782"/>
      <c r="E1276" s="397" t="s">
        <v>166</v>
      </c>
      <c r="F1276" s="202">
        <v>4</v>
      </c>
      <c r="G1276" s="136" t="s">
        <v>45</v>
      </c>
      <c r="H1276" s="287">
        <v>1030000</v>
      </c>
      <c r="I1276" s="419">
        <f t="shared" si="365"/>
        <v>4120000</v>
      </c>
      <c r="J1276" s="136">
        <v>0.2</v>
      </c>
      <c r="K1276" s="383">
        <f t="shared" si="361"/>
        <v>824000</v>
      </c>
      <c r="L1276" s="383">
        <f t="shared" si="362"/>
        <v>3296000</v>
      </c>
      <c r="M1276" s="47"/>
      <c r="N1276" s="47"/>
      <c r="O1276" s="198"/>
      <c r="P1276" s="47"/>
      <c r="Q1276" s="489" t="s">
        <v>537</v>
      </c>
      <c r="R1276" s="487">
        <v>950000</v>
      </c>
      <c r="S1276" s="173">
        <f>SUM(F1276*R1276)</f>
        <v>3800000</v>
      </c>
      <c r="T1276" s="639">
        <v>0.2</v>
      </c>
      <c r="U1276" s="242">
        <f t="shared" ref="U1276:U1280" si="366">SUM(S1276*T1276)</f>
        <v>760000</v>
      </c>
      <c r="V1276" s="242">
        <f t="shared" ref="V1276:V1288" si="367">SUM(S1276-U1276)</f>
        <v>3040000</v>
      </c>
      <c r="W1276" s="241">
        <f t="shared" si="348"/>
        <v>3040000</v>
      </c>
      <c r="X1276" s="639">
        <v>0.11</v>
      </c>
      <c r="Y1276" s="241">
        <f t="shared" si="364"/>
        <v>3374400</v>
      </c>
    </row>
    <row r="1277" spans="1:25" s="120" customFormat="1" ht="15.5" x14ac:dyDescent="0.35">
      <c r="A1277" s="817">
        <v>13</v>
      </c>
      <c r="B1277" s="783">
        <v>45966</v>
      </c>
      <c r="C1277" s="817">
        <v>119641125</v>
      </c>
      <c r="D1277" s="780" t="s">
        <v>37</v>
      </c>
      <c r="E1277" s="172" t="s">
        <v>353</v>
      </c>
      <c r="F1277" s="318">
        <v>15</v>
      </c>
      <c r="G1277" s="319" t="s">
        <v>45</v>
      </c>
      <c r="H1277" s="204">
        <v>27000</v>
      </c>
      <c r="I1277" s="412">
        <f t="shared" si="365"/>
        <v>405000</v>
      </c>
      <c r="J1277" s="319">
        <v>0.2</v>
      </c>
      <c r="K1277" s="382">
        <f t="shared" si="361"/>
        <v>81000</v>
      </c>
      <c r="L1277" s="382">
        <f>SUM(I1277-K1277)</f>
        <v>324000</v>
      </c>
      <c r="M1277" s="205">
        <f>SUM(L1277:L1301)</f>
        <v>24642664.800000001</v>
      </c>
      <c r="N1277" s="205">
        <f>SUM(M1277*11%)</f>
        <v>2710693.128</v>
      </c>
      <c r="O1277" s="187"/>
      <c r="P1277" s="229">
        <f>SUM(M1277+N1277)</f>
        <v>27353357.927999999</v>
      </c>
      <c r="Q1277" s="485" t="s">
        <v>88</v>
      </c>
      <c r="R1277" s="337">
        <v>9009</v>
      </c>
      <c r="S1277" s="649">
        <f>SUM(F1277*R1277)</f>
        <v>135135</v>
      </c>
      <c r="T1277" s="638">
        <v>0</v>
      </c>
      <c r="U1277" s="239">
        <f t="shared" si="366"/>
        <v>0</v>
      </c>
      <c r="V1277" s="239">
        <f t="shared" si="367"/>
        <v>135135</v>
      </c>
      <c r="W1277" s="238">
        <f t="shared" si="348"/>
        <v>135135</v>
      </c>
      <c r="X1277" s="638">
        <v>0</v>
      </c>
      <c r="Y1277" s="238">
        <f t="shared" si="364"/>
        <v>135135</v>
      </c>
    </row>
    <row r="1278" spans="1:25" s="120" customFormat="1" ht="15.5" x14ac:dyDescent="0.35">
      <c r="A1278" s="818"/>
      <c r="B1278" s="784"/>
      <c r="C1278" s="818"/>
      <c r="D1278" s="781"/>
      <c r="E1278" s="282" t="s">
        <v>724</v>
      </c>
      <c r="F1278" s="310">
        <v>10</v>
      </c>
      <c r="G1278" s="311" t="s">
        <v>648</v>
      </c>
      <c r="H1278" s="312">
        <v>287500</v>
      </c>
      <c r="I1278" s="413">
        <f t="shared" si="365"/>
        <v>2875000</v>
      </c>
      <c r="J1278" s="311">
        <v>0.2</v>
      </c>
      <c r="K1278" s="415">
        <f t="shared" si="361"/>
        <v>575000</v>
      </c>
      <c r="L1278" s="415">
        <f t="shared" ref="L1278:L1279" si="368">SUM(I1278-K1278)</f>
        <v>2300000</v>
      </c>
      <c r="M1278" s="57"/>
      <c r="N1278" s="57"/>
      <c r="O1278" s="197"/>
      <c r="P1278" s="57"/>
      <c r="Q1278" s="484" t="s">
        <v>258</v>
      </c>
      <c r="R1278" s="483">
        <v>424765</v>
      </c>
      <c r="S1278" s="155">
        <f>SUM(F1278*R1278)</f>
        <v>4247650</v>
      </c>
      <c r="T1278" s="156">
        <v>0</v>
      </c>
      <c r="U1278" s="480">
        <f t="shared" si="366"/>
        <v>0</v>
      </c>
      <c r="V1278" s="480">
        <f t="shared" si="367"/>
        <v>4247650</v>
      </c>
      <c r="W1278" s="424">
        <f t="shared" si="348"/>
        <v>4247650</v>
      </c>
      <c r="X1278" s="156">
        <v>0.11</v>
      </c>
      <c r="Y1278" s="424">
        <f t="shared" si="364"/>
        <v>4714891.5</v>
      </c>
    </row>
    <row r="1279" spans="1:25" s="120" customFormat="1" ht="15.5" x14ac:dyDescent="0.35">
      <c r="A1279" s="818"/>
      <c r="B1279" s="784"/>
      <c r="C1279" s="818"/>
      <c r="D1279" s="781"/>
      <c r="E1279" s="125" t="s">
        <v>119</v>
      </c>
      <c r="F1279" s="75">
        <v>2</v>
      </c>
      <c r="G1279" s="158" t="s">
        <v>39</v>
      </c>
      <c r="H1279" s="157">
        <v>131000</v>
      </c>
      <c r="I1279" s="413">
        <f t="shared" si="365"/>
        <v>262000</v>
      </c>
      <c r="J1279" s="158">
        <v>0.2</v>
      </c>
      <c r="K1279" s="415">
        <f t="shared" si="361"/>
        <v>52400</v>
      </c>
      <c r="L1279" s="415">
        <f t="shared" si="368"/>
        <v>209600</v>
      </c>
      <c r="M1279" s="57"/>
      <c r="N1279" s="57"/>
      <c r="O1279" s="197"/>
      <c r="P1279" s="57"/>
      <c r="Q1279" s="484" t="s">
        <v>104</v>
      </c>
      <c r="R1279" s="483">
        <v>50000</v>
      </c>
      <c r="S1279" s="155">
        <f>SUM(F1279*R1279)</f>
        <v>100000</v>
      </c>
      <c r="T1279" s="156">
        <v>0</v>
      </c>
      <c r="U1279" s="480">
        <f t="shared" si="366"/>
        <v>0</v>
      </c>
      <c r="V1279" s="480">
        <f t="shared" si="367"/>
        <v>100000</v>
      </c>
      <c r="W1279" s="424">
        <f t="shared" si="348"/>
        <v>100000</v>
      </c>
      <c r="X1279" s="156">
        <v>0.11</v>
      </c>
      <c r="Y1279" s="424">
        <f t="shared" ref="Y1279" si="369">SUM(W1279+(W1279*X1279))</f>
        <v>111000</v>
      </c>
    </row>
    <row r="1280" spans="1:25" s="120" customFormat="1" ht="15.5" x14ac:dyDescent="0.35">
      <c r="A1280" s="818"/>
      <c r="B1280" s="784"/>
      <c r="C1280" s="818"/>
      <c r="D1280" s="781"/>
      <c r="E1280" s="125" t="s">
        <v>359</v>
      </c>
      <c r="F1280" s="732">
        <v>10</v>
      </c>
      <c r="G1280" s="158" t="s">
        <v>45</v>
      </c>
      <c r="H1280" s="157">
        <v>160000</v>
      </c>
      <c r="I1280" s="413">
        <f t="shared" si="365"/>
        <v>1600000</v>
      </c>
      <c r="J1280" s="311">
        <v>0.2</v>
      </c>
      <c r="K1280" s="415">
        <f t="shared" si="361"/>
        <v>320000</v>
      </c>
      <c r="L1280" s="415">
        <f t="shared" ref="L1280:L1291" si="370">SUM(I1280-K1280)</f>
        <v>1280000</v>
      </c>
      <c r="M1280" s="57"/>
      <c r="N1280" s="57"/>
      <c r="O1280" s="197"/>
      <c r="P1280" s="57"/>
      <c r="Q1280" s="484" t="s">
        <v>88</v>
      </c>
      <c r="R1280" s="483">
        <v>54100</v>
      </c>
      <c r="S1280" s="155">
        <f>SUM(F1280*R1280)</f>
        <v>541000</v>
      </c>
      <c r="T1280" s="156">
        <v>0</v>
      </c>
      <c r="U1280" s="480">
        <f t="shared" si="366"/>
        <v>0</v>
      </c>
      <c r="V1280" s="480">
        <f t="shared" si="367"/>
        <v>541000</v>
      </c>
      <c r="W1280" s="424">
        <f t="shared" si="348"/>
        <v>541000</v>
      </c>
      <c r="X1280" s="156">
        <v>0.11</v>
      </c>
      <c r="Y1280" s="424">
        <f t="shared" ref="Y1280:Y1291" si="371">SUM(W1280+(W1280*X1280))</f>
        <v>600510</v>
      </c>
    </row>
    <row r="1281" spans="1:25" s="120" customFormat="1" ht="15.5" x14ac:dyDescent="0.35">
      <c r="A1281" s="818"/>
      <c r="B1281" s="784"/>
      <c r="C1281" s="818"/>
      <c r="D1281" s="781"/>
      <c r="E1281" s="125" t="s">
        <v>354</v>
      </c>
      <c r="F1281" s="732">
        <v>10</v>
      </c>
      <c r="G1281" s="158" t="s">
        <v>45</v>
      </c>
      <c r="H1281" s="157">
        <v>145000</v>
      </c>
      <c r="I1281" s="413">
        <f t="shared" si="365"/>
        <v>1450000</v>
      </c>
      <c r="J1281" s="311">
        <v>0.2</v>
      </c>
      <c r="K1281" s="415">
        <f t="shared" si="361"/>
        <v>290000</v>
      </c>
      <c r="L1281" s="415">
        <f t="shared" si="370"/>
        <v>1160000</v>
      </c>
      <c r="M1281" s="57"/>
      <c r="N1281" s="57"/>
      <c r="O1281" s="197"/>
      <c r="P1281" s="57"/>
      <c r="Q1281" s="484" t="s">
        <v>88</v>
      </c>
      <c r="R1281" s="483">
        <v>52300</v>
      </c>
      <c r="S1281" s="155">
        <f>SUM(F1281*R1281)</f>
        <v>523000</v>
      </c>
      <c r="T1281" s="156">
        <v>0</v>
      </c>
      <c r="U1281" s="480">
        <f t="shared" ref="U1281" si="372">SUM(S1281*T1281)</f>
        <v>0</v>
      </c>
      <c r="V1281" s="480">
        <f t="shared" si="367"/>
        <v>523000</v>
      </c>
      <c r="W1281" s="424">
        <f t="shared" si="348"/>
        <v>523000</v>
      </c>
      <c r="X1281" s="156">
        <v>0.11</v>
      </c>
      <c r="Y1281" s="424">
        <f t="shared" si="371"/>
        <v>580530</v>
      </c>
    </row>
    <row r="1282" spans="1:25" s="120" customFormat="1" ht="15.5" x14ac:dyDescent="0.35">
      <c r="A1282" s="818"/>
      <c r="B1282" s="784"/>
      <c r="C1282" s="818"/>
      <c r="D1282" s="781"/>
      <c r="E1282" s="125" t="s">
        <v>114</v>
      </c>
      <c r="F1282" s="732">
        <v>2</v>
      </c>
      <c r="G1282" s="158" t="s">
        <v>39</v>
      </c>
      <c r="H1282" s="157">
        <v>1592000</v>
      </c>
      <c r="I1282" s="413">
        <f t="shared" ref="I1282:I1291" si="373">SUM(F1282*H1282)</f>
        <v>3184000</v>
      </c>
      <c r="J1282" s="158">
        <v>0</v>
      </c>
      <c r="K1282" s="415">
        <f t="shared" si="361"/>
        <v>0</v>
      </c>
      <c r="L1282" s="415">
        <f t="shared" si="370"/>
        <v>3184000</v>
      </c>
      <c r="M1282" s="57"/>
      <c r="N1282" s="57"/>
      <c r="O1282" s="197"/>
      <c r="P1282" s="57"/>
      <c r="Q1282" s="484" t="s">
        <v>258</v>
      </c>
      <c r="R1282" s="483">
        <v>473110</v>
      </c>
      <c r="S1282" s="155">
        <f>SUM(F1282*R1282)</f>
        <v>946220</v>
      </c>
      <c r="T1282" s="156">
        <v>0</v>
      </c>
      <c r="U1282" s="480">
        <f t="shared" ref="U1282:U1288" si="374">SUM(S1282*T1282)</f>
        <v>0</v>
      </c>
      <c r="V1282" s="480">
        <f t="shared" si="367"/>
        <v>946220</v>
      </c>
      <c r="W1282" s="424">
        <f t="shared" si="348"/>
        <v>946220</v>
      </c>
      <c r="X1282" s="156">
        <v>0.11</v>
      </c>
      <c r="Y1282" s="424">
        <f t="shared" si="371"/>
        <v>1050304.2</v>
      </c>
    </row>
    <row r="1283" spans="1:25" s="120" customFormat="1" ht="15.5" x14ac:dyDescent="0.35">
      <c r="A1283" s="818"/>
      <c r="B1283" s="784"/>
      <c r="C1283" s="818"/>
      <c r="D1283" s="781"/>
      <c r="E1283" s="282" t="s">
        <v>302</v>
      </c>
      <c r="F1283" s="396">
        <v>3</v>
      </c>
      <c r="G1283" s="414" t="s">
        <v>52</v>
      </c>
      <c r="H1283" s="312">
        <v>308125</v>
      </c>
      <c r="I1283" s="413">
        <f t="shared" si="373"/>
        <v>924375</v>
      </c>
      <c r="J1283" s="414">
        <v>0</v>
      </c>
      <c r="K1283" s="415">
        <f t="shared" ref="K1283:K1291" si="375">SUM(I1283*J1283)</f>
        <v>0</v>
      </c>
      <c r="L1283" s="415">
        <f t="shared" si="370"/>
        <v>924375</v>
      </c>
      <c r="M1283" s="57"/>
      <c r="N1283" s="57"/>
      <c r="O1283" s="197"/>
      <c r="P1283" s="57"/>
      <c r="Q1283" s="484" t="s">
        <v>104</v>
      </c>
      <c r="R1283" s="483">
        <v>67500</v>
      </c>
      <c r="S1283" s="155">
        <f>SUM(F1283*R1283)</f>
        <v>202500</v>
      </c>
      <c r="T1283" s="156">
        <v>0</v>
      </c>
      <c r="U1283" s="480">
        <f t="shared" si="374"/>
        <v>0</v>
      </c>
      <c r="V1283" s="480">
        <f t="shared" si="367"/>
        <v>202500</v>
      </c>
      <c r="W1283" s="424">
        <f t="shared" si="348"/>
        <v>202500</v>
      </c>
      <c r="X1283" s="156">
        <v>0.11</v>
      </c>
      <c r="Y1283" s="424">
        <f t="shared" si="371"/>
        <v>224775</v>
      </c>
    </row>
    <row r="1284" spans="1:25" s="282" customFormat="1" ht="15.5" x14ac:dyDescent="0.35">
      <c r="A1284" s="818"/>
      <c r="B1284" s="784"/>
      <c r="C1284" s="818"/>
      <c r="D1284" s="781"/>
      <c r="E1284" s="282" t="s">
        <v>303</v>
      </c>
      <c r="F1284" s="310">
        <v>1</v>
      </c>
      <c r="G1284" s="311" t="s">
        <v>42</v>
      </c>
      <c r="H1284" s="312">
        <v>2792500</v>
      </c>
      <c r="I1284" s="413">
        <f t="shared" si="373"/>
        <v>2792500</v>
      </c>
      <c r="J1284" s="311">
        <v>0.2</v>
      </c>
      <c r="K1284" s="415">
        <f t="shared" si="375"/>
        <v>558500</v>
      </c>
      <c r="L1284" s="415">
        <f t="shared" si="370"/>
        <v>2234000</v>
      </c>
      <c r="M1284" s="57"/>
      <c r="N1284" s="57"/>
      <c r="O1284" s="197"/>
      <c r="P1284" s="57"/>
      <c r="Q1284" s="346" t="s">
        <v>76</v>
      </c>
      <c r="R1284" s="220">
        <v>1675000</v>
      </c>
      <c r="S1284" s="660">
        <f>SUM(F1284*R1284)</f>
        <v>1675000</v>
      </c>
      <c r="T1284" s="661">
        <v>0.1</v>
      </c>
      <c r="U1284" s="276">
        <f t="shared" si="374"/>
        <v>167500</v>
      </c>
      <c r="V1284" s="276">
        <f t="shared" si="367"/>
        <v>1507500</v>
      </c>
      <c r="W1284" s="277">
        <f t="shared" si="348"/>
        <v>1507500</v>
      </c>
      <c r="X1284" s="661">
        <v>0.11</v>
      </c>
      <c r="Y1284" s="277">
        <f t="shared" si="371"/>
        <v>1673325</v>
      </c>
    </row>
    <row r="1285" spans="1:25" s="120" customFormat="1" ht="15.5" x14ac:dyDescent="0.35">
      <c r="A1285" s="818"/>
      <c r="B1285" s="784"/>
      <c r="C1285" s="818"/>
      <c r="D1285" s="781"/>
      <c r="E1285" s="282" t="s">
        <v>532</v>
      </c>
      <c r="F1285" s="310">
        <v>20</v>
      </c>
      <c r="G1285" s="311" t="s">
        <v>45</v>
      </c>
      <c r="H1285" s="312">
        <v>87500</v>
      </c>
      <c r="I1285" s="413">
        <f t="shared" si="373"/>
        <v>1750000</v>
      </c>
      <c r="J1285" s="311">
        <v>0.2</v>
      </c>
      <c r="K1285" s="415">
        <f t="shared" si="375"/>
        <v>350000</v>
      </c>
      <c r="L1285" s="415">
        <f t="shared" si="370"/>
        <v>1400000</v>
      </c>
      <c r="M1285" s="57"/>
      <c r="N1285" s="57"/>
      <c r="O1285" s="197"/>
      <c r="P1285" s="57"/>
      <c r="Q1285" s="484" t="s">
        <v>88</v>
      </c>
      <c r="R1285" s="483">
        <v>37838</v>
      </c>
      <c r="S1285" s="155">
        <f>SUM(F1285*R1285)</f>
        <v>756760</v>
      </c>
      <c r="T1285" s="156">
        <v>0</v>
      </c>
      <c r="U1285" s="480">
        <f t="shared" si="374"/>
        <v>0</v>
      </c>
      <c r="V1285" s="480">
        <f t="shared" si="367"/>
        <v>756760</v>
      </c>
      <c r="W1285" s="424">
        <f t="shared" si="348"/>
        <v>756760</v>
      </c>
      <c r="X1285" s="156">
        <v>0.11</v>
      </c>
      <c r="Y1285" s="424">
        <f t="shared" si="371"/>
        <v>840003.6</v>
      </c>
    </row>
    <row r="1286" spans="1:25" s="120" customFormat="1" ht="15.5" x14ac:dyDescent="0.35">
      <c r="A1286" s="818"/>
      <c r="B1286" s="784"/>
      <c r="C1286" s="818"/>
      <c r="D1286" s="781"/>
      <c r="E1286" s="70" t="s">
        <v>379</v>
      </c>
      <c r="F1286" s="310">
        <v>1</v>
      </c>
      <c r="G1286" s="311" t="s">
        <v>46</v>
      </c>
      <c r="H1286" s="157">
        <v>187500</v>
      </c>
      <c r="I1286" s="413">
        <f t="shared" si="373"/>
        <v>187500</v>
      </c>
      <c r="J1286" s="311">
        <v>0.2</v>
      </c>
      <c r="K1286" s="415">
        <f t="shared" si="375"/>
        <v>37500</v>
      </c>
      <c r="L1286" s="415">
        <f t="shared" si="370"/>
        <v>150000</v>
      </c>
      <c r="M1286" s="57"/>
      <c r="N1286" s="57"/>
      <c r="O1286" s="197"/>
      <c r="P1286" s="57"/>
      <c r="Q1286" s="484" t="s">
        <v>58</v>
      </c>
      <c r="R1286" s="483">
        <v>102000</v>
      </c>
      <c r="S1286" s="155">
        <f>SUM(F1286*R1286)</f>
        <v>102000</v>
      </c>
      <c r="T1286" s="156">
        <v>0.2</v>
      </c>
      <c r="U1286" s="480">
        <f t="shared" si="374"/>
        <v>20400</v>
      </c>
      <c r="V1286" s="480">
        <f t="shared" si="367"/>
        <v>81600</v>
      </c>
      <c r="W1286" s="424">
        <f t="shared" si="348"/>
        <v>81600</v>
      </c>
      <c r="X1286" s="156">
        <v>0.11</v>
      </c>
      <c r="Y1286" s="424">
        <f t="shared" si="371"/>
        <v>90576</v>
      </c>
    </row>
    <row r="1287" spans="1:25" s="20" customFormat="1" ht="15.5" x14ac:dyDescent="0.35">
      <c r="A1287" s="818"/>
      <c r="B1287" s="784"/>
      <c r="C1287" s="818"/>
      <c r="D1287" s="781"/>
      <c r="E1287" s="130" t="s">
        <v>380</v>
      </c>
      <c r="F1287" s="310">
        <v>1</v>
      </c>
      <c r="G1287" s="311" t="s">
        <v>46</v>
      </c>
      <c r="H1287" s="157">
        <v>187500</v>
      </c>
      <c r="I1287" s="413">
        <f t="shared" si="373"/>
        <v>187500</v>
      </c>
      <c r="J1287" s="311">
        <v>0.2</v>
      </c>
      <c r="K1287" s="415">
        <f t="shared" si="375"/>
        <v>37500</v>
      </c>
      <c r="L1287" s="415">
        <f t="shared" si="370"/>
        <v>150000</v>
      </c>
      <c r="M1287" s="57"/>
      <c r="N1287" s="57"/>
      <c r="O1287" s="197"/>
      <c r="P1287" s="57"/>
      <c r="Q1287" s="69" t="s">
        <v>58</v>
      </c>
      <c r="R1287" s="483">
        <v>85000</v>
      </c>
      <c r="S1287" s="155">
        <f>SUM(F1287*R1287)</f>
        <v>85000</v>
      </c>
      <c r="T1287" s="156">
        <v>0.2</v>
      </c>
      <c r="U1287" s="480">
        <f t="shared" si="374"/>
        <v>17000</v>
      </c>
      <c r="V1287" s="480">
        <f t="shared" si="367"/>
        <v>68000</v>
      </c>
      <c r="W1287" s="424">
        <f t="shared" si="348"/>
        <v>68000</v>
      </c>
      <c r="X1287" s="156">
        <v>0.11</v>
      </c>
      <c r="Y1287" s="424">
        <f t="shared" si="371"/>
        <v>75480</v>
      </c>
    </row>
    <row r="1288" spans="1:25" s="120" customFormat="1" ht="15.5" x14ac:dyDescent="0.35">
      <c r="A1288" s="818"/>
      <c r="B1288" s="784"/>
      <c r="C1288" s="818"/>
      <c r="D1288" s="781"/>
      <c r="E1288" s="130" t="s">
        <v>381</v>
      </c>
      <c r="F1288" s="310">
        <v>1</v>
      </c>
      <c r="G1288" s="311" t="s">
        <v>46</v>
      </c>
      <c r="H1288" s="312">
        <v>225000</v>
      </c>
      <c r="I1288" s="413">
        <f t="shared" si="373"/>
        <v>225000</v>
      </c>
      <c r="J1288" s="311">
        <v>0.2</v>
      </c>
      <c r="K1288" s="415">
        <f t="shared" si="375"/>
        <v>45000</v>
      </c>
      <c r="L1288" s="415">
        <f t="shared" si="370"/>
        <v>180000</v>
      </c>
      <c r="M1288" s="57"/>
      <c r="N1288" s="57"/>
      <c r="O1288" s="197"/>
      <c r="P1288" s="57"/>
      <c r="Q1288" s="484" t="s">
        <v>58</v>
      </c>
      <c r="R1288" s="483">
        <v>162000</v>
      </c>
      <c r="S1288" s="155">
        <f>SUM(F1288*R1288)</f>
        <v>162000</v>
      </c>
      <c r="T1288" s="156">
        <v>0.2</v>
      </c>
      <c r="U1288" s="480">
        <f t="shared" si="374"/>
        <v>32400</v>
      </c>
      <c r="V1288" s="480">
        <f t="shared" si="367"/>
        <v>129600</v>
      </c>
      <c r="W1288" s="424">
        <f t="shared" si="348"/>
        <v>129600</v>
      </c>
      <c r="X1288" s="156">
        <v>0.11</v>
      </c>
      <c r="Y1288" s="424">
        <f t="shared" si="371"/>
        <v>143856</v>
      </c>
    </row>
    <row r="1289" spans="1:25" ht="15.5" x14ac:dyDescent="0.35">
      <c r="A1289" s="818"/>
      <c r="B1289" s="784"/>
      <c r="C1289" s="818"/>
      <c r="D1289" s="781"/>
      <c r="E1289" s="290" t="s">
        <v>200</v>
      </c>
      <c r="F1289" s="310">
        <v>4</v>
      </c>
      <c r="G1289" s="311" t="s">
        <v>45</v>
      </c>
      <c r="H1289" s="600">
        <v>387500</v>
      </c>
      <c r="I1289" s="413">
        <f t="shared" si="373"/>
        <v>1550000</v>
      </c>
      <c r="J1289" s="311">
        <v>0</v>
      </c>
      <c r="K1289" s="415">
        <f t="shared" si="375"/>
        <v>0</v>
      </c>
      <c r="L1289" s="415">
        <f t="shared" si="370"/>
        <v>1550000</v>
      </c>
      <c r="M1289" s="57"/>
      <c r="N1289" s="57"/>
      <c r="O1289" s="197"/>
      <c r="P1289" s="57"/>
      <c r="Q1289" s="57" t="s">
        <v>47</v>
      </c>
      <c r="R1289" s="166">
        <v>286000</v>
      </c>
      <c r="S1289" s="155">
        <f>SUM(F1289*R1289)</f>
        <v>1144000</v>
      </c>
      <c r="T1289" s="156">
        <v>0.22</v>
      </c>
      <c r="U1289" s="480">
        <f>SUM(S1289*T1289)</f>
        <v>251680</v>
      </c>
      <c r="V1289" s="480">
        <f>SUM(S1289-U1289)</f>
        <v>892320</v>
      </c>
      <c r="W1289" s="424">
        <f>SUM(V1289)</f>
        <v>892320</v>
      </c>
      <c r="X1289" s="156">
        <v>0.11</v>
      </c>
      <c r="Y1289" s="424">
        <f t="shared" si="371"/>
        <v>990475.2</v>
      </c>
    </row>
    <row r="1290" spans="1:25" s="120" customFormat="1" ht="15.5" x14ac:dyDescent="0.35">
      <c r="A1290" s="818"/>
      <c r="B1290" s="784"/>
      <c r="C1290" s="818"/>
      <c r="D1290" s="781"/>
      <c r="E1290" s="120" t="s">
        <v>720</v>
      </c>
      <c r="F1290" s="732">
        <v>3</v>
      </c>
      <c r="G1290" s="158" t="s">
        <v>45</v>
      </c>
      <c r="H1290" s="157">
        <v>75000</v>
      </c>
      <c r="I1290" s="413">
        <f t="shared" si="373"/>
        <v>225000</v>
      </c>
      <c r="J1290" s="311">
        <v>0.2</v>
      </c>
      <c r="K1290" s="415">
        <f t="shared" si="375"/>
        <v>45000</v>
      </c>
      <c r="L1290" s="415">
        <f t="shared" si="370"/>
        <v>180000</v>
      </c>
      <c r="M1290" s="57"/>
      <c r="N1290" s="57"/>
      <c r="O1290" s="197"/>
      <c r="P1290" s="57"/>
      <c r="Q1290" s="484" t="s">
        <v>68</v>
      </c>
      <c r="R1290" s="483">
        <v>40000</v>
      </c>
      <c r="S1290" s="155">
        <f>SUM(F1290*R1290)</f>
        <v>120000</v>
      </c>
      <c r="T1290" s="156">
        <v>0</v>
      </c>
      <c r="U1290" s="480">
        <f t="shared" ref="U1290:U1291" si="376">SUM(S1290*T1290)</f>
        <v>0</v>
      </c>
      <c r="V1290" s="480">
        <f t="shared" ref="V1290:V1291" si="377">SUM(S1290-U1290)</f>
        <v>120000</v>
      </c>
      <c r="W1290" s="424">
        <f t="shared" ref="W1290:W1291" si="378">SUM(V1290)</f>
        <v>120000</v>
      </c>
      <c r="X1290" s="156">
        <v>0</v>
      </c>
      <c r="Y1290" s="424">
        <f t="shared" si="371"/>
        <v>120000</v>
      </c>
    </row>
    <row r="1291" spans="1:25" s="120" customFormat="1" ht="15.5" x14ac:dyDescent="0.35">
      <c r="A1291" s="818"/>
      <c r="B1291" s="784"/>
      <c r="C1291" s="818"/>
      <c r="D1291" s="781"/>
      <c r="E1291" s="290" t="s">
        <v>129</v>
      </c>
      <c r="F1291" s="310">
        <v>1</v>
      </c>
      <c r="G1291" s="311" t="s">
        <v>42</v>
      </c>
      <c r="H1291" s="312">
        <v>140000</v>
      </c>
      <c r="I1291" s="413">
        <f t="shared" si="373"/>
        <v>140000</v>
      </c>
      <c r="J1291" s="311">
        <v>0.2</v>
      </c>
      <c r="K1291" s="415">
        <f t="shared" si="375"/>
        <v>28000</v>
      </c>
      <c r="L1291" s="415">
        <f t="shared" si="370"/>
        <v>112000</v>
      </c>
      <c r="M1291" s="57"/>
      <c r="N1291" s="57"/>
      <c r="O1291" s="197"/>
      <c r="P1291" s="57"/>
      <c r="Q1291" s="484" t="s">
        <v>73</v>
      </c>
      <c r="R1291" s="483">
        <v>88000</v>
      </c>
      <c r="S1291" s="155">
        <f>SUM(F1291*R1291)</f>
        <v>88000</v>
      </c>
      <c r="T1291" s="156">
        <v>0.25</v>
      </c>
      <c r="U1291" s="480">
        <f t="shared" si="376"/>
        <v>22000</v>
      </c>
      <c r="V1291" s="480">
        <f t="shared" si="377"/>
        <v>66000</v>
      </c>
      <c r="W1291" s="424">
        <f t="shared" si="378"/>
        <v>66000</v>
      </c>
      <c r="X1291" s="156">
        <v>0.11</v>
      </c>
      <c r="Y1291" s="424">
        <f t="shared" si="371"/>
        <v>73260</v>
      </c>
    </row>
    <row r="1292" spans="1:25" s="120" customFormat="1" ht="15.5" x14ac:dyDescent="0.35">
      <c r="A1292" s="818"/>
      <c r="B1292" s="784"/>
      <c r="C1292" s="818"/>
      <c r="D1292" s="781"/>
      <c r="E1292" s="290" t="s">
        <v>162</v>
      </c>
      <c r="F1292" s="732">
        <v>1</v>
      </c>
      <c r="G1292" s="158" t="s">
        <v>46</v>
      </c>
      <c r="H1292" s="157">
        <v>562000</v>
      </c>
      <c r="I1292" s="413">
        <f t="shared" ref="I1292" si="379">SUM(F1292*H1292)</f>
        <v>562000</v>
      </c>
      <c r="J1292" s="311">
        <v>0</v>
      </c>
      <c r="K1292" s="415">
        <f>SUM(I1292*J1292)</f>
        <v>0</v>
      </c>
      <c r="L1292" s="415">
        <f>SUM(I1292-K1292)</f>
        <v>562000</v>
      </c>
      <c r="M1292"/>
      <c r="N1292"/>
      <c r="O1292" s="197"/>
      <c r="P1292"/>
      <c r="Q1292" s="484" t="s">
        <v>258</v>
      </c>
      <c r="R1292" s="483">
        <v>304000</v>
      </c>
      <c r="S1292" s="155">
        <f>SUM(F1292*R1292)</f>
        <v>304000</v>
      </c>
      <c r="T1292" s="156">
        <v>0</v>
      </c>
      <c r="U1292" s="480">
        <f>SUM(S1292*T1292)</f>
        <v>0</v>
      </c>
      <c r="V1292" s="480">
        <f>SUM(S1292-U1292)</f>
        <v>304000</v>
      </c>
      <c r="W1292" s="424">
        <f>SUM(V1292)</f>
        <v>304000</v>
      </c>
      <c r="X1292" s="156">
        <v>0.11</v>
      </c>
      <c r="Y1292" s="424">
        <f>SUM(W1292+(W1292*X1292))</f>
        <v>337440</v>
      </c>
    </row>
    <row r="1293" spans="1:25" s="120" customFormat="1" ht="15.5" x14ac:dyDescent="0.35">
      <c r="A1293" s="818"/>
      <c r="B1293" s="784"/>
      <c r="C1293" s="818"/>
      <c r="D1293" s="781"/>
      <c r="E1293" s="125" t="s">
        <v>355</v>
      </c>
      <c r="F1293" s="732">
        <v>30</v>
      </c>
      <c r="G1293" s="158" t="s">
        <v>45</v>
      </c>
      <c r="H1293" s="157">
        <v>75000</v>
      </c>
      <c r="I1293" s="413">
        <f t="shared" ref="I1293" si="380">SUM(F1293*H1293)</f>
        <v>2250000</v>
      </c>
      <c r="J1293" s="311">
        <v>0.2</v>
      </c>
      <c r="K1293" s="415">
        <f t="shared" ref="K1293" si="381">SUM(I1293*J1293)</f>
        <v>450000</v>
      </c>
      <c r="L1293" s="415">
        <f t="shared" ref="L1293" si="382">SUM(I1293-K1293)</f>
        <v>1800000</v>
      </c>
      <c r="M1293" s="57"/>
      <c r="N1293" s="57"/>
      <c r="O1293" s="197"/>
      <c r="P1293" s="57"/>
      <c r="Q1293" s="484" t="s">
        <v>68</v>
      </c>
      <c r="R1293" s="483">
        <v>40000</v>
      </c>
      <c r="S1293" s="155">
        <f>SUM(F1293*R1293)</f>
        <v>1200000</v>
      </c>
      <c r="T1293" s="156">
        <v>0</v>
      </c>
      <c r="U1293" s="480">
        <f t="shared" ref="U1293" si="383">SUM(S1293*T1293)</f>
        <v>0</v>
      </c>
      <c r="V1293" s="480">
        <f t="shared" ref="V1293" si="384">SUM(S1293-U1293)</f>
        <v>1200000</v>
      </c>
      <c r="W1293" s="424">
        <f t="shared" ref="W1293:W1310" si="385">SUM(V1293)</f>
        <v>1200000</v>
      </c>
      <c r="X1293" s="156">
        <v>0</v>
      </c>
      <c r="Y1293" s="424">
        <f t="shared" ref="Y1293" si="386">SUM(W1293+(W1293*X1293))</f>
        <v>1200000</v>
      </c>
    </row>
    <row r="1294" spans="1:25" s="120" customFormat="1" ht="15.5" x14ac:dyDescent="0.35">
      <c r="A1294" s="818"/>
      <c r="B1294" s="784"/>
      <c r="C1294" s="818"/>
      <c r="D1294" s="781"/>
      <c r="E1294" s="282" t="s">
        <v>315</v>
      </c>
      <c r="F1294" s="724">
        <v>2</v>
      </c>
      <c r="G1294" s="311" t="s">
        <v>45</v>
      </c>
      <c r="H1294" s="157">
        <v>566763</v>
      </c>
      <c r="I1294" s="413">
        <f t="shared" ref="I1294:I1296" si="387">SUM(F1294*H1294)</f>
        <v>1133526</v>
      </c>
      <c r="J1294" s="311">
        <v>0.2</v>
      </c>
      <c r="K1294" s="415">
        <f t="shared" ref="K1294:K1302" si="388">SUM(I1294*J1294)</f>
        <v>226705.2</v>
      </c>
      <c r="L1294" s="415">
        <f t="shared" ref="L1294:L1302" si="389">SUM(I1294-K1294)</f>
        <v>906820.8</v>
      </c>
      <c r="M1294" s="57"/>
      <c r="N1294" s="57"/>
      <c r="O1294" s="197"/>
      <c r="P1294" s="57"/>
      <c r="Q1294" s="270" t="s">
        <v>146</v>
      </c>
      <c r="R1294" s="206">
        <v>745500</v>
      </c>
      <c r="S1294" s="155">
        <f>SUM(F1294*R1294)</f>
        <v>1491000</v>
      </c>
      <c r="T1294" s="156">
        <v>0.5</v>
      </c>
      <c r="U1294" s="480">
        <f t="shared" ref="U1294:U1302" si="390">SUM(S1294*T1294)</f>
        <v>745500</v>
      </c>
      <c r="V1294" s="480">
        <f t="shared" ref="V1294:V1302" si="391">SUM(S1294-U1294)</f>
        <v>745500</v>
      </c>
      <c r="W1294" s="424">
        <f t="shared" si="385"/>
        <v>745500</v>
      </c>
      <c r="X1294" s="156">
        <v>0.11</v>
      </c>
      <c r="Y1294" s="424">
        <f>SUM(W1294+(W1294*X1294))</f>
        <v>827505</v>
      </c>
    </row>
    <row r="1295" spans="1:25" s="120" customFormat="1" ht="15.5" x14ac:dyDescent="0.35">
      <c r="A1295" s="818"/>
      <c r="B1295" s="784"/>
      <c r="C1295" s="818"/>
      <c r="D1295" s="781"/>
      <c r="E1295" s="125" t="s">
        <v>534</v>
      </c>
      <c r="F1295" s="75">
        <v>50</v>
      </c>
      <c r="G1295" s="158" t="s">
        <v>50</v>
      </c>
      <c r="H1295" s="157">
        <v>3688</v>
      </c>
      <c r="I1295" s="413">
        <f t="shared" si="387"/>
        <v>184400</v>
      </c>
      <c r="J1295" s="158">
        <v>0.2</v>
      </c>
      <c r="K1295" s="415">
        <f t="shared" si="388"/>
        <v>36880</v>
      </c>
      <c r="L1295" s="415">
        <f t="shared" si="389"/>
        <v>147520</v>
      </c>
      <c r="M1295" s="57"/>
      <c r="N1295" s="57"/>
      <c r="O1295" s="197"/>
      <c r="P1295" s="57"/>
      <c r="Q1295" s="484" t="s">
        <v>104</v>
      </c>
      <c r="R1295" s="483">
        <v>1500</v>
      </c>
      <c r="S1295" s="155">
        <f>SUM(F1295*R1295)</f>
        <v>75000</v>
      </c>
      <c r="T1295" s="156">
        <v>0</v>
      </c>
      <c r="U1295" s="480">
        <f t="shared" si="390"/>
        <v>0</v>
      </c>
      <c r="V1295" s="480">
        <f t="shared" si="391"/>
        <v>75000</v>
      </c>
      <c r="W1295" s="424">
        <f t="shared" si="385"/>
        <v>75000</v>
      </c>
      <c r="X1295" s="156">
        <v>0.11</v>
      </c>
      <c r="Y1295" s="424">
        <f t="shared" ref="Y1295:Y1301" si="392">SUM(W1295+(W1295*X1295))</f>
        <v>83250</v>
      </c>
    </row>
    <row r="1296" spans="1:25" s="120" customFormat="1" ht="15.5" x14ac:dyDescent="0.35">
      <c r="A1296" s="818"/>
      <c r="B1296" s="784"/>
      <c r="C1296" s="818"/>
      <c r="D1296" s="781"/>
      <c r="E1296" s="282" t="s">
        <v>349</v>
      </c>
      <c r="F1296" s="732">
        <v>2</v>
      </c>
      <c r="G1296" s="311" t="s">
        <v>52</v>
      </c>
      <c r="H1296" s="312">
        <v>350000</v>
      </c>
      <c r="I1296" s="413">
        <f t="shared" si="387"/>
        <v>700000</v>
      </c>
      <c r="J1296" s="311">
        <v>0.2</v>
      </c>
      <c r="K1296" s="415">
        <f t="shared" si="388"/>
        <v>140000</v>
      </c>
      <c r="L1296" s="415">
        <f t="shared" si="389"/>
        <v>560000</v>
      </c>
      <c r="M1296" s="57"/>
      <c r="N1296" s="57"/>
      <c r="O1296" s="197"/>
      <c r="P1296" s="57"/>
      <c r="Q1296" s="484" t="s">
        <v>104</v>
      </c>
      <c r="R1296" s="483">
        <v>140000</v>
      </c>
      <c r="S1296" s="155">
        <f>SUM(F1296*R1296)</f>
        <v>280000</v>
      </c>
      <c r="T1296" s="156">
        <v>0</v>
      </c>
      <c r="U1296" s="480">
        <f t="shared" si="390"/>
        <v>0</v>
      </c>
      <c r="V1296" s="480">
        <f t="shared" si="391"/>
        <v>280000</v>
      </c>
      <c r="W1296" s="424">
        <f t="shared" si="385"/>
        <v>280000</v>
      </c>
      <c r="X1296" s="156">
        <v>0.11</v>
      </c>
      <c r="Y1296" s="424">
        <f t="shared" si="392"/>
        <v>310800</v>
      </c>
    </row>
    <row r="1297" spans="1:25" s="120" customFormat="1" ht="15.5" x14ac:dyDescent="0.35">
      <c r="A1297" s="818"/>
      <c r="B1297" s="784"/>
      <c r="C1297" s="818"/>
      <c r="D1297" s="781"/>
      <c r="E1297" s="260" t="s">
        <v>312</v>
      </c>
      <c r="F1297" s="310">
        <v>1</v>
      </c>
      <c r="G1297" s="311" t="s">
        <v>45</v>
      </c>
      <c r="H1297" s="600">
        <v>668845</v>
      </c>
      <c r="I1297" s="413">
        <f t="shared" ref="I1297:I1298" si="393">SUM(F1297*H1297)</f>
        <v>668845</v>
      </c>
      <c r="J1297" s="311">
        <v>0</v>
      </c>
      <c r="K1297" s="415">
        <f t="shared" si="388"/>
        <v>0</v>
      </c>
      <c r="L1297" s="415">
        <f t="shared" si="389"/>
        <v>668845</v>
      </c>
      <c r="M1297" s="57"/>
      <c r="N1297" s="57"/>
      <c r="O1297" s="197"/>
      <c r="P1297" s="57"/>
      <c r="Q1297" s="484" t="s">
        <v>118</v>
      </c>
      <c r="R1297" s="483">
        <v>211255</v>
      </c>
      <c r="S1297" s="155">
        <f>SUM(F1297*R1297)</f>
        <v>211255</v>
      </c>
      <c r="T1297" s="156">
        <v>0.2</v>
      </c>
      <c r="U1297" s="480">
        <f t="shared" si="390"/>
        <v>42251</v>
      </c>
      <c r="V1297" s="480">
        <f t="shared" si="391"/>
        <v>169004</v>
      </c>
      <c r="W1297" s="424">
        <f t="shared" si="385"/>
        <v>169004</v>
      </c>
      <c r="X1297" s="156">
        <v>0.11</v>
      </c>
      <c r="Y1297" s="424">
        <f t="shared" si="392"/>
        <v>187594.44</v>
      </c>
    </row>
    <row r="1298" spans="1:25" ht="15.5" x14ac:dyDescent="0.35">
      <c r="A1298" s="818"/>
      <c r="B1298" s="784"/>
      <c r="C1298" s="818"/>
      <c r="D1298" s="781"/>
      <c r="E1298" s="130" t="s">
        <v>121</v>
      </c>
      <c r="F1298" s="75">
        <v>1</v>
      </c>
      <c r="G1298" s="158" t="s">
        <v>45</v>
      </c>
      <c r="H1298" s="157">
        <v>2978380</v>
      </c>
      <c r="I1298" s="413">
        <f t="shared" si="393"/>
        <v>2978380</v>
      </c>
      <c r="J1298" s="158">
        <v>0.2</v>
      </c>
      <c r="K1298" s="415">
        <f t="shared" si="388"/>
        <v>595676</v>
      </c>
      <c r="L1298" s="415">
        <f t="shared" si="389"/>
        <v>2382704</v>
      </c>
      <c r="M1298" s="57"/>
      <c r="N1298" s="57"/>
      <c r="O1298" s="197"/>
      <c r="P1298" s="57"/>
      <c r="Q1298" s="57" t="s">
        <v>118</v>
      </c>
      <c r="R1298" s="166">
        <v>1787028</v>
      </c>
      <c r="S1298" s="78">
        <f>SUM(F1298*R1298)</f>
        <v>1787028</v>
      </c>
      <c r="T1298" s="156">
        <v>0.2</v>
      </c>
      <c r="U1298" s="480">
        <f t="shared" si="390"/>
        <v>357405.60000000003</v>
      </c>
      <c r="V1298" s="480">
        <f t="shared" si="391"/>
        <v>1429622.4</v>
      </c>
      <c r="W1298" s="424">
        <f t="shared" si="385"/>
        <v>1429622.4</v>
      </c>
      <c r="X1298" s="641">
        <v>0.11</v>
      </c>
      <c r="Y1298" s="424">
        <f t="shared" si="392"/>
        <v>1586880.8639999998</v>
      </c>
    </row>
    <row r="1299" spans="1:25" s="120" customFormat="1" ht="15.5" x14ac:dyDescent="0.35">
      <c r="A1299" s="818"/>
      <c r="B1299" s="784"/>
      <c r="C1299" s="818"/>
      <c r="D1299" s="781"/>
      <c r="E1299" s="130" t="s">
        <v>358</v>
      </c>
      <c r="F1299" s="310">
        <v>1</v>
      </c>
      <c r="G1299" s="311" t="s">
        <v>45</v>
      </c>
      <c r="H1299" s="312">
        <v>1317400</v>
      </c>
      <c r="I1299" s="413">
        <f t="shared" ref="I1299:I1302" si="394">SUM(F1299*H1299)</f>
        <v>1317400</v>
      </c>
      <c r="J1299" s="311">
        <v>0</v>
      </c>
      <c r="K1299" s="415">
        <f t="shared" si="388"/>
        <v>0</v>
      </c>
      <c r="L1299" s="415">
        <f t="shared" si="389"/>
        <v>1317400</v>
      </c>
      <c r="M1299" s="57"/>
      <c r="N1299" s="57"/>
      <c r="O1299" s="197"/>
      <c r="P1299" s="57"/>
      <c r="Q1299" s="484" t="s">
        <v>362</v>
      </c>
      <c r="R1299" s="483">
        <v>1053850</v>
      </c>
      <c r="S1299" s="155">
        <f>SUM(F1299*R1299)</f>
        <v>1053850</v>
      </c>
      <c r="T1299" s="156">
        <v>0.2</v>
      </c>
      <c r="U1299" s="480">
        <f t="shared" si="390"/>
        <v>210770</v>
      </c>
      <c r="V1299" s="480">
        <f t="shared" si="391"/>
        <v>843080</v>
      </c>
      <c r="W1299" s="424">
        <f t="shared" si="385"/>
        <v>843080</v>
      </c>
      <c r="X1299" s="156">
        <v>0.11</v>
      </c>
      <c r="Y1299" s="424">
        <f t="shared" si="392"/>
        <v>935818.8</v>
      </c>
    </row>
    <row r="1300" spans="1:25" s="120" customFormat="1" ht="15.5" x14ac:dyDescent="0.35">
      <c r="A1300" s="818"/>
      <c r="B1300" s="784"/>
      <c r="C1300" s="818"/>
      <c r="D1300" s="781"/>
      <c r="E1300" s="282" t="s">
        <v>301</v>
      </c>
      <c r="F1300" s="75">
        <v>6</v>
      </c>
      <c r="G1300" s="158" t="s">
        <v>90</v>
      </c>
      <c r="H1300" s="157">
        <v>113500</v>
      </c>
      <c r="I1300" s="413">
        <f t="shared" si="394"/>
        <v>681000</v>
      </c>
      <c r="J1300" s="311">
        <v>0</v>
      </c>
      <c r="K1300" s="415">
        <f t="shared" si="388"/>
        <v>0</v>
      </c>
      <c r="L1300" s="415">
        <f t="shared" si="389"/>
        <v>681000</v>
      </c>
      <c r="M1300" s="57"/>
      <c r="N1300" s="57"/>
      <c r="O1300" s="197"/>
      <c r="P1300" s="57"/>
      <c r="Q1300" s="270" t="s">
        <v>40</v>
      </c>
      <c r="R1300" s="206">
        <v>13000</v>
      </c>
      <c r="S1300" s="155">
        <f>SUM(F1300*R1300)</f>
        <v>78000</v>
      </c>
      <c r="T1300" s="156">
        <v>0</v>
      </c>
      <c r="U1300" s="480">
        <f t="shared" si="390"/>
        <v>0</v>
      </c>
      <c r="V1300" s="480">
        <f t="shared" si="391"/>
        <v>78000</v>
      </c>
      <c r="W1300" s="424">
        <f t="shared" si="385"/>
        <v>78000</v>
      </c>
      <c r="X1300" s="156">
        <v>0.11</v>
      </c>
      <c r="Y1300" s="424">
        <f t="shared" si="392"/>
        <v>86580</v>
      </c>
    </row>
    <row r="1301" spans="1:25" s="120" customFormat="1" ht="15.5" x14ac:dyDescent="0.35">
      <c r="A1301" s="819"/>
      <c r="B1301" s="785"/>
      <c r="C1301" s="819"/>
      <c r="D1301" s="782"/>
      <c r="E1301" s="599" t="s">
        <v>122</v>
      </c>
      <c r="F1301" s="750">
        <v>2</v>
      </c>
      <c r="G1301" s="315" t="s">
        <v>52</v>
      </c>
      <c r="H1301" s="177">
        <v>174000</v>
      </c>
      <c r="I1301" s="419">
        <f t="shared" si="394"/>
        <v>348000</v>
      </c>
      <c r="J1301" s="136">
        <v>0.2</v>
      </c>
      <c r="K1301" s="383">
        <f t="shared" si="388"/>
        <v>69600</v>
      </c>
      <c r="L1301" s="383">
        <f t="shared" si="389"/>
        <v>278400</v>
      </c>
      <c r="M1301" s="47"/>
      <c r="N1301" s="47"/>
      <c r="O1301" s="198"/>
      <c r="P1301" s="47"/>
      <c r="Q1301" s="240" t="s">
        <v>98</v>
      </c>
      <c r="R1301" s="338">
        <v>23636</v>
      </c>
      <c r="S1301" s="173">
        <f>SUM(F1301*R1301)</f>
        <v>47272</v>
      </c>
      <c r="T1301" s="639">
        <v>0.22</v>
      </c>
      <c r="U1301" s="242">
        <f t="shared" si="390"/>
        <v>10399.84</v>
      </c>
      <c r="V1301" s="242">
        <f t="shared" si="391"/>
        <v>36872.160000000003</v>
      </c>
      <c r="W1301" s="241">
        <f t="shared" si="385"/>
        <v>36872.160000000003</v>
      </c>
      <c r="X1301" s="639">
        <v>0.11</v>
      </c>
      <c r="Y1301" s="241">
        <f t="shared" si="392"/>
        <v>40928.097600000001</v>
      </c>
    </row>
    <row r="1302" spans="1:25" s="120" customFormat="1" ht="15.5" x14ac:dyDescent="0.35">
      <c r="A1302" s="817">
        <v>14</v>
      </c>
      <c r="B1302" s="783">
        <v>45967</v>
      </c>
      <c r="C1302" s="786">
        <v>119651125</v>
      </c>
      <c r="D1302" s="780" t="s">
        <v>37</v>
      </c>
      <c r="E1302" s="339" t="s">
        <v>333</v>
      </c>
      <c r="F1302" s="203">
        <v>3</v>
      </c>
      <c r="G1302" s="319" t="s">
        <v>52</v>
      </c>
      <c r="H1302" s="320">
        <v>3200000</v>
      </c>
      <c r="I1302" s="412">
        <f t="shared" si="394"/>
        <v>9600000</v>
      </c>
      <c r="J1302" s="319">
        <v>0</v>
      </c>
      <c r="K1302" s="382">
        <f t="shared" si="388"/>
        <v>0</v>
      </c>
      <c r="L1302" s="382">
        <f t="shared" si="389"/>
        <v>9600000</v>
      </c>
      <c r="M1302" s="205">
        <f>SUM(L1302:L1303)</f>
        <v>35700000</v>
      </c>
      <c r="N1302" s="205">
        <f>SUM(M1302*11%)</f>
        <v>3927000</v>
      </c>
      <c r="O1302" s="187"/>
      <c r="P1302" s="229">
        <f>SUM(M1302+N1302)</f>
        <v>39627000</v>
      </c>
      <c r="Q1302" s="485" t="s">
        <v>246</v>
      </c>
      <c r="R1302" s="337">
        <v>1100000</v>
      </c>
      <c r="S1302" s="649">
        <f>SUM(F1302*R1302)</f>
        <v>3300000</v>
      </c>
      <c r="T1302" s="638">
        <v>0</v>
      </c>
      <c r="U1302" s="239">
        <f t="shared" si="390"/>
        <v>0</v>
      </c>
      <c r="V1302" s="239">
        <f t="shared" si="391"/>
        <v>3300000</v>
      </c>
      <c r="W1302" s="238">
        <f t="shared" si="385"/>
        <v>3300000</v>
      </c>
      <c r="X1302" s="638">
        <v>0.11</v>
      </c>
      <c r="Y1302" s="238">
        <f>SUM(W1302+(W1302*X1302))</f>
        <v>3663000</v>
      </c>
    </row>
    <row r="1303" spans="1:25" s="120" customFormat="1" ht="15.5" x14ac:dyDescent="0.35">
      <c r="A1303" s="819"/>
      <c r="B1303" s="785"/>
      <c r="C1303" s="788"/>
      <c r="D1303" s="782"/>
      <c r="E1303" s="397" t="s">
        <v>332</v>
      </c>
      <c r="F1303" s="202">
        <v>3</v>
      </c>
      <c r="G1303" s="315" t="s">
        <v>70</v>
      </c>
      <c r="H1303" s="316">
        <v>8700000</v>
      </c>
      <c r="I1303" s="419">
        <f t="shared" ref="I1303:I1305" si="395">SUM(F1303*H1303)</f>
        <v>26100000</v>
      </c>
      <c r="J1303" s="315">
        <v>0</v>
      </c>
      <c r="K1303" s="383">
        <f t="shared" ref="K1303:K1310" si="396">SUM(I1303*J1303)</f>
        <v>0</v>
      </c>
      <c r="L1303" s="383">
        <f t="shared" ref="L1303:L1305" si="397">SUM(I1303-K1303)</f>
        <v>26100000</v>
      </c>
      <c r="M1303" s="249"/>
      <c r="N1303" s="249"/>
      <c r="O1303" s="198"/>
      <c r="P1303" s="351"/>
      <c r="Q1303" s="489" t="s">
        <v>246</v>
      </c>
      <c r="R1303" s="338">
        <v>3400000</v>
      </c>
      <c r="S1303" s="173">
        <f>SUM(F1303*R1303)</f>
        <v>10200000</v>
      </c>
      <c r="T1303" s="639">
        <v>0</v>
      </c>
      <c r="U1303" s="242">
        <f t="shared" ref="U1303:U1310" si="398">SUM(S1303*T1303)</f>
        <v>0</v>
      </c>
      <c r="V1303" s="242">
        <f t="shared" ref="V1303:V1310" si="399">SUM(S1303-U1303)</f>
        <v>10200000</v>
      </c>
      <c r="W1303" s="241">
        <f t="shared" si="385"/>
        <v>10200000</v>
      </c>
      <c r="X1303" s="639">
        <v>0.11</v>
      </c>
      <c r="Y1303" s="241">
        <f>SUM(W1303+(W1303*X1303))</f>
        <v>11322000</v>
      </c>
    </row>
    <row r="1304" spans="1:25" s="125" customFormat="1" ht="15.5" x14ac:dyDescent="0.35">
      <c r="A1304" s="817">
        <v>15</v>
      </c>
      <c r="B1304" s="783">
        <v>45973</v>
      </c>
      <c r="C1304" s="786">
        <v>119661125</v>
      </c>
      <c r="D1304" s="780" t="s">
        <v>37</v>
      </c>
      <c r="E1304" s="172" t="s">
        <v>694</v>
      </c>
      <c r="F1304" s="203">
        <v>2</v>
      </c>
      <c r="G1304" s="319" t="s">
        <v>65</v>
      </c>
      <c r="H1304" s="204">
        <v>1215000</v>
      </c>
      <c r="I1304" s="412">
        <f t="shared" si="395"/>
        <v>2430000</v>
      </c>
      <c r="J1304" s="319">
        <v>0.2</v>
      </c>
      <c r="K1304" s="382">
        <f t="shared" si="396"/>
        <v>486000</v>
      </c>
      <c r="L1304" s="382">
        <f t="shared" si="397"/>
        <v>1944000</v>
      </c>
      <c r="M1304" s="205">
        <f>SUM(L1304:L1307)</f>
        <v>9169000</v>
      </c>
      <c r="N1304" s="205">
        <f>SUM(M1304*11%)</f>
        <v>1008590</v>
      </c>
      <c r="O1304" s="187"/>
      <c r="P1304" s="229">
        <f>SUM(M1304+N1304)</f>
        <v>10177590</v>
      </c>
      <c r="Q1304" s="727" t="s">
        <v>417</v>
      </c>
      <c r="R1304" s="452">
        <v>680400</v>
      </c>
      <c r="S1304" s="137">
        <f>SUM(F1304*R1304)</f>
        <v>1360800</v>
      </c>
      <c r="T1304" s="138">
        <v>0.15</v>
      </c>
      <c r="U1304" s="129">
        <f t="shared" si="398"/>
        <v>204120</v>
      </c>
      <c r="V1304" s="129">
        <f t="shared" si="399"/>
        <v>1156680</v>
      </c>
      <c r="W1304" s="134">
        <f t="shared" si="385"/>
        <v>1156680</v>
      </c>
      <c r="X1304" s="138">
        <v>0.11</v>
      </c>
      <c r="Y1304" s="134">
        <f t="shared" ref="Y1304:Y1310" si="400">SUM(W1304+(W1304*X1304))</f>
        <v>1283914.8</v>
      </c>
    </row>
    <row r="1305" spans="1:25" s="120" customFormat="1" ht="15.5" x14ac:dyDescent="0.35">
      <c r="A1305" s="818"/>
      <c r="B1305" s="784"/>
      <c r="C1305" s="787"/>
      <c r="D1305" s="781"/>
      <c r="E1305" s="282" t="s">
        <v>285</v>
      </c>
      <c r="F1305" s="75">
        <v>5</v>
      </c>
      <c r="G1305" s="311" t="s">
        <v>46</v>
      </c>
      <c r="H1305" s="312">
        <v>206250</v>
      </c>
      <c r="I1305" s="413">
        <f t="shared" si="395"/>
        <v>1031250</v>
      </c>
      <c r="J1305" s="311">
        <v>0.2</v>
      </c>
      <c r="K1305" s="415">
        <f t="shared" si="396"/>
        <v>206250</v>
      </c>
      <c r="L1305" s="415">
        <f t="shared" si="397"/>
        <v>825000</v>
      </c>
      <c r="M1305" s="57"/>
      <c r="N1305" s="57"/>
      <c r="O1305" s="197"/>
      <c r="P1305" s="57"/>
      <c r="Q1305" s="270" t="s">
        <v>88</v>
      </c>
      <c r="R1305" s="483">
        <v>49550</v>
      </c>
      <c r="S1305" s="155">
        <f>SUM(F1305*R1305)</f>
        <v>247750</v>
      </c>
      <c r="T1305" s="156">
        <v>0</v>
      </c>
      <c r="U1305" s="480">
        <f t="shared" si="398"/>
        <v>0</v>
      </c>
      <c r="V1305" s="480">
        <f t="shared" si="399"/>
        <v>247750</v>
      </c>
      <c r="W1305" s="424">
        <f t="shared" si="385"/>
        <v>247750</v>
      </c>
      <c r="X1305" s="156">
        <v>0.11</v>
      </c>
      <c r="Y1305" s="424">
        <f t="shared" si="400"/>
        <v>275002.5</v>
      </c>
    </row>
    <row r="1306" spans="1:25" s="120" customFormat="1" ht="15.5" x14ac:dyDescent="0.35">
      <c r="A1306" s="818"/>
      <c r="B1306" s="784"/>
      <c r="C1306" s="787"/>
      <c r="D1306" s="781"/>
      <c r="E1306" s="282" t="s">
        <v>411</v>
      </c>
      <c r="F1306" s="310">
        <v>1</v>
      </c>
      <c r="G1306" s="311" t="s">
        <v>45</v>
      </c>
      <c r="H1306" s="312">
        <v>2000000</v>
      </c>
      <c r="I1306" s="413">
        <f>SUM(F1306*H1306)</f>
        <v>2000000</v>
      </c>
      <c r="J1306" s="311">
        <v>0.2</v>
      </c>
      <c r="K1306" s="415">
        <f t="shared" si="396"/>
        <v>400000</v>
      </c>
      <c r="L1306" s="415">
        <f>SUM(I1306-K1306)</f>
        <v>1600000</v>
      </c>
      <c r="M1306" s="220"/>
      <c r="N1306" s="220"/>
      <c r="O1306" s="197"/>
      <c r="P1306" s="154"/>
      <c r="Q1306" s="484" t="s">
        <v>68</v>
      </c>
      <c r="R1306" s="206">
        <v>850000</v>
      </c>
      <c r="S1306" s="155">
        <f>SUM(F1306*R1306)</f>
        <v>850000</v>
      </c>
      <c r="T1306" s="156">
        <v>0</v>
      </c>
      <c r="U1306" s="480">
        <f t="shared" si="398"/>
        <v>0</v>
      </c>
      <c r="V1306" s="480">
        <f t="shared" si="399"/>
        <v>850000</v>
      </c>
      <c r="W1306" s="424">
        <f t="shared" si="385"/>
        <v>850000</v>
      </c>
      <c r="X1306" s="156">
        <v>0</v>
      </c>
      <c r="Y1306" s="424">
        <f t="shared" si="400"/>
        <v>850000</v>
      </c>
    </row>
    <row r="1307" spans="1:25" s="120" customFormat="1" ht="15.5" x14ac:dyDescent="0.35">
      <c r="A1307" s="819"/>
      <c r="B1307" s="785"/>
      <c r="C1307" s="788"/>
      <c r="D1307" s="782"/>
      <c r="E1307" s="308" t="s">
        <v>342</v>
      </c>
      <c r="F1307" s="314">
        <v>3</v>
      </c>
      <c r="G1307" s="315" t="s">
        <v>45</v>
      </c>
      <c r="H1307" s="316">
        <v>2000000</v>
      </c>
      <c r="I1307" s="419">
        <f>SUM(F1307*H1307)</f>
        <v>6000000</v>
      </c>
      <c r="J1307" s="315">
        <v>0.2</v>
      </c>
      <c r="K1307" s="383">
        <f t="shared" si="396"/>
        <v>1200000</v>
      </c>
      <c r="L1307" s="383">
        <f>SUM(I1307-K1307)</f>
        <v>4800000</v>
      </c>
      <c r="M1307" s="249"/>
      <c r="N1307" s="249"/>
      <c r="O1307" s="198"/>
      <c r="P1307" s="351"/>
      <c r="Q1307" s="489" t="s">
        <v>68</v>
      </c>
      <c r="R1307" s="338">
        <v>850000</v>
      </c>
      <c r="S1307" s="173">
        <f>SUM(F1307*R1307)</f>
        <v>2550000</v>
      </c>
      <c r="T1307" s="639">
        <v>0</v>
      </c>
      <c r="U1307" s="242">
        <f t="shared" si="398"/>
        <v>0</v>
      </c>
      <c r="V1307" s="242">
        <f t="shared" si="399"/>
        <v>2550000</v>
      </c>
      <c r="W1307" s="241">
        <f t="shared" si="385"/>
        <v>2550000</v>
      </c>
      <c r="X1307" s="639">
        <v>0.11</v>
      </c>
      <c r="Y1307" s="241">
        <f t="shared" si="400"/>
        <v>2830500</v>
      </c>
    </row>
    <row r="1308" spans="1:25" s="120" customFormat="1" ht="15.5" x14ac:dyDescent="0.35">
      <c r="A1308" s="817">
        <v>16</v>
      </c>
      <c r="B1308" s="783">
        <v>45975</v>
      </c>
      <c r="C1308" s="786">
        <v>119671125</v>
      </c>
      <c r="D1308" s="780" t="s">
        <v>37</v>
      </c>
      <c r="E1308" s="172" t="s">
        <v>366</v>
      </c>
      <c r="F1308" s="203">
        <v>10</v>
      </c>
      <c r="G1308" s="133" t="s">
        <v>45</v>
      </c>
      <c r="H1308" s="204">
        <v>250000</v>
      </c>
      <c r="I1308" s="123">
        <f t="shared" ref="I1308:I1310" si="401">SUM(F1308*H1308)</f>
        <v>2500000</v>
      </c>
      <c r="J1308" s="133">
        <v>0.2</v>
      </c>
      <c r="K1308" s="382">
        <f t="shared" si="396"/>
        <v>500000</v>
      </c>
      <c r="L1308" s="382">
        <f t="shared" ref="L1308:L1310" si="402">SUM(I1308-K1308)</f>
        <v>2000000</v>
      </c>
      <c r="M1308" s="205">
        <f>SUM(L1308:L1311)</f>
        <v>14994400</v>
      </c>
      <c r="N1308" s="205">
        <f>SUM(M1308*11%)</f>
        <v>1649384</v>
      </c>
      <c r="O1308" s="187"/>
      <c r="P1308" s="229">
        <f>SUM(M1308+N1308)</f>
        <v>16643784</v>
      </c>
      <c r="Q1308" s="485" t="s">
        <v>275</v>
      </c>
      <c r="R1308" s="451">
        <v>90090</v>
      </c>
      <c r="S1308" s="649">
        <f>SUM(F1308*R1308)</f>
        <v>900900</v>
      </c>
      <c r="T1308" s="638">
        <v>0</v>
      </c>
      <c r="U1308" s="239">
        <f t="shared" si="398"/>
        <v>0</v>
      </c>
      <c r="V1308" s="239">
        <f t="shared" si="399"/>
        <v>900900</v>
      </c>
      <c r="W1308" s="238">
        <f t="shared" si="385"/>
        <v>900900</v>
      </c>
      <c r="X1308" s="638">
        <v>0.11</v>
      </c>
      <c r="Y1308" s="238">
        <f t="shared" si="400"/>
        <v>999999</v>
      </c>
    </row>
    <row r="1309" spans="1:25" s="120" customFormat="1" ht="15.5" x14ac:dyDescent="0.35">
      <c r="A1309" s="818"/>
      <c r="B1309" s="784"/>
      <c r="C1309" s="787"/>
      <c r="D1309" s="781"/>
      <c r="E1309" s="125" t="s">
        <v>354</v>
      </c>
      <c r="F1309" s="75">
        <v>20</v>
      </c>
      <c r="G1309" s="158" t="s">
        <v>45</v>
      </c>
      <c r="H1309" s="157">
        <v>145000</v>
      </c>
      <c r="I1309" s="54">
        <f t="shared" si="401"/>
        <v>2900000</v>
      </c>
      <c r="J1309" s="158">
        <v>0.2</v>
      </c>
      <c r="K1309" s="415">
        <f t="shared" si="396"/>
        <v>580000</v>
      </c>
      <c r="L1309" s="415">
        <f t="shared" si="402"/>
        <v>2320000</v>
      </c>
      <c r="M1309" s="220"/>
      <c r="N1309" s="220"/>
      <c r="O1309" s="197"/>
      <c r="P1309" s="154"/>
      <c r="Q1309" s="484" t="s">
        <v>275</v>
      </c>
      <c r="R1309" s="483">
        <v>52252</v>
      </c>
      <c r="S1309" s="155">
        <f>SUM(F1309*R1309)</f>
        <v>1045040</v>
      </c>
      <c r="T1309" s="156">
        <v>0</v>
      </c>
      <c r="U1309" s="480">
        <f t="shared" si="398"/>
        <v>0</v>
      </c>
      <c r="V1309" s="480">
        <f t="shared" si="399"/>
        <v>1045040</v>
      </c>
      <c r="W1309" s="424">
        <f t="shared" si="385"/>
        <v>1045040</v>
      </c>
      <c r="X1309" s="156">
        <v>0.11</v>
      </c>
      <c r="Y1309" s="424">
        <f t="shared" si="400"/>
        <v>1159994.3999999999</v>
      </c>
    </row>
    <row r="1310" spans="1:25" s="120" customFormat="1" ht="15.5" x14ac:dyDescent="0.35">
      <c r="A1310" s="818"/>
      <c r="B1310" s="784"/>
      <c r="C1310" s="787"/>
      <c r="D1310" s="781"/>
      <c r="E1310" s="125" t="s">
        <v>369</v>
      </c>
      <c r="F1310" s="75">
        <v>10</v>
      </c>
      <c r="G1310" s="158" t="s">
        <v>45</v>
      </c>
      <c r="H1310" s="157">
        <v>157500</v>
      </c>
      <c r="I1310" s="54">
        <f t="shared" si="401"/>
        <v>1575000</v>
      </c>
      <c r="J1310" s="158">
        <v>0.2</v>
      </c>
      <c r="K1310" s="415">
        <f t="shared" si="396"/>
        <v>315000</v>
      </c>
      <c r="L1310" s="415">
        <f t="shared" si="402"/>
        <v>1260000</v>
      </c>
      <c r="M1310" s="220"/>
      <c r="N1310" s="220"/>
      <c r="O1310" s="197"/>
      <c r="P1310" s="154"/>
      <c r="Q1310" s="484" t="s">
        <v>275</v>
      </c>
      <c r="R1310" s="483">
        <v>56757</v>
      </c>
      <c r="S1310" s="155">
        <f>SUM(F1310*R1310)</f>
        <v>567570</v>
      </c>
      <c r="T1310" s="156">
        <v>0</v>
      </c>
      <c r="U1310" s="480">
        <f t="shared" si="398"/>
        <v>0</v>
      </c>
      <c r="V1310" s="480">
        <f t="shared" si="399"/>
        <v>567570</v>
      </c>
      <c r="W1310" s="424">
        <f t="shared" si="385"/>
        <v>567570</v>
      </c>
      <c r="X1310" s="156">
        <v>0.11</v>
      </c>
      <c r="Y1310" s="424">
        <f t="shared" si="400"/>
        <v>630002.69999999995</v>
      </c>
    </row>
    <row r="1311" spans="1:25" s="120" customFormat="1" ht="17.25" customHeight="1" x14ac:dyDescent="0.35">
      <c r="A1311" s="819"/>
      <c r="B1311" s="785"/>
      <c r="C1311" s="788"/>
      <c r="D1311" s="782"/>
      <c r="E1311" s="308" t="s">
        <v>288</v>
      </c>
      <c r="F1311" s="314">
        <v>50</v>
      </c>
      <c r="G1311" s="315" t="s">
        <v>45</v>
      </c>
      <c r="H1311" s="316">
        <v>235360</v>
      </c>
      <c r="I1311" s="419">
        <f>SUM(F1311*H1311)</f>
        <v>11768000</v>
      </c>
      <c r="J1311" s="315">
        <v>0.2</v>
      </c>
      <c r="K1311" s="383">
        <f>SUM(I1311*J1311)</f>
        <v>2353600</v>
      </c>
      <c r="L1311" s="383">
        <f>SUM(I1311-K1311)</f>
        <v>9414400</v>
      </c>
      <c r="M1311" s="249"/>
      <c r="N1311" s="249"/>
      <c r="O1311" s="198"/>
      <c r="P1311" s="351"/>
      <c r="Q1311" s="489" t="s">
        <v>289</v>
      </c>
      <c r="R1311" s="338">
        <v>154000</v>
      </c>
      <c r="S1311" s="173">
        <f>SUM(F1311*R1311)</f>
        <v>7700000</v>
      </c>
      <c r="T1311" s="639">
        <v>0.25</v>
      </c>
      <c r="U1311" s="242">
        <f>SUM(S1311*T1311)</f>
        <v>1925000</v>
      </c>
      <c r="V1311" s="242">
        <f>SUM(S1311-U1311)</f>
        <v>5775000</v>
      </c>
      <c r="W1311" s="241">
        <f>SUM(V1311)</f>
        <v>5775000</v>
      </c>
      <c r="X1311" s="639">
        <v>0.11</v>
      </c>
      <c r="Y1311" s="241">
        <f>SUM(W1311+(W1311*X1311))</f>
        <v>6410250</v>
      </c>
    </row>
    <row r="1312" spans="1:25" ht="15.5" x14ac:dyDescent="0.35">
      <c r="A1312" s="786">
        <v>17</v>
      </c>
      <c r="B1312" s="783">
        <v>45979</v>
      </c>
      <c r="C1312" s="859">
        <v>119681125</v>
      </c>
      <c r="D1312" s="786" t="s">
        <v>63</v>
      </c>
      <c r="E1312" s="172" t="s">
        <v>210</v>
      </c>
      <c r="F1312" s="272">
        <v>1</v>
      </c>
      <c r="G1312" s="133" t="s">
        <v>45</v>
      </c>
      <c r="H1312" s="92">
        <v>500000</v>
      </c>
      <c r="I1312" s="123">
        <f t="shared" ref="I1312:I1314" si="403">SUM(F1312*H1312)</f>
        <v>500000</v>
      </c>
      <c r="J1312" s="87">
        <v>0.2</v>
      </c>
      <c r="K1312" s="134">
        <f t="shared" ref="K1312:K1314" si="404">SUM(I1312*J1312)</f>
        <v>100000</v>
      </c>
      <c r="L1312" s="134">
        <f t="shared" ref="L1312:L1314" si="405">SUM(I1312-K1312)</f>
        <v>400000</v>
      </c>
      <c r="M1312" s="134">
        <f>SUM(L1312:L1314)</f>
        <v>4031123.2</v>
      </c>
      <c r="N1312" s="134">
        <f>SUM(M1312*11%)</f>
        <v>443423.55200000003</v>
      </c>
      <c r="O1312" s="129"/>
      <c r="P1312" s="129">
        <f>SUM(M1312+N1312)</f>
        <v>4474546.7520000003</v>
      </c>
      <c r="Q1312" s="171" t="s">
        <v>77</v>
      </c>
      <c r="R1312" s="137">
        <v>260000</v>
      </c>
      <c r="S1312" s="137">
        <f>SUM(F1312*R1312)</f>
        <v>260000</v>
      </c>
      <c r="T1312" s="138">
        <v>0.5</v>
      </c>
      <c r="U1312" s="129">
        <f t="shared" ref="U1312" si="406">SUM(S1312*T1312)</f>
        <v>130000</v>
      </c>
      <c r="V1312" s="129">
        <f t="shared" ref="V1312" si="407">SUM(S1312-U1312)</f>
        <v>130000</v>
      </c>
      <c r="W1312" s="134">
        <f t="shared" ref="W1312:W1332" si="408">SUM(V1312)</f>
        <v>130000</v>
      </c>
      <c r="X1312" s="138">
        <v>0.11</v>
      </c>
      <c r="Y1312" s="134">
        <f t="shared" ref="Y1312:Y1314" si="409">SUM(W1312)+(W1312*X1312)</f>
        <v>144300</v>
      </c>
    </row>
    <row r="1313" spans="1:125" ht="15.5" x14ac:dyDescent="0.35">
      <c r="A1313" s="787"/>
      <c r="B1313" s="784"/>
      <c r="C1313" s="860"/>
      <c r="D1313" s="787"/>
      <c r="E1313" s="183" t="s">
        <v>151</v>
      </c>
      <c r="F1313" s="310">
        <v>6</v>
      </c>
      <c r="G1313" s="393" t="s">
        <v>52</v>
      </c>
      <c r="H1313" s="53">
        <v>475484</v>
      </c>
      <c r="I1313" s="54">
        <f t="shared" si="403"/>
        <v>2852904</v>
      </c>
      <c r="J1313" s="158">
        <v>0.2</v>
      </c>
      <c r="K1313" s="56">
        <f t="shared" si="404"/>
        <v>570580.80000000005</v>
      </c>
      <c r="L1313" s="56">
        <f t="shared" si="405"/>
        <v>2282323.2000000002</v>
      </c>
      <c r="M1313" s="57"/>
      <c r="N1313" s="57"/>
      <c r="O1313" s="57"/>
      <c r="P1313" s="57"/>
      <c r="Q1313" s="77" t="s">
        <v>104</v>
      </c>
      <c r="R1313" s="78">
        <v>133756</v>
      </c>
      <c r="S1313" s="78">
        <f>SUM(F1313*R1313)</f>
        <v>802536</v>
      </c>
      <c r="T1313" s="79">
        <v>0</v>
      </c>
      <c r="U1313" s="73"/>
      <c r="V1313" s="73">
        <f>SUM(S1313-U1313)</f>
        <v>802536</v>
      </c>
      <c r="W1313" s="56">
        <f t="shared" si="408"/>
        <v>802536</v>
      </c>
      <c r="X1313" s="79">
        <v>0.11</v>
      </c>
      <c r="Y1313" s="56">
        <f t="shared" si="409"/>
        <v>890814.96</v>
      </c>
    </row>
    <row r="1314" spans="1:125" ht="15.5" x14ac:dyDescent="0.35">
      <c r="A1314" s="788"/>
      <c r="B1314" s="785"/>
      <c r="C1314" s="861"/>
      <c r="D1314" s="788"/>
      <c r="E1314" s="90" t="s">
        <v>44</v>
      </c>
      <c r="F1314" s="341">
        <v>1</v>
      </c>
      <c r="G1314" s="45" t="s">
        <v>45</v>
      </c>
      <c r="H1314" s="51">
        <v>1686000</v>
      </c>
      <c r="I1314" s="44">
        <f t="shared" si="403"/>
        <v>1686000</v>
      </c>
      <c r="J1314" s="91">
        <v>0.2</v>
      </c>
      <c r="K1314" s="46">
        <f t="shared" si="404"/>
        <v>337200</v>
      </c>
      <c r="L1314" s="46">
        <f t="shared" si="405"/>
        <v>1348800</v>
      </c>
      <c r="M1314" s="46"/>
      <c r="N1314" s="46"/>
      <c r="O1314" s="81"/>
      <c r="P1314" s="81"/>
      <c r="Q1314" s="128" t="s">
        <v>725</v>
      </c>
      <c r="R1314" s="97">
        <v>613000</v>
      </c>
      <c r="S1314" s="97">
        <f>SUM(F1314*R1314)</f>
        <v>613000</v>
      </c>
      <c r="T1314" s="83">
        <v>0</v>
      </c>
      <c r="U1314" s="81">
        <f t="shared" ref="U1314" si="410">SUM(S1314*T1314)</f>
        <v>0</v>
      </c>
      <c r="V1314" s="81">
        <f t="shared" ref="V1314" si="411">SUM(S1314-U1314)</f>
        <v>613000</v>
      </c>
      <c r="W1314" s="46">
        <f t="shared" si="408"/>
        <v>613000</v>
      </c>
      <c r="X1314" s="83">
        <v>0.11</v>
      </c>
      <c r="Y1314" s="46">
        <f t="shared" si="409"/>
        <v>680430</v>
      </c>
    </row>
    <row r="1315" spans="1:125" s="20" customFormat="1" ht="15.5" x14ac:dyDescent="0.35">
      <c r="A1315" s="139">
        <v>18</v>
      </c>
      <c r="B1315" s="140">
        <v>45988</v>
      </c>
      <c r="C1315" s="141">
        <v>119691125</v>
      </c>
      <c r="D1315" s="139" t="s">
        <v>185</v>
      </c>
      <c r="E1315" s="547" t="s">
        <v>243</v>
      </c>
      <c r="F1315" s="530">
        <v>2</v>
      </c>
      <c r="G1315" s="531" t="s">
        <v>45</v>
      </c>
      <c r="H1315" s="532">
        <v>6667000</v>
      </c>
      <c r="I1315" s="145">
        <f t="shared" ref="I1315" si="412">SUM(F1315*H1315)</f>
        <v>13334000</v>
      </c>
      <c r="J1315" s="152">
        <v>0</v>
      </c>
      <c r="K1315" s="146">
        <f t="shared" ref="K1315" si="413">SUM(I1315*J1315)</f>
        <v>0</v>
      </c>
      <c r="L1315" s="146">
        <f t="shared" ref="L1315" si="414">SUM(I1315-K1315)</f>
        <v>13334000</v>
      </c>
      <c r="M1315" s="121">
        <f>SUM(L1315:L1315)</f>
        <v>13334000</v>
      </c>
      <c r="N1315" s="121">
        <f>SUM(M1315*11%)</f>
        <v>1466740</v>
      </c>
      <c r="O1315" s="146">
        <f>SUM(M1315*1.5%)</f>
        <v>200010</v>
      </c>
      <c r="P1315" s="121">
        <f>SUM(M1315+N1315)</f>
        <v>14800740</v>
      </c>
      <c r="Q1315" s="250" t="s">
        <v>40</v>
      </c>
      <c r="R1315" s="145">
        <v>385000</v>
      </c>
      <c r="S1315" s="148">
        <f>SUM(F1315*R1315)</f>
        <v>770000</v>
      </c>
      <c r="T1315" s="149">
        <v>0</v>
      </c>
      <c r="U1315" s="121">
        <f t="shared" ref="U1315" si="415">SUM(S1315*T1315)</f>
        <v>0</v>
      </c>
      <c r="V1315" s="121">
        <f t="shared" ref="V1315" si="416">SUM(S1315-U1315)</f>
        <v>770000</v>
      </c>
      <c r="W1315" s="146">
        <f t="shared" si="408"/>
        <v>770000</v>
      </c>
      <c r="X1315" s="149">
        <v>0.11</v>
      </c>
      <c r="Y1315" s="146">
        <f t="shared" ref="Y1315" si="417">SUM(W1315+(W1315*X1315))</f>
        <v>854700</v>
      </c>
    </row>
    <row r="1316" spans="1:125" s="47" customFormat="1" ht="15.5" x14ac:dyDescent="0.35">
      <c r="A1316" s="139">
        <v>19</v>
      </c>
      <c r="B1316" s="140">
        <v>45988</v>
      </c>
      <c r="C1316" s="141" t="s">
        <v>727</v>
      </c>
      <c r="D1316" s="139" t="s">
        <v>726</v>
      </c>
      <c r="E1316" s="190" t="s">
        <v>659</v>
      </c>
      <c r="F1316" s="231">
        <v>1</v>
      </c>
      <c r="G1316" s="152" t="s">
        <v>90</v>
      </c>
      <c r="H1316" s="99">
        <v>990000</v>
      </c>
      <c r="I1316" s="100">
        <f>SUM(F1316*H1316)</f>
        <v>990000</v>
      </c>
      <c r="J1316" s="101">
        <v>0</v>
      </c>
      <c r="K1316" s="102">
        <f>SUM(I1316*J1316)</f>
        <v>0</v>
      </c>
      <c r="L1316" s="103">
        <f>SUM(I1316-K1316)</f>
        <v>990000</v>
      </c>
      <c r="M1316" s="121">
        <f>SUM(L1316:L1316)</f>
        <v>990000</v>
      </c>
      <c r="N1316" s="121">
        <f>SUM(M1316*11%)</f>
        <v>108900</v>
      </c>
      <c r="O1316" s="121"/>
      <c r="P1316" s="121">
        <f>SUM(M1316+N1316)</f>
        <v>1098900</v>
      </c>
      <c r="Q1316" s="264" t="s">
        <v>92</v>
      </c>
      <c r="R1316" s="265">
        <v>550000</v>
      </c>
      <c r="S1316" s="148">
        <f>SUM(F1316*R1316)</f>
        <v>550000</v>
      </c>
      <c r="T1316" s="149">
        <v>0</v>
      </c>
      <c r="U1316" s="121">
        <f t="shared" ref="U1316" si="418">SUM(S1316*T1316)</f>
        <v>0</v>
      </c>
      <c r="V1316" s="121">
        <f t="shared" ref="V1316" si="419">SUM(S1316-U1316)</f>
        <v>550000</v>
      </c>
      <c r="W1316" s="146">
        <f t="shared" si="408"/>
        <v>550000</v>
      </c>
      <c r="X1316" s="149">
        <v>0.11</v>
      </c>
      <c r="Y1316" s="146">
        <f>SUM(W1316+(W1316*X1316))</f>
        <v>610500</v>
      </c>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c r="CT1316"/>
      <c r="CU1316"/>
      <c r="CV1316"/>
      <c r="CW1316"/>
      <c r="CX1316"/>
      <c r="CY1316"/>
      <c r="CZ1316"/>
      <c r="DA1316"/>
      <c r="DB1316"/>
      <c r="DC1316"/>
      <c r="DD1316"/>
      <c r="DE1316"/>
      <c r="DF1316"/>
      <c r="DG1316"/>
      <c r="DH1316"/>
      <c r="DI1316"/>
      <c r="DJ1316"/>
      <c r="DK1316"/>
      <c r="DL1316"/>
      <c r="DM1316"/>
      <c r="DN1316"/>
      <c r="DO1316"/>
      <c r="DP1316"/>
      <c r="DQ1316"/>
      <c r="DR1316"/>
      <c r="DS1316"/>
      <c r="DT1316"/>
      <c r="DU1316"/>
    </row>
    <row r="1317" spans="1:125" s="120" customFormat="1" ht="15.5" x14ac:dyDescent="0.35">
      <c r="A1317" s="786">
        <v>20</v>
      </c>
      <c r="B1317" s="904">
        <v>45989</v>
      </c>
      <c r="C1317" s="838">
        <v>119711125</v>
      </c>
      <c r="D1317" s="786" t="s">
        <v>345</v>
      </c>
      <c r="E1317" s="742" t="s">
        <v>728</v>
      </c>
      <c r="F1317" s="517">
        <v>1</v>
      </c>
      <c r="G1317" s="336" t="s">
        <v>42</v>
      </c>
      <c r="H1317" s="518">
        <v>3500000</v>
      </c>
      <c r="I1317" s="412">
        <f t="shared" ref="I1317:I1328" si="420">SUM(F1317*H1317)</f>
        <v>3500000</v>
      </c>
      <c r="J1317" s="319">
        <v>0</v>
      </c>
      <c r="K1317" s="382">
        <f t="shared" ref="K1317:K1328" si="421">SUM(I1317*J1317)</f>
        <v>0</v>
      </c>
      <c r="L1317" s="382">
        <f t="shared" ref="L1317:L1328" si="422">SUM(I1317-K1317)</f>
        <v>3500000</v>
      </c>
      <c r="M1317" s="791">
        <f>SUM(L1317:L1328)</f>
        <v>92270000</v>
      </c>
      <c r="N1317" s="791">
        <f>SUM(M1317*11%)</f>
        <v>10149700</v>
      </c>
      <c r="O1317" s="791">
        <f>SUM(M1317*1.375%)</f>
        <v>1268712.5</v>
      </c>
      <c r="P1317" s="791">
        <f>SUM(M1317+N1317)</f>
        <v>102419700</v>
      </c>
      <c r="Q1317" s="727" t="s">
        <v>743</v>
      </c>
      <c r="R1317" s="518">
        <v>3500000</v>
      </c>
      <c r="S1317" s="137">
        <f>SUM(F1317*R1317)</f>
        <v>3500000</v>
      </c>
      <c r="T1317" s="138">
        <v>0.15</v>
      </c>
      <c r="U1317" s="129">
        <f t="shared" ref="U1317:U1328" si="423">SUM(S1317*T1317)</f>
        <v>525000</v>
      </c>
      <c r="V1317" s="129">
        <f t="shared" ref="V1317:V1328" si="424">SUM(S1317-U1317)</f>
        <v>2975000</v>
      </c>
      <c r="W1317" s="134">
        <f t="shared" si="408"/>
        <v>2975000</v>
      </c>
      <c r="X1317" s="138">
        <v>0.11</v>
      </c>
      <c r="Y1317" s="134">
        <f t="shared" ref="Y1317:Y1328" si="425">SUM(W1317+(W1317*X1317))</f>
        <v>3302250</v>
      </c>
    </row>
    <row r="1318" spans="1:125" s="120" customFormat="1" ht="15.5" x14ac:dyDescent="0.35">
      <c r="A1318" s="787"/>
      <c r="B1318" s="784"/>
      <c r="C1318" s="884"/>
      <c r="D1318" s="787"/>
      <c r="E1318" s="761" t="s">
        <v>729</v>
      </c>
      <c r="F1318" s="281">
        <v>1</v>
      </c>
      <c r="G1318" s="334" t="s">
        <v>46</v>
      </c>
      <c r="H1318" s="519">
        <v>6000000</v>
      </c>
      <c r="I1318" s="413">
        <f t="shared" si="420"/>
        <v>6000000</v>
      </c>
      <c r="J1318" s="311">
        <v>0</v>
      </c>
      <c r="K1318" s="415">
        <f t="shared" si="421"/>
        <v>0</v>
      </c>
      <c r="L1318" s="415">
        <f t="shared" si="422"/>
        <v>6000000</v>
      </c>
      <c r="M1318" s="792"/>
      <c r="N1318" s="792"/>
      <c r="O1318" s="792"/>
      <c r="P1318" s="792"/>
      <c r="Q1318" s="686" t="s">
        <v>743</v>
      </c>
      <c r="R1318" s="519">
        <v>6000000</v>
      </c>
      <c r="S1318" s="78">
        <f>SUM(F1318*R1318)</f>
        <v>6000000</v>
      </c>
      <c r="T1318" s="79">
        <v>0.15</v>
      </c>
      <c r="U1318" s="73">
        <f t="shared" si="423"/>
        <v>900000</v>
      </c>
      <c r="V1318" s="73">
        <f t="shared" si="424"/>
        <v>5100000</v>
      </c>
      <c r="W1318" s="56">
        <f t="shared" si="408"/>
        <v>5100000</v>
      </c>
      <c r="X1318" s="79">
        <v>0.11</v>
      </c>
      <c r="Y1318" s="56">
        <f t="shared" si="425"/>
        <v>5661000</v>
      </c>
    </row>
    <row r="1319" spans="1:125" s="20" customFormat="1" ht="15.5" x14ac:dyDescent="0.35">
      <c r="A1319" s="787"/>
      <c r="B1319" s="784"/>
      <c r="C1319" s="884"/>
      <c r="D1319" s="787"/>
      <c r="E1319" s="761" t="s">
        <v>730</v>
      </c>
      <c r="F1319" s="281">
        <v>1</v>
      </c>
      <c r="G1319" s="334" t="s">
        <v>42</v>
      </c>
      <c r="H1319" s="519">
        <v>6020000</v>
      </c>
      <c r="I1319" s="54">
        <f t="shared" si="420"/>
        <v>6020000</v>
      </c>
      <c r="J1319" s="158">
        <v>0</v>
      </c>
      <c r="K1319" s="56">
        <f t="shared" si="421"/>
        <v>0</v>
      </c>
      <c r="L1319" s="56">
        <f t="shared" si="422"/>
        <v>6020000</v>
      </c>
      <c r="M1319" s="792"/>
      <c r="N1319" s="792"/>
      <c r="O1319" s="792"/>
      <c r="P1319" s="792"/>
      <c r="Q1319" s="686" t="s">
        <v>743</v>
      </c>
      <c r="R1319" s="519">
        <v>6020000</v>
      </c>
      <c r="S1319" s="78">
        <f>SUM(F1319*R1319)</f>
        <v>6020000</v>
      </c>
      <c r="T1319" s="79">
        <v>0.15</v>
      </c>
      <c r="U1319" s="73">
        <f t="shared" si="423"/>
        <v>903000</v>
      </c>
      <c r="V1319" s="73">
        <f t="shared" si="424"/>
        <v>5117000</v>
      </c>
      <c r="W1319" s="56">
        <f t="shared" si="408"/>
        <v>5117000</v>
      </c>
      <c r="X1319" s="79">
        <v>0.11</v>
      </c>
      <c r="Y1319" s="56">
        <f t="shared" si="425"/>
        <v>5679870</v>
      </c>
    </row>
    <row r="1320" spans="1:125" s="20" customFormat="1" ht="15.5" x14ac:dyDescent="0.35">
      <c r="A1320" s="787"/>
      <c r="B1320" s="784"/>
      <c r="C1320" s="884"/>
      <c r="D1320" s="787"/>
      <c r="E1320" s="761" t="s">
        <v>731</v>
      </c>
      <c r="F1320" s="281">
        <v>1</v>
      </c>
      <c r="G1320" s="334" t="s">
        <v>46</v>
      </c>
      <c r="H1320" s="519">
        <v>6800000</v>
      </c>
      <c r="I1320" s="54">
        <f t="shared" si="420"/>
        <v>6800000</v>
      </c>
      <c r="J1320" s="158">
        <v>0</v>
      </c>
      <c r="K1320" s="56">
        <f t="shared" si="421"/>
        <v>0</v>
      </c>
      <c r="L1320" s="56">
        <f t="shared" si="422"/>
        <v>6800000</v>
      </c>
      <c r="M1320" s="792"/>
      <c r="N1320" s="792"/>
      <c r="O1320" s="792"/>
      <c r="P1320" s="792"/>
      <c r="Q1320" s="686" t="s">
        <v>743</v>
      </c>
      <c r="R1320" s="519">
        <v>6800000</v>
      </c>
      <c r="S1320" s="78">
        <f>SUM(F1320*R1320)</f>
        <v>6800000</v>
      </c>
      <c r="T1320" s="79">
        <v>0.15</v>
      </c>
      <c r="U1320" s="73">
        <f t="shared" si="423"/>
        <v>1020000</v>
      </c>
      <c r="V1320" s="73">
        <f t="shared" si="424"/>
        <v>5780000</v>
      </c>
      <c r="W1320" s="56">
        <f t="shared" si="408"/>
        <v>5780000</v>
      </c>
      <c r="X1320" s="79">
        <v>0.11</v>
      </c>
      <c r="Y1320" s="56">
        <f t="shared" si="425"/>
        <v>6415800</v>
      </c>
    </row>
    <row r="1321" spans="1:125" s="120" customFormat="1" ht="15.5" x14ac:dyDescent="0.35">
      <c r="A1321" s="787"/>
      <c r="B1321" s="784"/>
      <c r="C1321" s="884"/>
      <c r="D1321" s="787"/>
      <c r="E1321" s="761" t="s">
        <v>732</v>
      </c>
      <c r="F1321" s="281">
        <v>1</v>
      </c>
      <c r="G1321" s="334" t="s">
        <v>45</v>
      </c>
      <c r="H1321" s="519">
        <v>30000000</v>
      </c>
      <c r="I1321" s="413">
        <f t="shared" si="420"/>
        <v>30000000</v>
      </c>
      <c r="J1321" s="158">
        <v>0</v>
      </c>
      <c r="K1321" s="415">
        <f t="shared" si="421"/>
        <v>0</v>
      </c>
      <c r="L1321" s="415">
        <f t="shared" si="422"/>
        <v>30000000</v>
      </c>
      <c r="M1321" s="792"/>
      <c r="N1321" s="792"/>
      <c r="O1321" s="792"/>
      <c r="P1321" s="792"/>
      <c r="Q1321" s="686" t="s">
        <v>743</v>
      </c>
      <c r="R1321" s="519">
        <v>30000000</v>
      </c>
      <c r="S1321" s="78">
        <f>SUM(F1321*R1321)</f>
        <v>30000000</v>
      </c>
      <c r="T1321" s="79">
        <v>0.15</v>
      </c>
      <c r="U1321" s="73">
        <f t="shared" si="423"/>
        <v>4500000</v>
      </c>
      <c r="V1321" s="73">
        <f t="shared" si="424"/>
        <v>25500000</v>
      </c>
      <c r="W1321" s="56">
        <f t="shared" si="408"/>
        <v>25500000</v>
      </c>
      <c r="X1321" s="79">
        <v>0.11</v>
      </c>
      <c r="Y1321" s="56">
        <f t="shared" si="425"/>
        <v>28305000</v>
      </c>
    </row>
    <row r="1322" spans="1:125" s="20" customFormat="1" ht="15.5" x14ac:dyDescent="0.35">
      <c r="A1322" s="787"/>
      <c r="B1322" s="784"/>
      <c r="C1322" s="884"/>
      <c r="D1322" s="787"/>
      <c r="E1322" s="761" t="s">
        <v>733</v>
      </c>
      <c r="F1322" s="281">
        <v>1</v>
      </c>
      <c r="G1322" s="334" t="s">
        <v>45</v>
      </c>
      <c r="H1322" s="519">
        <v>3500000</v>
      </c>
      <c r="I1322" s="54">
        <f t="shared" si="420"/>
        <v>3500000</v>
      </c>
      <c r="J1322" s="158">
        <v>0</v>
      </c>
      <c r="K1322" s="56">
        <f t="shared" si="421"/>
        <v>0</v>
      </c>
      <c r="L1322" s="56">
        <f t="shared" si="422"/>
        <v>3500000</v>
      </c>
      <c r="M1322" s="792"/>
      <c r="N1322" s="792"/>
      <c r="O1322" s="792"/>
      <c r="P1322" s="792"/>
      <c r="Q1322" s="686" t="s">
        <v>743</v>
      </c>
      <c r="R1322" s="519">
        <v>3500000</v>
      </c>
      <c r="S1322" s="78">
        <f>SUM(F1322*R1322)</f>
        <v>3500000</v>
      </c>
      <c r="T1322" s="79">
        <v>0.15</v>
      </c>
      <c r="U1322" s="73">
        <f t="shared" si="423"/>
        <v>525000</v>
      </c>
      <c r="V1322" s="73">
        <f t="shared" si="424"/>
        <v>2975000</v>
      </c>
      <c r="W1322" s="56">
        <f t="shared" si="408"/>
        <v>2975000</v>
      </c>
      <c r="X1322" s="79">
        <v>0.11</v>
      </c>
      <c r="Y1322" s="56">
        <f t="shared" si="425"/>
        <v>3302250</v>
      </c>
    </row>
    <row r="1323" spans="1:125" s="20" customFormat="1" ht="15.5" x14ac:dyDescent="0.35">
      <c r="A1323" s="787"/>
      <c r="B1323" s="784"/>
      <c r="C1323" s="884"/>
      <c r="D1323" s="787"/>
      <c r="E1323" s="761" t="s">
        <v>734</v>
      </c>
      <c r="F1323" s="281">
        <v>1</v>
      </c>
      <c r="G1323" s="334" t="s">
        <v>39</v>
      </c>
      <c r="H1323" s="519">
        <v>5300000</v>
      </c>
      <c r="I1323" s="54">
        <f t="shared" si="420"/>
        <v>5300000</v>
      </c>
      <c r="J1323" s="158">
        <v>0</v>
      </c>
      <c r="K1323" s="56">
        <f t="shared" si="421"/>
        <v>0</v>
      </c>
      <c r="L1323" s="56">
        <f t="shared" si="422"/>
        <v>5300000</v>
      </c>
      <c r="M1323" s="792"/>
      <c r="N1323" s="792"/>
      <c r="O1323" s="792"/>
      <c r="P1323" s="792"/>
      <c r="Q1323" s="686" t="s">
        <v>743</v>
      </c>
      <c r="R1323" s="519">
        <v>5300000</v>
      </c>
      <c r="S1323" s="78">
        <f>SUM(F1323*R1323)</f>
        <v>5300000</v>
      </c>
      <c r="T1323" s="79">
        <v>0.15</v>
      </c>
      <c r="U1323" s="73">
        <f t="shared" si="423"/>
        <v>795000</v>
      </c>
      <c r="V1323" s="73">
        <f t="shared" si="424"/>
        <v>4505000</v>
      </c>
      <c r="W1323" s="56">
        <f t="shared" si="408"/>
        <v>4505000</v>
      </c>
      <c r="X1323" s="79">
        <v>0.11</v>
      </c>
      <c r="Y1323" s="56">
        <f t="shared" si="425"/>
        <v>5000550</v>
      </c>
    </row>
    <row r="1324" spans="1:125" s="119" customFormat="1" ht="15.5" x14ac:dyDescent="0.35">
      <c r="A1324" s="787"/>
      <c r="B1324" s="784"/>
      <c r="C1324" s="884"/>
      <c r="D1324" s="787"/>
      <c r="E1324" s="761" t="s">
        <v>735</v>
      </c>
      <c r="F1324" s="281">
        <v>1</v>
      </c>
      <c r="G1324" s="334" t="s">
        <v>42</v>
      </c>
      <c r="H1324" s="519">
        <v>3500000</v>
      </c>
      <c r="I1324" s="413">
        <f t="shared" si="420"/>
        <v>3500000</v>
      </c>
      <c r="J1324" s="158">
        <v>0</v>
      </c>
      <c r="K1324" s="415">
        <f t="shared" si="421"/>
        <v>0</v>
      </c>
      <c r="L1324" s="415">
        <f t="shared" si="422"/>
        <v>3500000</v>
      </c>
      <c r="M1324" s="792"/>
      <c r="N1324" s="792"/>
      <c r="O1324" s="792"/>
      <c r="P1324" s="792"/>
      <c r="Q1324" s="686" t="s">
        <v>743</v>
      </c>
      <c r="R1324" s="519">
        <v>3500000</v>
      </c>
      <c r="S1324" s="78">
        <f>SUM(F1324*R1324)</f>
        <v>3500000</v>
      </c>
      <c r="T1324" s="79">
        <v>0.15</v>
      </c>
      <c r="U1324" s="73">
        <f t="shared" si="423"/>
        <v>525000</v>
      </c>
      <c r="V1324" s="73">
        <f t="shared" si="424"/>
        <v>2975000</v>
      </c>
      <c r="W1324" s="56">
        <f t="shared" si="408"/>
        <v>2975000</v>
      </c>
      <c r="X1324" s="79">
        <v>0.11</v>
      </c>
      <c r="Y1324" s="56">
        <f t="shared" si="425"/>
        <v>3302250</v>
      </c>
    </row>
    <row r="1325" spans="1:125" s="20" customFormat="1" ht="15.5" x14ac:dyDescent="0.35">
      <c r="A1325" s="787"/>
      <c r="B1325" s="784"/>
      <c r="C1325" s="884"/>
      <c r="D1325" s="787"/>
      <c r="E1325" s="761" t="s">
        <v>736</v>
      </c>
      <c r="F1325" s="281">
        <v>1</v>
      </c>
      <c r="G1325" s="334" t="s">
        <v>46</v>
      </c>
      <c r="H1325" s="519">
        <v>6500000</v>
      </c>
      <c r="I1325" s="54">
        <f t="shared" si="420"/>
        <v>6500000</v>
      </c>
      <c r="J1325" s="158">
        <v>0</v>
      </c>
      <c r="K1325" s="56">
        <f t="shared" si="421"/>
        <v>0</v>
      </c>
      <c r="L1325" s="56">
        <f t="shared" si="422"/>
        <v>6500000</v>
      </c>
      <c r="M1325" s="792"/>
      <c r="N1325" s="792"/>
      <c r="O1325" s="792"/>
      <c r="P1325" s="792"/>
      <c r="Q1325" s="686" t="s">
        <v>743</v>
      </c>
      <c r="R1325" s="519">
        <v>6500000</v>
      </c>
      <c r="S1325" s="78">
        <f>SUM(F1325*R1325)</f>
        <v>6500000</v>
      </c>
      <c r="T1325" s="79">
        <v>0.15</v>
      </c>
      <c r="U1325" s="73">
        <f t="shared" si="423"/>
        <v>975000</v>
      </c>
      <c r="V1325" s="73">
        <f t="shared" si="424"/>
        <v>5525000</v>
      </c>
      <c r="W1325" s="56">
        <f t="shared" si="408"/>
        <v>5525000</v>
      </c>
      <c r="X1325" s="79">
        <v>0.11</v>
      </c>
      <c r="Y1325" s="56">
        <f t="shared" si="425"/>
        <v>6132750</v>
      </c>
    </row>
    <row r="1326" spans="1:125" s="120" customFormat="1" ht="15.5" x14ac:dyDescent="0.35">
      <c r="A1326" s="787"/>
      <c r="B1326" s="784"/>
      <c r="C1326" s="884"/>
      <c r="D1326" s="787"/>
      <c r="E1326" s="761" t="s">
        <v>737</v>
      </c>
      <c r="F1326" s="281">
        <v>1</v>
      </c>
      <c r="G1326" s="334" t="s">
        <v>46</v>
      </c>
      <c r="H1326" s="519">
        <v>5550000</v>
      </c>
      <c r="I1326" s="413">
        <f t="shared" si="420"/>
        <v>5550000</v>
      </c>
      <c r="J1326" s="311">
        <v>0</v>
      </c>
      <c r="K1326" s="415">
        <f t="shared" si="421"/>
        <v>0</v>
      </c>
      <c r="L1326" s="415">
        <f t="shared" si="422"/>
        <v>5550000</v>
      </c>
      <c r="M1326" s="792"/>
      <c r="N1326" s="792"/>
      <c r="O1326" s="792"/>
      <c r="P1326" s="792"/>
      <c r="Q1326" s="686" t="s">
        <v>743</v>
      </c>
      <c r="R1326" s="519">
        <v>5550000</v>
      </c>
      <c r="S1326" s="78">
        <f>SUM(F1326*R1326)</f>
        <v>5550000</v>
      </c>
      <c r="T1326" s="79">
        <v>0.15</v>
      </c>
      <c r="U1326" s="73">
        <f t="shared" si="423"/>
        <v>832500</v>
      </c>
      <c r="V1326" s="73">
        <f t="shared" si="424"/>
        <v>4717500</v>
      </c>
      <c r="W1326" s="56">
        <f t="shared" si="408"/>
        <v>4717500</v>
      </c>
      <c r="X1326" s="79">
        <v>0.11</v>
      </c>
      <c r="Y1326" s="56">
        <f t="shared" si="425"/>
        <v>5236425</v>
      </c>
    </row>
    <row r="1327" spans="1:125" s="120" customFormat="1" ht="15.5" x14ac:dyDescent="0.35">
      <c r="A1327" s="787"/>
      <c r="B1327" s="784"/>
      <c r="C1327" s="884"/>
      <c r="D1327" s="787"/>
      <c r="E1327" s="761" t="s">
        <v>738</v>
      </c>
      <c r="F1327" s="281">
        <v>1</v>
      </c>
      <c r="G1327" s="334" t="s">
        <v>46</v>
      </c>
      <c r="H1327" s="519">
        <v>7600000</v>
      </c>
      <c r="I1327" s="413">
        <f t="shared" si="420"/>
        <v>7600000</v>
      </c>
      <c r="J1327" s="311">
        <v>0</v>
      </c>
      <c r="K1327" s="415">
        <f t="shared" si="421"/>
        <v>0</v>
      </c>
      <c r="L1327" s="415">
        <f t="shared" si="422"/>
        <v>7600000</v>
      </c>
      <c r="M1327" s="792"/>
      <c r="N1327" s="792"/>
      <c r="O1327" s="792"/>
      <c r="P1327" s="792"/>
      <c r="Q1327" s="686" t="s">
        <v>743</v>
      </c>
      <c r="R1327" s="519">
        <v>7600000</v>
      </c>
      <c r="S1327" s="78">
        <f>SUM(F1327*R1327)</f>
        <v>7600000</v>
      </c>
      <c r="T1327" s="79">
        <v>0.15</v>
      </c>
      <c r="U1327" s="73">
        <f t="shared" si="423"/>
        <v>1140000</v>
      </c>
      <c r="V1327" s="73">
        <f t="shared" si="424"/>
        <v>6460000</v>
      </c>
      <c r="W1327" s="56">
        <f t="shared" si="408"/>
        <v>6460000</v>
      </c>
      <c r="X1327" s="79">
        <v>0.11</v>
      </c>
      <c r="Y1327" s="56">
        <f t="shared" si="425"/>
        <v>7170600</v>
      </c>
    </row>
    <row r="1328" spans="1:125" s="120" customFormat="1" ht="15.5" x14ac:dyDescent="0.35">
      <c r="A1328" s="788"/>
      <c r="B1328" s="785"/>
      <c r="C1328" s="839"/>
      <c r="D1328" s="788"/>
      <c r="E1328" s="762" t="s">
        <v>739</v>
      </c>
      <c r="F1328" s="286">
        <v>1</v>
      </c>
      <c r="G1328" s="335" t="s">
        <v>46</v>
      </c>
      <c r="H1328" s="545">
        <v>8000000</v>
      </c>
      <c r="I1328" s="44">
        <f t="shared" si="420"/>
        <v>8000000</v>
      </c>
      <c r="J1328" s="315">
        <v>0</v>
      </c>
      <c r="K1328" s="383">
        <f t="shared" si="421"/>
        <v>0</v>
      </c>
      <c r="L1328" s="383">
        <f t="shared" si="422"/>
        <v>8000000</v>
      </c>
      <c r="M1328" s="793"/>
      <c r="N1328" s="793"/>
      <c r="O1328" s="793"/>
      <c r="P1328" s="793"/>
      <c r="Q1328" s="689" t="s">
        <v>743</v>
      </c>
      <c r="R1328" s="545">
        <v>8000000</v>
      </c>
      <c r="S1328" s="97">
        <f>SUM(F1328*R1328)</f>
        <v>8000000</v>
      </c>
      <c r="T1328" s="83">
        <v>0.15</v>
      </c>
      <c r="U1328" s="81">
        <f t="shared" si="423"/>
        <v>1200000</v>
      </c>
      <c r="V1328" s="81">
        <f t="shared" si="424"/>
        <v>6800000</v>
      </c>
      <c r="W1328" s="46">
        <f t="shared" si="408"/>
        <v>6800000</v>
      </c>
      <c r="X1328" s="83">
        <v>0.11</v>
      </c>
      <c r="Y1328" s="46">
        <f t="shared" si="425"/>
        <v>7548000</v>
      </c>
    </row>
    <row r="1329" spans="1:297" s="120" customFormat="1" ht="17.25" customHeight="1" x14ac:dyDescent="0.35">
      <c r="A1329" s="817">
        <v>21</v>
      </c>
      <c r="B1329" s="783">
        <v>45989</v>
      </c>
      <c r="C1329" s="786">
        <v>119751125</v>
      </c>
      <c r="D1329" s="780" t="s">
        <v>37</v>
      </c>
      <c r="E1329" s="172" t="s">
        <v>742</v>
      </c>
      <c r="F1329" s="203">
        <v>20</v>
      </c>
      <c r="G1329" s="133" t="s">
        <v>45</v>
      </c>
      <c r="H1329" s="204">
        <v>80000</v>
      </c>
      <c r="I1329" s="123">
        <f t="shared" ref="I1329:I1330" si="426">SUM(F1329*H1329)</f>
        <v>1600000</v>
      </c>
      <c r="J1329" s="133">
        <v>0.2</v>
      </c>
      <c r="K1329" s="382">
        <f t="shared" ref="K1329:K1331" si="427">SUM(I1329*J1329)</f>
        <v>320000</v>
      </c>
      <c r="L1329" s="382">
        <f t="shared" ref="L1329:L1330" si="428">SUM(I1329-K1329)</f>
        <v>1280000</v>
      </c>
      <c r="M1329" s="205">
        <f>SUM(L1329:L1332)</f>
        <v>7140000</v>
      </c>
      <c r="N1329" s="205">
        <f>SUM(M1329*11%)</f>
        <v>785400</v>
      </c>
      <c r="O1329" s="187"/>
      <c r="P1329" s="229">
        <f>SUM(M1329+N1329)</f>
        <v>7925400</v>
      </c>
      <c r="Q1329" s="485" t="s">
        <v>88</v>
      </c>
      <c r="R1329" s="451">
        <v>31532</v>
      </c>
      <c r="S1329" s="649">
        <f>SUM(F1329*R1329)</f>
        <v>630640</v>
      </c>
      <c r="T1329" s="638">
        <v>0</v>
      </c>
      <c r="U1329" s="239">
        <f t="shared" ref="U1329:U1331" si="429">SUM(S1329*T1329)</f>
        <v>0</v>
      </c>
      <c r="V1329" s="239">
        <f t="shared" ref="V1329:V1331" si="430">SUM(S1329-U1329)</f>
        <v>630640</v>
      </c>
      <c r="W1329" s="238">
        <f t="shared" si="408"/>
        <v>630640</v>
      </c>
      <c r="X1329" s="638">
        <v>0.11</v>
      </c>
      <c r="Y1329" s="238">
        <f t="shared" ref="Y1329:Y1331" si="431">SUM(W1329+(W1329*X1329))</f>
        <v>700010.4</v>
      </c>
    </row>
    <row r="1330" spans="1:297" s="120" customFormat="1" ht="15.5" x14ac:dyDescent="0.35">
      <c r="A1330" s="818"/>
      <c r="B1330" s="784"/>
      <c r="C1330" s="787"/>
      <c r="D1330" s="781"/>
      <c r="E1330" s="282" t="s">
        <v>741</v>
      </c>
      <c r="F1330" s="310">
        <v>20</v>
      </c>
      <c r="G1330" s="311" t="s">
        <v>45</v>
      </c>
      <c r="H1330" s="312">
        <v>87500</v>
      </c>
      <c r="I1330" s="413">
        <f t="shared" si="426"/>
        <v>1750000</v>
      </c>
      <c r="J1330" s="311">
        <v>0.2</v>
      </c>
      <c r="K1330" s="415">
        <f t="shared" si="427"/>
        <v>350000</v>
      </c>
      <c r="L1330" s="415">
        <f t="shared" si="428"/>
        <v>1400000</v>
      </c>
      <c r="M1330" s="57"/>
      <c r="N1330" s="57"/>
      <c r="O1330" s="197"/>
      <c r="P1330" s="57"/>
      <c r="Q1330" s="484" t="s">
        <v>88</v>
      </c>
      <c r="R1330" s="483">
        <v>37838</v>
      </c>
      <c r="S1330" s="155">
        <f>SUM(F1330*R1330)</f>
        <v>756760</v>
      </c>
      <c r="T1330" s="156">
        <v>0</v>
      </c>
      <c r="U1330" s="480">
        <f t="shared" si="429"/>
        <v>0</v>
      </c>
      <c r="V1330" s="480">
        <f t="shared" si="430"/>
        <v>756760</v>
      </c>
      <c r="W1330" s="424">
        <f t="shared" si="408"/>
        <v>756760</v>
      </c>
      <c r="X1330" s="156">
        <v>0.11</v>
      </c>
      <c r="Y1330" s="424">
        <f t="shared" si="431"/>
        <v>840003.6</v>
      </c>
    </row>
    <row r="1331" spans="1:297" s="120" customFormat="1" ht="15.5" x14ac:dyDescent="0.35">
      <c r="A1331" s="818"/>
      <c r="B1331" s="784"/>
      <c r="C1331" s="787"/>
      <c r="D1331" s="781"/>
      <c r="E1331" s="282" t="s">
        <v>342</v>
      </c>
      <c r="F1331" s="310">
        <v>2</v>
      </c>
      <c r="G1331" s="311" t="s">
        <v>45</v>
      </c>
      <c r="H1331" s="312">
        <v>2000000</v>
      </c>
      <c r="I1331" s="413">
        <f>SUM(F1331*H1331)</f>
        <v>4000000</v>
      </c>
      <c r="J1331" s="311">
        <v>0.2</v>
      </c>
      <c r="K1331" s="415">
        <f t="shared" si="427"/>
        <v>800000</v>
      </c>
      <c r="L1331" s="415">
        <f>SUM(I1331-K1331)</f>
        <v>3200000</v>
      </c>
      <c r="M1331" s="220"/>
      <c r="N1331" s="220"/>
      <c r="O1331" s="197"/>
      <c r="P1331" s="352"/>
      <c r="Q1331" s="484" t="s">
        <v>68</v>
      </c>
      <c r="R1331" s="206">
        <v>850000</v>
      </c>
      <c r="S1331" s="155">
        <f>SUM(F1331*R1331)</f>
        <v>1700000</v>
      </c>
      <c r="T1331" s="156">
        <v>0</v>
      </c>
      <c r="U1331" s="480">
        <f t="shared" si="429"/>
        <v>0</v>
      </c>
      <c r="V1331" s="480">
        <f t="shared" si="430"/>
        <v>1700000</v>
      </c>
      <c r="W1331" s="424">
        <f t="shared" si="408"/>
        <v>1700000</v>
      </c>
      <c r="X1331" s="156">
        <v>0.11</v>
      </c>
      <c r="Y1331" s="424">
        <f t="shared" si="431"/>
        <v>1887000</v>
      </c>
    </row>
    <row r="1332" spans="1:297" s="120" customFormat="1" ht="15.5" x14ac:dyDescent="0.35">
      <c r="A1332" s="819"/>
      <c r="B1332" s="785"/>
      <c r="C1332" s="788"/>
      <c r="D1332" s="782"/>
      <c r="E1332" s="184" t="s">
        <v>369</v>
      </c>
      <c r="F1332" s="202">
        <v>10</v>
      </c>
      <c r="G1332" s="136" t="s">
        <v>45</v>
      </c>
      <c r="H1332" s="177">
        <v>157500</v>
      </c>
      <c r="I1332" s="44">
        <f t="shared" ref="I1332" si="432">SUM(F1332*H1332)</f>
        <v>1575000</v>
      </c>
      <c r="J1332" s="136">
        <v>0.2</v>
      </c>
      <c r="K1332" s="383">
        <f t="shared" ref="K1332" si="433">SUM(I1332*J1332)</f>
        <v>315000</v>
      </c>
      <c r="L1332" s="383">
        <f t="shared" ref="L1332" si="434">SUM(I1332-K1332)</f>
        <v>1260000</v>
      </c>
      <c r="M1332" s="249"/>
      <c r="N1332" s="249"/>
      <c r="O1332" s="198"/>
      <c r="P1332" s="153"/>
      <c r="Q1332" s="489" t="s">
        <v>275</v>
      </c>
      <c r="R1332" s="487">
        <v>54100</v>
      </c>
      <c r="S1332" s="173">
        <f>SUM(F1332*R1332)</f>
        <v>541000</v>
      </c>
      <c r="T1332" s="639">
        <v>0</v>
      </c>
      <c r="U1332" s="242">
        <f t="shared" ref="U1332" si="435">SUM(S1332*T1332)</f>
        <v>0</v>
      </c>
      <c r="V1332" s="242">
        <f t="shared" ref="V1332" si="436">SUM(S1332-U1332)</f>
        <v>541000</v>
      </c>
      <c r="W1332" s="241">
        <f t="shared" si="408"/>
        <v>541000</v>
      </c>
      <c r="X1332" s="639">
        <v>0.11</v>
      </c>
      <c r="Y1332" s="241">
        <f t="shared" ref="Y1332" si="437">SUM(W1332+(W1332*X1332))</f>
        <v>600510</v>
      </c>
    </row>
    <row r="1333" spans="1:297" s="120" customFormat="1" ht="16" thickBot="1" x14ac:dyDescent="0.4">
      <c r="A1333" s="223"/>
      <c r="B1333" s="37"/>
      <c r="C1333" s="34"/>
      <c r="D1333" s="499"/>
      <c r="E1333" s="119"/>
      <c r="F1333" s="5"/>
      <c r="G1333" s="210"/>
      <c r="H1333" s="176"/>
      <c r="I1333" s="7"/>
      <c r="J1333" s="210"/>
      <c r="K1333" s="447"/>
      <c r="L1333" s="447"/>
      <c r="M1333" s="232"/>
      <c r="N1333" s="232"/>
      <c r="O1333" s="224"/>
      <c r="P1333" s="35"/>
      <c r="Q1333" s="513"/>
      <c r="R1333" s="500"/>
      <c r="S1333" s="651"/>
      <c r="T1333" s="634"/>
      <c r="U1333" s="501"/>
      <c r="V1333" s="501"/>
      <c r="W1333" s="562"/>
      <c r="X1333" s="634"/>
      <c r="Y1333" s="562"/>
    </row>
    <row r="1334" spans="1:297" ht="16.5" customHeight="1" thickBot="1" x14ac:dyDescent="0.4">
      <c r="A1334" s="326"/>
      <c r="B1334" s="327"/>
      <c r="C1334" s="327"/>
      <c r="D1334" s="327"/>
      <c r="E1334" s="327"/>
      <c r="F1334" s="327"/>
      <c r="G1334" s="327"/>
      <c r="H1334" s="327"/>
      <c r="I1334" s="327"/>
      <c r="J1334" s="327"/>
      <c r="K1334" s="327"/>
      <c r="L1334" s="328">
        <f>SUM(L1237:L1332)</f>
        <v>403967410.80000001</v>
      </c>
      <c r="M1334" s="328">
        <f>SUM(M1237:M1332)</f>
        <v>403967410.80000001</v>
      </c>
      <c r="N1334" s="327"/>
      <c r="O1334" s="327"/>
      <c r="P1334" s="328">
        <f>SUM(P1237:P1332)</f>
        <v>448403825.98800004</v>
      </c>
      <c r="Q1334" s="327"/>
      <c r="R1334" s="327"/>
      <c r="S1334" s="327"/>
      <c r="T1334" s="327"/>
      <c r="U1334" s="327"/>
      <c r="V1334" s="327"/>
      <c r="W1334" s="328">
        <f>SUM(W1237:W1332)</f>
        <v>232522585.87800002</v>
      </c>
      <c r="X1334" s="327"/>
      <c r="Y1334" s="327"/>
    </row>
    <row r="1335" spans="1:297" s="35" customFormat="1" ht="18" customHeight="1" x14ac:dyDescent="0.35">
      <c r="L1335" s="232"/>
      <c r="M1335" s="502"/>
      <c r="P1335" s="502"/>
      <c r="W1335" s="502"/>
    </row>
    <row r="1336" spans="1:297" s="35" customFormat="1" ht="15.5" x14ac:dyDescent="0.35">
      <c r="A1336" s="209"/>
      <c r="B1336" s="37"/>
      <c r="C1336" s="271"/>
      <c r="D1336" s="271"/>
      <c r="E1336" s="32"/>
      <c r="F1336" s="5"/>
      <c r="G1336" s="210"/>
      <c r="H1336" s="176"/>
      <c r="I1336" s="7"/>
      <c r="J1336" s="210"/>
      <c r="K1336" s="9"/>
      <c r="L1336" s="9"/>
      <c r="M1336" s="10"/>
      <c r="N1336" s="392">
        <f>SUM(N1237:N1332)</f>
        <v>44436415.188000001</v>
      </c>
      <c r="O1336" s="392">
        <f>SUM(O1237:O1332)</f>
        <v>2640244.6825000001</v>
      </c>
      <c r="P1336" s="394">
        <f>SUM(M1334+N1336)</f>
        <v>448403825.98800004</v>
      </c>
      <c r="Q1336" s="2"/>
      <c r="R1336" s="11"/>
      <c r="S1336" s="11"/>
      <c r="T1336" s="8"/>
      <c r="U1336" s="10"/>
      <c r="V1336" s="10"/>
      <c r="W1336" s="9">
        <f>SUM(W1237:W1332)</f>
        <v>232522585.87800002</v>
      </c>
      <c r="X1336" s="12"/>
      <c r="Y1336" s="9"/>
    </row>
    <row r="1337" spans="1:297" s="35" customFormat="1" ht="15.5" x14ac:dyDescent="0.35">
      <c r="A1337" s="209"/>
      <c r="B1337" s="37"/>
      <c r="C1337" s="271"/>
      <c r="D1337" s="271"/>
      <c r="E1337" s="32"/>
      <c r="F1337" s="5"/>
      <c r="G1337" s="210"/>
      <c r="H1337" s="176"/>
      <c r="I1337" s="7"/>
      <c r="J1337" s="210"/>
      <c r="K1337" s="9"/>
      <c r="L1337" s="9"/>
      <c r="M1337" s="10"/>
      <c r="N1337" s="392"/>
      <c r="O1337" s="31"/>
      <c r="P1337" s="394"/>
      <c r="Q1337" s="2"/>
      <c r="R1337" s="11"/>
      <c r="S1337" s="11"/>
      <c r="T1337" s="8"/>
      <c r="U1337" s="10"/>
      <c r="V1337" s="10"/>
      <c r="W1337" s="9"/>
      <c r="X1337" s="12"/>
      <c r="Y1337" s="9"/>
    </row>
    <row r="1340" spans="1:297" s="35" customFormat="1" ht="15.5" x14ac:dyDescent="0.35">
      <c r="A1340" s="209"/>
      <c r="B1340" s="37"/>
      <c r="C1340" s="271"/>
      <c r="D1340" s="271"/>
      <c r="E1340" s="32"/>
      <c r="F1340" s="5"/>
      <c r="G1340" s="210"/>
      <c r="H1340" s="176"/>
      <c r="I1340" s="7"/>
      <c r="J1340" s="210"/>
      <c r="K1340" s="9"/>
      <c r="L1340" s="9"/>
      <c r="M1340" s="10">
        <f>SUM(M1250+M1275+M1300+M1302+M1306)</f>
        <v>36515000</v>
      </c>
      <c r="N1340" s="392"/>
      <c r="O1340" s="31"/>
      <c r="P1340" s="394"/>
      <c r="Q1340" s="2"/>
      <c r="R1340" s="11"/>
      <c r="S1340" s="11"/>
      <c r="T1340" s="8"/>
      <c r="U1340" s="10"/>
      <c r="V1340" s="10"/>
      <c r="W1340" s="9"/>
      <c r="X1340" s="12"/>
      <c r="Y1340" s="9"/>
    </row>
    <row r="1341" spans="1:297" ht="19" thickBot="1" x14ac:dyDescent="0.4">
      <c r="A1341" s="843" t="s">
        <v>745</v>
      </c>
      <c r="B1341" s="842"/>
      <c r="C1341" s="842"/>
      <c r="D1341" s="2"/>
      <c r="E1341" s="4"/>
      <c r="F1341" s="5"/>
      <c r="G1341" s="4"/>
      <c r="H1341" s="6"/>
      <c r="I1341" s="7"/>
      <c r="J1341" s="8"/>
      <c r="K1341" s="9"/>
      <c r="L1341" s="9"/>
      <c r="M1341" s="10"/>
      <c r="N1341" s="10"/>
      <c r="O1341" s="10"/>
      <c r="P1341" s="8"/>
      <c r="Q1341" s="12"/>
      <c r="R1341" s="13"/>
      <c r="S1341" s="13"/>
      <c r="T1341" s="13"/>
      <c r="U1341" s="12"/>
      <c r="V1341" s="13"/>
      <c r="W1341" s="13"/>
      <c r="X1341" s="14"/>
    </row>
    <row r="1342" spans="1:297" ht="15.5" x14ac:dyDescent="0.35">
      <c r="A1342" s="798" t="s">
        <v>0</v>
      </c>
      <c r="B1342" s="798" t="s">
        <v>1</v>
      </c>
      <c r="C1342" s="798"/>
      <c r="D1342" s="800" t="s">
        <v>3</v>
      </c>
      <c r="E1342" s="798" t="s">
        <v>5</v>
      </c>
      <c r="F1342" s="798" t="s">
        <v>6</v>
      </c>
      <c r="G1342" s="798"/>
      <c r="H1342" s="370" t="s">
        <v>7</v>
      </c>
      <c r="I1342" s="371" t="s">
        <v>8</v>
      </c>
      <c r="J1342" s="372" t="s">
        <v>9</v>
      </c>
      <c r="K1342" s="371" t="s">
        <v>10</v>
      </c>
      <c r="L1342" s="371" t="s">
        <v>10</v>
      </c>
      <c r="M1342" s="371" t="s">
        <v>11</v>
      </c>
      <c r="N1342" s="802" t="s">
        <v>93</v>
      </c>
      <c r="O1342" s="802" t="s">
        <v>206</v>
      </c>
      <c r="P1342" s="371" t="s">
        <v>12</v>
      </c>
      <c r="Q1342" s="804" t="s">
        <v>13</v>
      </c>
      <c r="R1342" s="371" t="s">
        <v>14</v>
      </c>
      <c r="S1342" s="371" t="s">
        <v>14</v>
      </c>
      <c r="T1342" s="374" t="s">
        <v>15</v>
      </c>
      <c r="U1342" s="40" t="s">
        <v>16</v>
      </c>
      <c r="V1342" s="40" t="s">
        <v>17</v>
      </c>
      <c r="W1342" s="40" t="s">
        <v>18</v>
      </c>
      <c r="X1342" s="794" t="s">
        <v>19</v>
      </c>
      <c r="Y1342" s="796" t="s">
        <v>17</v>
      </c>
    </row>
    <row r="1343" spans="1:297" s="41" customFormat="1" ht="17.25" customHeight="1" thickBot="1" x14ac:dyDescent="0.4">
      <c r="A1343" s="808"/>
      <c r="B1343" s="375" t="s">
        <v>20</v>
      </c>
      <c r="C1343" s="367" t="s">
        <v>21</v>
      </c>
      <c r="D1343" s="809"/>
      <c r="E1343" s="808"/>
      <c r="F1343" s="377" t="s">
        <v>23</v>
      </c>
      <c r="G1343" s="367" t="s">
        <v>24</v>
      </c>
      <c r="H1343" s="378" t="s">
        <v>25</v>
      </c>
      <c r="I1343" s="379" t="s">
        <v>25</v>
      </c>
      <c r="J1343" s="380" t="s">
        <v>26</v>
      </c>
      <c r="K1343" s="379" t="s">
        <v>27</v>
      </c>
      <c r="L1343" s="379" t="s">
        <v>28</v>
      </c>
      <c r="M1343" s="379" t="s">
        <v>29</v>
      </c>
      <c r="N1343" s="810"/>
      <c r="O1343" s="810"/>
      <c r="P1343" s="379" t="s">
        <v>30</v>
      </c>
      <c r="Q1343" s="811"/>
      <c r="R1343" s="379" t="s">
        <v>31</v>
      </c>
      <c r="S1343" s="379" t="s">
        <v>32</v>
      </c>
      <c r="T1343" s="381" t="s">
        <v>33</v>
      </c>
      <c r="U1343" s="367" t="s">
        <v>34</v>
      </c>
      <c r="V1343" s="367" t="s">
        <v>35</v>
      </c>
      <c r="W1343" s="367" t="s">
        <v>36</v>
      </c>
      <c r="X1343" s="806"/>
      <c r="Y1343" s="807"/>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c r="CE1343"/>
      <c r="CF1343"/>
      <c r="CG1343"/>
      <c r="CH1343"/>
      <c r="CI1343"/>
      <c r="CJ1343"/>
      <c r="CK1343"/>
      <c r="CL1343"/>
      <c r="CM1343"/>
      <c r="CN1343"/>
      <c r="CO1343"/>
      <c r="CP1343"/>
      <c r="CQ1343"/>
      <c r="CR1343"/>
      <c r="CS1343"/>
      <c r="CT1343"/>
      <c r="CU1343"/>
      <c r="CV1343"/>
      <c r="CW1343"/>
      <c r="CX1343"/>
      <c r="CY1343"/>
      <c r="CZ1343"/>
      <c r="DA1343"/>
      <c r="DB1343"/>
      <c r="DC1343"/>
      <c r="DD1343"/>
      <c r="DE1343"/>
      <c r="DF1343"/>
      <c r="DG1343"/>
      <c r="DH1343"/>
      <c r="DI1343"/>
      <c r="DJ1343"/>
      <c r="DK1343"/>
      <c r="DL1343"/>
      <c r="DM1343"/>
      <c r="DN1343"/>
      <c r="DO1343"/>
      <c r="DP1343"/>
      <c r="DQ1343"/>
      <c r="DR1343"/>
      <c r="DS1343"/>
      <c r="DT1343"/>
      <c r="DU1343"/>
      <c r="DV1343"/>
      <c r="DW1343"/>
      <c r="DX1343"/>
      <c r="DY1343"/>
      <c r="DZ1343"/>
      <c r="EA1343"/>
      <c r="EB1343"/>
      <c r="EC1343"/>
      <c r="ED1343"/>
      <c r="EE1343"/>
      <c r="EF1343"/>
      <c r="EG1343"/>
      <c r="EH1343"/>
      <c r="EI1343"/>
      <c r="EJ1343"/>
      <c r="EK1343"/>
      <c r="EL1343"/>
      <c r="EM1343"/>
      <c r="EN1343"/>
      <c r="EO1343"/>
      <c r="EP1343"/>
      <c r="EQ1343"/>
      <c r="ER1343"/>
      <c r="ES1343"/>
      <c r="ET1343"/>
      <c r="EU1343"/>
      <c r="EV1343"/>
      <c r="EW1343"/>
      <c r="EX1343"/>
      <c r="EY1343"/>
      <c r="EZ1343"/>
      <c r="FA1343"/>
      <c r="FB1343"/>
      <c r="FC1343"/>
      <c r="FD1343"/>
      <c r="FE1343"/>
      <c r="FF1343"/>
      <c r="FG1343"/>
      <c r="FH1343"/>
      <c r="FI1343"/>
      <c r="FJ1343"/>
      <c r="FK1343"/>
      <c r="FL1343"/>
      <c r="FM1343"/>
      <c r="FN1343"/>
      <c r="FO1343"/>
      <c r="FP1343"/>
      <c r="FQ1343"/>
      <c r="FR1343"/>
      <c r="FS1343"/>
      <c r="FT1343"/>
      <c r="FU1343"/>
      <c r="FV1343"/>
      <c r="FW1343"/>
      <c r="FX1343"/>
      <c r="FY1343"/>
      <c r="FZ1343"/>
      <c r="GA1343"/>
      <c r="GB1343"/>
      <c r="GC1343"/>
      <c r="GD1343"/>
      <c r="GE1343"/>
      <c r="GF1343"/>
      <c r="GG1343"/>
      <c r="GH1343"/>
      <c r="GI1343"/>
      <c r="GJ1343"/>
      <c r="GK1343"/>
      <c r="GL1343"/>
      <c r="GM1343"/>
      <c r="GN1343"/>
      <c r="GO1343"/>
      <c r="GP1343"/>
      <c r="GQ1343"/>
      <c r="GR1343"/>
      <c r="GS1343"/>
      <c r="GT1343"/>
      <c r="GU1343"/>
      <c r="GV1343"/>
      <c r="GW1343"/>
      <c r="GX1343"/>
      <c r="GY1343"/>
      <c r="GZ1343"/>
      <c r="HA1343"/>
      <c r="HB1343"/>
      <c r="HC1343"/>
      <c r="HD1343"/>
      <c r="HE1343"/>
      <c r="HF1343"/>
      <c r="HG1343"/>
      <c r="HH1343"/>
      <c r="HI1343"/>
      <c r="HJ1343"/>
      <c r="HK1343"/>
      <c r="HL1343"/>
      <c r="HM1343"/>
      <c r="HN1343"/>
      <c r="HO1343"/>
      <c r="HP1343"/>
      <c r="HQ1343"/>
      <c r="HR1343"/>
      <c r="HS1343"/>
      <c r="HT1343"/>
      <c r="HU1343"/>
      <c r="HV1343"/>
      <c r="HW1343"/>
      <c r="HX1343"/>
      <c r="HY1343"/>
      <c r="HZ1343"/>
      <c r="IA1343"/>
      <c r="IB1343"/>
      <c r="IC1343"/>
      <c r="ID1343"/>
      <c r="IE1343"/>
      <c r="IF1343"/>
      <c r="IG1343"/>
      <c r="IH1343"/>
      <c r="II1343"/>
      <c r="IJ1343"/>
      <c r="IK1343"/>
      <c r="IL1343"/>
      <c r="IM1343"/>
      <c r="IN1343"/>
      <c r="IO1343"/>
      <c r="IP1343"/>
      <c r="IQ1343"/>
      <c r="IR1343"/>
      <c r="IS1343"/>
      <c r="IT1343"/>
      <c r="IU1343"/>
      <c r="IV1343"/>
      <c r="IW1343"/>
      <c r="IX1343"/>
      <c r="IY1343"/>
      <c r="IZ1343"/>
      <c r="JA1343"/>
      <c r="JB1343"/>
      <c r="JC1343"/>
      <c r="JD1343"/>
      <c r="JE1343"/>
      <c r="JF1343"/>
      <c r="JG1343"/>
      <c r="JH1343"/>
      <c r="JI1343"/>
      <c r="JJ1343"/>
      <c r="JK1343"/>
      <c r="JL1343"/>
      <c r="JM1343"/>
      <c r="JN1343"/>
      <c r="JO1343"/>
      <c r="JP1343"/>
      <c r="JQ1343"/>
      <c r="JR1343"/>
      <c r="JS1343"/>
      <c r="JT1343"/>
      <c r="JU1343"/>
      <c r="JV1343"/>
      <c r="JW1343"/>
      <c r="JX1343"/>
      <c r="JY1343"/>
      <c r="JZ1343"/>
      <c r="KA1343"/>
      <c r="KB1343"/>
      <c r="KC1343"/>
      <c r="KD1343"/>
      <c r="KE1343"/>
      <c r="KF1343"/>
      <c r="KG1343"/>
      <c r="KH1343"/>
      <c r="KI1343"/>
      <c r="KJ1343"/>
      <c r="KK1343"/>
    </row>
    <row r="1344" spans="1:297" s="120" customFormat="1" ht="15.5" x14ac:dyDescent="0.35">
      <c r="A1344" s="786">
        <v>1</v>
      </c>
      <c r="B1344" s="783">
        <v>45993</v>
      </c>
      <c r="C1344" s="838" t="s">
        <v>752</v>
      </c>
      <c r="D1344" s="786" t="s">
        <v>204</v>
      </c>
      <c r="E1344" s="288" t="s">
        <v>326</v>
      </c>
      <c r="F1344" s="253">
        <v>15</v>
      </c>
      <c r="G1344" s="135" t="s">
        <v>52</v>
      </c>
      <c r="H1344" s="534">
        <v>186486</v>
      </c>
      <c r="I1344" s="123">
        <f>SUM(F1344*H1344)</f>
        <v>2797290</v>
      </c>
      <c r="J1344" s="133">
        <v>0</v>
      </c>
      <c r="K1344" s="134">
        <f>SUM(I1344*J1344)</f>
        <v>0</v>
      </c>
      <c r="L1344" s="134">
        <f t="shared" ref="L1344" si="438">SUM(I1344-K1344)</f>
        <v>2797290</v>
      </c>
      <c r="M1344" s="791">
        <f>SUM(L1344:L1347)</f>
        <v>6554036</v>
      </c>
      <c r="N1344" s="906">
        <f>SUM(M1344*11%)</f>
        <v>720943.96</v>
      </c>
      <c r="O1344" s="791">
        <f t="shared" ref="O1344" si="439">SUM(M1344*1.5%)</f>
        <v>98310.54</v>
      </c>
      <c r="P1344" s="776">
        <f>SUM(M1344+N1344)</f>
        <v>7274979.96</v>
      </c>
      <c r="Q1344" s="168" t="s">
        <v>227</v>
      </c>
      <c r="R1344" s="572">
        <v>130541</v>
      </c>
      <c r="S1344" s="137">
        <f>SUM(F1344*R1344)</f>
        <v>1958115</v>
      </c>
      <c r="T1344" s="138">
        <v>0</v>
      </c>
      <c r="U1344" s="129">
        <f t="shared" ref="U1344:U1352" si="440">SUM(S1344*T1344)</f>
        <v>0</v>
      </c>
      <c r="V1344" s="129">
        <f>SUM(S1344-U1344)</f>
        <v>1958115</v>
      </c>
      <c r="W1344" s="134">
        <f>SUM(V1344)</f>
        <v>1958115</v>
      </c>
      <c r="X1344" s="138">
        <v>0.11</v>
      </c>
      <c r="Y1344" s="134">
        <f t="shared" ref="Y1344:Y1347" si="441">SUM(W1344+(W1344*X1344))</f>
        <v>2173507.65</v>
      </c>
    </row>
    <row r="1345" spans="1:125" s="120" customFormat="1" ht="15.5" x14ac:dyDescent="0.35">
      <c r="A1345" s="787"/>
      <c r="B1345" s="784"/>
      <c r="C1345" s="884"/>
      <c r="D1345" s="787"/>
      <c r="E1345" s="74" t="s">
        <v>324</v>
      </c>
      <c r="F1345" s="76">
        <v>2</v>
      </c>
      <c r="G1345" s="55" t="s">
        <v>52</v>
      </c>
      <c r="H1345" s="526">
        <v>198198</v>
      </c>
      <c r="I1345" s="54">
        <f t="shared" ref="I1345" si="442">SUM(F1345*H1345)</f>
        <v>396396</v>
      </c>
      <c r="J1345" s="158">
        <v>0</v>
      </c>
      <c r="K1345" s="56">
        <f>SUM(I1345*J1345)</f>
        <v>0</v>
      </c>
      <c r="L1345" s="56">
        <f>SUM(I1345-K1345)</f>
        <v>396396</v>
      </c>
      <c r="M1345" s="792"/>
      <c r="N1345" s="907"/>
      <c r="O1345" s="792"/>
      <c r="P1345" s="777"/>
      <c r="Q1345" s="174" t="s">
        <v>227</v>
      </c>
      <c r="R1345" s="570">
        <v>138739</v>
      </c>
      <c r="S1345" s="78">
        <f>SUM(F1345*R1345)</f>
        <v>277478</v>
      </c>
      <c r="T1345" s="79">
        <v>0</v>
      </c>
      <c r="U1345" s="73">
        <f t="shared" si="440"/>
        <v>0</v>
      </c>
      <c r="V1345" s="73">
        <f>SUM(S1345-U1345)</f>
        <v>277478</v>
      </c>
      <c r="W1345" s="56">
        <f>SUM(V1345)</f>
        <v>277478</v>
      </c>
      <c r="X1345" s="79">
        <v>0.11</v>
      </c>
      <c r="Y1345" s="56">
        <f t="shared" si="441"/>
        <v>308000.58</v>
      </c>
    </row>
    <row r="1346" spans="1:125" s="120" customFormat="1" ht="15" customHeight="1" x14ac:dyDescent="0.35">
      <c r="A1346" s="787"/>
      <c r="B1346" s="784"/>
      <c r="C1346" s="884"/>
      <c r="D1346" s="787"/>
      <c r="E1346" s="569" t="s">
        <v>327</v>
      </c>
      <c r="F1346" s="76">
        <v>20</v>
      </c>
      <c r="G1346" s="55" t="s">
        <v>52</v>
      </c>
      <c r="H1346" s="526">
        <v>133333</v>
      </c>
      <c r="I1346" s="54">
        <f>SUM(F1346*H1346)</f>
        <v>2666660</v>
      </c>
      <c r="J1346" s="158">
        <v>0</v>
      </c>
      <c r="K1346" s="56">
        <f>SUM(I1346*J1346)</f>
        <v>0</v>
      </c>
      <c r="L1346" s="56">
        <f t="shared" ref="L1346" si="443">SUM(I1346-K1346)</f>
        <v>2666660</v>
      </c>
      <c r="M1346" s="792"/>
      <c r="N1346" s="907"/>
      <c r="O1346" s="792"/>
      <c r="P1346" s="777"/>
      <c r="Q1346" s="174" t="s">
        <v>227</v>
      </c>
      <c r="R1346" s="570">
        <v>93333</v>
      </c>
      <c r="S1346" s="78">
        <f>SUM(F1346*R1346)</f>
        <v>1866660</v>
      </c>
      <c r="T1346" s="79">
        <v>0</v>
      </c>
      <c r="U1346" s="73">
        <f t="shared" si="440"/>
        <v>0</v>
      </c>
      <c r="V1346" s="73">
        <f>SUM(S1346-U1346)</f>
        <v>1866660</v>
      </c>
      <c r="W1346" s="56">
        <f>SUM(V1346)</f>
        <v>1866660</v>
      </c>
      <c r="X1346" s="79">
        <v>0.11</v>
      </c>
      <c r="Y1346" s="56">
        <f t="shared" si="441"/>
        <v>2071992.6</v>
      </c>
    </row>
    <row r="1347" spans="1:125" s="120" customFormat="1" ht="15.5" x14ac:dyDescent="0.35">
      <c r="A1347" s="788"/>
      <c r="B1347" s="785"/>
      <c r="C1347" s="839"/>
      <c r="D1347" s="788"/>
      <c r="E1347" s="207" t="s">
        <v>325</v>
      </c>
      <c r="F1347" s="165">
        <v>5</v>
      </c>
      <c r="G1347" s="45" t="s">
        <v>52</v>
      </c>
      <c r="H1347" s="527">
        <v>138738</v>
      </c>
      <c r="I1347" s="44">
        <f t="shared" ref="I1347" si="444">SUM(F1347*H1347)</f>
        <v>693690</v>
      </c>
      <c r="J1347" s="136">
        <v>0</v>
      </c>
      <c r="K1347" s="46">
        <f>SUM(I1347*J1347)</f>
        <v>0</v>
      </c>
      <c r="L1347" s="46">
        <f>SUM(I1347-K1347)</f>
        <v>693690</v>
      </c>
      <c r="M1347" s="793"/>
      <c r="N1347" s="908"/>
      <c r="O1347" s="793"/>
      <c r="P1347" s="47"/>
      <c r="Q1347" s="266" t="s">
        <v>227</v>
      </c>
      <c r="R1347" s="573">
        <v>97117</v>
      </c>
      <c r="S1347" s="97">
        <f>SUM(F1347*R1347)</f>
        <v>485585</v>
      </c>
      <c r="T1347" s="83">
        <v>0</v>
      </c>
      <c r="U1347" s="81">
        <f t="shared" si="440"/>
        <v>0</v>
      </c>
      <c r="V1347" s="81">
        <f>SUM(S1347-U1347)</f>
        <v>485585</v>
      </c>
      <c r="W1347" s="46">
        <f>SUM(V1347)</f>
        <v>485585</v>
      </c>
      <c r="X1347" s="83">
        <v>0.11</v>
      </c>
      <c r="Y1347" s="46">
        <f t="shared" si="441"/>
        <v>538999.35</v>
      </c>
    </row>
    <row r="1348" spans="1:125" s="120" customFormat="1" ht="15.5" x14ac:dyDescent="0.35">
      <c r="A1348" s="139">
        <v>2</v>
      </c>
      <c r="B1348" s="140">
        <v>45994</v>
      </c>
      <c r="C1348" s="141">
        <v>119731225</v>
      </c>
      <c r="D1348" s="139" t="s">
        <v>72</v>
      </c>
      <c r="E1348" s="190" t="s">
        <v>74</v>
      </c>
      <c r="F1348" s="231">
        <v>2</v>
      </c>
      <c r="G1348" s="152" t="s">
        <v>52</v>
      </c>
      <c r="H1348" s="268">
        <v>335000</v>
      </c>
      <c r="I1348" s="145">
        <f>SUM(F1348*H1348)</f>
        <v>670000</v>
      </c>
      <c r="J1348" s="152">
        <v>0</v>
      </c>
      <c r="K1348" s="146">
        <f t="shared" ref="K1348" si="445">SUM(I1348*J1348)</f>
        <v>0</v>
      </c>
      <c r="L1348" s="146">
        <f t="shared" ref="L1348" si="446">SUM(I1348-K1348)</f>
        <v>670000</v>
      </c>
      <c r="M1348" s="121">
        <f>SUM(L1348:L1348)</f>
        <v>670000</v>
      </c>
      <c r="N1348" s="121">
        <f>SUM(M1348*11%)</f>
        <v>73700</v>
      </c>
      <c r="O1348" s="454"/>
      <c r="P1348" s="121">
        <f>SUM(M1348+N1348)</f>
        <v>743700</v>
      </c>
      <c r="Q1348" s="264" t="s">
        <v>329</v>
      </c>
      <c r="R1348" s="148">
        <v>39000</v>
      </c>
      <c r="S1348" s="148">
        <f>SUM(F1348*R1348)</f>
        <v>78000</v>
      </c>
      <c r="T1348" s="149">
        <v>0</v>
      </c>
      <c r="U1348" s="121">
        <f t="shared" ref="U1348" si="447">SUM(S1348*T1348)</f>
        <v>0</v>
      </c>
      <c r="V1348" s="121">
        <f t="shared" ref="V1348" si="448">SUM(S1348-U1348)</f>
        <v>78000</v>
      </c>
      <c r="W1348" s="146">
        <f t="shared" ref="W1348" si="449">SUM(V1348)</f>
        <v>78000</v>
      </c>
      <c r="X1348" s="149">
        <v>0.11</v>
      </c>
      <c r="Y1348" s="146">
        <f>SUM(W1348+(W1348*X1348))</f>
        <v>86580</v>
      </c>
    </row>
    <row r="1349" spans="1:125" s="120" customFormat="1" ht="15.5" x14ac:dyDescent="0.35">
      <c r="A1349" s="786">
        <v>3</v>
      </c>
      <c r="B1349" s="783">
        <v>45995</v>
      </c>
      <c r="C1349" s="838" t="s">
        <v>747</v>
      </c>
      <c r="D1349" s="786" t="s">
        <v>748</v>
      </c>
      <c r="E1349" s="339" t="s">
        <v>749</v>
      </c>
      <c r="F1349" s="253">
        <v>3</v>
      </c>
      <c r="G1349" s="336" t="s">
        <v>45</v>
      </c>
      <c r="H1349" s="759">
        <v>326126</v>
      </c>
      <c r="I1349" s="123">
        <f t="shared" ref="I1349:I1352" si="450">SUM(F1349*H1349)</f>
        <v>978378</v>
      </c>
      <c r="J1349" s="133">
        <v>0</v>
      </c>
      <c r="K1349" s="134">
        <f t="shared" ref="K1349:K1352" si="451">SUM(I1349*J1349)</f>
        <v>0</v>
      </c>
      <c r="L1349" s="134">
        <f>SUM(I1349-K1349)</f>
        <v>978378</v>
      </c>
      <c r="M1349" s="134">
        <f>SUM(L1349:L1352)</f>
        <v>71616223</v>
      </c>
      <c r="N1349" s="134">
        <f t="shared" ref="N1349" si="452">SUM(M1349*11%)</f>
        <v>7877784.5300000003</v>
      </c>
      <c r="O1349" s="134">
        <f t="shared" ref="O1349" si="453">SUM(M1349*1.5%)</f>
        <v>1074243.345</v>
      </c>
      <c r="P1349" s="134">
        <f>SUM(M1349+N1349)</f>
        <v>79494007.530000001</v>
      </c>
      <c r="Q1349" s="171" t="s">
        <v>225</v>
      </c>
      <c r="R1349" s="759">
        <v>326126</v>
      </c>
      <c r="S1349" s="137">
        <f>SUM(F1349*R1349)</f>
        <v>978378</v>
      </c>
      <c r="T1349" s="138">
        <v>0.3</v>
      </c>
      <c r="U1349" s="129">
        <f t="shared" si="440"/>
        <v>293513.39999999997</v>
      </c>
      <c r="V1349" s="129">
        <f t="shared" ref="V1349:V1352" si="454">SUM(S1349-U1349)</f>
        <v>684864.60000000009</v>
      </c>
      <c r="W1349" s="134">
        <f t="shared" ref="W1349:W1355" si="455">SUM(V1349)</f>
        <v>684864.60000000009</v>
      </c>
      <c r="X1349" s="138">
        <v>0.11</v>
      </c>
      <c r="Y1349" s="134">
        <f t="shared" ref="Y1349:Y1352" si="456">SUM(W1349+(W1349*X1349))</f>
        <v>760199.70600000012</v>
      </c>
    </row>
    <row r="1350" spans="1:125" s="120" customFormat="1" ht="15.5" x14ac:dyDescent="0.35">
      <c r="A1350" s="787"/>
      <c r="B1350" s="784"/>
      <c r="C1350" s="884"/>
      <c r="D1350" s="787"/>
      <c r="E1350" s="580" t="s">
        <v>750</v>
      </c>
      <c r="F1350" s="76">
        <v>20</v>
      </c>
      <c r="G1350" s="334" t="s">
        <v>45</v>
      </c>
      <c r="H1350" s="763">
        <v>202252</v>
      </c>
      <c r="I1350" s="54">
        <f t="shared" si="450"/>
        <v>4045040</v>
      </c>
      <c r="J1350" s="158">
        <v>0</v>
      </c>
      <c r="K1350" s="56">
        <f t="shared" si="451"/>
        <v>0</v>
      </c>
      <c r="L1350" s="56">
        <f t="shared" ref="L1350:L1351" si="457">SUM(I1350-K1350)</f>
        <v>4045040</v>
      </c>
      <c r="M1350" s="56"/>
      <c r="N1350" s="56"/>
      <c r="O1350" s="56"/>
      <c r="P1350" s="56"/>
      <c r="Q1350" s="77" t="s">
        <v>225</v>
      </c>
      <c r="R1350" s="763">
        <v>202252</v>
      </c>
      <c r="S1350" s="78">
        <f>SUM(F1350*R1350)</f>
        <v>4045040</v>
      </c>
      <c r="T1350" s="79">
        <v>0.3</v>
      </c>
      <c r="U1350" s="73">
        <f t="shared" si="440"/>
        <v>1213512</v>
      </c>
      <c r="V1350" s="73">
        <f t="shared" si="454"/>
        <v>2831528</v>
      </c>
      <c r="W1350" s="56">
        <f t="shared" si="455"/>
        <v>2831528</v>
      </c>
      <c r="X1350" s="79">
        <v>0.11</v>
      </c>
      <c r="Y1350" s="56">
        <f t="shared" si="456"/>
        <v>3142996.08</v>
      </c>
    </row>
    <row r="1351" spans="1:125" s="120" customFormat="1" ht="15.5" x14ac:dyDescent="0.35">
      <c r="A1351" s="787"/>
      <c r="B1351" s="784"/>
      <c r="C1351" s="884"/>
      <c r="D1351" s="787"/>
      <c r="E1351" s="409" t="s">
        <v>339</v>
      </c>
      <c r="F1351" s="76">
        <v>1</v>
      </c>
      <c r="G1351" s="334" t="s">
        <v>45</v>
      </c>
      <c r="H1351" s="763">
        <v>1241441</v>
      </c>
      <c r="I1351" s="54">
        <f t="shared" si="450"/>
        <v>1241441</v>
      </c>
      <c r="J1351" s="158">
        <v>0</v>
      </c>
      <c r="K1351" s="56">
        <f t="shared" si="451"/>
        <v>0</v>
      </c>
      <c r="L1351" s="56">
        <f t="shared" si="457"/>
        <v>1241441</v>
      </c>
      <c r="M1351" s="56"/>
      <c r="N1351" s="56"/>
      <c r="O1351" s="56"/>
      <c r="P1351" s="56"/>
      <c r="Q1351" s="77" t="s">
        <v>225</v>
      </c>
      <c r="R1351" s="763">
        <v>1241441</v>
      </c>
      <c r="S1351" s="78">
        <f>SUM(F1351*R1351)</f>
        <v>1241441</v>
      </c>
      <c r="T1351" s="79">
        <v>0.3</v>
      </c>
      <c r="U1351" s="73">
        <f t="shared" si="440"/>
        <v>372432.3</v>
      </c>
      <c r="V1351" s="73">
        <f t="shared" si="454"/>
        <v>869008.7</v>
      </c>
      <c r="W1351" s="56">
        <f t="shared" si="455"/>
        <v>869008.7</v>
      </c>
      <c r="X1351" s="79">
        <v>0.11</v>
      </c>
      <c r="Y1351" s="56">
        <f t="shared" si="456"/>
        <v>964599.65699999989</v>
      </c>
    </row>
    <row r="1352" spans="1:125" s="120" customFormat="1" ht="15.5" x14ac:dyDescent="0.35">
      <c r="A1352" s="788"/>
      <c r="B1352" s="785"/>
      <c r="C1352" s="839"/>
      <c r="D1352" s="788"/>
      <c r="E1352" s="520" t="s">
        <v>751</v>
      </c>
      <c r="F1352" s="165">
        <v>52</v>
      </c>
      <c r="G1352" s="335" t="s">
        <v>45</v>
      </c>
      <c r="H1352" s="764">
        <v>1256757</v>
      </c>
      <c r="I1352" s="44">
        <f t="shared" si="450"/>
        <v>65351364</v>
      </c>
      <c r="J1352" s="136">
        <v>0</v>
      </c>
      <c r="K1352" s="46">
        <f t="shared" si="451"/>
        <v>0</v>
      </c>
      <c r="L1352" s="46">
        <f t="shared" ref="L1352" si="458">SUM(I1352-K1352)</f>
        <v>65351364</v>
      </c>
      <c r="M1352" s="46"/>
      <c r="N1352" s="46"/>
      <c r="O1352" s="46"/>
      <c r="P1352" s="46"/>
      <c r="Q1352" s="128" t="s">
        <v>225</v>
      </c>
      <c r="R1352" s="764">
        <v>1256757</v>
      </c>
      <c r="S1352" s="97">
        <f>SUM(F1352*R1352)</f>
        <v>65351364</v>
      </c>
      <c r="T1352" s="83">
        <v>0.3</v>
      </c>
      <c r="U1352" s="81">
        <f t="shared" si="440"/>
        <v>19605409.199999999</v>
      </c>
      <c r="V1352" s="81">
        <f t="shared" si="454"/>
        <v>45745954.799999997</v>
      </c>
      <c r="W1352" s="46">
        <f t="shared" si="455"/>
        <v>45745954.799999997</v>
      </c>
      <c r="X1352" s="83">
        <v>0.11</v>
      </c>
      <c r="Y1352" s="46">
        <f t="shared" si="456"/>
        <v>50778009.827999994</v>
      </c>
    </row>
    <row r="1353" spans="1:125" s="47" customFormat="1" ht="15.5" x14ac:dyDescent="0.35">
      <c r="A1353" s="139">
        <v>4</v>
      </c>
      <c r="B1353" s="140">
        <v>46002</v>
      </c>
      <c r="C1353" s="141" t="s">
        <v>753</v>
      </c>
      <c r="D1353" s="139" t="s">
        <v>72</v>
      </c>
      <c r="E1353" s="190" t="s">
        <v>97</v>
      </c>
      <c r="F1353" s="231">
        <v>2</v>
      </c>
      <c r="G1353" s="152" t="s">
        <v>52</v>
      </c>
      <c r="H1353" s="99">
        <v>335000</v>
      </c>
      <c r="I1353" s="100">
        <f>SUM(F1353*H1353)</f>
        <v>670000</v>
      </c>
      <c r="J1353" s="101">
        <v>0</v>
      </c>
      <c r="K1353" s="102">
        <f>SUM(I1353*J1353)</f>
        <v>0</v>
      </c>
      <c r="L1353" s="103">
        <f>SUM(I1353-K1353)</f>
        <v>670000</v>
      </c>
      <c r="M1353" s="121">
        <f>SUM(L1353:L1353)</f>
        <v>670000</v>
      </c>
      <c r="N1353" s="121">
        <f>SUM(M1353*11%)</f>
        <v>73700</v>
      </c>
      <c r="O1353" s="121"/>
      <c r="P1353" s="121">
        <f>SUM(M1353+N1353)</f>
        <v>743700</v>
      </c>
      <c r="Q1353" s="264" t="s">
        <v>98</v>
      </c>
      <c r="R1353" s="265">
        <v>23636</v>
      </c>
      <c r="S1353" s="148">
        <f>SUM(F1353*R1353)</f>
        <v>47272</v>
      </c>
      <c r="T1353" s="149">
        <v>0</v>
      </c>
      <c r="U1353" s="121">
        <f t="shared" ref="U1353" si="459">SUM(S1353*T1353)</f>
        <v>0</v>
      </c>
      <c r="V1353" s="121">
        <f t="shared" ref="V1353" si="460">SUM(S1353-U1353)</f>
        <v>47272</v>
      </c>
      <c r="W1353" s="146">
        <f t="shared" si="455"/>
        <v>47272</v>
      </c>
      <c r="X1353" s="149">
        <v>0.11</v>
      </c>
      <c r="Y1353" s="146">
        <f>SUM(W1353+(W1353*X1353))</f>
        <v>52471.92</v>
      </c>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c r="CE1353"/>
      <c r="CF1353"/>
      <c r="CG1353"/>
      <c r="CH1353"/>
      <c r="CI1353"/>
      <c r="CJ1353"/>
      <c r="CK1353"/>
      <c r="CL1353"/>
      <c r="CM1353"/>
      <c r="CN1353"/>
      <c r="CO1353"/>
      <c r="CP1353"/>
      <c r="CQ1353"/>
      <c r="CR1353"/>
      <c r="CS1353"/>
      <c r="CT1353"/>
      <c r="CU1353"/>
      <c r="CV1353"/>
      <c r="CW1353"/>
      <c r="CX1353"/>
      <c r="CY1353"/>
      <c r="CZ1353"/>
      <c r="DA1353"/>
      <c r="DB1353"/>
      <c r="DC1353"/>
      <c r="DD1353"/>
      <c r="DE1353"/>
      <c r="DF1353"/>
      <c r="DG1353"/>
      <c r="DH1353"/>
      <c r="DI1353"/>
      <c r="DJ1353"/>
      <c r="DK1353"/>
      <c r="DL1353"/>
      <c r="DM1353"/>
      <c r="DN1353"/>
      <c r="DO1353"/>
      <c r="DP1353"/>
      <c r="DQ1353"/>
      <c r="DR1353"/>
      <c r="DS1353"/>
      <c r="DT1353"/>
      <c r="DU1353"/>
    </row>
    <row r="1354" spans="1:125" s="85" customFormat="1" ht="15.5" x14ac:dyDescent="0.35">
      <c r="A1354" s="139">
        <v>5</v>
      </c>
      <c r="B1354" s="140">
        <v>46002</v>
      </c>
      <c r="C1354" s="141" t="s">
        <v>756</v>
      </c>
      <c r="D1354" s="139" t="s">
        <v>72</v>
      </c>
      <c r="E1354" s="384" t="s">
        <v>547</v>
      </c>
      <c r="F1354" s="388">
        <v>1</v>
      </c>
      <c r="G1354" s="387" t="s">
        <v>42</v>
      </c>
      <c r="H1354" s="765">
        <v>67000</v>
      </c>
      <c r="I1354" s="100">
        <f>SUM(F1354*H1354)</f>
        <v>67000</v>
      </c>
      <c r="J1354" s="594">
        <v>0</v>
      </c>
      <c r="K1354" s="102">
        <f>SUM(I1354*J1354)</f>
        <v>0</v>
      </c>
      <c r="L1354" s="103">
        <f>SUM(I1354-K1354)</f>
        <v>67000</v>
      </c>
      <c r="M1354" s="103">
        <f>SUM(L1354)</f>
        <v>67000</v>
      </c>
      <c r="N1354" s="103">
        <f>SUM(M1354*11%)</f>
        <v>7370</v>
      </c>
      <c r="O1354" s="103"/>
      <c r="P1354" s="597">
        <f>SUM(M1354+N1354)</f>
        <v>74370</v>
      </c>
      <c r="Q1354" s="766" t="s">
        <v>73</v>
      </c>
      <c r="R1354" s="767">
        <v>35200</v>
      </c>
      <c r="S1354" s="741">
        <f>SUM(F1354*R1354)</f>
        <v>35200</v>
      </c>
      <c r="T1354" s="722">
        <v>0.25</v>
      </c>
      <c r="U1354" s="597">
        <f t="shared" ref="U1354" si="461">SUM(S1354*T1354)</f>
        <v>8800</v>
      </c>
      <c r="V1354" s="597">
        <f t="shared" ref="V1354" si="462">SUM(S1354-U1354)</f>
        <v>26400</v>
      </c>
      <c r="W1354" s="596">
        <f t="shared" si="455"/>
        <v>26400</v>
      </c>
      <c r="X1354" s="722">
        <v>0.11</v>
      </c>
      <c r="Y1354" s="596">
        <f>SUM(W1354+(W1354*X1354))</f>
        <v>29304</v>
      </c>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c r="CE1354"/>
      <c r="CF1354"/>
      <c r="CG1354"/>
      <c r="CH1354"/>
      <c r="CI1354"/>
      <c r="CJ1354"/>
      <c r="CK1354"/>
      <c r="CL1354"/>
      <c r="CM1354"/>
      <c r="CN1354"/>
      <c r="CO1354"/>
      <c r="CP1354"/>
      <c r="CQ1354"/>
      <c r="CR1354"/>
      <c r="CS1354"/>
      <c r="CT1354"/>
      <c r="CU1354"/>
      <c r="CV1354"/>
      <c r="CW1354"/>
      <c r="CX1354"/>
      <c r="CY1354"/>
      <c r="CZ1354"/>
      <c r="DA1354"/>
      <c r="DB1354"/>
      <c r="DC1354"/>
      <c r="DD1354"/>
      <c r="DE1354"/>
      <c r="DF1354"/>
      <c r="DG1354"/>
      <c r="DH1354"/>
      <c r="DI1354"/>
      <c r="DJ1354"/>
      <c r="DK1354"/>
      <c r="DL1354"/>
      <c r="DM1354"/>
      <c r="DN1354"/>
      <c r="DO1354"/>
      <c r="DP1354"/>
      <c r="DQ1354"/>
      <c r="DR1354"/>
      <c r="DS1354"/>
      <c r="DT1354"/>
      <c r="DU1354"/>
    </row>
    <row r="1355" spans="1:125" s="20" customFormat="1" ht="16.5" customHeight="1" x14ac:dyDescent="0.35">
      <c r="A1355" s="139">
        <v>6</v>
      </c>
      <c r="B1355" s="140">
        <v>46002</v>
      </c>
      <c r="C1355" s="141">
        <v>119771225</v>
      </c>
      <c r="D1355" s="139" t="s">
        <v>185</v>
      </c>
      <c r="E1355" s="98" t="s">
        <v>241</v>
      </c>
      <c r="F1355" s="530">
        <v>5</v>
      </c>
      <c r="G1355" s="531" t="s">
        <v>70</v>
      </c>
      <c r="H1355" s="532">
        <v>7000000</v>
      </c>
      <c r="I1355" s="145">
        <f t="shared" ref="I1355" si="463">SUM(F1355*H1355)</f>
        <v>35000000</v>
      </c>
      <c r="J1355" s="152">
        <v>0</v>
      </c>
      <c r="K1355" s="146">
        <f t="shared" ref="K1355" si="464">SUM(I1355*J1355)</f>
        <v>0</v>
      </c>
      <c r="L1355" s="146">
        <f t="shared" ref="L1355" si="465">SUM(I1355-K1355)</f>
        <v>35000000</v>
      </c>
      <c r="M1355" s="121">
        <f>SUM(L1355:L1355)</f>
        <v>35000000</v>
      </c>
      <c r="N1355" s="121">
        <f>SUM(M1355*11%)</f>
        <v>3850000</v>
      </c>
      <c r="O1355" s="121">
        <f>SUM(M1355*1.5%)</f>
        <v>525000</v>
      </c>
      <c r="P1355" s="121">
        <f>SUM(M1355+N1355)</f>
        <v>38850000</v>
      </c>
      <c r="Q1355" s="250" t="s">
        <v>260</v>
      </c>
      <c r="R1355" s="145">
        <v>2631000</v>
      </c>
      <c r="S1355" s="148">
        <f>SUM(F1355*R1355)</f>
        <v>13155000</v>
      </c>
      <c r="T1355" s="149">
        <v>0</v>
      </c>
      <c r="U1355" s="121">
        <f t="shared" ref="U1355" si="466">SUM(S1355*T1355)</f>
        <v>0</v>
      </c>
      <c r="V1355" s="121">
        <f t="shared" ref="V1355" si="467">SUM(S1355-U1355)</f>
        <v>13155000</v>
      </c>
      <c r="W1355" s="146">
        <f t="shared" si="455"/>
        <v>13155000</v>
      </c>
      <c r="X1355" s="149">
        <v>0.11</v>
      </c>
      <c r="Y1355" s="146">
        <f t="shared" ref="Y1355" si="468">SUM(W1355+(W1355*X1355))</f>
        <v>14602050</v>
      </c>
    </row>
    <row r="1356" spans="1:125" s="120" customFormat="1" ht="15.5" x14ac:dyDescent="0.35">
      <c r="A1356" s="139">
        <v>7</v>
      </c>
      <c r="B1356" s="140">
        <v>46003</v>
      </c>
      <c r="C1356" s="141">
        <v>119781225</v>
      </c>
      <c r="D1356" s="139" t="s">
        <v>185</v>
      </c>
      <c r="E1356" s="190" t="s">
        <v>224</v>
      </c>
      <c r="F1356" s="231">
        <v>20</v>
      </c>
      <c r="G1356" s="531" t="s">
        <v>45</v>
      </c>
      <c r="H1356" s="554">
        <v>1256757</v>
      </c>
      <c r="I1356" s="145">
        <f t="shared" ref="I1356" si="469">SUM(F1356*H1356)</f>
        <v>25135140</v>
      </c>
      <c r="J1356" s="152">
        <v>0</v>
      </c>
      <c r="K1356" s="146">
        <f>SUM(I1356*J1356)</f>
        <v>0</v>
      </c>
      <c r="L1356" s="146">
        <f t="shared" ref="L1356" si="470">SUM(I1356-K1356)</f>
        <v>25135140</v>
      </c>
      <c r="M1356" s="146">
        <f>SUM(L1356:L1356)</f>
        <v>25135140</v>
      </c>
      <c r="N1356" s="146">
        <f t="shared" ref="N1356" si="471">SUM(M1356*11%)</f>
        <v>2764865.4</v>
      </c>
      <c r="O1356" s="146">
        <f>SUM(M1356*1.375%)</f>
        <v>345608.17499999999</v>
      </c>
      <c r="P1356" s="146">
        <f>SUM(M1356+N1356)</f>
        <v>27900005.399999999</v>
      </c>
      <c r="Q1356" s="143" t="s">
        <v>225</v>
      </c>
      <c r="R1356" s="566">
        <v>1256756.8</v>
      </c>
      <c r="S1356" s="148">
        <f>SUM(F1356*R1356)</f>
        <v>25135136</v>
      </c>
      <c r="T1356" s="149">
        <v>0.3</v>
      </c>
      <c r="U1356" s="121">
        <f>SUM(S1356*T1356)</f>
        <v>7540540.7999999998</v>
      </c>
      <c r="V1356" s="121">
        <f>SUM(S1356-U1356)</f>
        <v>17594595.199999999</v>
      </c>
      <c r="W1356" s="146">
        <f>SUM(V1356)</f>
        <v>17594595.199999999</v>
      </c>
      <c r="X1356" s="149">
        <v>0.11</v>
      </c>
      <c r="Y1356" s="146">
        <f>SUM(W1356+(W1356*X1356))</f>
        <v>19530000.671999998</v>
      </c>
    </row>
    <row r="1357" spans="1:125" ht="15.5" x14ac:dyDescent="0.35">
      <c r="A1357" s="786">
        <v>8</v>
      </c>
      <c r="B1357" s="904">
        <v>46003</v>
      </c>
      <c r="C1357" s="838" t="s">
        <v>755</v>
      </c>
      <c r="D1357" s="786" t="s">
        <v>185</v>
      </c>
      <c r="E1357" s="86" t="s">
        <v>524</v>
      </c>
      <c r="F1357" s="517">
        <v>1</v>
      </c>
      <c r="G1357" s="336" t="s">
        <v>39</v>
      </c>
      <c r="H1357" s="518">
        <v>2533784</v>
      </c>
      <c r="I1357" s="412">
        <f t="shared" ref="I1357:I1367" si="472">SUM(F1357*H1357)</f>
        <v>2533784</v>
      </c>
      <c r="J1357" s="319">
        <v>0</v>
      </c>
      <c r="K1357" s="382">
        <f t="shared" ref="K1357:K1367" si="473">SUM(I1357*J1357)</f>
        <v>0</v>
      </c>
      <c r="L1357" s="382">
        <f t="shared" ref="L1357:L1367" si="474">SUM(I1357-K1357)</f>
        <v>2533784</v>
      </c>
      <c r="M1357" s="791">
        <f>SUM(L1357:L1368)</f>
        <v>113832839</v>
      </c>
      <c r="N1357" s="791">
        <f>SUM(M1357*11%)</f>
        <v>12521612.290000001</v>
      </c>
      <c r="O1357" s="791">
        <f>SUM(M1357*1.5%)</f>
        <v>1707492.585</v>
      </c>
      <c r="P1357" s="791">
        <f>SUM(M1357+N1357)</f>
        <v>126354451.29000001</v>
      </c>
      <c r="Q1357" s="727" t="s">
        <v>258</v>
      </c>
      <c r="R1357" s="92">
        <v>473110</v>
      </c>
      <c r="S1357" s="137">
        <f>SUM(F1357*R1357)</f>
        <v>473110</v>
      </c>
      <c r="T1357" s="138">
        <v>0</v>
      </c>
      <c r="U1357" s="129">
        <f t="shared" ref="U1357:U1367" si="475">SUM(S1357*T1357)</f>
        <v>0</v>
      </c>
      <c r="V1357" s="129">
        <f t="shared" ref="V1357:V1367" si="476">SUM(S1357-U1357)</f>
        <v>473110</v>
      </c>
      <c r="W1357" s="134">
        <f t="shared" ref="W1357:W1367" si="477">SUM(V1357)</f>
        <v>473110</v>
      </c>
      <c r="X1357" s="138">
        <v>0.11</v>
      </c>
      <c r="Y1357" s="134">
        <f t="shared" ref="Y1357:Y1367" si="478">SUM(W1357+(W1357*X1357))</f>
        <v>525152.1</v>
      </c>
    </row>
    <row r="1358" spans="1:125" s="20" customFormat="1" ht="15.5" x14ac:dyDescent="0.35">
      <c r="A1358" s="787"/>
      <c r="B1358" s="905"/>
      <c r="C1358" s="884"/>
      <c r="D1358" s="787"/>
      <c r="E1358" s="70" t="s">
        <v>239</v>
      </c>
      <c r="F1358" s="281">
        <v>3</v>
      </c>
      <c r="G1358" s="334" t="s">
        <v>50</v>
      </c>
      <c r="H1358" s="519">
        <v>2250000</v>
      </c>
      <c r="I1358" s="54">
        <f t="shared" ref="I1358" si="479">SUM(F1358*H1358)</f>
        <v>6750000</v>
      </c>
      <c r="J1358" s="158">
        <v>0</v>
      </c>
      <c r="K1358" s="56">
        <f t="shared" ref="K1358:K1359" si="480">SUM(I1358*J1358)</f>
        <v>0</v>
      </c>
      <c r="L1358" s="56">
        <f t="shared" ref="L1358:L1359" si="481">SUM(I1358-K1358)</f>
        <v>6750000</v>
      </c>
      <c r="M1358" s="792"/>
      <c r="N1358" s="792"/>
      <c r="O1358" s="792"/>
      <c r="P1358" s="792"/>
      <c r="Q1358" s="174" t="s">
        <v>260</v>
      </c>
      <c r="R1358" s="54">
        <v>810000</v>
      </c>
      <c r="S1358" s="78">
        <f>SUM(F1358*R1358)</f>
        <v>2430000</v>
      </c>
      <c r="T1358" s="79">
        <v>0</v>
      </c>
      <c r="U1358" s="73">
        <f t="shared" si="475"/>
        <v>0</v>
      </c>
      <c r="V1358" s="73">
        <f t="shared" si="476"/>
        <v>2430000</v>
      </c>
      <c r="W1358" s="56">
        <f t="shared" si="477"/>
        <v>2430000</v>
      </c>
      <c r="X1358" s="79">
        <v>0.11</v>
      </c>
      <c r="Y1358" s="56">
        <f t="shared" si="478"/>
        <v>2697300</v>
      </c>
    </row>
    <row r="1359" spans="1:125" ht="15.5" x14ac:dyDescent="0.35">
      <c r="A1359" s="787"/>
      <c r="B1359" s="905"/>
      <c r="C1359" s="884"/>
      <c r="D1359" s="787"/>
      <c r="E1359" s="761" t="s">
        <v>667</v>
      </c>
      <c r="F1359" s="281">
        <v>5</v>
      </c>
      <c r="G1359" s="602" t="s">
        <v>45</v>
      </c>
      <c r="H1359" s="771">
        <v>299000</v>
      </c>
      <c r="I1359" s="413">
        <f t="shared" ref="I1359" si="482">SUM(F1359*H1359)</f>
        <v>1495000</v>
      </c>
      <c r="J1359" s="311">
        <v>0</v>
      </c>
      <c r="K1359" s="415">
        <f t="shared" si="480"/>
        <v>0</v>
      </c>
      <c r="L1359" s="415">
        <f t="shared" si="481"/>
        <v>1495000</v>
      </c>
      <c r="M1359" s="792"/>
      <c r="N1359" s="792"/>
      <c r="O1359" s="792"/>
      <c r="P1359" s="792"/>
      <c r="Q1359" s="769" t="s">
        <v>40</v>
      </c>
      <c r="R1359" s="413">
        <v>173000</v>
      </c>
      <c r="S1359" s="416">
        <f>SUM(F1359*R1359)</f>
        <v>865000</v>
      </c>
      <c r="T1359" s="417">
        <v>0</v>
      </c>
      <c r="U1359" s="352">
        <f t="shared" si="475"/>
        <v>0</v>
      </c>
      <c r="V1359" s="352">
        <f t="shared" si="476"/>
        <v>865000</v>
      </c>
      <c r="W1359" s="415">
        <f t="shared" si="477"/>
        <v>865000</v>
      </c>
      <c r="X1359" s="417">
        <v>0.11</v>
      </c>
      <c r="Y1359" s="415">
        <f t="shared" si="478"/>
        <v>960150</v>
      </c>
    </row>
    <row r="1360" spans="1:125" s="120" customFormat="1" ht="15.5" x14ac:dyDescent="0.35">
      <c r="A1360" s="787"/>
      <c r="B1360" s="905"/>
      <c r="C1360" s="884"/>
      <c r="D1360" s="787"/>
      <c r="E1360" s="70" t="s">
        <v>520</v>
      </c>
      <c r="F1360" s="281">
        <v>1</v>
      </c>
      <c r="G1360" s="334" t="s">
        <v>39</v>
      </c>
      <c r="H1360" s="519">
        <v>3096847</v>
      </c>
      <c r="I1360" s="413">
        <f t="shared" ref="I1360" si="483">SUM(F1360*H1360)</f>
        <v>3096847</v>
      </c>
      <c r="J1360" s="311">
        <v>0</v>
      </c>
      <c r="K1360" s="415">
        <f t="shared" ref="K1360" si="484">SUM(I1360*J1360)</f>
        <v>0</v>
      </c>
      <c r="L1360" s="415">
        <f t="shared" ref="L1360" si="485">SUM(I1360-K1360)</f>
        <v>3096847</v>
      </c>
      <c r="M1360" s="792"/>
      <c r="N1360" s="792"/>
      <c r="O1360" s="792"/>
      <c r="P1360" s="792"/>
      <c r="Q1360" s="686" t="s">
        <v>258</v>
      </c>
      <c r="R1360" s="189">
        <v>401830</v>
      </c>
      <c r="S1360" s="78">
        <f>SUM(F1360*R1360)</f>
        <v>401830</v>
      </c>
      <c r="T1360" s="79">
        <v>0</v>
      </c>
      <c r="U1360" s="73">
        <f t="shared" si="475"/>
        <v>0</v>
      </c>
      <c r="V1360" s="73">
        <f t="shared" si="476"/>
        <v>401830</v>
      </c>
      <c r="W1360" s="56">
        <f t="shared" si="477"/>
        <v>401830</v>
      </c>
      <c r="X1360" s="79">
        <v>0.11</v>
      </c>
      <c r="Y1360" s="56">
        <f t="shared" si="478"/>
        <v>446031.3</v>
      </c>
    </row>
    <row r="1361" spans="1:25" s="120" customFormat="1" ht="19.5" customHeight="1" x14ac:dyDescent="0.35">
      <c r="A1361" s="787"/>
      <c r="B1361" s="905"/>
      <c r="C1361" s="884"/>
      <c r="D1361" s="787"/>
      <c r="E1361" s="70" t="s">
        <v>557</v>
      </c>
      <c r="F1361" s="281">
        <v>2</v>
      </c>
      <c r="G1361" s="334" t="s">
        <v>39</v>
      </c>
      <c r="H1361" s="519">
        <v>2815315</v>
      </c>
      <c r="I1361" s="413">
        <f>SUM(F1361*H1361)</f>
        <v>5630630</v>
      </c>
      <c r="J1361" s="311">
        <v>0</v>
      </c>
      <c r="K1361" s="415">
        <f>SUM(I1361*J1361)</f>
        <v>0</v>
      </c>
      <c r="L1361" s="415">
        <f>SUM(I1361-K1361)</f>
        <v>5630630</v>
      </c>
      <c r="M1361" s="792"/>
      <c r="N1361" s="792"/>
      <c r="O1361" s="792"/>
      <c r="P1361" s="792"/>
      <c r="Q1361" s="686" t="s">
        <v>258</v>
      </c>
      <c r="R1361" s="481">
        <v>424765</v>
      </c>
      <c r="S1361" s="78">
        <f>SUM(F1361*R1361)</f>
        <v>849530</v>
      </c>
      <c r="T1361" s="79">
        <v>0</v>
      </c>
      <c r="U1361" s="73">
        <f>SUM(S1361*T1361)</f>
        <v>0</v>
      </c>
      <c r="V1361" s="73">
        <f>SUM(S1361-U1361)</f>
        <v>849530</v>
      </c>
      <c r="W1361" s="56">
        <f>SUM(V1361)</f>
        <v>849530</v>
      </c>
      <c r="X1361" s="79">
        <v>0.11</v>
      </c>
      <c r="Y1361" s="56">
        <f>SUM(W1361+(W1361*X1361))</f>
        <v>942978.3</v>
      </c>
    </row>
    <row r="1362" spans="1:25" s="120" customFormat="1" ht="15.5" x14ac:dyDescent="0.35">
      <c r="A1362" s="787"/>
      <c r="B1362" s="784"/>
      <c r="C1362" s="884"/>
      <c r="D1362" s="787"/>
      <c r="E1362" s="70" t="s">
        <v>522</v>
      </c>
      <c r="F1362" s="281">
        <v>3</v>
      </c>
      <c r="G1362" s="334" t="s">
        <v>39</v>
      </c>
      <c r="H1362" s="519">
        <v>7319820</v>
      </c>
      <c r="I1362" s="413">
        <f t="shared" ref="I1362:I1364" si="486">SUM(F1362*H1362)</f>
        <v>21959460</v>
      </c>
      <c r="J1362" s="311">
        <v>0</v>
      </c>
      <c r="K1362" s="415">
        <f t="shared" ref="K1362:K1364" si="487">SUM(I1362*J1362)</f>
        <v>0</v>
      </c>
      <c r="L1362" s="415">
        <f t="shared" ref="L1362:L1364" si="488">SUM(I1362-K1362)</f>
        <v>21959460</v>
      </c>
      <c r="M1362" s="792"/>
      <c r="N1362" s="792"/>
      <c r="O1362" s="792"/>
      <c r="P1362" s="792"/>
      <c r="Q1362" s="686" t="s">
        <v>258</v>
      </c>
      <c r="R1362" s="481">
        <v>2417690</v>
      </c>
      <c r="S1362" s="78">
        <f>SUM(F1362*R1362)</f>
        <v>7253070</v>
      </c>
      <c r="T1362" s="79">
        <v>0</v>
      </c>
      <c r="U1362" s="73">
        <f t="shared" ref="U1362:U1364" si="489">SUM(S1362*T1362)</f>
        <v>0</v>
      </c>
      <c r="V1362" s="73">
        <f t="shared" ref="V1362:V1364" si="490">SUM(S1362-U1362)</f>
        <v>7253070</v>
      </c>
      <c r="W1362" s="56">
        <f t="shared" ref="W1362:W1364" si="491">SUM(V1362)</f>
        <v>7253070</v>
      </c>
      <c r="X1362" s="79">
        <v>0.11</v>
      </c>
      <c r="Y1362" s="56">
        <f t="shared" ref="Y1362:Y1363" si="492">SUM(W1362+(W1362*X1362))</f>
        <v>8050907.7000000002</v>
      </c>
    </row>
    <row r="1363" spans="1:25" s="120" customFormat="1" ht="15.5" x14ac:dyDescent="0.35">
      <c r="A1363" s="787"/>
      <c r="B1363" s="784"/>
      <c r="C1363" s="884"/>
      <c r="D1363" s="787"/>
      <c r="E1363" s="70" t="s">
        <v>526</v>
      </c>
      <c r="F1363" s="281">
        <v>1</v>
      </c>
      <c r="G1363" s="334" t="s">
        <v>39</v>
      </c>
      <c r="H1363" s="519">
        <v>2815315</v>
      </c>
      <c r="I1363" s="54">
        <f t="shared" si="486"/>
        <v>2815315</v>
      </c>
      <c r="J1363" s="311">
        <v>0</v>
      </c>
      <c r="K1363" s="415">
        <f t="shared" si="487"/>
        <v>0</v>
      </c>
      <c r="L1363" s="415">
        <f t="shared" si="488"/>
        <v>2815315</v>
      </c>
      <c r="M1363" s="792"/>
      <c r="N1363" s="792"/>
      <c r="O1363" s="792"/>
      <c r="P1363" s="792"/>
      <c r="Q1363" s="686" t="s">
        <v>258</v>
      </c>
      <c r="R1363" s="481">
        <v>500500</v>
      </c>
      <c r="S1363" s="78">
        <f>SUM(F1363*R1363)</f>
        <v>500500</v>
      </c>
      <c r="T1363" s="79">
        <v>0</v>
      </c>
      <c r="U1363" s="73">
        <f t="shared" si="489"/>
        <v>0</v>
      </c>
      <c r="V1363" s="73">
        <f t="shared" si="490"/>
        <v>500500</v>
      </c>
      <c r="W1363" s="56">
        <f t="shared" si="491"/>
        <v>500500</v>
      </c>
      <c r="X1363" s="79">
        <v>0.11</v>
      </c>
      <c r="Y1363" s="56">
        <f t="shared" si="492"/>
        <v>555555</v>
      </c>
    </row>
    <row r="1364" spans="1:25" s="20" customFormat="1" ht="15.5" x14ac:dyDescent="0.35">
      <c r="A1364" s="787"/>
      <c r="B1364" s="784"/>
      <c r="C1364" s="884"/>
      <c r="D1364" s="787"/>
      <c r="E1364" s="521" t="s">
        <v>238</v>
      </c>
      <c r="F1364" s="281">
        <v>6</v>
      </c>
      <c r="G1364" s="334" t="s">
        <v>42</v>
      </c>
      <c r="H1364" s="519">
        <v>2750000</v>
      </c>
      <c r="I1364" s="54">
        <f t="shared" si="486"/>
        <v>16500000</v>
      </c>
      <c r="J1364" s="158">
        <v>0</v>
      </c>
      <c r="K1364" s="56">
        <f t="shared" si="487"/>
        <v>0</v>
      </c>
      <c r="L1364" s="56">
        <f t="shared" si="488"/>
        <v>16500000</v>
      </c>
      <c r="M1364" s="792"/>
      <c r="N1364" s="792"/>
      <c r="O1364" s="792"/>
      <c r="P1364" s="792"/>
      <c r="Q1364" s="174" t="s">
        <v>260</v>
      </c>
      <c r="R1364" s="54">
        <v>990000</v>
      </c>
      <c r="S1364" s="78">
        <f>SUM(F1364*R1364)</f>
        <v>5940000</v>
      </c>
      <c r="T1364" s="79">
        <v>0</v>
      </c>
      <c r="U1364" s="73">
        <f t="shared" si="489"/>
        <v>0</v>
      </c>
      <c r="V1364" s="73">
        <f t="shared" si="490"/>
        <v>5940000</v>
      </c>
      <c r="W1364" s="56">
        <f t="shared" si="491"/>
        <v>5940000</v>
      </c>
      <c r="X1364" s="79">
        <v>0.11</v>
      </c>
      <c r="Y1364" s="56">
        <f t="shared" ref="Y1364" si="493">SUM(W1364+(W1364*X1364))</f>
        <v>6593400</v>
      </c>
    </row>
    <row r="1365" spans="1:25" s="120" customFormat="1" ht="19.5" customHeight="1" x14ac:dyDescent="0.35">
      <c r="A1365" s="787"/>
      <c r="B1365" s="784"/>
      <c r="C1365" s="884"/>
      <c r="D1365" s="787"/>
      <c r="E1365" s="70" t="s">
        <v>558</v>
      </c>
      <c r="F1365" s="281">
        <v>5</v>
      </c>
      <c r="G1365" s="334" t="s">
        <v>42</v>
      </c>
      <c r="H1365" s="768">
        <v>5067568</v>
      </c>
      <c r="I1365" s="54">
        <f t="shared" si="472"/>
        <v>25337840</v>
      </c>
      <c r="J1365" s="311">
        <v>0</v>
      </c>
      <c r="K1365" s="415">
        <f t="shared" si="473"/>
        <v>0</v>
      </c>
      <c r="L1365" s="415">
        <f t="shared" si="474"/>
        <v>25337840</v>
      </c>
      <c r="M1365" s="792"/>
      <c r="N1365" s="792"/>
      <c r="O1365" s="792"/>
      <c r="P1365" s="792"/>
      <c r="Q1365" s="686" t="s">
        <v>258</v>
      </c>
      <c r="R1365" s="481">
        <v>826595</v>
      </c>
      <c r="S1365" s="78">
        <f>SUM(F1365*R1365)</f>
        <v>4132975</v>
      </c>
      <c r="T1365" s="79">
        <v>0</v>
      </c>
      <c r="U1365" s="73">
        <f t="shared" si="475"/>
        <v>0</v>
      </c>
      <c r="V1365" s="73">
        <f t="shared" si="476"/>
        <v>4132975</v>
      </c>
      <c r="W1365" s="56">
        <f t="shared" si="477"/>
        <v>4132975</v>
      </c>
      <c r="X1365" s="79">
        <v>0.11</v>
      </c>
      <c r="Y1365" s="56">
        <f t="shared" si="478"/>
        <v>4587602.25</v>
      </c>
    </row>
    <row r="1366" spans="1:25" s="20" customFormat="1" ht="15.5" x14ac:dyDescent="0.35">
      <c r="A1366" s="787"/>
      <c r="B1366" s="784"/>
      <c r="C1366" s="884"/>
      <c r="D1366" s="787"/>
      <c r="E1366" s="409" t="s">
        <v>242</v>
      </c>
      <c r="F1366" s="281">
        <v>5</v>
      </c>
      <c r="G1366" s="334" t="s">
        <v>42</v>
      </c>
      <c r="H1366" s="519">
        <v>4000000</v>
      </c>
      <c r="I1366" s="54">
        <f t="shared" ref="I1366" si="494">SUM(F1366*H1366)</f>
        <v>20000000</v>
      </c>
      <c r="J1366" s="158">
        <v>0</v>
      </c>
      <c r="K1366" s="56">
        <f t="shared" ref="K1366" si="495">SUM(I1366*J1366)</f>
        <v>0</v>
      </c>
      <c r="L1366" s="56">
        <f t="shared" ref="L1366" si="496">SUM(I1366-K1366)</f>
        <v>20000000</v>
      </c>
      <c r="M1366" s="792"/>
      <c r="N1366" s="792"/>
      <c r="O1366" s="792"/>
      <c r="P1366" s="792"/>
      <c r="Q1366" s="174" t="s">
        <v>260</v>
      </c>
      <c r="R1366" s="54">
        <v>1800000</v>
      </c>
      <c r="S1366" s="78">
        <f>SUM(F1366*R1366)</f>
        <v>9000000</v>
      </c>
      <c r="T1366" s="79">
        <v>0</v>
      </c>
      <c r="U1366" s="73">
        <f t="shared" si="475"/>
        <v>0</v>
      </c>
      <c r="V1366" s="73">
        <f t="shared" si="476"/>
        <v>9000000</v>
      </c>
      <c r="W1366" s="56">
        <f t="shared" si="477"/>
        <v>9000000</v>
      </c>
      <c r="X1366" s="79">
        <v>0.11</v>
      </c>
      <c r="Y1366" s="56">
        <f t="shared" si="478"/>
        <v>9990000</v>
      </c>
    </row>
    <row r="1367" spans="1:25" s="120" customFormat="1" ht="15.5" x14ac:dyDescent="0.35">
      <c r="A1367" s="787"/>
      <c r="B1367" s="784"/>
      <c r="C1367" s="884"/>
      <c r="D1367" s="787"/>
      <c r="E1367" s="70" t="s">
        <v>525</v>
      </c>
      <c r="F1367" s="281">
        <v>1</v>
      </c>
      <c r="G1367" s="334" t="s">
        <v>39</v>
      </c>
      <c r="H1367" s="519">
        <v>2083333</v>
      </c>
      <c r="I1367" s="413">
        <f t="shared" si="472"/>
        <v>2083333</v>
      </c>
      <c r="J1367" s="311">
        <v>0</v>
      </c>
      <c r="K1367" s="415">
        <f t="shared" si="473"/>
        <v>0</v>
      </c>
      <c r="L1367" s="415">
        <f t="shared" si="474"/>
        <v>2083333</v>
      </c>
      <c r="M1367" s="792"/>
      <c r="N1367" s="792"/>
      <c r="O1367" s="792"/>
      <c r="P1367" s="792"/>
      <c r="Q1367" s="686" t="s">
        <v>258</v>
      </c>
      <c r="R1367" s="481">
        <v>268620</v>
      </c>
      <c r="S1367" s="78">
        <f>SUM(F1367*R1367)</f>
        <v>268620</v>
      </c>
      <c r="T1367" s="79">
        <v>0</v>
      </c>
      <c r="U1367" s="73">
        <f t="shared" si="475"/>
        <v>0</v>
      </c>
      <c r="V1367" s="73">
        <f t="shared" si="476"/>
        <v>268620</v>
      </c>
      <c r="W1367" s="56">
        <f t="shared" si="477"/>
        <v>268620</v>
      </c>
      <c r="X1367" s="79">
        <v>0.11</v>
      </c>
      <c r="Y1367" s="56">
        <f t="shared" si="478"/>
        <v>298168.2</v>
      </c>
    </row>
    <row r="1368" spans="1:25" s="120" customFormat="1" ht="19.5" customHeight="1" x14ac:dyDescent="0.35">
      <c r="A1368" s="788"/>
      <c r="B1368" s="785"/>
      <c r="C1368" s="839"/>
      <c r="D1368" s="788"/>
      <c r="E1368" s="90" t="s">
        <v>754</v>
      </c>
      <c r="F1368" s="286">
        <v>2</v>
      </c>
      <c r="G1368" s="335" t="s">
        <v>39</v>
      </c>
      <c r="H1368" s="545">
        <v>2815315</v>
      </c>
      <c r="I1368" s="419">
        <f>SUM(F1368*H1368)</f>
        <v>5630630</v>
      </c>
      <c r="J1368" s="315">
        <v>0</v>
      </c>
      <c r="K1368" s="383">
        <f>SUM(I1368*J1368)</f>
        <v>0</v>
      </c>
      <c r="L1368" s="383">
        <f>SUM(I1368-K1368)</f>
        <v>5630630</v>
      </c>
      <c r="M1368" s="793"/>
      <c r="N1368" s="793"/>
      <c r="O1368" s="793"/>
      <c r="P1368" s="793"/>
      <c r="Q1368" s="689" t="s">
        <v>258</v>
      </c>
      <c r="R1368" s="488">
        <v>424765</v>
      </c>
      <c r="S1368" s="97">
        <f>SUM(F1368*R1368)</f>
        <v>849530</v>
      </c>
      <c r="T1368" s="83">
        <v>0</v>
      </c>
      <c r="U1368" s="81">
        <f>SUM(S1368*T1368)</f>
        <v>0</v>
      </c>
      <c r="V1368" s="81">
        <f>SUM(S1368-U1368)</f>
        <v>849530</v>
      </c>
      <c r="W1368" s="46">
        <f>SUM(V1368)</f>
        <v>849530</v>
      </c>
      <c r="X1368" s="83">
        <v>0.11</v>
      </c>
      <c r="Y1368" s="46">
        <f>SUM(W1368+(W1368*X1368))</f>
        <v>942978.3</v>
      </c>
    </row>
    <row r="1369" spans="1:25" s="120" customFormat="1" ht="15.5" x14ac:dyDescent="0.35">
      <c r="A1369" s="786">
        <v>9</v>
      </c>
      <c r="B1369" s="904">
        <v>46003</v>
      </c>
      <c r="C1369" s="838">
        <v>119801225</v>
      </c>
      <c r="D1369" s="786" t="s">
        <v>528</v>
      </c>
      <c r="E1369" s="86" t="s">
        <v>518</v>
      </c>
      <c r="F1369" s="517">
        <v>1</v>
      </c>
      <c r="G1369" s="336" t="s">
        <v>42</v>
      </c>
      <c r="H1369" s="700">
        <v>2815315.32</v>
      </c>
      <c r="I1369" s="412">
        <f t="shared" ref="I1369:I1371" si="497">SUM(F1369*H1369)</f>
        <v>2815315.32</v>
      </c>
      <c r="J1369" s="319">
        <v>0</v>
      </c>
      <c r="K1369" s="382">
        <f t="shared" ref="K1369:K1371" si="498">SUM(I1369*J1369)</f>
        <v>0</v>
      </c>
      <c r="L1369" s="382">
        <f t="shared" ref="L1369:L1371" si="499">SUM(I1369-K1369)</f>
        <v>2815315.32</v>
      </c>
      <c r="M1369" s="791">
        <f>SUM(L1369:L1379)</f>
        <v>39117567.590000004</v>
      </c>
      <c r="N1369" s="791">
        <f>SUM(M1369*11%)</f>
        <v>4302932.4349000007</v>
      </c>
      <c r="O1369" s="791">
        <f>SUM(M1369*1.5%)</f>
        <v>586763.51384999999</v>
      </c>
      <c r="P1369" s="791">
        <f>SUM(M1369+N1369)</f>
        <v>43420500.024900004</v>
      </c>
      <c r="Q1369" s="727" t="s">
        <v>258</v>
      </c>
      <c r="R1369" s="452">
        <v>459250</v>
      </c>
      <c r="S1369" s="137">
        <f>SUM(F1369*R1369)</f>
        <v>459250</v>
      </c>
      <c r="T1369" s="138">
        <v>0</v>
      </c>
      <c r="U1369" s="129">
        <f t="shared" ref="U1369:U1371" si="500">SUM(S1369*T1369)</f>
        <v>0</v>
      </c>
      <c r="V1369" s="129">
        <f t="shared" ref="V1369:V1371" si="501">SUM(S1369-U1369)</f>
        <v>459250</v>
      </c>
      <c r="W1369" s="134">
        <f t="shared" ref="W1369:W1371" si="502">SUM(V1369)</f>
        <v>459250</v>
      </c>
      <c r="X1369" s="138">
        <v>0.11</v>
      </c>
      <c r="Y1369" s="134">
        <f t="shared" ref="Y1369:Y1371" si="503">SUM(W1369+(W1369*X1369))</f>
        <v>509767.5</v>
      </c>
    </row>
    <row r="1370" spans="1:25" s="120" customFormat="1" ht="15.5" x14ac:dyDescent="0.35">
      <c r="A1370" s="787"/>
      <c r="B1370" s="784"/>
      <c r="C1370" s="884"/>
      <c r="D1370" s="787"/>
      <c r="E1370" s="70" t="s">
        <v>520</v>
      </c>
      <c r="F1370" s="281">
        <v>1</v>
      </c>
      <c r="G1370" s="334" t="s">
        <v>39</v>
      </c>
      <c r="H1370" s="687">
        <v>3096846.85</v>
      </c>
      <c r="I1370" s="413">
        <f t="shared" si="497"/>
        <v>3096846.85</v>
      </c>
      <c r="J1370" s="311">
        <v>0</v>
      </c>
      <c r="K1370" s="415">
        <f t="shared" si="498"/>
        <v>0</v>
      </c>
      <c r="L1370" s="415">
        <f t="shared" si="499"/>
        <v>3096846.85</v>
      </c>
      <c r="M1370" s="792"/>
      <c r="N1370" s="792"/>
      <c r="O1370" s="792"/>
      <c r="P1370" s="792"/>
      <c r="Q1370" s="686" t="s">
        <v>258</v>
      </c>
      <c r="R1370" s="189">
        <v>401830</v>
      </c>
      <c r="S1370" s="78">
        <f>SUM(F1370*R1370)</f>
        <v>401830</v>
      </c>
      <c r="T1370" s="79">
        <v>0</v>
      </c>
      <c r="U1370" s="73">
        <f t="shared" si="500"/>
        <v>0</v>
      </c>
      <c r="V1370" s="73">
        <f t="shared" si="501"/>
        <v>401830</v>
      </c>
      <c r="W1370" s="56">
        <f t="shared" si="502"/>
        <v>401830</v>
      </c>
      <c r="X1370" s="79">
        <v>0.11</v>
      </c>
      <c r="Y1370" s="56">
        <f t="shared" si="503"/>
        <v>446031.3</v>
      </c>
    </row>
    <row r="1371" spans="1:25" s="120" customFormat="1" ht="15.5" x14ac:dyDescent="0.35">
      <c r="A1371" s="787"/>
      <c r="B1371" s="784"/>
      <c r="C1371" s="884"/>
      <c r="D1371" s="787"/>
      <c r="E1371" s="70" t="s">
        <v>523</v>
      </c>
      <c r="F1371" s="281">
        <v>1</v>
      </c>
      <c r="G1371" s="334" t="s">
        <v>39</v>
      </c>
      <c r="H1371" s="687">
        <v>3659909.91</v>
      </c>
      <c r="I1371" s="413">
        <f t="shared" si="497"/>
        <v>3659909.91</v>
      </c>
      <c r="J1371" s="311">
        <v>0</v>
      </c>
      <c r="K1371" s="415">
        <f t="shared" si="498"/>
        <v>0</v>
      </c>
      <c r="L1371" s="415">
        <f t="shared" si="499"/>
        <v>3659909.91</v>
      </c>
      <c r="M1371" s="792"/>
      <c r="N1371" s="792"/>
      <c r="O1371" s="792"/>
      <c r="P1371" s="792"/>
      <c r="Q1371" s="686" t="s">
        <v>258</v>
      </c>
      <c r="R1371" s="189">
        <v>720940</v>
      </c>
      <c r="S1371" s="78">
        <f>SUM(F1371*R1371)</f>
        <v>720940</v>
      </c>
      <c r="T1371" s="79">
        <v>0</v>
      </c>
      <c r="U1371" s="73">
        <f t="shared" si="500"/>
        <v>0</v>
      </c>
      <c r="V1371" s="73">
        <f t="shared" si="501"/>
        <v>720940</v>
      </c>
      <c r="W1371" s="56">
        <f t="shared" si="502"/>
        <v>720940</v>
      </c>
      <c r="X1371" s="79">
        <v>0.11</v>
      </c>
      <c r="Y1371" s="56">
        <f t="shared" si="503"/>
        <v>800243.4</v>
      </c>
    </row>
    <row r="1372" spans="1:25" s="120" customFormat="1" ht="19.5" customHeight="1" x14ac:dyDescent="0.35">
      <c r="A1372" s="787"/>
      <c r="B1372" s="784"/>
      <c r="C1372" s="884"/>
      <c r="D1372" s="787"/>
      <c r="E1372" s="70" t="s">
        <v>557</v>
      </c>
      <c r="F1372" s="281">
        <v>1</v>
      </c>
      <c r="G1372" s="334" t="s">
        <v>39</v>
      </c>
      <c r="H1372" s="687">
        <v>2815315.32</v>
      </c>
      <c r="I1372" s="413">
        <f>SUM(F1372*H1372)</f>
        <v>2815315.32</v>
      </c>
      <c r="J1372" s="311">
        <v>0</v>
      </c>
      <c r="K1372" s="415">
        <f>SUM(I1372*J1372)</f>
        <v>0</v>
      </c>
      <c r="L1372" s="415">
        <f>SUM(I1372-K1372)</f>
        <v>2815315.32</v>
      </c>
      <c r="M1372" s="792"/>
      <c r="N1372" s="792"/>
      <c r="O1372" s="792"/>
      <c r="P1372" s="792"/>
      <c r="Q1372" s="686" t="s">
        <v>258</v>
      </c>
      <c r="R1372" s="481">
        <v>424765</v>
      </c>
      <c r="S1372" s="78">
        <f>SUM(F1372*R1372)</f>
        <v>424765</v>
      </c>
      <c r="T1372" s="79">
        <v>0</v>
      </c>
      <c r="U1372" s="73">
        <f>SUM(S1372*T1372)</f>
        <v>0</v>
      </c>
      <c r="V1372" s="73">
        <f>SUM(S1372-U1372)</f>
        <v>424765</v>
      </c>
      <c r="W1372" s="56">
        <f>SUM(V1372)</f>
        <v>424765</v>
      </c>
      <c r="X1372" s="79">
        <v>0.11</v>
      </c>
      <c r="Y1372" s="56">
        <f>SUM(W1372+(W1372*X1372))</f>
        <v>471489.15</v>
      </c>
    </row>
    <row r="1373" spans="1:25" s="119" customFormat="1" ht="15.5" x14ac:dyDescent="0.35">
      <c r="A1373" s="787"/>
      <c r="B1373" s="784"/>
      <c r="C1373" s="884"/>
      <c r="D1373" s="787"/>
      <c r="E1373" s="70" t="s">
        <v>516</v>
      </c>
      <c r="F1373" s="281">
        <v>1</v>
      </c>
      <c r="G1373" s="334" t="s">
        <v>42</v>
      </c>
      <c r="H1373" s="687">
        <v>1689189.19</v>
      </c>
      <c r="I1373" s="413">
        <f t="shared" ref="I1373:I1378" si="504">SUM(F1373*H1373)</f>
        <v>1689189.19</v>
      </c>
      <c r="J1373" s="158">
        <v>0</v>
      </c>
      <c r="K1373" s="415">
        <f t="shared" ref="K1373:K1378" si="505">SUM(I1373*J1373)</f>
        <v>0</v>
      </c>
      <c r="L1373" s="415">
        <f t="shared" ref="L1373:L1378" si="506">SUM(I1373-K1373)</f>
        <v>1689189.19</v>
      </c>
      <c r="M1373" s="792"/>
      <c r="N1373" s="792"/>
      <c r="O1373" s="792"/>
      <c r="P1373" s="792"/>
      <c r="Q1373" s="686" t="s">
        <v>258</v>
      </c>
      <c r="R1373" s="481">
        <v>264055</v>
      </c>
      <c r="S1373" s="78">
        <f>SUM(F1373*R1373)</f>
        <v>264055</v>
      </c>
      <c r="T1373" s="79">
        <v>0</v>
      </c>
      <c r="U1373" s="73">
        <f t="shared" ref="U1373:U1378" si="507">SUM(S1373*T1373)</f>
        <v>0</v>
      </c>
      <c r="V1373" s="73">
        <f t="shared" ref="V1373:V1378" si="508">SUM(S1373-U1373)</f>
        <v>264055</v>
      </c>
      <c r="W1373" s="56">
        <f t="shared" ref="W1373:W1378" si="509">SUM(V1373)</f>
        <v>264055</v>
      </c>
      <c r="X1373" s="79">
        <v>0.11</v>
      </c>
      <c r="Y1373" s="56">
        <f t="shared" ref="Y1373:Y1378" si="510">SUM(W1373+(W1373*X1373))</f>
        <v>293101.05</v>
      </c>
    </row>
    <row r="1374" spans="1:25" s="120" customFormat="1" ht="15.5" x14ac:dyDescent="0.35">
      <c r="A1374" s="787"/>
      <c r="B1374" s="784"/>
      <c r="C1374" s="884"/>
      <c r="D1374" s="787"/>
      <c r="E1374" s="70" t="s">
        <v>757</v>
      </c>
      <c r="F1374" s="281">
        <v>10</v>
      </c>
      <c r="G1374" s="334" t="s">
        <v>759</v>
      </c>
      <c r="H1374" s="687">
        <v>280000</v>
      </c>
      <c r="I1374" s="413">
        <f t="shared" si="504"/>
        <v>2800000</v>
      </c>
      <c r="J1374" s="311">
        <v>0</v>
      </c>
      <c r="K1374" s="415">
        <f t="shared" si="505"/>
        <v>0</v>
      </c>
      <c r="L1374" s="415">
        <f t="shared" si="506"/>
        <v>2800000</v>
      </c>
      <c r="M1374" s="792"/>
      <c r="N1374" s="792"/>
      <c r="O1374" s="792"/>
      <c r="P1374" s="792"/>
      <c r="Q1374" s="686" t="s">
        <v>758</v>
      </c>
      <c r="R1374" s="189">
        <v>85586</v>
      </c>
      <c r="S1374" s="78">
        <f>SUM(F1374*R1374)</f>
        <v>855860</v>
      </c>
      <c r="T1374" s="79">
        <v>0</v>
      </c>
      <c r="U1374" s="73">
        <f t="shared" si="507"/>
        <v>0</v>
      </c>
      <c r="V1374" s="73">
        <f t="shared" si="508"/>
        <v>855860</v>
      </c>
      <c r="W1374" s="56">
        <f t="shared" si="509"/>
        <v>855860</v>
      </c>
      <c r="X1374" s="79">
        <v>0.11</v>
      </c>
      <c r="Y1374" s="56">
        <f t="shared" si="510"/>
        <v>950004.6</v>
      </c>
    </row>
    <row r="1375" spans="1:25" s="120" customFormat="1" ht="15.5" x14ac:dyDescent="0.35">
      <c r="A1375" s="787"/>
      <c r="B1375" s="784"/>
      <c r="C1375" s="884"/>
      <c r="D1375" s="787"/>
      <c r="E1375" s="70" t="s">
        <v>521</v>
      </c>
      <c r="F1375" s="281">
        <v>1</v>
      </c>
      <c r="G1375" s="334" t="s">
        <v>39</v>
      </c>
      <c r="H1375" s="687">
        <v>6756756.7599999998</v>
      </c>
      <c r="I1375" s="413">
        <f t="shared" si="504"/>
        <v>6756756.7599999998</v>
      </c>
      <c r="J1375" s="311">
        <v>0</v>
      </c>
      <c r="K1375" s="415">
        <f t="shared" si="505"/>
        <v>0</v>
      </c>
      <c r="L1375" s="415">
        <f t="shared" si="506"/>
        <v>6756756.7599999998</v>
      </c>
      <c r="M1375" s="792"/>
      <c r="N1375" s="792"/>
      <c r="O1375" s="792"/>
      <c r="P1375" s="792"/>
      <c r="Q1375" s="686" t="s">
        <v>258</v>
      </c>
      <c r="R1375" s="481">
        <v>1561285</v>
      </c>
      <c r="S1375" s="78">
        <f>SUM(F1375*R1375)</f>
        <v>1561285</v>
      </c>
      <c r="T1375" s="79">
        <v>0</v>
      </c>
      <c r="U1375" s="73">
        <f t="shared" si="507"/>
        <v>0</v>
      </c>
      <c r="V1375" s="73">
        <f t="shared" si="508"/>
        <v>1561285</v>
      </c>
      <c r="W1375" s="56">
        <f t="shared" si="509"/>
        <v>1561285</v>
      </c>
      <c r="X1375" s="79">
        <v>0.11</v>
      </c>
      <c r="Y1375" s="56">
        <f t="shared" si="510"/>
        <v>1733026.35</v>
      </c>
    </row>
    <row r="1376" spans="1:25" ht="15.5" x14ac:dyDescent="0.35">
      <c r="A1376" s="787"/>
      <c r="B1376" s="784"/>
      <c r="C1376" s="884"/>
      <c r="D1376" s="787"/>
      <c r="E1376" s="70" t="s">
        <v>524</v>
      </c>
      <c r="F1376" s="281">
        <v>1</v>
      </c>
      <c r="G1376" s="334" t="s">
        <v>39</v>
      </c>
      <c r="H1376" s="687">
        <v>2533783.7799999998</v>
      </c>
      <c r="I1376" s="413">
        <f t="shared" ref="I1376" si="511">SUM(F1376*H1376)</f>
        <v>2533783.7799999998</v>
      </c>
      <c r="J1376" s="311">
        <v>0</v>
      </c>
      <c r="K1376" s="415">
        <f t="shared" ref="K1376" si="512">SUM(I1376*J1376)</f>
        <v>0</v>
      </c>
      <c r="L1376" s="415">
        <f t="shared" ref="L1376" si="513">SUM(I1376-K1376)</f>
        <v>2533783.7799999998</v>
      </c>
      <c r="M1376" s="792"/>
      <c r="N1376" s="792"/>
      <c r="O1376" s="792"/>
      <c r="P1376" s="792"/>
      <c r="Q1376" s="686" t="s">
        <v>258</v>
      </c>
      <c r="R1376" s="53">
        <v>473110</v>
      </c>
      <c r="S1376" s="78">
        <f>SUM(F1376*R1376)</f>
        <v>473110</v>
      </c>
      <c r="T1376" s="79">
        <v>0</v>
      </c>
      <c r="U1376" s="73">
        <f t="shared" ref="U1376" si="514">SUM(S1376*T1376)</f>
        <v>0</v>
      </c>
      <c r="V1376" s="73">
        <f t="shared" ref="V1376" si="515">SUM(S1376-U1376)</f>
        <v>473110</v>
      </c>
      <c r="W1376" s="56">
        <f t="shared" si="509"/>
        <v>473110</v>
      </c>
      <c r="X1376" s="79">
        <v>0.11</v>
      </c>
      <c r="Y1376" s="56">
        <f t="shared" ref="Y1376" si="516">SUM(W1376+(W1376*X1376))</f>
        <v>525152.1</v>
      </c>
    </row>
    <row r="1377" spans="1:125" s="120" customFormat="1" ht="15.5" x14ac:dyDescent="0.35">
      <c r="A1377" s="787"/>
      <c r="B1377" s="784"/>
      <c r="C1377" s="884"/>
      <c r="D1377" s="787"/>
      <c r="E1377" s="70" t="s">
        <v>522</v>
      </c>
      <c r="F1377" s="281">
        <v>1</v>
      </c>
      <c r="G1377" s="334" t="s">
        <v>39</v>
      </c>
      <c r="H1377" s="687">
        <v>7319819.8200000003</v>
      </c>
      <c r="I1377" s="413">
        <f t="shared" si="504"/>
        <v>7319819.8200000003</v>
      </c>
      <c r="J1377" s="311">
        <v>0</v>
      </c>
      <c r="K1377" s="415">
        <f t="shared" si="505"/>
        <v>0</v>
      </c>
      <c r="L1377" s="415">
        <f t="shared" si="506"/>
        <v>7319819.8200000003</v>
      </c>
      <c r="M1377" s="792"/>
      <c r="N1377" s="792"/>
      <c r="O1377" s="792"/>
      <c r="P1377" s="792"/>
      <c r="Q1377" s="686" t="s">
        <v>258</v>
      </c>
      <c r="R1377" s="481">
        <v>2417690</v>
      </c>
      <c r="S1377" s="78">
        <f>SUM(F1377*R1377)</f>
        <v>2417690</v>
      </c>
      <c r="T1377" s="79">
        <v>0</v>
      </c>
      <c r="U1377" s="73">
        <f t="shared" si="507"/>
        <v>0</v>
      </c>
      <c r="V1377" s="73">
        <f t="shared" si="508"/>
        <v>2417690</v>
      </c>
      <c r="W1377" s="56">
        <f t="shared" si="509"/>
        <v>2417690</v>
      </c>
      <c r="X1377" s="79">
        <v>0.11</v>
      </c>
      <c r="Y1377" s="56">
        <f t="shared" si="510"/>
        <v>2683635.9</v>
      </c>
    </row>
    <row r="1378" spans="1:125" s="120" customFormat="1" ht="15.5" x14ac:dyDescent="0.35">
      <c r="A1378" s="787"/>
      <c r="B1378" s="784"/>
      <c r="C1378" s="884"/>
      <c r="D1378" s="787"/>
      <c r="E1378" s="70" t="s">
        <v>517</v>
      </c>
      <c r="F1378" s="281">
        <v>1</v>
      </c>
      <c r="G1378" s="334" t="s">
        <v>42</v>
      </c>
      <c r="H1378" s="687">
        <v>2815315.32</v>
      </c>
      <c r="I1378" s="413">
        <f t="shared" si="504"/>
        <v>2815315.32</v>
      </c>
      <c r="J1378" s="158">
        <v>0</v>
      </c>
      <c r="K1378" s="415">
        <f t="shared" si="505"/>
        <v>0</v>
      </c>
      <c r="L1378" s="415">
        <f t="shared" si="506"/>
        <v>2815315.32</v>
      </c>
      <c r="M1378" s="792"/>
      <c r="N1378" s="792"/>
      <c r="O1378" s="792"/>
      <c r="P1378" s="792"/>
      <c r="Q1378" s="686" t="s">
        <v>258</v>
      </c>
      <c r="R1378" s="481">
        <v>473110</v>
      </c>
      <c r="S1378" s="78">
        <f>SUM(F1378*R1378)</f>
        <v>473110</v>
      </c>
      <c r="T1378" s="79">
        <v>0</v>
      </c>
      <c r="U1378" s="73">
        <f t="shared" si="507"/>
        <v>0</v>
      </c>
      <c r="V1378" s="73">
        <f t="shared" si="508"/>
        <v>473110</v>
      </c>
      <c r="W1378" s="56">
        <f t="shared" si="509"/>
        <v>473110</v>
      </c>
      <c r="X1378" s="79">
        <v>0.11</v>
      </c>
      <c r="Y1378" s="56">
        <f t="shared" si="510"/>
        <v>525152.1</v>
      </c>
    </row>
    <row r="1379" spans="1:125" s="20" customFormat="1" ht="15.5" x14ac:dyDescent="0.35">
      <c r="A1379" s="788"/>
      <c r="B1379" s="785"/>
      <c r="C1379" s="839"/>
      <c r="D1379" s="788"/>
      <c r="E1379" s="721" t="s">
        <v>556</v>
      </c>
      <c r="F1379" s="286">
        <v>1</v>
      </c>
      <c r="G1379" s="335" t="s">
        <v>39</v>
      </c>
      <c r="H1379" s="688">
        <v>2815315.32</v>
      </c>
      <c r="I1379" s="44">
        <f>SUM(F1379*H1379)</f>
        <v>2815315.32</v>
      </c>
      <c r="J1379" s="136">
        <v>0</v>
      </c>
      <c r="K1379" s="46">
        <f>SUM(I1379*J1379)</f>
        <v>0</v>
      </c>
      <c r="L1379" s="46">
        <f>SUM(I1379-K1379)</f>
        <v>2815315.32</v>
      </c>
      <c r="M1379" s="793"/>
      <c r="N1379" s="793"/>
      <c r="O1379" s="793"/>
      <c r="P1379" s="793"/>
      <c r="Q1379" s="266" t="s">
        <v>260</v>
      </c>
      <c r="R1379" s="44">
        <v>424765</v>
      </c>
      <c r="S1379" s="97">
        <f>SUM(F1379*R1379)</f>
        <v>424765</v>
      </c>
      <c r="T1379" s="83">
        <v>0</v>
      </c>
      <c r="U1379" s="81">
        <f>SUM(S1379*T1379)</f>
        <v>0</v>
      </c>
      <c r="V1379" s="81">
        <f>SUM(S1379-U1379)</f>
        <v>424765</v>
      </c>
      <c r="W1379" s="46">
        <f>SUM(V1379)</f>
        <v>424765</v>
      </c>
      <c r="X1379" s="83">
        <v>0.11</v>
      </c>
      <c r="Y1379" s="46">
        <f>SUM(W1379+(W1379*X1379))</f>
        <v>471489.15</v>
      </c>
    </row>
    <row r="1380" spans="1:125" s="20" customFormat="1" ht="15.5" x14ac:dyDescent="0.35">
      <c r="A1380" s="139">
        <v>10</v>
      </c>
      <c r="B1380" s="140">
        <v>46006</v>
      </c>
      <c r="C1380" s="141" t="s">
        <v>760</v>
      </c>
      <c r="D1380" s="139" t="s">
        <v>345</v>
      </c>
      <c r="E1380" s="190" t="s">
        <v>761</v>
      </c>
      <c r="F1380" s="231">
        <v>3</v>
      </c>
      <c r="G1380" s="531" t="s">
        <v>52</v>
      </c>
      <c r="H1380" s="146">
        <v>690000</v>
      </c>
      <c r="I1380" s="145">
        <f t="shared" ref="I1380" si="517">SUM(F1380*H1380)</f>
        <v>2070000</v>
      </c>
      <c r="J1380" s="152">
        <v>0</v>
      </c>
      <c r="K1380" s="146">
        <f t="shared" ref="K1380" si="518">SUM(I1380*J1380)</f>
        <v>0</v>
      </c>
      <c r="L1380" s="146">
        <f t="shared" ref="L1380" si="519">SUM(I1380-K1380)</f>
        <v>2070000</v>
      </c>
      <c r="M1380" s="146">
        <f>SUM(L1380:L1380)</f>
        <v>2070000</v>
      </c>
      <c r="N1380" s="146">
        <f>SUM(M1380*11%)</f>
        <v>227700</v>
      </c>
      <c r="O1380" s="146">
        <f>SUM(M1380*1.5%)</f>
        <v>31050</v>
      </c>
      <c r="P1380" s="146">
        <f>SUM(M1380+N1380)</f>
        <v>2297700</v>
      </c>
      <c r="Q1380" s="250" t="s">
        <v>762</v>
      </c>
      <c r="R1380" s="772">
        <v>690000</v>
      </c>
      <c r="S1380" s="148">
        <f>SUM(F1380*R1380)</f>
        <v>2070000</v>
      </c>
      <c r="T1380" s="149">
        <v>0.15</v>
      </c>
      <c r="U1380" s="121">
        <f t="shared" ref="U1380" si="520">SUM(S1380*T1380)</f>
        <v>310500</v>
      </c>
      <c r="V1380" s="121">
        <f>SUM(S1380-U1380)</f>
        <v>1759500</v>
      </c>
      <c r="W1380" s="146">
        <f>SUM(V1380)</f>
        <v>1759500</v>
      </c>
      <c r="X1380" s="149">
        <v>0.11</v>
      </c>
      <c r="Y1380" s="146">
        <f t="shared" ref="Y1380" si="521">SUM(W1380+(W1380*X1380))</f>
        <v>1953045</v>
      </c>
    </row>
    <row r="1381" spans="1:125" s="20" customFormat="1" ht="15.5" x14ac:dyDescent="0.35">
      <c r="A1381" s="139">
        <v>11</v>
      </c>
      <c r="B1381" s="140">
        <v>46006</v>
      </c>
      <c r="C1381" s="141">
        <v>119821225</v>
      </c>
      <c r="D1381" s="139" t="s">
        <v>185</v>
      </c>
      <c r="E1381" s="90" t="s">
        <v>764</v>
      </c>
      <c r="F1381" s="286">
        <v>3</v>
      </c>
      <c r="G1381" s="335" t="s">
        <v>45</v>
      </c>
      <c r="H1381" s="773">
        <v>2700000</v>
      </c>
      <c r="I1381" s="44">
        <f t="shared" ref="I1381" si="522">SUM(F1381*H1381)</f>
        <v>8100000</v>
      </c>
      <c r="J1381" s="136">
        <v>0</v>
      </c>
      <c r="K1381" s="46">
        <f t="shared" ref="K1381" si="523">SUM(I1381*J1381)</f>
        <v>0</v>
      </c>
      <c r="L1381" s="46">
        <f t="shared" ref="L1381" si="524">SUM(I1381-K1381)</f>
        <v>8100000</v>
      </c>
      <c r="M1381" s="146">
        <f>SUM(L1381:L1381)</f>
        <v>8100000</v>
      </c>
      <c r="N1381" s="146">
        <f t="shared" ref="N1381" si="525">SUM(M1381*11%)</f>
        <v>891000</v>
      </c>
      <c r="O1381" s="146">
        <f>SUM(M1381*1.375%)</f>
        <v>111375</v>
      </c>
      <c r="P1381" s="146">
        <f>SUM(M1381+N1381)</f>
        <v>8991000</v>
      </c>
      <c r="Q1381" s="266" t="s">
        <v>140</v>
      </c>
      <c r="R1381" s="44">
        <v>2700000</v>
      </c>
      <c r="S1381" s="97">
        <f>SUM(F1381*R1381)</f>
        <v>8100000</v>
      </c>
      <c r="T1381" s="83">
        <v>0.25</v>
      </c>
      <c r="U1381" s="81">
        <f t="shared" ref="U1381" si="526">SUM(S1381*T1381)</f>
        <v>2025000</v>
      </c>
      <c r="V1381" s="81">
        <f t="shared" ref="V1381" si="527">SUM(S1381-U1381)</f>
        <v>6075000</v>
      </c>
      <c r="W1381" s="46">
        <f t="shared" ref="W1381:W1435" si="528">SUM(V1381)</f>
        <v>6075000</v>
      </c>
      <c r="X1381" s="83">
        <v>0.11</v>
      </c>
      <c r="Y1381" s="46">
        <f t="shared" ref="Y1381" si="529">SUM(W1381+(W1381*X1381))</f>
        <v>6743250</v>
      </c>
    </row>
    <row r="1382" spans="1:125" s="47" customFormat="1" ht="15.5" x14ac:dyDescent="0.35">
      <c r="A1382" s="230">
        <v>12</v>
      </c>
      <c r="B1382" s="140">
        <v>46008</v>
      </c>
      <c r="C1382" s="141">
        <v>119841225</v>
      </c>
      <c r="D1382" s="139" t="s">
        <v>72</v>
      </c>
      <c r="E1382" s="308" t="s">
        <v>548</v>
      </c>
      <c r="F1382" s="314">
        <v>1</v>
      </c>
      <c r="G1382" s="315" t="s">
        <v>42</v>
      </c>
      <c r="H1382" s="697">
        <v>900000</v>
      </c>
      <c r="I1382" s="95">
        <f>SUM(F1382*H1382)</f>
        <v>900000</v>
      </c>
      <c r="J1382" s="593">
        <v>0</v>
      </c>
      <c r="K1382" s="146">
        <f t="shared" ref="K1382:K1383" si="530">SUM(I1382*J1382)</f>
        <v>0</v>
      </c>
      <c r="L1382" s="146">
        <f t="shared" ref="L1382:L1383" si="531">SUM(I1382-K1382)</f>
        <v>900000</v>
      </c>
      <c r="M1382" s="121">
        <f>SUM(L1382:L1382)</f>
        <v>900000</v>
      </c>
      <c r="N1382" s="121">
        <f>SUM(M1382*11%)</f>
        <v>99000</v>
      </c>
      <c r="O1382" s="121"/>
      <c r="P1382" s="121">
        <f>SUM(M1382+N1382)</f>
        <v>999000</v>
      </c>
      <c r="Q1382" s="698" t="s">
        <v>73</v>
      </c>
      <c r="R1382" s="699">
        <v>300000</v>
      </c>
      <c r="S1382" s="420">
        <f>SUM(F1382*R1382)</f>
        <v>300000</v>
      </c>
      <c r="T1382" s="421">
        <v>0.25</v>
      </c>
      <c r="U1382" s="351">
        <f t="shared" ref="U1382" si="532">SUM(S1382*T1382)</f>
        <v>75000</v>
      </c>
      <c r="V1382" s="351">
        <f t="shared" ref="V1382" si="533">SUM(S1382-U1382)</f>
        <v>225000</v>
      </c>
      <c r="W1382" s="383">
        <f t="shared" si="528"/>
        <v>225000</v>
      </c>
      <c r="X1382" s="421">
        <v>0.11</v>
      </c>
      <c r="Y1382" s="383">
        <f>SUM(W1382+(W1382*X1382))</f>
        <v>249750</v>
      </c>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c r="CT1382"/>
      <c r="CU1382"/>
      <c r="CV1382"/>
      <c r="CW1382"/>
      <c r="CX1382"/>
      <c r="CY1382"/>
      <c r="CZ1382"/>
      <c r="DA1382"/>
      <c r="DB1382"/>
      <c r="DC1382"/>
      <c r="DD1382"/>
      <c r="DE1382"/>
      <c r="DF1382"/>
      <c r="DG1382"/>
      <c r="DH1382"/>
      <c r="DI1382"/>
      <c r="DJ1382"/>
      <c r="DK1382"/>
      <c r="DL1382"/>
      <c r="DM1382"/>
      <c r="DN1382"/>
      <c r="DO1382"/>
      <c r="DP1382"/>
      <c r="DQ1382"/>
      <c r="DR1382"/>
      <c r="DS1382"/>
      <c r="DT1382"/>
      <c r="DU1382"/>
    </row>
    <row r="1383" spans="1:125" ht="15.5" x14ac:dyDescent="0.35">
      <c r="A1383" s="230">
        <v>13</v>
      </c>
      <c r="B1383" s="140">
        <v>46008</v>
      </c>
      <c r="C1383" s="141">
        <v>119851225</v>
      </c>
      <c r="D1383" s="139" t="s">
        <v>72</v>
      </c>
      <c r="E1383" s="98" t="s">
        <v>766</v>
      </c>
      <c r="F1383" s="144">
        <v>1</v>
      </c>
      <c r="G1383" s="101" t="s">
        <v>39</v>
      </c>
      <c r="H1383" s="99">
        <v>815000</v>
      </c>
      <c r="I1383" s="145">
        <f>SUM(F1383*H1383)</f>
        <v>815000</v>
      </c>
      <c r="J1383" s="101">
        <v>0</v>
      </c>
      <c r="K1383" s="146">
        <f t="shared" si="530"/>
        <v>0</v>
      </c>
      <c r="L1383" s="146">
        <f t="shared" si="531"/>
        <v>815000</v>
      </c>
      <c r="M1383" s="121">
        <f>SUM(L1383:L1383)</f>
        <v>815000</v>
      </c>
      <c r="N1383" s="121">
        <f>SUM(M1383*11%)</f>
        <v>89650</v>
      </c>
      <c r="O1383" s="121"/>
      <c r="P1383" s="121">
        <f>SUM(M1383+N1383)</f>
        <v>904650</v>
      </c>
      <c r="Q1383" s="264" t="s">
        <v>73</v>
      </c>
      <c r="R1383" s="265">
        <v>485000</v>
      </c>
      <c r="S1383" s="148">
        <f>SUM(F1383*R1383)</f>
        <v>485000</v>
      </c>
      <c r="T1383" s="149">
        <v>0.25</v>
      </c>
      <c r="U1383" s="121">
        <f t="shared" ref="U1383" si="534">SUM(S1383*T1383)</f>
        <v>121250</v>
      </c>
      <c r="V1383" s="121">
        <f t="shared" ref="V1383" si="535">SUM(S1383-U1383)</f>
        <v>363750</v>
      </c>
      <c r="W1383" s="146">
        <f t="shared" si="528"/>
        <v>363750</v>
      </c>
      <c r="X1383" s="149">
        <v>0.11</v>
      </c>
      <c r="Y1383" s="146">
        <f>SUM(W1383+(W1383*X1383))</f>
        <v>403762.5</v>
      </c>
    </row>
    <row r="1384" spans="1:125" s="120" customFormat="1" ht="15.5" x14ac:dyDescent="0.35">
      <c r="A1384" s="817">
        <v>14</v>
      </c>
      <c r="B1384" s="864">
        <v>45996</v>
      </c>
      <c r="C1384" s="817">
        <v>119861225</v>
      </c>
      <c r="D1384" s="817" t="s">
        <v>37</v>
      </c>
      <c r="E1384" s="172" t="s">
        <v>356</v>
      </c>
      <c r="F1384" s="318">
        <v>1</v>
      </c>
      <c r="G1384" s="319" t="s">
        <v>52</v>
      </c>
      <c r="H1384" s="320">
        <v>361250</v>
      </c>
      <c r="I1384" s="412">
        <f t="shared" ref="I1384" si="536">SUM(F1384*H1384)</f>
        <v>361250</v>
      </c>
      <c r="J1384" s="319">
        <v>0.2</v>
      </c>
      <c r="K1384" s="382">
        <f t="shared" ref="K1384" si="537">SUM(I1384*J1384)</f>
        <v>72250</v>
      </c>
      <c r="L1384" s="382">
        <f>SUM(I1384-K1384)</f>
        <v>289000</v>
      </c>
      <c r="M1384" s="205">
        <f>SUM(L1384:L1429)</f>
        <v>117129906.2</v>
      </c>
      <c r="N1384" s="205">
        <f>SUM(M1384*11%)</f>
        <v>12884289.682</v>
      </c>
      <c r="O1384" s="187"/>
      <c r="P1384" s="229">
        <f>SUM(M1384+N1384)</f>
        <v>130014195.882</v>
      </c>
      <c r="Q1384" s="485" t="s">
        <v>227</v>
      </c>
      <c r="R1384" s="337">
        <v>97117</v>
      </c>
      <c r="S1384" s="649">
        <f>SUM(F1384*R1384)</f>
        <v>97117</v>
      </c>
      <c r="T1384" s="638">
        <v>0</v>
      </c>
      <c r="U1384" s="239">
        <f t="shared" ref="U1384" si="538">SUM(S1384*T1384)</f>
        <v>0</v>
      </c>
      <c r="V1384" s="239">
        <f t="shared" ref="V1384" si="539">SUM(S1384-U1384)</f>
        <v>97117</v>
      </c>
      <c r="W1384" s="238">
        <f t="shared" si="528"/>
        <v>97117</v>
      </c>
      <c r="X1384" s="638">
        <v>0.11</v>
      </c>
      <c r="Y1384" s="238">
        <f t="shared" ref="Y1384:Y1425" si="540">SUM(W1384+(W1384*X1384))</f>
        <v>107799.87</v>
      </c>
    </row>
    <row r="1385" spans="1:125" s="120" customFormat="1" ht="15.5" x14ac:dyDescent="0.35">
      <c r="A1385" s="818"/>
      <c r="B1385" s="865"/>
      <c r="C1385" s="818"/>
      <c r="D1385" s="818"/>
      <c r="E1385" s="125" t="s">
        <v>85</v>
      </c>
      <c r="F1385" s="75">
        <v>1</v>
      </c>
      <c r="G1385" s="311" t="s">
        <v>39</v>
      </c>
      <c r="H1385" s="157">
        <v>627000</v>
      </c>
      <c r="I1385" s="413">
        <f t="shared" ref="I1385:I1390" si="541">SUM(F1385*H1385)</f>
        <v>627000</v>
      </c>
      <c r="J1385" s="311">
        <v>0</v>
      </c>
      <c r="K1385" s="415">
        <f t="shared" ref="K1385:K1391" si="542">SUM(I1385*J1385)</f>
        <v>0</v>
      </c>
      <c r="L1385" s="415">
        <f>SUM(I1385-K1385)</f>
        <v>627000</v>
      </c>
      <c r="M1385" s="197"/>
      <c r="N1385" s="197"/>
      <c r="O1385" s="197"/>
      <c r="P1385" s="352"/>
      <c r="Q1385" s="484" t="s">
        <v>258</v>
      </c>
      <c r="R1385" s="206">
        <v>270930</v>
      </c>
      <c r="S1385" s="155">
        <f>SUM(F1385*R1385)</f>
        <v>270930</v>
      </c>
      <c r="T1385" s="156">
        <v>0</v>
      </c>
      <c r="U1385" s="480">
        <f t="shared" ref="U1385:U1389" si="543">SUM(S1385*T1385)</f>
        <v>0</v>
      </c>
      <c r="V1385" s="480">
        <f t="shared" ref="V1385:V1392" si="544">SUM(S1385-U1385)</f>
        <v>270930</v>
      </c>
      <c r="W1385" s="424">
        <f t="shared" si="528"/>
        <v>270930</v>
      </c>
      <c r="X1385" s="156">
        <v>0.11</v>
      </c>
      <c r="Y1385" s="424">
        <f t="shared" si="540"/>
        <v>300732.3</v>
      </c>
    </row>
    <row r="1386" spans="1:125" s="120" customFormat="1" ht="15.5" x14ac:dyDescent="0.35">
      <c r="A1386" s="818"/>
      <c r="B1386" s="865"/>
      <c r="C1386" s="818"/>
      <c r="D1386" s="818"/>
      <c r="E1386" s="125" t="s">
        <v>353</v>
      </c>
      <c r="F1386" s="310">
        <v>25</v>
      </c>
      <c r="G1386" s="311" t="s">
        <v>45</v>
      </c>
      <c r="H1386" s="157">
        <v>27000</v>
      </c>
      <c r="I1386" s="413">
        <f t="shared" si="541"/>
        <v>675000</v>
      </c>
      <c r="J1386" s="311">
        <v>0.2</v>
      </c>
      <c r="K1386" s="415">
        <f t="shared" si="542"/>
        <v>135000</v>
      </c>
      <c r="L1386" s="415">
        <f>SUM(I1386-K1386)</f>
        <v>540000</v>
      </c>
      <c r="M1386" s="57"/>
      <c r="N1386" s="57"/>
      <c r="O1386" s="197"/>
      <c r="P1386" s="57"/>
      <c r="Q1386" s="484" t="s">
        <v>88</v>
      </c>
      <c r="R1386" s="206">
        <v>9009</v>
      </c>
      <c r="S1386" s="155">
        <f>SUM(F1386*R1386)</f>
        <v>225225</v>
      </c>
      <c r="T1386" s="156">
        <v>0</v>
      </c>
      <c r="U1386" s="480">
        <f t="shared" si="543"/>
        <v>0</v>
      </c>
      <c r="V1386" s="480">
        <f t="shared" si="544"/>
        <v>225225</v>
      </c>
      <c r="W1386" s="424">
        <f t="shared" si="528"/>
        <v>225225</v>
      </c>
      <c r="X1386" s="156">
        <v>0</v>
      </c>
      <c r="Y1386" s="424">
        <f t="shared" si="540"/>
        <v>225225</v>
      </c>
    </row>
    <row r="1387" spans="1:125" s="120" customFormat="1" ht="15.5" x14ac:dyDescent="0.35">
      <c r="A1387" s="818"/>
      <c r="B1387" s="865"/>
      <c r="C1387" s="818"/>
      <c r="D1387" s="818"/>
      <c r="E1387" s="282" t="s">
        <v>177</v>
      </c>
      <c r="F1387" s="310">
        <v>1</v>
      </c>
      <c r="G1387" s="311" t="s">
        <v>39</v>
      </c>
      <c r="H1387" s="312">
        <v>983000</v>
      </c>
      <c r="I1387" s="413">
        <f t="shared" si="541"/>
        <v>983000</v>
      </c>
      <c r="J1387" s="311">
        <v>0</v>
      </c>
      <c r="K1387" s="415">
        <f t="shared" si="542"/>
        <v>0</v>
      </c>
      <c r="L1387" s="415">
        <f t="shared" ref="L1387:L1388" si="545">SUM(I1387-K1387)</f>
        <v>983000</v>
      </c>
      <c r="M1387" s="220"/>
      <c r="N1387" s="220"/>
      <c r="O1387" s="197"/>
      <c r="P1387" s="352"/>
      <c r="Q1387" s="484" t="s">
        <v>258</v>
      </c>
      <c r="R1387" s="483">
        <v>424765</v>
      </c>
      <c r="S1387" s="155">
        <f>SUM(F1387*R1387)</f>
        <v>424765</v>
      </c>
      <c r="T1387" s="156">
        <v>0</v>
      </c>
      <c r="U1387" s="480">
        <f t="shared" si="543"/>
        <v>0</v>
      </c>
      <c r="V1387" s="480">
        <f t="shared" si="544"/>
        <v>424765</v>
      </c>
      <c r="W1387" s="424">
        <f t="shared" si="528"/>
        <v>424765</v>
      </c>
      <c r="X1387" s="156">
        <v>0.11</v>
      </c>
      <c r="Y1387" s="424">
        <f t="shared" si="540"/>
        <v>471489.15</v>
      </c>
    </row>
    <row r="1388" spans="1:125" s="120" customFormat="1" ht="15.5" x14ac:dyDescent="0.35">
      <c r="A1388" s="818"/>
      <c r="B1388" s="865"/>
      <c r="C1388" s="818"/>
      <c r="D1388" s="818"/>
      <c r="E1388" s="282" t="s">
        <v>724</v>
      </c>
      <c r="F1388" s="310">
        <v>9</v>
      </c>
      <c r="G1388" s="311" t="s">
        <v>648</v>
      </c>
      <c r="H1388" s="312">
        <v>287500</v>
      </c>
      <c r="I1388" s="413">
        <f t="shared" si="541"/>
        <v>2587500</v>
      </c>
      <c r="J1388" s="311">
        <v>0.2</v>
      </c>
      <c r="K1388" s="415">
        <f t="shared" si="542"/>
        <v>517500</v>
      </c>
      <c r="L1388" s="415">
        <f t="shared" si="545"/>
        <v>2070000</v>
      </c>
      <c r="M1388" s="57"/>
      <c r="N1388" s="57"/>
      <c r="O1388" s="197"/>
      <c r="P1388" s="57"/>
      <c r="Q1388" s="484" t="s">
        <v>258</v>
      </c>
      <c r="R1388" s="483">
        <v>424765</v>
      </c>
      <c r="S1388" s="155">
        <f>SUM(F1388*R1388)</f>
        <v>3822885</v>
      </c>
      <c r="T1388" s="156">
        <v>0</v>
      </c>
      <c r="U1388" s="480">
        <f t="shared" si="543"/>
        <v>0</v>
      </c>
      <c r="V1388" s="480">
        <f t="shared" si="544"/>
        <v>3822885</v>
      </c>
      <c r="W1388" s="424">
        <f t="shared" si="528"/>
        <v>3822885</v>
      </c>
      <c r="X1388" s="156">
        <v>0.11</v>
      </c>
      <c r="Y1388" s="424">
        <f t="shared" si="540"/>
        <v>4243402.3499999996</v>
      </c>
    </row>
    <row r="1389" spans="1:125" s="120" customFormat="1" ht="15.5" x14ac:dyDescent="0.35">
      <c r="A1389" s="818"/>
      <c r="B1389" s="865"/>
      <c r="C1389" s="818"/>
      <c r="D1389" s="818"/>
      <c r="E1389" s="125" t="s">
        <v>359</v>
      </c>
      <c r="F1389" s="732">
        <v>4</v>
      </c>
      <c r="G1389" s="158" t="s">
        <v>45</v>
      </c>
      <c r="H1389" s="157">
        <v>160000</v>
      </c>
      <c r="I1389" s="413">
        <f t="shared" si="541"/>
        <v>640000</v>
      </c>
      <c r="J1389" s="311">
        <v>0.2</v>
      </c>
      <c r="K1389" s="415">
        <f t="shared" si="542"/>
        <v>128000</v>
      </c>
      <c r="L1389" s="415">
        <f t="shared" ref="L1389:L1392" si="546">SUM(I1389-K1389)</f>
        <v>512000</v>
      </c>
      <c r="M1389" s="57"/>
      <c r="N1389" s="57"/>
      <c r="O1389" s="197"/>
      <c r="P1389" s="57"/>
      <c r="Q1389" s="484" t="s">
        <v>88</v>
      </c>
      <c r="R1389" s="483">
        <v>54100</v>
      </c>
      <c r="S1389" s="155">
        <f>SUM(F1389*R1389)</f>
        <v>216400</v>
      </c>
      <c r="T1389" s="156">
        <v>0</v>
      </c>
      <c r="U1389" s="480">
        <f t="shared" si="543"/>
        <v>0</v>
      </c>
      <c r="V1389" s="480">
        <f t="shared" si="544"/>
        <v>216400</v>
      </c>
      <c r="W1389" s="424">
        <f t="shared" si="528"/>
        <v>216400</v>
      </c>
      <c r="X1389" s="156">
        <v>0.11</v>
      </c>
      <c r="Y1389" s="424">
        <f t="shared" si="540"/>
        <v>240204</v>
      </c>
    </row>
    <row r="1390" spans="1:125" s="120" customFormat="1" ht="15.5" x14ac:dyDescent="0.35">
      <c r="A1390" s="818"/>
      <c r="B1390" s="865"/>
      <c r="C1390" s="818"/>
      <c r="D1390" s="818"/>
      <c r="E1390" s="125" t="s">
        <v>354</v>
      </c>
      <c r="F1390" s="732">
        <v>4</v>
      </c>
      <c r="G1390" s="158" t="s">
        <v>45</v>
      </c>
      <c r="H1390" s="157">
        <v>145000</v>
      </c>
      <c r="I1390" s="413">
        <f t="shared" si="541"/>
        <v>580000</v>
      </c>
      <c r="J1390" s="311">
        <v>0.2</v>
      </c>
      <c r="K1390" s="415">
        <f t="shared" si="542"/>
        <v>116000</v>
      </c>
      <c r="L1390" s="415">
        <f t="shared" si="546"/>
        <v>464000</v>
      </c>
      <c r="M1390" s="57"/>
      <c r="N1390" s="57"/>
      <c r="O1390" s="197"/>
      <c r="P1390" s="57"/>
      <c r="Q1390" s="484" t="s">
        <v>88</v>
      </c>
      <c r="R1390" s="483">
        <v>52300</v>
      </c>
      <c r="S1390" s="155">
        <f>SUM(F1390*R1390)</f>
        <v>209200</v>
      </c>
      <c r="T1390" s="156">
        <v>0</v>
      </c>
      <c r="U1390" s="480">
        <f t="shared" ref="U1390:U1408" si="547">SUM(S1390*T1390)</f>
        <v>0</v>
      </c>
      <c r="V1390" s="480">
        <f t="shared" si="544"/>
        <v>209200</v>
      </c>
      <c r="W1390" s="424">
        <f t="shared" si="528"/>
        <v>209200</v>
      </c>
      <c r="X1390" s="156">
        <v>0.11</v>
      </c>
      <c r="Y1390" s="424">
        <f t="shared" si="540"/>
        <v>232212</v>
      </c>
    </row>
    <row r="1391" spans="1:125" s="120" customFormat="1" ht="15.5" x14ac:dyDescent="0.35">
      <c r="A1391" s="818"/>
      <c r="B1391" s="865"/>
      <c r="C1391" s="818"/>
      <c r="D1391" s="818"/>
      <c r="E1391" s="125" t="s">
        <v>114</v>
      </c>
      <c r="F1391" s="732">
        <v>2</v>
      </c>
      <c r="G1391" s="158" t="s">
        <v>39</v>
      </c>
      <c r="H1391" s="157">
        <v>1592000</v>
      </c>
      <c r="I1391" s="413">
        <f t="shared" ref="I1391:I1408" si="548">SUM(F1391*H1391)</f>
        <v>3184000</v>
      </c>
      <c r="J1391" s="158">
        <v>0</v>
      </c>
      <c r="K1391" s="415">
        <f t="shared" si="542"/>
        <v>0</v>
      </c>
      <c r="L1391" s="415">
        <f t="shared" si="546"/>
        <v>3184000</v>
      </c>
      <c r="M1391" s="57"/>
      <c r="N1391" s="57"/>
      <c r="O1391" s="197"/>
      <c r="P1391" s="57"/>
      <c r="Q1391" s="484" t="s">
        <v>258</v>
      </c>
      <c r="R1391" s="483">
        <v>473110</v>
      </c>
      <c r="S1391" s="155">
        <f>SUM(F1391*R1391)</f>
        <v>946220</v>
      </c>
      <c r="T1391" s="156">
        <v>0</v>
      </c>
      <c r="U1391" s="480">
        <f t="shared" si="547"/>
        <v>0</v>
      </c>
      <c r="V1391" s="480">
        <f t="shared" si="544"/>
        <v>946220</v>
      </c>
      <c r="W1391" s="424">
        <f t="shared" si="528"/>
        <v>946220</v>
      </c>
      <c r="X1391" s="156">
        <v>0.11</v>
      </c>
      <c r="Y1391" s="424">
        <f t="shared" si="540"/>
        <v>1050304.2</v>
      </c>
    </row>
    <row r="1392" spans="1:125" s="120" customFormat="1" ht="15.5" x14ac:dyDescent="0.35">
      <c r="A1392" s="818"/>
      <c r="B1392" s="865"/>
      <c r="C1392" s="818"/>
      <c r="D1392" s="818"/>
      <c r="E1392" s="282" t="s">
        <v>178</v>
      </c>
      <c r="F1392" s="732">
        <v>3</v>
      </c>
      <c r="G1392" s="311" t="s">
        <v>39</v>
      </c>
      <c r="H1392" s="312">
        <v>3328000</v>
      </c>
      <c r="I1392" s="413">
        <f t="shared" si="548"/>
        <v>9984000</v>
      </c>
      <c r="J1392" s="311">
        <v>0</v>
      </c>
      <c r="K1392" s="415">
        <f t="shared" ref="K1392" si="549">SUM(I1392*J1392)</f>
        <v>0</v>
      </c>
      <c r="L1392" s="415">
        <f t="shared" si="546"/>
        <v>9984000</v>
      </c>
      <c r="M1392" s="57"/>
      <c r="N1392" s="57"/>
      <c r="O1392" s="197"/>
      <c r="P1392" s="57"/>
      <c r="Q1392" s="484" t="s">
        <v>258</v>
      </c>
      <c r="R1392" s="483">
        <v>500500</v>
      </c>
      <c r="S1392" s="155">
        <f>SUM(F1392*R1392)</f>
        <v>1501500</v>
      </c>
      <c r="T1392" s="156">
        <v>0</v>
      </c>
      <c r="U1392" s="480">
        <f t="shared" si="547"/>
        <v>0</v>
      </c>
      <c r="V1392" s="480">
        <f t="shared" si="544"/>
        <v>1501500</v>
      </c>
      <c r="W1392" s="424">
        <f t="shared" si="528"/>
        <v>1501500</v>
      </c>
      <c r="X1392" s="156">
        <v>0.11</v>
      </c>
      <c r="Y1392" s="424">
        <f t="shared" si="540"/>
        <v>1666665</v>
      </c>
    </row>
    <row r="1393" spans="1:25" s="120" customFormat="1" ht="15.5" x14ac:dyDescent="0.35">
      <c r="A1393" s="818"/>
      <c r="B1393" s="865"/>
      <c r="C1393" s="818"/>
      <c r="D1393" s="818"/>
      <c r="E1393" s="125" t="s">
        <v>193</v>
      </c>
      <c r="F1393" s="75">
        <v>1</v>
      </c>
      <c r="G1393" s="311" t="s">
        <v>45</v>
      </c>
      <c r="H1393" s="349">
        <v>2603750</v>
      </c>
      <c r="I1393" s="413">
        <f t="shared" ref="I1393" si="550">SUM(F1393*H1393)</f>
        <v>2603750</v>
      </c>
      <c r="J1393" s="311">
        <v>0.2</v>
      </c>
      <c r="K1393" s="415">
        <f t="shared" ref="K1393" si="551">SUM(I1393*J1393)</f>
        <v>520750</v>
      </c>
      <c r="L1393" s="415">
        <f t="shared" ref="L1393" si="552">SUM(I1393-K1393)</f>
        <v>2083000</v>
      </c>
      <c r="M1393" s="57"/>
      <c r="N1393" s="57"/>
      <c r="O1393" s="197"/>
      <c r="P1393" s="57"/>
      <c r="Q1393" s="484" t="s">
        <v>536</v>
      </c>
      <c r="R1393" s="483">
        <v>500500</v>
      </c>
      <c r="S1393" s="155">
        <f>SUM(F1393*R1393)</f>
        <v>500500</v>
      </c>
      <c r="T1393" s="156">
        <v>0.25</v>
      </c>
      <c r="U1393" s="480">
        <f t="shared" ref="U1393" si="553">SUM(S1393*T1393)</f>
        <v>125125</v>
      </c>
      <c r="V1393" s="480">
        <f t="shared" ref="V1393" si="554">SUM(S1393-U1393)</f>
        <v>375375</v>
      </c>
      <c r="W1393" s="424">
        <f t="shared" si="528"/>
        <v>375375</v>
      </c>
      <c r="X1393" s="156">
        <v>0.11</v>
      </c>
      <c r="Y1393" s="424">
        <f t="shared" si="540"/>
        <v>416666.25</v>
      </c>
    </row>
    <row r="1394" spans="1:25" s="120" customFormat="1" ht="15.5" x14ac:dyDescent="0.35">
      <c r="A1394" s="818"/>
      <c r="B1394" s="865"/>
      <c r="C1394" s="818"/>
      <c r="D1394" s="818"/>
      <c r="E1394" s="282" t="s">
        <v>302</v>
      </c>
      <c r="F1394" s="396">
        <v>2</v>
      </c>
      <c r="G1394" s="414" t="s">
        <v>52</v>
      </c>
      <c r="H1394" s="312">
        <v>308125</v>
      </c>
      <c r="I1394" s="413">
        <f t="shared" si="548"/>
        <v>616250</v>
      </c>
      <c r="J1394" s="414">
        <v>0</v>
      </c>
      <c r="K1394" s="415">
        <f t="shared" ref="K1394:K1408" si="555">SUM(I1394*J1394)</f>
        <v>0</v>
      </c>
      <c r="L1394" s="415">
        <f t="shared" ref="L1394:L1408" si="556">SUM(I1394-K1394)</f>
        <v>616250</v>
      </c>
      <c r="M1394" s="57"/>
      <c r="N1394" s="57"/>
      <c r="O1394" s="197"/>
      <c r="P1394" s="57"/>
      <c r="Q1394" s="484" t="s">
        <v>104</v>
      </c>
      <c r="R1394" s="483">
        <v>67500</v>
      </c>
      <c r="S1394" s="155">
        <f>SUM(F1394*R1394)</f>
        <v>135000</v>
      </c>
      <c r="T1394" s="156">
        <v>0</v>
      </c>
      <c r="U1394" s="480">
        <f t="shared" si="547"/>
        <v>0</v>
      </c>
      <c r="V1394" s="480">
        <f t="shared" ref="V1394:V1408" si="557">SUM(S1394-U1394)</f>
        <v>135000</v>
      </c>
      <c r="W1394" s="424">
        <f t="shared" si="528"/>
        <v>135000</v>
      </c>
      <c r="X1394" s="156">
        <v>0.11</v>
      </c>
      <c r="Y1394" s="424">
        <f t="shared" si="540"/>
        <v>149850</v>
      </c>
    </row>
    <row r="1395" spans="1:25" s="120" customFormat="1" ht="15.5" x14ac:dyDescent="0.35">
      <c r="A1395" s="818"/>
      <c r="B1395" s="865"/>
      <c r="C1395" s="818"/>
      <c r="D1395" s="818"/>
      <c r="E1395" s="282" t="s">
        <v>741</v>
      </c>
      <c r="F1395" s="310">
        <v>15</v>
      </c>
      <c r="G1395" s="311" t="s">
        <v>45</v>
      </c>
      <c r="H1395" s="312">
        <v>87500</v>
      </c>
      <c r="I1395" s="413">
        <f t="shared" si="548"/>
        <v>1312500</v>
      </c>
      <c r="J1395" s="311">
        <v>0.2</v>
      </c>
      <c r="K1395" s="415">
        <f t="shared" si="555"/>
        <v>262500</v>
      </c>
      <c r="L1395" s="415">
        <f t="shared" si="556"/>
        <v>1050000</v>
      </c>
      <c r="M1395" s="57"/>
      <c r="N1395" s="57"/>
      <c r="O1395" s="197"/>
      <c r="P1395" s="57"/>
      <c r="Q1395" s="484" t="s">
        <v>88</v>
      </c>
      <c r="R1395" s="483">
        <v>37838</v>
      </c>
      <c r="S1395" s="155">
        <f>SUM(F1395*R1395)</f>
        <v>567570</v>
      </c>
      <c r="T1395" s="156">
        <v>0</v>
      </c>
      <c r="U1395" s="480">
        <f t="shared" si="547"/>
        <v>0</v>
      </c>
      <c r="V1395" s="480">
        <f t="shared" si="557"/>
        <v>567570</v>
      </c>
      <c r="W1395" s="424">
        <f t="shared" si="528"/>
        <v>567570</v>
      </c>
      <c r="X1395" s="156">
        <v>0.11</v>
      </c>
      <c r="Y1395" s="424">
        <f t="shared" si="540"/>
        <v>630002.69999999995</v>
      </c>
    </row>
    <row r="1396" spans="1:25" s="120" customFormat="1" ht="15.5" x14ac:dyDescent="0.35">
      <c r="A1396" s="818"/>
      <c r="B1396" s="865"/>
      <c r="C1396" s="818"/>
      <c r="D1396" s="818"/>
      <c r="E1396" s="70" t="s">
        <v>379</v>
      </c>
      <c r="F1396" s="310">
        <v>1</v>
      </c>
      <c r="G1396" s="311" t="s">
        <v>46</v>
      </c>
      <c r="H1396" s="157">
        <v>187500</v>
      </c>
      <c r="I1396" s="413">
        <f t="shared" si="548"/>
        <v>187500</v>
      </c>
      <c r="J1396" s="311">
        <v>0.2</v>
      </c>
      <c r="K1396" s="415">
        <f t="shared" si="555"/>
        <v>37500</v>
      </c>
      <c r="L1396" s="415">
        <f t="shared" si="556"/>
        <v>150000</v>
      </c>
      <c r="M1396" s="57"/>
      <c r="N1396" s="57"/>
      <c r="O1396" s="197"/>
      <c r="P1396" s="57"/>
      <c r="Q1396" s="484" t="s">
        <v>58</v>
      </c>
      <c r="R1396" s="483">
        <v>102000</v>
      </c>
      <c r="S1396" s="155">
        <f>SUM(F1396*R1396)</f>
        <v>102000</v>
      </c>
      <c r="T1396" s="156">
        <v>0.2</v>
      </c>
      <c r="U1396" s="480">
        <f t="shared" si="547"/>
        <v>20400</v>
      </c>
      <c r="V1396" s="480">
        <f t="shared" si="557"/>
        <v>81600</v>
      </c>
      <c r="W1396" s="424">
        <f t="shared" si="528"/>
        <v>81600</v>
      </c>
      <c r="X1396" s="156">
        <v>0.11</v>
      </c>
      <c r="Y1396" s="424">
        <f t="shared" si="540"/>
        <v>90576</v>
      </c>
    </row>
    <row r="1397" spans="1:25" s="120" customFormat="1" ht="15.5" x14ac:dyDescent="0.35">
      <c r="A1397" s="818"/>
      <c r="B1397" s="865"/>
      <c r="C1397" s="818"/>
      <c r="D1397" s="818"/>
      <c r="E1397" s="130" t="s">
        <v>381</v>
      </c>
      <c r="F1397" s="310">
        <v>1</v>
      </c>
      <c r="G1397" s="311" t="s">
        <v>46</v>
      </c>
      <c r="H1397" s="312">
        <v>225000</v>
      </c>
      <c r="I1397" s="413">
        <f t="shared" si="548"/>
        <v>225000</v>
      </c>
      <c r="J1397" s="311">
        <v>0.2</v>
      </c>
      <c r="K1397" s="415">
        <f t="shared" si="555"/>
        <v>45000</v>
      </c>
      <c r="L1397" s="415">
        <f t="shared" si="556"/>
        <v>180000</v>
      </c>
      <c r="M1397" s="57"/>
      <c r="N1397" s="57"/>
      <c r="O1397" s="197"/>
      <c r="P1397" s="57"/>
      <c r="Q1397" s="484" t="s">
        <v>58</v>
      </c>
      <c r="R1397" s="483">
        <v>162000</v>
      </c>
      <c r="S1397" s="155">
        <f>SUM(F1397*R1397)</f>
        <v>162000</v>
      </c>
      <c r="T1397" s="156">
        <v>0.2</v>
      </c>
      <c r="U1397" s="480">
        <f t="shared" si="547"/>
        <v>32400</v>
      </c>
      <c r="V1397" s="480">
        <f t="shared" si="557"/>
        <v>129600</v>
      </c>
      <c r="W1397" s="424">
        <f t="shared" si="528"/>
        <v>129600</v>
      </c>
      <c r="X1397" s="156">
        <v>0.11</v>
      </c>
      <c r="Y1397" s="424">
        <f t="shared" si="540"/>
        <v>143856</v>
      </c>
    </row>
    <row r="1398" spans="1:25" s="120" customFormat="1" ht="17.25" customHeight="1" x14ac:dyDescent="0.35">
      <c r="A1398" s="818"/>
      <c r="B1398" s="865"/>
      <c r="C1398" s="818"/>
      <c r="D1398" s="818"/>
      <c r="E1398" s="282" t="s">
        <v>307</v>
      </c>
      <c r="F1398" s="75">
        <v>2</v>
      </c>
      <c r="G1398" s="311" t="s">
        <v>45</v>
      </c>
      <c r="H1398" s="157">
        <v>2708750</v>
      </c>
      <c r="I1398" s="413">
        <f t="shared" si="548"/>
        <v>5417500</v>
      </c>
      <c r="J1398" s="311">
        <v>0.2</v>
      </c>
      <c r="K1398" s="415">
        <f t="shared" si="555"/>
        <v>1083500</v>
      </c>
      <c r="L1398" s="415">
        <f t="shared" si="556"/>
        <v>4334000</v>
      </c>
      <c r="M1398" s="57"/>
      <c r="N1398" s="57"/>
      <c r="O1398" s="197"/>
      <c r="P1398" s="57"/>
      <c r="Q1398" s="270" t="s">
        <v>140</v>
      </c>
      <c r="R1398" s="206">
        <v>1625000</v>
      </c>
      <c r="S1398" s="155">
        <f>SUM(F1398*R1398)</f>
        <v>3250000</v>
      </c>
      <c r="T1398" s="156">
        <v>0.25</v>
      </c>
      <c r="U1398" s="480">
        <f t="shared" si="547"/>
        <v>812500</v>
      </c>
      <c r="V1398" s="480">
        <f t="shared" si="557"/>
        <v>2437500</v>
      </c>
      <c r="W1398" s="424">
        <f t="shared" si="528"/>
        <v>2437500</v>
      </c>
      <c r="X1398" s="156">
        <v>0.11</v>
      </c>
      <c r="Y1398" s="424">
        <f t="shared" si="540"/>
        <v>2705625</v>
      </c>
    </row>
    <row r="1399" spans="1:25" s="120" customFormat="1" ht="15.5" x14ac:dyDescent="0.35">
      <c r="A1399" s="818"/>
      <c r="B1399" s="865"/>
      <c r="C1399" s="818"/>
      <c r="D1399" s="818"/>
      <c r="E1399" s="125" t="s">
        <v>221</v>
      </c>
      <c r="F1399" s="75">
        <v>2</v>
      </c>
      <c r="G1399" s="158" t="s">
        <v>45</v>
      </c>
      <c r="H1399" s="157">
        <v>235000</v>
      </c>
      <c r="I1399" s="413">
        <f t="shared" si="548"/>
        <v>470000</v>
      </c>
      <c r="J1399" s="158">
        <v>0.2</v>
      </c>
      <c r="K1399" s="415">
        <f t="shared" si="555"/>
        <v>94000</v>
      </c>
      <c r="L1399" s="415">
        <f t="shared" si="556"/>
        <v>376000</v>
      </c>
      <c r="M1399" s="57"/>
      <c r="N1399" s="57"/>
      <c r="O1399" s="197"/>
      <c r="P1399" s="57"/>
      <c r="Q1399" s="484" t="s">
        <v>360</v>
      </c>
      <c r="R1399" s="483">
        <v>380000</v>
      </c>
      <c r="S1399" s="155">
        <f>SUM(F1399*R1399)</f>
        <v>760000</v>
      </c>
      <c r="T1399" s="156">
        <v>0.5</v>
      </c>
      <c r="U1399" s="480">
        <f t="shared" si="547"/>
        <v>380000</v>
      </c>
      <c r="V1399" s="480">
        <f t="shared" si="557"/>
        <v>380000</v>
      </c>
      <c r="W1399" s="424">
        <f t="shared" si="528"/>
        <v>380000</v>
      </c>
      <c r="X1399" s="156">
        <v>0.11</v>
      </c>
      <c r="Y1399" s="424">
        <f t="shared" si="540"/>
        <v>421800</v>
      </c>
    </row>
    <row r="1400" spans="1:25" s="120" customFormat="1" ht="15.5" x14ac:dyDescent="0.35">
      <c r="A1400" s="818"/>
      <c r="B1400" s="865"/>
      <c r="C1400" s="818"/>
      <c r="D1400" s="818"/>
      <c r="E1400" s="125" t="s">
        <v>109</v>
      </c>
      <c r="F1400" s="75">
        <v>1</v>
      </c>
      <c r="G1400" s="311" t="s">
        <v>50</v>
      </c>
      <c r="H1400" s="157">
        <v>5167000</v>
      </c>
      <c r="I1400" s="413">
        <f t="shared" si="548"/>
        <v>5167000</v>
      </c>
      <c r="J1400" s="311">
        <v>0</v>
      </c>
      <c r="K1400" s="415">
        <f t="shared" si="555"/>
        <v>0</v>
      </c>
      <c r="L1400" s="415">
        <f t="shared" si="556"/>
        <v>5167000</v>
      </c>
      <c r="M1400" s="57"/>
      <c r="N1400" s="57"/>
      <c r="O1400" s="197"/>
      <c r="P1400" s="57"/>
      <c r="Q1400" s="484" t="s">
        <v>258</v>
      </c>
      <c r="R1400" s="483">
        <v>2900000</v>
      </c>
      <c r="S1400" s="155">
        <f>SUM(F1400*R1400)</f>
        <v>2900000</v>
      </c>
      <c r="T1400" s="156">
        <v>0</v>
      </c>
      <c r="U1400" s="480">
        <f t="shared" si="547"/>
        <v>0</v>
      </c>
      <c r="V1400" s="480">
        <f t="shared" si="557"/>
        <v>2900000</v>
      </c>
      <c r="W1400" s="424">
        <f t="shared" si="528"/>
        <v>2900000</v>
      </c>
      <c r="X1400" s="156">
        <v>0.11</v>
      </c>
      <c r="Y1400" s="424">
        <f t="shared" si="540"/>
        <v>3219000</v>
      </c>
    </row>
    <row r="1401" spans="1:25" s="120" customFormat="1" ht="15.5" x14ac:dyDescent="0.35">
      <c r="A1401" s="818"/>
      <c r="B1401" s="865"/>
      <c r="C1401" s="818"/>
      <c r="D1401" s="818"/>
      <c r="E1401" s="125" t="s">
        <v>155</v>
      </c>
      <c r="F1401" s="732">
        <v>3</v>
      </c>
      <c r="G1401" s="158" t="s">
        <v>45</v>
      </c>
      <c r="H1401" s="157">
        <v>1682000</v>
      </c>
      <c r="I1401" s="413">
        <f t="shared" si="548"/>
        <v>5046000</v>
      </c>
      <c r="J1401" s="311">
        <v>0</v>
      </c>
      <c r="K1401" s="415">
        <f t="shared" si="555"/>
        <v>0</v>
      </c>
      <c r="L1401" s="415">
        <f t="shared" si="556"/>
        <v>5046000</v>
      </c>
      <c r="M1401" s="57"/>
      <c r="N1401" s="57"/>
      <c r="O1401" s="197"/>
      <c r="P1401" s="57"/>
      <c r="Q1401" s="484" t="s">
        <v>258</v>
      </c>
      <c r="R1401" s="483">
        <v>557000</v>
      </c>
      <c r="S1401" s="155">
        <f>SUM(F1401*R1401)</f>
        <v>1671000</v>
      </c>
      <c r="T1401" s="156">
        <v>0</v>
      </c>
      <c r="U1401" s="480">
        <f t="shared" si="547"/>
        <v>0</v>
      </c>
      <c r="V1401" s="480">
        <f t="shared" si="557"/>
        <v>1671000</v>
      </c>
      <c r="W1401" s="424">
        <f t="shared" si="528"/>
        <v>1671000</v>
      </c>
      <c r="X1401" s="156">
        <v>0.11</v>
      </c>
      <c r="Y1401" s="424">
        <f t="shared" si="540"/>
        <v>1854810</v>
      </c>
    </row>
    <row r="1402" spans="1:25" s="120" customFormat="1" ht="15.5" x14ac:dyDescent="0.35">
      <c r="A1402" s="818"/>
      <c r="B1402" s="865"/>
      <c r="C1402" s="818"/>
      <c r="D1402" s="818"/>
      <c r="E1402" s="290" t="s">
        <v>162</v>
      </c>
      <c r="F1402" s="732">
        <v>1</v>
      </c>
      <c r="G1402" s="158" t="s">
        <v>46</v>
      </c>
      <c r="H1402" s="157">
        <v>562000</v>
      </c>
      <c r="I1402" s="413">
        <f t="shared" si="548"/>
        <v>562000</v>
      </c>
      <c r="J1402" s="311">
        <v>0</v>
      </c>
      <c r="K1402" s="415">
        <f t="shared" si="555"/>
        <v>0</v>
      </c>
      <c r="L1402" s="415">
        <f t="shared" si="556"/>
        <v>562000</v>
      </c>
      <c r="M1402" s="57"/>
      <c r="N1402" s="57"/>
      <c r="O1402" s="197"/>
      <c r="P1402" s="57"/>
      <c r="Q1402" s="484" t="s">
        <v>258</v>
      </c>
      <c r="R1402" s="483">
        <v>304000</v>
      </c>
      <c r="S1402" s="155">
        <f>SUM(F1402*R1402)</f>
        <v>304000</v>
      </c>
      <c r="T1402" s="156">
        <v>0</v>
      </c>
      <c r="U1402" s="480">
        <f t="shared" si="547"/>
        <v>0</v>
      </c>
      <c r="V1402" s="480">
        <f t="shared" si="557"/>
        <v>304000</v>
      </c>
      <c r="W1402" s="424">
        <f t="shared" si="528"/>
        <v>304000</v>
      </c>
      <c r="X1402" s="156">
        <v>0.11</v>
      </c>
      <c r="Y1402" s="424">
        <f t="shared" si="540"/>
        <v>337440</v>
      </c>
    </row>
    <row r="1403" spans="1:25" s="120" customFormat="1" ht="15.5" x14ac:dyDescent="0.35">
      <c r="A1403" s="818"/>
      <c r="B1403" s="865"/>
      <c r="C1403" s="818"/>
      <c r="D1403" s="818"/>
      <c r="E1403" s="282" t="s">
        <v>172</v>
      </c>
      <c r="F1403" s="732">
        <v>4</v>
      </c>
      <c r="G1403" s="311" t="s">
        <v>45</v>
      </c>
      <c r="H1403" s="312">
        <v>2414000</v>
      </c>
      <c r="I1403" s="413">
        <f t="shared" si="548"/>
        <v>9656000</v>
      </c>
      <c r="J1403" s="311">
        <v>0</v>
      </c>
      <c r="K1403" s="415">
        <f t="shared" si="555"/>
        <v>0</v>
      </c>
      <c r="L1403" s="415">
        <f t="shared" si="556"/>
        <v>9656000</v>
      </c>
      <c r="M1403" s="57"/>
      <c r="N1403" s="57"/>
      <c r="O1403" s="197"/>
      <c r="P1403" s="57"/>
      <c r="Q1403" s="484" t="s">
        <v>258</v>
      </c>
      <c r="R1403" s="483">
        <v>900811</v>
      </c>
      <c r="S1403" s="155">
        <f>SUM(F1403*R1403)</f>
        <v>3603244</v>
      </c>
      <c r="T1403" s="156">
        <v>0</v>
      </c>
      <c r="U1403" s="480">
        <f t="shared" si="547"/>
        <v>0</v>
      </c>
      <c r="V1403" s="480">
        <f t="shared" si="557"/>
        <v>3603244</v>
      </c>
      <c r="W1403" s="424">
        <f t="shared" si="528"/>
        <v>3603244</v>
      </c>
      <c r="X1403" s="156">
        <v>0.11</v>
      </c>
      <c r="Y1403" s="424">
        <f t="shared" si="540"/>
        <v>3999600.84</v>
      </c>
    </row>
    <row r="1404" spans="1:25" s="120" customFormat="1" ht="15.5" x14ac:dyDescent="0.35">
      <c r="A1404" s="818"/>
      <c r="B1404" s="865"/>
      <c r="C1404" s="818"/>
      <c r="D1404" s="818"/>
      <c r="E1404" s="125" t="s">
        <v>43</v>
      </c>
      <c r="F1404" s="732">
        <v>2</v>
      </c>
      <c r="G1404" s="158" t="s">
        <v>39</v>
      </c>
      <c r="H1404" s="157">
        <v>5588000</v>
      </c>
      <c r="I1404" s="413">
        <f t="shared" si="548"/>
        <v>11176000</v>
      </c>
      <c r="J1404" s="311">
        <v>0</v>
      </c>
      <c r="K1404" s="415">
        <f t="shared" si="555"/>
        <v>0</v>
      </c>
      <c r="L1404" s="415">
        <f t="shared" si="556"/>
        <v>11176000</v>
      </c>
      <c r="M1404" s="57"/>
      <c r="N1404" s="57"/>
      <c r="O1404" s="197"/>
      <c r="P1404" s="57"/>
      <c r="Q1404" s="484" t="s">
        <v>258</v>
      </c>
      <c r="R1404" s="483">
        <v>2417690</v>
      </c>
      <c r="S1404" s="155">
        <f>SUM(F1404*R1404)</f>
        <v>4835380</v>
      </c>
      <c r="T1404" s="156">
        <v>0</v>
      </c>
      <c r="U1404" s="480">
        <f t="shared" si="547"/>
        <v>0</v>
      </c>
      <c r="V1404" s="480">
        <f t="shared" si="557"/>
        <v>4835380</v>
      </c>
      <c r="W1404" s="424">
        <f t="shared" si="528"/>
        <v>4835380</v>
      </c>
      <c r="X1404" s="156">
        <v>0.11</v>
      </c>
      <c r="Y1404" s="424">
        <f t="shared" si="540"/>
        <v>5367271.8</v>
      </c>
    </row>
    <row r="1405" spans="1:25" s="120" customFormat="1" ht="15.5" x14ac:dyDescent="0.35">
      <c r="A1405" s="818"/>
      <c r="B1405" s="865"/>
      <c r="C1405" s="818"/>
      <c r="D1405" s="818"/>
      <c r="E1405" s="260" t="s">
        <v>144</v>
      </c>
      <c r="F1405" s="75">
        <v>1</v>
      </c>
      <c r="G1405" s="311" t="s">
        <v>42</v>
      </c>
      <c r="H1405" s="312">
        <v>1856000</v>
      </c>
      <c r="I1405" s="413">
        <f t="shared" si="548"/>
        <v>1856000</v>
      </c>
      <c r="J1405" s="311">
        <v>0</v>
      </c>
      <c r="K1405" s="415">
        <f t="shared" si="555"/>
        <v>0</v>
      </c>
      <c r="L1405" s="415">
        <f t="shared" si="556"/>
        <v>1856000</v>
      </c>
      <c r="M1405" s="57"/>
      <c r="N1405" s="57"/>
      <c r="O1405" s="197"/>
      <c r="P1405" s="57"/>
      <c r="Q1405" s="484" t="s">
        <v>258</v>
      </c>
      <c r="R1405" s="483">
        <v>607000</v>
      </c>
      <c r="S1405" s="155">
        <f>SUM(F1405*R1405)</f>
        <v>607000</v>
      </c>
      <c r="T1405" s="156">
        <v>0</v>
      </c>
      <c r="U1405" s="480">
        <f t="shared" si="547"/>
        <v>0</v>
      </c>
      <c r="V1405" s="480">
        <f t="shared" si="557"/>
        <v>607000</v>
      </c>
      <c r="W1405" s="424">
        <f t="shared" si="528"/>
        <v>607000</v>
      </c>
      <c r="X1405" s="156">
        <v>0.11</v>
      </c>
      <c r="Y1405" s="424">
        <f t="shared" si="540"/>
        <v>673770</v>
      </c>
    </row>
    <row r="1406" spans="1:25" s="120" customFormat="1" ht="15.5" x14ac:dyDescent="0.35">
      <c r="A1406" s="818"/>
      <c r="B1406" s="865"/>
      <c r="C1406" s="818"/>
      <c r="D1406" s="818"/>
      <c r="E1406" s="125" t="s">
        <v>59</v>
      </c>
      <c r="F1406" s="732">
        <v>4</v>
      </c>
      <c r="G1406" s="158" t="s">
        <v>42</v>
      </c>
      <c r="H1406" s="157">
        <v>2892000</v>
      </c>
      <c r="I1406" s="413">
        <f t="shared" si="548"/>
        <v>11568000</v>
      </c>
      <c r="J1406" s="311">
        <v>0</v>
      </c>
      <c r="K1406" s="415">
        <f t="shared" si="555"/>
        <v>0</v>
      </c>
      <c r="L1406" s="415">
        <f t="shared" si="556"/>
        <v>11568000</v>
      </c>
      <c r="M1406" s="57"/>
      <c r="N1406" s="57"/>
      <c r="O1406" s="197"/>
      <c r="P1406" s="57"/>
      <c r="Q1406" s="484" t="s">
        <v>258</v>
      </c>
      <c r="R1406" s="483">
        <v>1462000</v>
      </c>
      <c r="S1406" s="155">
        <f>SUM(F1406*R1406)</f>
        <v>5848000</v>
      </c>
      <c r="T1406" s="156">
        <v>0</v>
      </c>
      <c r="U1406" s="480">
        <f t="shared" si="547"/>
        <v>0</v>
      </c>
      <c r="V1406" s="480">
        <f t="shared" si="557"/>
        <v>5848000</v>
      </c>
      <c r="W1406" s="424">
        <f t="shared" si="528"/>
        <v>5848000</v>
      </c>
      <c r="X1406" s="156">
        <v>0.11</v>
      </c>
      <c r="Y1406" s="424">
        <f t="shared" si="540"/>
        <v>6491280</v>
      </c>
    </row>
    <row r="1407" spans="1:25" s="120" customFormat="1" ht="15.5" x14ac:dyDescent="0.35">
      <c r="A1407" s="818"/>
      <c r="B1407" s="865"/>
      <c r="C1407" s="818"/>
      <c r="D1407" s="818"/>
      <c r="E1407" s="125" t="s">
        <v>111</v>
      </c>
      <c r="F1407" s="732">
        <v>4</v>
      </c>
      <c r="G1407" s="158" t="s">
        <v>42</v>
      </c>
      <c r="H1407" s="157">
        <v>1816000</v>
      </c>
      <c r="I1407" s="413">
        <f t="shared" si="548"/>
        <v>7264000</v>
      </c>
      <c r="J1407" s="311">
        <v>0</v>
      </c>
      <c r="K1407" s="415">
        <f t="shared" si="555"/>
        <v>0</v>
      </c>
      <c r="L1407" s="415">
        <f t="shared" si="556"/>
        <v>7264000</v>
      </c>
      <c r="M1407" s="57"/>
      <c r="N1407" s="57"/>
      <c r="O1407" s="197"/>
      <c r="P1407" s="57"/>
      <c r="Q1407" s="484" t="s">
        <v>258</v>
      </c>
      <c r="R1407" s="483">
        <v>658000</v>
      </c>
      <c r="S1407" s="155">
        <f>SUM(F1407*R1407)</f>
        <v>2632000</v>
      </c>
      <c r="T1407" s="156">
        <v>0</v>
      </c>
      <c r="U1407" s="480">
        <f t="shared" si="547"/>
        <v>0</v>
      </c>
      <c r="V1407" s="480">
        <f t="shared" si="557"/>
        <v>2632000</v>
      </c>
      <c r="W1407" s="424">
        <f t="shared" si="528"/>
        <v>2632000</v>
      </c>
      <c r="X1407" s="156">
        <v>0.11</v>
      </c>
      <c r="Y1407" s="424">
        <f t="shared" si="540"/>
        <v>2921520</v>
      </c>
    </row>
    <row r="1408" spans="1:25" s="120" customFormat="1" ht="15.5" x14ac:dyDescent="0.35">
      <c r="A1408" s="818"/>
      <c r="B1408" s="865"/>
      <c r="C1408" s="818"/>
      <c r="D1408" s="818"/>
      <c r="E1408" s="282" t="s">
        <v>306</v>
      </c>
      <c r="F1408" s="732">
        <v>1</v>
      </c>
      <c r="G1408" s="311" t="s">
        <v>42</v>
      </c>
      <c r="H1408" s="312">
        <v>1056000</v>
      </c>
      <c r="I1408" s="413">
        <f t="shared" si="548"/>
        <v>1056000</v>
      </c>
      <c r="J1408" s="311">
        <v>0</v>
      </c>
      <c r="K1408" s="415">
        <f t="shared" si="555"/>
        <v>0</v>
      </c>
      <c r="L1408" s="415">
        <f t="shared" si="556"/>
        <v>1056000</v>
      </c>
      <c r="M1408" s="57"/>
      <c r="N1408" s="57"/>
      <c r="O1408" s="197"/>
      <c r="P1408" s="57"/>
      <c r="Q1408" s="484" t="s">
        <v>258</v>
      </c>
      <c r="R1408" s="483">
        <v>314000</v>
      </c>
      <c r="S1408" s="155">
        <f>SUM(F1408*R1408)</f>
        <v>314000</v>
      </c>
      <c r="T1408" s="156">
        <v>0</v>
      </c>
      <c r="U1408" s="480">
        <f t="shared" si="547"/>
        <v>0</v>
      </c>
      <c r="V1408" s="480">
        <f t="shared" si="557"/>
        <v>314000</v>
      </c>
      <c r="W1408" s="424">
        <f t="shared" si="528"/>
        <v>314000</v>
      </c>
      <c r="X1408" s="156">
        <v>0.11</v>
      </c>
      <c r="Y1408" s="424">
        <f t="shared" si="540"/>
        <v>348540</v>
      </c>
    </row>
    <row r="1409" spans="1:25" s="120" customFormat="1" ht="15.5" x14ac:dyDescent="0.35">
      <c r="A1409" s="818"/>
      <c r="B1409" s="865"/>
      <c r="C1409" s="818"/>
      <c r="D1409" s="818"/>
      <c r="E1409" s="125" t="s">
        <v>355</v>
      </c>
      <c r="F1409" s="732">
        <v>5</v>
      </c>
      <c r="G1409" s="158" t="s">
        <v>45</v>
      </c>
      <c r="H1409" s="157">
        <v>75000</v>
      </c>
      <c r="I1409" s="413">
        <f t="shared" ref="I1409" si="558">SUM(F1409*H1409)</f>
        <v>375000</v>
      </c>
      <c r="J1409" s="311">
        <v>0.2</v>
      </c>
      <c r="K1409" s="415">
        <f t="shared" ref="K1409:K1428" si="559">SUM(I1409*J1409)</f>
        <v>75000</v>
      </c>
      <c r="L1409" s="415">
        <f t="shared" ref="L1409:L1429" si="560">SUM(I1409-K1409)</f>
        <v>300000</v>
      </c>
      <c r="M1409" s="57"/>
      <c r="N1409" s="57"/>
      <c r="O1409" s="197"/>
      <c r="P1409" s="57"/>
      <c r="Q1409" s="484" t="s">
        <v>68</v>
      </c>
      <c r="R1409" s="483">
        <v>40000</v>
      </c>
      <c r="S1409" s="155">
        <f>SUM(F1409*R1409)</f>
        <v>200000</v>
      </c>
      <c r="T1409" s="156">
        <v>0</v>
      </c>
      <c r="U1409" s="480">
        <f t="shared" ref="U1409:U1419" si="561">SUM(S1409*T1409)</f>
        <v>0</v>
      </c>
      <c r="V1409" s="480">
        <f t="shared" ref="V1409:V1419" si="562">SUM(S1409-U1409)</f>
        <v>200000</v>
      </c>
      <c r="W1409" s="424">
        <f t="shared" si="528"/>
        <v>200000</v>
      </c>
      <c r="X1409" s="156">
        <v>0</v>
      </c>
      <c r="Y1409" s="424">
        <f t="shared" si="540"/>
        <v>200000</v>
      </c>
    </row>
    <row r="1410" spans="1:25" s="120" customFormat="1" ht="15.5" x14ac:dyDescent="0.35">
      <c r="A1410" s="818"/>
      <c r="B1410" s="865"/>
      <c r="C1410" s="818"/>
      <c r="D1410" s="818"/>
      <c r="E1410" s="125" t="s">
        <v>120</v>
      </c>
      <c r="F1410" s="75">
        <v>5</v>
      </c>
      <c r="G1410" s="311" t="s">
        <v>90</v>
      </c>
      <c r="H1410" s="157">
        <v>44938</v>
      </c>
      <c r="I1410" s="413">
        <f t="shared" ref="I1410" si="563">SUM(F1410*H1410)</f>
        <v>224690</v>
      </c>
      <c r="J1410" s="311">
        <v>0.2</v>
      </c>
      <c r="K1410" s="415">
        <f t="shared" si="559"/>
        <v>44938</v>
      </c>
      <c r="L1410" s="415">
        <f t="shared" si="560"/>
        <v>179752</v>
      </c>
      <c r="M1410" s="57"/>
      <c r="N1410" s="57"/>
      <c r="O1410" s="197"/>
      <c r="P1410" s="57"/>
      <c r="Q1410" s="484" t="s">
        <v>124</v>
      </c>
      <c r="R1410" s="483">
        <v>6000</v>
      </c>
      <c r="S1410" s="155">
        <f>SUM(F1410*R1410)</f>
        <v>30000</v>
      </c>
      <c r="T1410" s="156">
        <v>0</v>
      </c>
      <c r="U1410" s="480">
        <f t="shared" si="561"/>
        <v>0</v>
      </c>
      <c r="V1410" s="480">
        <f t="shared" si="562"/>
        <v>30000</v>
      </c>
      <c r="W1410" s="424">
        <f t="shared" si="528"/>
        <v>30000</v>
      </c>
      <c r="X1410" s="156">
        <v>0</v>
      </c>
      <c r="Y1410" s="424">
        <f t="shared" si="540"/>
        <v>30000</v>
      </c>
    </row>
    <row r="1411" spans="1:25" s="120" customFormat="1" ht="15.5" x14ac:dyDescent="0.35">
      <c r="A1411" s="818"/>
      <c r="B1411" s="865"/>
      <c r="C1411" s="818"/>
      <c r="D1411" s="818"/>
      <c r="E1411" s="282" t="s">
        <v>191</v>
      </c>
      <c r="F1411" s="732">
        <v>3</v>
      </c>
      <c r="G1411" s="311" t="s">
        <v>42</v>
      </c>
      <c r="H1411" s="157">
        <v>339000</v>
      </c>
      <c r="I1411" s="413">
        <f t="shared" ref="I1411:I1412" si="564">SUM(F1411*H1411)</f>
        <v>1017000</v>
      </c>
      <c r="J1411" s="311">
        <v>0</v>
      </c>
      <c r="K1411" s="415">
        <f t="shared" si="559"/>
        <v>0</v>
      </c>
      <c r="L1411" s="415">
        <f t="shared" si="560"/>
        <v>1017000</v>
      </c>
      <c r="M1411" s="57"/>
      <c r="N1411" s="57"/>
      <c r="O1411" s="197"/>
      <c r="P1411" s="57"/>
      <c r="Q1411" s="484" t="s">
        <v>258</v>
      </c>
      <c r="R1411" s="483">
        <v>150000</v>
      </c>
      <c r="S1411" s="155">
        <f>SUM(F1411*R1411)</f>
        <v>450000</v>
      </c>
      <c r="T1411" s="156">
        <v>0</v>
      </c>
      <c r="U1411" s="480">
        <f t="shared" si="561"/>
        <v>0</v>
      </c>
      <c r="V1411" s="480">
        <f t="shared" si="562"/>
        <v>450000</v>
      </c>
      <c r="W1411" s="424">
        <f t="shared" si="528"/>
        <v>450000</v>
      </c>
      <c r="X1411" s="156">
        <v>0.11</v>
      </c>
      <c r="Y1411" s="424">
        <f t="shared" si="540"/>
        <v>499500</v>
      </c>
    </row>
    <row r="1412" spans="1:25" s="120" customFormat="1" ht="15.5" x14ac:dyDescent="0.35">
      <c r="A1412" s="818"/>
      <c r="B1412" s="865"/>
      <c r="C1412" s="818"/>
      <c r="D1412" s="818"/>
      <c r="E1412" s="125" t="s">
        <v>61</v>
      </c>
      <c r="F1412" s="732">
        <v>1</v>
      </c>
      <c r="G1412" s="311" t="s">
        <v>39</v>
      </c>
      <c r="H1412" s="157">
        <v>3609000</v>
      </c>
      <c r="I1412" s="413">
        <f t="shared" si="564"/>
        <v>3609000</v>
      </c>
      <c r="J1412" s="311">
        <v>0</v>
      </c>
      <c r="K1412" s="415">
        <f t="shared" si="559"/>
        <v>0</v>
      </c>
      <c r="L1412" s="415">
        <f t="shared" si="560"/>
        <v>3609000</v>
      </c>
      <c r="M1412" s="57"/>
      <c r="N1412" s="57"/>
      <c r="O1412" s="197"/>
      <c r="P1412" s="57"/>
      <c r="Q1412" s="484" t="s">
        <v>360</v>
      </c>
      <c r="R1412" s="483">
        <v>1561285</v>
      </c>
      <c r="S1412" s="155">
        <f>SUM(F1412*R1412)</f>
        <v>1561285</v>
      </c>
      <c r="T1412" s="156">
        <v>0.5</v>
      </c>
      <c r="U1412" s="480">
        <f t="shared" si="561"/>
        <v>780642.5</v>
      </c>
      <c r="V1412" s="480">
        <f t="shared" si="562"/>
        <v>780642.5</v>
      </c>
      <c r="W1412" s="424">
        <f t="shared" si="528"/>
        <v>780642.5</v>
      </c>
      <c r="X1412" s="156">
        <v>0.11</v>
      </c>
      <c r="Y1412" s="424">
        <f t="shared" si="540"/>
        <v>866513.17500000005</v>
      </c>
    </row>
    <row r="1413" spans="1:25" s="20" customFormat="1" ht="15.5" x14ac:dyDescent="0.35">
      <c r="A1413" s="818"/>
      <c r="B1413" s="865"/>
      <c r="C1413" s="818"/>
      <c r="D1413" s="818"/>
      <c r="E1413" s="282" t="s">
        <v>314</v>
      </c>
      <c r="F1413" s="310">
        <v>1</v>
      </c>
      <c r="G1413" s="311" t="s">
        <v>39</v>
      </c>
      <c r="H1413" s="312">
        <v>415000</v>
      </c>
      <c r="I1413" s="413">
        <f t="shared" ref="I1413:I1424" si="565">SUM(F1413*H1413)</f>
        <v>415000</v>
      </c>
      <c r="J1413" s="311">
        <v>0</v>
      </c>
      <c r="K1413" s="415">
        <f t="shared" si="559"/>
        <v>0</v>
      </c>
      <c r="L1413" s="415">
        <f t="shared" si="560"/>
        <v>415000</v>
      </c>
      <c r="M1413" s="57"/>
      <c r="N1413" s="57"/>
      <c r="O1413" s="197"/>
      <c r="P1413" s="57"/>
      <c r="Q1413" s="484" t="s">
        <v>40</v>
      </c>
      <c r="R1413" s="166">
        <v>358000</v>
      </c>
      <c r="S1413" s="155">
        <f>SUM(F1413*R1413)</f>
        <v>358000</v>
      </c>
      <c r="T1413" s="156">
        <v>0.45</v>
      </c>
      <c r="U1413" s="480">
        <f t="shared" si="561"/>
        <v>161100</v>
      </c>
      <c r="V1413" s="480">
        <f t="shared" si="562"/>
        <v>196900</v>
      </c>
      <c r="W1413" s="424">
        <f t="shared" si="528"/>
        <v>196900</v>
      </c>
      <c r="X1413" s="156">
        <v>0.11</v>
      </c>
      <c r="Y1413" s="424">
        <f t="shared" si="540"/>
        <v>218559</v>
      </c>
    </row>
    <row r="1414" spans="1:25" s="120" customFormat="1" ht="15.5" x14ac:dyDescent="0.35">
      <c r="A1414" s="818"/>
      <c r="B1414" s="865"/>
      <c r="C1414" s="818"/>
      <c r="D1414" s="818"/>
      <c r="E1414" s="282" t="s">
        <v>179</v>
      </c>
      <c r="F1414" s="75">
        <v>1</v>
      </c>
      <c r="G1414" s="311" t="s">
        <v>39</v>
      </c>
      <c r="H1414" s="157">
        <v>1667000</v>
      </c>
      <c r="I1414" s="413">
        <f t="shared" si="565"/>
        <v>1667000</v>
      </c>
      <c r="J1414" s="311">
        <v>0</v>
      </c>
      <c r="K1414" s="415">
        <f t="shared" si="559"/>
        <v>0</v>
      </c>
      <c r="L1414" s="415">
        <f t="shared" si="560"/>
        <v>1667000</v>
      </c>
      <c r="M1414" s="57"/>
      <c r="N1414" s="57"/>
      <c r="O1414" s="197"/>
      <c r="P1414" s="57"/>
      <c r="Q1414" s="484" t="s">
        <v>258</v>
      </c>
      <c r="R1414" s="483">
        <v>720940</v>
      </c>
      <c r="S1414" s="155">
        <f>SUM(F1414*R1414)</f>
        <v>720940</v>
      </c>
      <c r="T1414" s="156">
        <v>0</v>
      </c>
      <c r="U1414" s="480">
        <f t="shared" si="561"/>
        <v>0</v>
      </c>
      <c r="V1414" s="480">
        <f t="shared" si="562"/>
        <v>720940</v>
      </c>
      <c r="W1414" s="424">
        <f t="shared" si="528"/>
        <v>720940</v>
      </c>
      <c r="X1414" s="156">
        <v>0.11</v>
      </c>
      <c r="Y1414" s="424">
        <f t="shared" si="540"/>
        <v>800243.4</v>
      </c>
    </row>
    <row r="1415" spans="1:25" s="120" customFormat="1" ht="15.5" x14ac:dyDescent="0.35">
      <c r="A1415" s="818"/>
      <c r="B1415" s="865"/>
      <c r="C1415" s="818"/>
      <c r="D1415" s="818"/>
      <c r="E1415" s="282" t="s">
        <v>292</v>
      </c>
      <c r="F1415" s="732">
        <v>1</v>
      </c>
      <c r="G1415" s="311" t="s">
        <v>39</v>
      </c>
      <c r="H1415" s="157">
        <v>622000</v>
      </c>
      <c r="I1415" s="413">
        <f t="shared" si="565"/>
        <v>622000</v>
      </c>
      <c r="J1415" s="311">
        <v>0</v>
      </c>
      <c r="K1415" s="415">
        <f t="shared" si="559"/>
        <v>0</v>
      </c>
      <c r="L1415" s="415">
        <f t="shared" si="560"/>
        <v>622000</v>
      </c>
      <c r="M1415" s="57"/>
      <c r="N1415" s="57"/>
      <c r="O1415" s="197"/>
      <c r="P1415" s="57"/>
      <c r="Q1415" s="484" t="s">
        <v>258</v>
      </c>
      <c r="R1415" s="483">
        <v>268620</v>
      </c>
      <c r="S1415" s="155">
        <f>SUM(F1415*R1415)</f>
        <v>268620</v>
      </c>
      <c r="T1415" s="156">
        <v>0</v>
      </c>
      <c r="U1415" s="480">
        <f t="shared" si="561"/>
        <v>0</v>
      </c>
      <c r="V1415" s="480">
        <f t="shared" si="562"/>
        <v>268620</v>
      </c>
      <c r="W1415" s="424">
        <f t="shared" si="528"/>
        <v>268620</v>
      </c>
      <c r="X1415" s="156">
        <v>0.11</v>
      </c>
      <c r="Y1415" s="424">
        <f t="shared" si="540"/>
        <v>298168.2</v>
      </c>
    </row>
    <row r="1416" spans="1:25" ht="17.25" customHeight="1" x14ac:dyDescent="0.35">
      <c r="A1416" s="818"/>
      <c r="B1416" s="865"/>
      <c r="C1416" s="818"/>
      <c r="D1416" s="818"/>
      <c r="E1416" s="130" t="s">
        <v>293</v>
      </c>
      <c r="F1416" s="732">
        <v>1</v>
      </c>
      <c r="G1416" s="311" t="s">
        <v>39</v>
      </c>
      <c r="H1416" s="157">
        <v>922000</v>
      </c>
      <c r="I1416" s="413">
        <f t="shared" si="565"/>
        <v>922000</v>
      </c>
      <c r="J1416" s="311">
        <v>0</v>
      </c>
      <c r="K1416" s="415">
        <f t="shared" si="559"/>
        <v>0</v>
      </c>
      <c r="L1416" s="415">
        <f t="shared" si="560"/>
        <v>922000</v>
      </c>
      <c r="M1416" s="57"/>
      <c r="N1416" s="57"/>
      <c r="O1416" s="197"/>
      <c r="P1416" s="57"/>
      <c r="Q1416" s="484" t="s">
        <v>258</v>
      </c>
      <c r="R1416" s="166">
        <v>473110</v>
      </c>
      <c r="S1416" s="155">
        <f>SUM(F1416*R1416)</f>
        <v>473110</v>
      </c>
      <c r="T1416" s="156">
        <v>0</v>
      </c>
      <c r="U1416" s="480">
        <f t="shared" si="561"/>
        <v>0</v>
      </c>
      <c r="V1416" s="480">
        <f t="shared" si="562"/>
        <v>473110</v>
      </c>
      <c r="W1416" s="424">
        <f t="shared" si="528"/>
        <v>473110</v>
      </c>
      <c r="X1416" s="156">
        <v>0.11</v>
      </c>
      <c r="Y1416" s="424">
        <f t="shared" si="540"/>
        <v>525152.1</v>
      </c>
    </row>
    <row r="1417" spans="1:25" s="120" customFormat="1" ht="15.5" x14ac:dyDescent="0.35">
      <c r="A1417" s="818"/>
      <c r="B1417" s="865"/>
      <c r="C1417" s="818"/>
      <c r="D1417" s="818"/>
      <c r="E1417" s="260" t="s">
        <v>312</v>
      </c>
      <c r="F1417" s="310">
        <v>1</v>
      </c>
      <c r="G1417" s="311" t="s">
        <v>45</v>
      </c>
      <c r="H1417" s="600">
        <v>668845</v>
      </c>
      <c r="I1417" s="413">
        <f t="shared" si="565"/>
        <v>668845</v>
      </c>
      <c r="J1417" s="311">
        <v>0</v>
      </c>
      <c r="K1417" s="415">
        <f t="shared" si="559"/>
        <v>0</v>
      </c>
      <c r="L1417" s="415">
        <f t="shared" si="560"/>
        <v>668845</v>
      </c>
      <c r="M1417" s="57"/>
      <c r="N1417" s="57"/>
      <c r="O1417" s="197"/>
      <c r="P1417" s="57"/>
      <c r="Q1417" s="484" t="s">
        <v>118</v>
      </c>
      <c r="R1417" s="483">
        <v>211255</v>
      </c>
      <c r="S1417" s="155">
        <f>SUM(F1417*R1417)</f>
        <v>211255</v>
      </c>
      <c r="T1417" s="156">
        <v>0.2</v>
      </c>
      <c r="U1417" s="480">
        <f t="shared" si="561"/>
        <v>42251</v>
      </c>
      <c r="V1417" s="480">
        <f t="shared" si="562"/>
        <v>169004</v>
      </c>
      <c r="W1417" s="424">
        <f t="shared" si="528"/>
        <v>169004</v>
      </c>
      <c r="X1417" s="156">
        <v>0.11</v>
      </c>
      <c r="Y1417" s="424">
        <f t="shared" si="540"/>
        <v>187594.44</v>
      </c>
    </row>
    <row r="1418" spans="1:25" ht="15.5" x14ac:dyDescent="0.35">
      <c r="A1418" s="818"/>
      <c r="B1418" s="865"/>
      <c r="C1418" s="818"/>
      <c r="D1418" s="818"/>
      <c r="E1418" s="130" t="s">
        <v>121</v>
      </c>
      <c r="F1418" s="75">
        <v>1</v>
      </c>
      <c r="G1418" s="158" t="s">
        <v>45</v>
      </c>
      <c r="H1418" s="157">
        <v>2978380</v>
      </c>
      <c r="I1418" s="413">
        <f t="shared" si="565"/>
        <v>2978380</v>
      </c>
      <c r="J1418" s="158">
        <v>0.2</v>
      </c>
      <c r="K1418" s="415">
        <f t="shared" si="559"/>
        <v>595676</v>
      </c>
      <c r="L1418" s="415">
        <f t="shared" si="560"/>
        <v>2382704</v>
      </c>
      <c r="M1418" s="57"/>
      <c r="N1418" s="57"/>
      <c r="O1418" s="197"/>
      <c r="P1418" s="57"/>
      <c r="Q1418" s="57" t="s">
        <v>118</v>
      </c>
      <c r="R1418" s="166">
        <v>1787028</v>
      </c>
      <c r="S1418" s="78">
        <f>SUM(F1418*R1418)</f>
        <v>1787028</v>
      </c>
      <c r="T1418" s="156">
        <v>0.2</v>
      </c>
      <c r="U1418" s="480">
        <f t="shared" si="561"/>
        <v>357405.60000000003</v>
      </c>
      <c r="V1418" s="480">
        <f t="shared" si="562"/>
        <v>1429622.4</v>
      </c>
      <c r="W1418" s="424">
        <f t="shared" si="528"/>
        <v>1429622.4</v>
      </c>
      <c r="X1418" s="641">
        <v>0.11</v>
      </c>
      <c r="Y1418" s="424">
        <f t="shared" si="540"/>
        <v>1586880.8639999998</v>
      </c>
    </row>
    <row r="1419" spans="1:25" s="120" customFormat="1" ht="15.5" x14ac:dyDescent="0.35">
      <c r="A1419" s="818"/>
      <c r="B1419" s="865"/>
      <c r="C1419" s="818"/>
      <c r="D1419" s="818"/>
      <c r="E1419" s="282" t="s">
        <v>170</v>
      </c>
      <c r="F1419" s="310">
        <v>1</v>
      </c>
      <c r="G1419" s="311" t="s">
        <v>42</v>
      </c>
      <c r="H1419" s="312">
        <v>55000</v>
      </c>
      <c r="I1419" s="413">
        <f t="shared" si="565"/>
        <v>55000</v>
      </c>
      <c r="J1419" s="311">
        <v>0</v>
      </c>
      <c r="K1419" s="415">
        <f t="shared" si="559"/>
        <v>0</v>
      </c>
      <c r="L1419" s="415">
        <f t="shared" si="560"/>
        <v>55000</v>
      </c>
      <c r="M1419" s="57"/>
      <c r="N1419" s="57"/>
      <c r="O1419" s="197"/>
      <c r="P1419" s="57"/>
      <c r="Q1419" s="484" t="s">
        <v>68</v>
      </c>
      <c r="R1419" s="483">
        <v>40000</v>
      </c>
      <c r="S1419" s="155">
        <f>SUM(F1419*R1419)</f>
        <v>40000</v>
      </c>
      <c r="T1419" s="156">
        <v>0</v>
      </c>
      <c r="U1419" s="480">
        <f t="shared" si="561"/>
        <v>0</v>
      </c>
      <c r="V1419" s="480">
        <f t="shared" si="562"/>
        <v>40000</v>
      </c>
      <c r="W1419" s="424">
        <f t="shared" si="528"/>
        <v>40000</v>
      </c>
      <c r="X1419" s="156">
        <v>0</v>
      </c>
      <c r="Y1419" s="424">
        <f t="shared" si="540"/>
        <v>40000</v>
      </c>
    </row>
    <row r="1420" spans="1:25" s="119" customFormat="1" ht="15" customHeight="1" x14ac:dyDescent="0.35">
      <c r="A1420" s="818"/>
      <c r="B1420" s="865"/>
      <c r="C1420" s="818"/>
      <c r="D1420" s="818"/>
      <c r="E1420" s="282" t="s">
        <v>367</v>
      </c>
      <c r="F1420" s="732">
        <v>3</v>
      </c>
      <c r="G1420" s="311" t="s">
        <v>123</v>
      </c>
      <c r="H1420" s="157">
        <v>611250</v>
      </c>
      <c r="I1420" s="413">
        <f t="shared" si="565"/>
        <v>1833750</v>
      </c>
      <c r="J1420" s="311">
        <v>0.2</v>
      </c>
      <c r="K1420" s="415">
        <f t="shared" si="559"/>
        <v>366750</v>
      </c>
      <c r="L1420" s="415">
        <f t="shared" si="560"/>
        <v>1467000</v>
      </c>
      <c r="M1420" s="57"/>
      <c r="N1420" s="57"/>
      <c r="O1420" s="197"/>
      <c r="P1420" s="57"/>
      <c r="Q1420" s="484" t="s">
        <v>78</v>
      </c>
      <c r="R1420" s="483">
        <v>225225</v>
      </c>
      <c r="S1420" s="155">
        <f>SUM(F1420*R1420)</f>
        <v>675675</v>
      </c>
      <c r="T1420" s="156">
        <v>0.45</v>
      </c>
      <c r="U1420" s="480">
        <f>SUM(S1420*T1420)</f>
        <v>304053.75</v>
      </c>
      <c r="V1420" s="480">
        <f>SUM(S1420-U1420)</f>
        <v>371621.25</v>
      </c>
      <c r="W1420" s="424">
        <f t="shared" si="528"/>
        <v>371621.25</v>
      </c>
      <c r="X1420" s="156">
        <v>0.11</v>
      </c>
      <c r="Y1420" s="424">
        <f t="shared" si="540"/>
        <v>412499.58750000002</v>
      </c>
    </row>
    <row r="1421" spans="1:25" ht="15.5" x14ac:dyDescent="0.35">
      <c r="A1421" s="818"/>
      <c r="B1421" s="865"/>
      <c r="C1421" s="818"/>
      <c r="D1421" s="818"/>
      <c r="E1421" s="282" t="s">
        <v>182</v>
      </c>
      <c r="F1421" s="75">
        <v>1</v>
      </c>
      <c r="G1421" s="311" t="s">
        <v>52</v>
      </c>
      <c r="H1421" s="312">
        <v>218750</v>
      </c>
      <c r="I1421" s="413">
        <f t="shared" si="565"/>
        <v>218750</v>
      </c>
      <c r="J1421" s="311">
        <v>0.2</v>
      </c>
      <c r="K1421" s="415">
        <f t="shared" si="559"/>
        <v>43750</v>
      </c>
      <c r="L1421" s="415">
        <f t="shared" si="560"/>
        <v>175000</v>
      </c>
      <c r="M1421" s="57"/>
      <c r="N1421" s="57"/>
      <c r="O1421" s="197"/>
      <c r="P1421" s="57"/>
      <c r="Q1421" s="57" t="s">
        <v>88</v>
      </c>
      <c r="R1421" s="220">
        <v>157700</v>
      </c>
      <c r="S1421" s="78">
        <f>SUM(F1421*R1421)</f>
        <v>157700</v>
      </c>
      <c r="T1421" s="156">
        <v>0</v>
      </c>
      <c r="U1421" s="480">
        <f t="shared" ref="U1421" si="566">SUM(S1421*T1421)</f>
        <v>0</v>
      </c>
      <c r="V1421" s="480">
        <f t="shared" ref="V1421" si="567">SUM(S1421-U1421)</f>
        <v>157700</v>
      </c>
      <c r="W1421" s="424">
        <f t="shared" si="528"/>
        <v>157700</v>
      </c>
      <c r="X1421" s="156">
        <v>0.11</v>
      </c>
      <c r="Y1421" s="424">
        <f t="shared" si="540"/>
        <v>175047</v>
      </c>
    </row>
    <row r="1422" spans="1:25" s="119" customFormat="1" ht="15.5" x14ac:dyDescent="0.35">
      <c r="A1422" s="818"/>
      <c r="B1422" s="865"/>
      <c r="C1422" s="818"/>
      <c r="D1422" s="818"/>
      <c r="E1422" s="282" t="s">
        <v>639</v>
      </c>
      <c r="F1422" s="732">
        <v>25</v>
      </c>
      <c r="G1422" s="311" t="s">
        <v>52</v>
      </c>
      <c r="H1422" s="312">
        <v>217500</v>
      </c>
      <c r="I1422" s="413">
        <f t="shared" si="565"/>
        <v>5437500</v>
      </c>
      <c r="J1422" s="311">
        <v>0.2</v>
      </c>
      <c r="K1422" s="415">
        <f t="shared" si="559"/>
        <v>1087500</v>
      </c>
      <c r="L1422" s="415">
        <f t="shared" si="560"/>
        <v>4350000</v>
      </c>
      <c r="M1422" s="57"/>
      <c r="N1422" s="57"/>
      <c r="O1422" s="197"/>
      <c r="P1422" s="57"/>
      <c r="Q1422" s="484" t="s">
        <v>40</v>
      </c>
      <c r="R1422" s="350">
        <v>93600</v>
      </c>
      <c r="S1422" s="155">
        <f>SUM(F1422*R1422)</f>
        <v>2340000</v>
      </c>
      <c r="T1422" s="156">
        <v>0</v>
      </c>
      <c r="U1422" s="480">
        <f>SUM(S1422*T1422)</f>
        <v>0</v>
      </c>
      <c r="V1422" s="480">
        <f>SUM(S1422-U1422)</f>
        <v>2340000</v>
      </c>
      <c r="W1422" s="424">
        <f t="shared" si="528"/>
        <v>2340000</v>
      </c>
      <c r="X1422" s="156">
        <v>0.11</v>
      </c>
      <c r="Y1422" s="424">
        <f t="shared" si="540"/>
        <v>2597400</v>
      </c>
    </row>
    <row r="1423" spans="1:25" s="119" customFormat="1" ht="15.5" x14ac:dyDescent="0.35">
      <c r="A1423" s="818"/>
      <c r="B1423" s="865"/>
      <c r="C1423" s="818"/>
      <c r="D1423" s="818"/>
      <c r="E1423" s="282" t="s">
        <v>573</v>
      </c>
      <c r="F1423" s="732">
        <v>20</v>
      </c>
      <c r="G1423" s="311" t="s">
        <v>52</v>
      </c>
      <c r="H1423" s="312">
        <v>368750</v>
      </c>
      <c r="I1423" s="413">
        <f t="shared" si="565"/>
        <v>7375000</v>
      </c>
      <c r="J1423" s="311">
        <v>0.2</v>
      </c>
      <c r="K1423" s="415">
        <f t="shared" si="559"/>
        <v>1475000</v>
      </c>
      <c r="L1423" s="415">
        <f t="shared" si="560"/>
        <v>5900000</v>
      </c>
      <c r="M1423" s="57"/>
      <c r="N1423" s="57"/>
      <c r="O1423" s="197"/>
      <c r="P1423" s="57"/>
      <c r="Q1423" s="484" t="s">
        <v>40</v>
      </c>
      <c r="R1423" s="206">
        <v>131600</v>
      </c>
      <c r="S1423" s="155">
        <f>SUM(F1423*R1423)</f>
        <v>2632000</v>
      </c>
      <c r="T1423" s="156">
        <v>0</v>
      </c>
      <c r="U1423" s="480">
        <f>SUM(S1423*T1423)</f>
        <v>0</v>
      </c>
      <c r="V1423" s="480">
        <f>SUM(S1423-U1423)</f>
        <v>2632000</v>
      </c>
      <c r="W1423" s="424">
        <f t="shared" si="528"/>
        <v>2632000</v>
      </c>
      <c r="X1423" s="156">
        <v>0.11</v>
      </c>
      <c r="Y1423" s="424">
        <f t="shared" si="540"/>
        <v>2921520</v>
      </c>
    </row>
    <row r="1424" spans="1:25" s="21" customFormat="1" ht="15.5" x14ac:dyDescent="0.35">
      <c r="A1424" s="818"/>
      <c r="B1424" s="865"/>
      <c r="C1424" s="818"/>
      <c r="D1424" s="818"/>
      <c r="E1424" s="282" t="s">
        <v>308</v>
      </c>
      <c r="F1424" s="75">
        <v>3</v>
      </c>
      <c r="G1424" s="311" t="s">
        <v>52</v>
      </c>
      <c r="H1424" s="157">
        <v>375000</v>
      </c>
      <c r="I1424" s="413">
        <f t="shared" si="565"/>
        <v>1125000</v>
      </c>
      <c r="J1424" s="311">
        <v>0.2</v>
      </c>
      <c r="K1424" s="415">
        <f t="shared" si="559"/>
        <v>225000</v>
      </c>
      <c r="L1424" s="415">
        <f t="shared" si="560"/>
        <v>900000</v>
      </c>
      <c r="M1424" s="57"/>
      <c r="N1424" s="57"/>
      <c r="O1424" s="197"/>
      <c r="P1424" s="57"/>
      <c r="Q1424" s="291" t="s">
        <v>104</v>
      </c>
      <c r="R1424" s="166">
        <v>150000</v>
      </c>
      <c r="S1424" s="155">
        <f>SUM(F1424*R1424)</f>
        <v>450000</v>
      </c>
      <c r="T1424" s="156">
        <v>0</v>
      </c>
      <c r="U1424" s="480">
        <f t="shared" ref="U1424:U1426" si="568">SUM(S1424*T1424)</f>
        <v>0</v>
      </c>
      <c r="V1424" s="480">
        <f t="shared" ref="V1424:V1426" si="569">SUM(S1424-U1424)</f>
        <v>450000</v>
      </c>
      <c r="W1424" s="424">
        <f t="shared" si="528"/>
        <v>450000</v>
      </c>
      <c r="X1424" s="156">
        <v>0.11</v>
      </c>
      <c r="Y1424" s="424">
        <f t="shared" si="540"/>
        <v>499500</v>
      </c>
    </row>
    <row r="1425" spans="1:26" s="120" customFormat="1" ht="15.5" x14ac:dyDescent="0.35">
      <c r="A1425" s="818"/>
      <c r="B1425" s="865"/>
      <c r="C1425" s="818"/>
      <c r="D1425" s="818"/>
      <c r="E1425" s="282" t="s">
        <v>301</v>
      </c>
      <c r="F1425" s="75">
        <v>10</v>
      </c>
      <c r="G1425" s="158" t="s">
        <v>90</v>
      </c>
      <c r="H1425" s="157">
        <v>113500</v>
      </c>
      <c r="I1425" s="413">
        <f t="shared" ref="I1425:I1426" si="570">SUM(F1425*H1425)</f>
        <v>1135000</v>
      </c>
      <c r="J1425" s="311">
        <v>0</v>
      </c>
      <c r="K1425" s="415">
        <f t="shared" si="559"/>
        <v>0</v>
      </c>
      <c r="L1425" s="415">
        <f t="shared" si="560"/>
        <v>1135000</v>
      </c>
      <c r="M1425" s="57"/>
      <c r="N1425" s="57"/>
      <c r="O1425" s="197"/>
      <c r="P1425" s="57"/>
      <c r="Q1425" s="270" t="s">
        <v>40</v>
      </c>
      <c r="R1425" s="206">
        <v>13000</v>
      </c>
      <c r="S1425" s="155">
        <f>SUM(F1425*R1425)</f>
        <v>130000</v>
      </c>
      <c r="T1425" s="156">
        <v>0</v>
      </c>
      <c r="U1425" s="480">
        <f t="shared" si="568"/>
        <v>0</v>
      </c>
      <c r="V1425" s="480">
        <f t="shared" si="569"/>
        <v>130000</v>
      </c>
      <c r="W1425" s="424">
        <f t="shared" si="528"/>
        <v>130000</v>
      </c>
      <c r="X1425" s="156">
        <v>0.11</v>
      </c>
      <c r="Y1425" s="424">
        <f t="shared" si="540"/>
        <v>144300</v>
      </c>
    </row>
    <row r="1426" spans="1:26" s="120" customFormat="1" ht="15.5" x14ac:dyDescent="0.35">
      <c r="A1426" s="818"/>
      <c r="B1426" s="865"/>
      <c r="C1426" s="818"/>
      <c r="D1426" s="818"/>
      <c r="E1426" s="282" t="s">
        <v>313</v>
      </c>
      <c r="F1426" s="732">
        <v>1</v>
      </c>
      <c r="G1426" s="311" t="s">
        <v>45</v>
      </c>
      <c r="H1426" s="312">
        <v>5000000</v>
      </c>
      <c r="I1426" s="413">
        <f t="shared" si="570"/>
        <v>5000000</v>
      </c>
      <c r="J1426" s="311">
        <v>0.2</v>
      </c>
      <c r="K1426" s="415">
        <f t="shared" si="559"/>
        <v>1000000</v>
      </c>
      <c r="L1426" s="415">
        <f t="shared" si="560"/>
        <v>4000000</v>
      </c>
      <c r="M1426" s="57"/>
      <c r="N1426" s="57"/>
      <c r="O1426" s="197"/>
      <c r="P1426" s="57"/>
      <c r="Q1426" s="270" t="s">
        <v>140</v>
      </c>
      <c r="R1426" s="483">
        <v>3000000</v>
      </c>
      <c r="S1426" s="155">
        <f>SUM(F1426*R1426)</f>
        <v>3000000</v>
      </c>
      <c r="T1426" s="156">
        <v>0.25</v>
      </c>
      <c r="U1426" s="480">
        <f t="shared" si="568"/>
        <v>750000</v>
      </c>
      <c r="V1426" s="480">
        <f t="shared" si="569"/>
        <v>2250000</v>
      </c>
      <c r="W1426" s="424">
        <f t="shared" si="528"/>
        <v>2250000</v>
      </c>
      <c r="X1426" s="156">
        <v>0.11</v>
      </c>
      <c r="Y1426" s="424">
        <f>SUM(W1426+(W1426*X1426))</f>
        <v>2497500</v>
      </c>
    </row>
    <row r="1427" spans="1:26" s="119" customFormat="1" ht="15.5" x14ac:dyDescent="0.35">
      <c r="A1427" s="818"/>
      <c r="B1427" s="865"/>
      <c r="C1427" s="818"/>
      <c r="D1427" s="818"/>
      <c r="E1427" s="313" t="s">
        <v>305</v>
      </c>
      <c r="F1427" s="310">
        <v>4</v>
      </c>
      <c r="G1427" s="311" t="s">
        <v>45</v>
      </c>
      <c r="H1427" s="312">
        <v>1078091</v>
      </c>
      <c r="I1427" s="413">
        <f t="shared" ref="I1427" si="571">SUM(F1427*H1427)</f>
        <v>4312364</v>
      </c>
      <c r="J1427" s="311">
        <v>0.2</v>
      </c>
      <c r="K1427" s="415">
        <f t="shared" si="559"/>
        <v>862472.8</v>
      </c>
      <c r="L1427" s="415">
        <f t="shared" si="560"/>
        <v>3449891.2</v>
      </c>
      <c r="M1427" s="57"/>
      <c r="N1427" s="57"/>
      <c r="O1427" s="197"/>
      <c r="P1427" s="57"/>
      <c r="Q1427" s="484" t="s">
        <v>47</v>
      </c>
      <c r="R1427" s="350">
        <v>649740</v>
      </c>
      <c r="S1427" s="155">
        <f>SUM(F1427*R1427)</f>
        <v>2598960</v>
      </c>
      <c r="T1427" s="156">
        <v>0.22500000000000001</v>
      </c>
      <c r="U1427" s="480">
        <f>SUM(S1427*T1427)</f>
        <v>584766</v>
      </c>
      <c r="V1427" s="480">
        <f>SUM(S1427-U1427)</f>
        <v>2014194</v>
      </c>
      <c r="W1427" s="424">
        <f t="shared" si="528"/>
        <v>2014194</v>
      </c>
      <c r="X1427" s="156">
        <v>0.11</v>
      </c>
      <c r="Y1427" s="424">
        <f t="shared" ref="Y1427:Y1435" si="572">SUM(W1427+(W1427*X1427))</f>
        <v>2235755.34</v>
      </c>
    </row>
    <row r="1428" spans="1:26" s="119" customFormat="1" ht="15.5" x14ac:dyDescent="0.35">
      <c r="A1428" s="818"/>
      <c r="B1428" s="865"/>
      <c r="C1428" s="818"/>
      <c r="D1428" s="818"/>
      <c r="E1428" s="282" t="s">
        <v>287</v>
      </c>
      <c r="F1428" s="732">
        <v>15</v>
      </c>
      <c r="G1428" s="311" t="s">
        <v>45</v>
      </c>
      <c r="H1428" s="312">
        <v>248522</v>
      </c>
      <c r="I1428" s="413">
        <f t="shared" ref="I1428:I1429" si="573">SUM(F1428*H1428)</f>
        <v>3727830</v>
      </c>
      <c r="J1428" s="311">
        <v>0.2</v>
      </c>
      <c r="K1428" s="415">
        <f t="shared" si="559"/>
        <v>745566</v>
      </c>
      <c r="L1428" s="415">
        <f t="shared" si="560"/>
        <v>2982264</v>
      </c>
      <c r="M1428" s="57"/>
      <c r="N1428" s="57"/>
      <c r="O1428" s="197"/>
      <c r="P1428" s="57"/>
      <c r="Q1428" s="484" t="s">
        <v>47</v>
      </c>
      <c r="R1428" s="206">
        <v>159100</v>
      </c>
      <c r="S1428" s="155">
        <f>SUM(F1428*R1428)</f>
        <v>2386500</v>
      </c>
      <c r="T1428" s="156">
        <v>0.22500000000000001</v>
      </c>
      <c r="U1428" s="480">
        <f>SUM(S1428*T1428)</f>
        <v>536962.5</v>
      </c>
      <c r="V1428" s="480">
        <f>SUM(S1428-U1428)</f>
        <v>1849537.5</v>
      </c>
      <c r="W1428" s="424">
        <f t="shared" si="528"/>
        <v>1849537.5</v>
      </c>
      <c r="X1428" s="156">
        <v>0.11</v>
      </c>
      <c r="Y1428" s="424">
        <f t="shared" si="572"/>
        <v>2052986.625</v>
      </c>
    </row>
    <row r="1429" spans="1:26" s="120" customFormat="1" ht="15.5" x14ac:dyDescent="0.35">
      <c r="A1429" s="819"/>
      <c r="B1429" s="866"/>
      <c r="C1429" s="819"/>
      <c r="D1429" s="819"/>
      <c r="E1429" s="599" t="s">
        <v>122</v>
      </c>
      <c r="F1429" s="750">
        <v>1</v>
      </c>
      <c r="G1429" s="315" t="s">
        <v>52</v>
      </c>
      <c r="H1429" s="177">
        <v>174000</v>
      </c>
      <c r="I1429" s="419">
        <f t="shared" si="573"/>
        <v>174000</v>
      </c>
      <c r="J1429" s="136">
        <v>0.2</v>
      </c>
      <c r="K1429" s="383">
        <f t="shared" ref="K1429" si="574">SUM(I1429*J1429)</f>
        <v>34800</v>
      </c>
      <c r="L1429" s="383">
        <f t="shared" si="560"/>
        <v>139200</v>
      </c>
      <c r="M1429" s="47"/>
      <c r="N1429" s="47"/>
      <c r="O1429" s="198"/>
      <c r="P1429" s="47"/>
      <c r="Q1429" s="240" t="s">
        <v>98</v>
      </c>
      <c r="R1429" s="338">
        <v>23636</v>
      </c>
      <c r="S1429" s="173">
        <f>SUM(F1429*R1429)</f>
        <v>23636</v>
      </c>
      <c r="T1429" s="639">
        <v>0.22</v>
      </c>
      <c r="U1429" s="242">
        <f t="shared" ref="U1429" si="575">SUM(S1429*T1429)</f>
        <v>5199.92</v>
      </c>
      <c r="V1429" s="242">
        <f t="shared" ref="V1429" si="576">SUM(S1429-U1429)</f>
        <v>18436.080000000002</v>
      </c>
      <c r="W1429" s="241">
        <f t="shared" si="528"/>
        <v>18436.080000000002</v>
      </c>
      <c r="X1429" s="639">
        <v>0.11</v>
      </c>
      <c r="Y1429" s="241">
        <f t="shared" si="572"/>
        <v>20464.0488</v>
      </c>
    </row>
    <row r="1430" spans="1:26" s="120" customFormat="1" ht="15.5" x14ac:dyDescent="0.35">
      <c r="A1430" s="780">
        <v>15</v>
      </c>
      <c r="B1430" s="783">
        <v>46000</v>
      </c>
      <c r="C1430" s="838">
        <v>119871225</v>
      </c>
      <c r="D1430" s="780" t="s">
        <v>37</v>
      </c>
      <c r="E1430" s="172" t="s">
        <v>353</v>
      </c>
      <c r="F1430" s="318">
        <v>20</v>
      </c>
      <c r="G1430" s="319" t="s">
        <v>45</v>
      </c>
      <c r="H1430" s="204">
        <v>27000</v>
      </c>
      <c r="I1430" s="412">
        <f t="shared" ref="I1430" si="577">SUM(F1430*H1430)</f>
        <v>540000</v>
      </c>
      <c r="J1430" s="319">
        <v>0.2</v>
      </c>
      <c r="K1430" s="382">
        <f t="shared" ref="K1430" si="578">SUM(I1430*J1430)</f>
        <v>108000</v>
      </c>
      <c r="L1430" s="382">
        <f>SUM(I1430-K1430)</f>
        <v>432000</v>
      </c>
      <c r="M1430" s="205">
        <f>SUM(L1430:L1440)</f>
        <v>32247520</v>
      </c>
      <c r="N1430" s="205">
        <f>SUM(M1430*11%)</f>
        <v>3547227.2</v>
      </c>
      <c r="O1430" s="187"/>
      <c r="P1430" s="229">
        <f>SUM(M1430+N1430)</f>
        <v>35794747.200000003</v>
      </c>
      <c r="Q1430" s="485" t="s">
        <v>88</v>
      </c>
      <c r="R1430" s="337">
        <v>9009</v>
      </c>
      <c r="S1430" s="649">
        <f>SUM(F1430*R1430)</f>
        <v>180180</v>
      </c>
      <c r="T1430" s="638">
        <v>0</v>
      </c>
      <c r="U1430" s="239">
        <f t="shared" ref="U1430" si="579">SUM(S1430*T1430)</f>
        <v>0</v>
      </c>
      <c r="V1430" s="239">
        <f t="shared" ref="V1430" si="580">SUM(S1430-U1430)</f>
        <v>180180</v>
      </c>
      <c r="W1430" s="238">
        <f t="shared" si="528"/>
        <v>180180</v>
      </c>
      <c r="X1430" s="638">
        <v>0</v>
      </c>
      <c r="Y1430" s="238">
        <f t="shared" si="572"/>
        <v>180180</v>
      </c>
    </row>
    <row r="1431" spans="1:26" s="120" customFormat="1" ht="15.5" x14ac:dyDescent="0.35">
      <c r="A1431" s="781"/>
      <c r="B1431" s="784"/>
      <c r="C1431" s="787"/>
      <c r="D1431" s="781"/>
      <c r="E1431" s="125" t="s">
        <v>366</v>
      </c>
      <c r="F1431" s="75">
        <v>20</v>
      </c>
      <c r="G1431" s="158" t="s">
        <v>45</v>
      </c>
      <c r="H1431" s="157">
        <v>250000</v>
      </c>
      <c r="I1431" s="54">
        <f t="shared" ref="I1431:I1435" si="581">SUM(F1431*H1431)</f>
        <v>5000000</v>
      </c>
      <c r="J1431" s="158">
        <v>0.2</v>
      </c>
      <c r="K1431" s="415">
        <f t="shared" ref="K1431:K1435" si="582">SUM(I1431*J1431)</f>
        <v>1000000</v>
      </c>
      <c r="L1431" s="415">
        <f t="shared" ref="L1431:L1435" si="583">SUM(I1431-K1431)</f>
        <v>4000000</v>
      </c>
      <c r="M1431" s="220"/>
      <c r="N1431" s="220"/>
      <c r="O1431" s="197"/>
      <c r="P1431" s="352"/>
      <c r="Q1431" s="484" t="s">
        <v>275</v>
      </c>
      <c r="R1431" s="483">
        <v>90090</v>
      </c>
      <c r="S1431" s="155">
        <f>SUM(F1431*R1431)</f>
        <v>1801800</v>
      </c>
      <c r="T1431" s="156">
        <v>0</v>
      </c>
      <c r="U1431" s="480">
        <f t="shared" ref="U1431:U1435" si="584">SUM(S1431*T1431)</f>
        <v>0</v>
      </c>
      <c r="V1431" s="480">
        <f t="shared" ref="V1431:V1435" si="585">SUM(S1431-U1431)</f>
        <v>1801800</v>
      </c>
      <c r="W1431" s="424">
        <f t="shared" si="528"/>
        <v>1801800</v>
      </c>
      <c r="X1431" s="156">
        <v>0.11</v>
      </c>
      <c r="Y1431" s="424">
        <f t="shared" si="572"/>
        <v>1999998</v>
      </c>
    </row>
    <row r="1432" spans="1:26" s="120" customFormat="1" ht="15.5" x14ac:dyDescent="0.35">
      <c r="A1432" s="781"/>
      <c r="B1432" s="784"/>
      <c r="C1432" s="787"/>
      <c r="D1432" s="781"/>
      <c r="E1432" s="125" t="s">
        <v>387</v>
      </c>
      <c r="F1432" s="75">
        <v>4</v>
      </c>
      <c r="G1432" s="158" t="s">
        <v>45</v>
      </c>
      <c r="H1432" s="157">
        <v>172500</v>
      </c>
      <c r="I1432" s="54">
        <f t="shared" si="581"/>
        <v>690000</v>
      </c>
      <c r="J1432" s="158">
        <v>0.2</v>
      </c>
      <c r="K1432" s="415">
        <f t="shared" si="582"/>
        <v>138000</v>
      </c>
      <c r="L1432" s="415">
        <f t="shared" si="583"/>
        <v>552000</v>
      </c>
      <c r="M1432" s="220"/>
      <c r="N1432" s="220"/>
      <c r="O1432" s="197"/>
      <c r="P1432" s="154"/>
      <c r="Q1432" s="484" t="s">
        <v>569</v>
      </c>
      <c r="R1432" s="483">
        <v>62162</v>
      </c>
      <c r="S1432" s="155">
        <f>SUM(F1432*R1432)</f>
        <v>248648</v>
      </c>
      <c r="T1432" s="156">
        <v>0</v>
      </c>
      <c r="U1432" s="480">
        <f t="shared" si="584"/>
        <v>0</v>
      </c>
      <c r="V1432" s="480">
        <f t="shared" si="585"/>
        <v>248648</v>
      </c>
      <c r="W1432" s="424">
        <f t="shared" si="528"/>
        <v>248648</v>
      </c>
      <c r="X1432" s="156">
        <v>0.11</v>
      </c>
      <c r="Y1432" s="424">
        <f t="shared" si="572"/>
        <v>275999.28000000003</v>
      </c>
    </row>
    <row r="1433" spans="1:26" s="120" customFormat="1" ht="15.5" x14ac:dyDescent="0.35">
      <c r="A1433" s="781"/>
      <c r="B1433" s="784"/>
      <c r="C1433" s="787"/>
      <c r="D1433" s="781"/>
      <c r="E1433" s="125" t="s">
        <v>354</v>
      </c>
      <c r="F1433" s="75">
        <v>20</v>
      </c>
      <c r="G1433" s="158" t="s">
        <v>45</v>
      </c>
      <c r="H1433" s="157">
        <v>145000</v>
      </c>
      <c r="I1433" s="54">
        <f t="shared" si="581"/>
        <v>2900000</v>
      </c>
      <c r="J1433" s="158">
        <v>0.2</v>
      </c>
      <c r="K1433" s="415">
        <f t="shared" si="582"/>
        <v>580000</v>
      </c>
      <c r="L1433" s="415">
        <f t="shared" si="583"/>
        <v>2320000</v>
      </c>
      <c r="M1433" s="220"/>
      <c r="N1433" s="220"/>
      <c r="O1433" s="197"/>
      <c r="P1433" s="154"/>
      <c r="Q1433" s="484" t="s">
        <v>275</v>
      </c>
      <c r="R1433" s="483">
        <v>52252</v>
      </c>
      <c r="S1433" s="155">
        <f>SUM(F1433*R1433)</f>
        <v>1045040</v>
      </c>
      <c r="T1433" s="156">
        <v>0</v>
      </c>
      <c r="U1433" s="480">
        <f t="shared" si="584"/>
        <v>0</v>
      </c>
      <c r="V1433" s="480">
        <f t="shared" si="585"/>
        <v>1045040</v>
      </c>
      <c r="W1433" s="424">
        <f t="shared" si="528"/>
        <v>1045040</v>
      </c>
      <c r="X1433" s="156">
        <v>0.11</v>
      </c>
      <c r="Y1433" s="424">
        <f t="shared" si="572"/>
        <v>1159994.3999999999</v>
      </c>
    </row>
    <row r="1434" spans="1:26" s="120" customFormat="1" ht="15.5" x14ac:dyDescent="0.35">
      <c r="A1434" s="781"/>
      <c r="B1434" s="784"/>
      <c r="C1434" s="787"/>
      <c r="D1434" s="781"/>
      <c r="E1434" s="125" t="s">
        <v>389</v>
      </c>
      <c r="F1434" s="75">
        <v>6</v>
      </c>
      <c r="G1434" s="158" t="s">
        <v>45</v>
      </c>
      <c r="H1434" s="157">
        <v>390000</v>
      </c>
      <c r="I1434" s="54">
        <f t="shared" si="581"/>
        <v>2340000</v>
      </c>
      <c r="J1434" s="158">
        <v>0.2</v>
      </c>
      <c r="K1434" s="415">
        <f t="shared" si="582"/>
        <v>468000</v>
      </c>
      <c r="L1434" s="415">
        <f t="shared" si="583"/>
        <v>1872000</v>
      </c>
      <c r="M1434" s="220"/>
      <c r="N1434" s="220"/>
      <c r="O1434" s="197"/>
      <c r="P1434" s="154"/>
      <c r="Q1434" s="484" t="s">
        <v>275</v>
      </c>
      <c r="R1434" s="483">
        <v>72072</v>
      </c>
      <c r="S1434" s="155">
        <f>SUM(F1434*R1434)</f>
        <v>432432</v>
      </c>
      <c r="T1434" s="156">
        <v>0</v>
      </c>
      <c r="U1434" s="480">
        <f t="shared" si="584"/>
        <v>0</v>
      </c>
      <c r="V1434" s="480">
        <f t="shared" si="585"/>
        <v>432432</v>
      </c>
      <c r="W1434" s="424">
        <f t="shared" si="528"/>
        <v>432432</v>
      </c>
      <c r="X1434" s="156">
        <v>0.11</v>
      </c>
      <c r="Y1434" s="424">
        <f t="shared" si="572"/>
        <v>479999.52</v>
      </c>
    </row>
    <row r="1435" spans="1:26" s="120" customFormat="1" ht="15.5" x14ac:dyDescent="0.35">
      <c r="A1435" s="781"/>
      <c r="B1435" s="784"/>
      <c r="C1435" s="787"/>
      <c r="D1435" s="781"/>
      <c r="E1435" s="125" t="s">
        <v>369</v>
      </c>
      <c r="F1435" s="75">
        <v>15</v>
      </c>
      <c r="G1435" s="158" t="s">
        <v>45</v>
      </c>
      <c r="H1435" s="157">
        <v>157500</v>
      </c>
      <c r="I1435" s="54">
        <f t="shared" si="581"/>
        <v>2362500</v>
      </c>
      <c r="J1435" s="158">
        <v>0.2</v>
      </c>
      <c r="K1435" s="415">
        <f t="shared" si="582"/>
        <v>472500</v>
      </c>
      <c r="L1435" s="415">
        <f t="shared" si="583"/>
        <v>1890000</v>
      </c>
      <c r="M1435" s="220"/>
      <c r="N1435" s="220"/>
      <c r="O1435" s="197"/>
      <c r="P1435" s="154"/>
      <c r="Q1435" s="484" t="s">
        <v>275</v>
      </c>
      <c r="R1435" s="483">
        <v>56757</v>
      </c>
      <c r="S1435" s="155">
        <f>SUM(F1435*R1435)</f>
        <v>851355</v>
      </c>
      <c r="T1435" s="156">
        <v>0</v>
      </c>
      <c r="U1435" s="480">
        <f t="shared" si="584"/>
        <v>0</v>
      </c>
      <c r="V1435" s="480">
        <f t="shared" si="585"/>
        <v>851355</v>
      </c>
      <c r="W1435" s="424">
        <f t="shared" si="528"/>
        <v>851355</v>
      </c>
      <c r="X1435" s="156">
        <v>0.11</v>
      </c>
      <c r="Y1435" s="424">
        <f t="shared" si="572"/>
        <v>945004.05</v>
      </c>
    </row>
    <row r="1436" spans="1:26" s="120" customFormat="1" ht="17.25" customHeight="1" x14ac:dyDescent="0.35">
      <c r="A1436" s="781"/>
      <c r="B1436" s="784"/>
      <c r="C1436" s="787"/>
      <c r="D1436" s="781"/>
      <c r="E1436" s="282" t="s">
        <v>288</v>
      </c>
      <c r="F1436" s="310">
        <v>40</v>
      </c>
      <c r="G1436" s="311" t="s">
        <v>45</v>
      </c>
      <c r="H1436" s="312">
        <v>235360</v>
      </c>
      <c r="I1436" s="413">
        <f>SUM(F1436*H1436)</f>
        <v>9414400</v>
      </c>
      <c r="J1436" s="311">
        <v>0.2</v>
      </c>
      <c r="K1436" s="415">
        <f>SUM(I1436*J1436)</f>
        <v>1882880</v>
      </c>
      <c r="L1436" s="415">
        <f>SUM(I1436-K1436)</f>
        <v>7531520</v>
      </c>
      <c r="M1436" s="220"/>
      <c r="N1436" s="220"/>
      <c r="O1436" s="197"/>
      <c r="P1436" s="352"/>
      <c r="Q1436" s="484" t="s">
        <v>289</v>
      </c>
      <c r="R1436" s="206">
        <v>154000</v>
      </c>
      <c r="S1436" s="155">
        <f>SUM(F1436*R1436)</f>
        <v>6160000</v>
      </c>
      <c r="T1436" s="156">
        <v>0.25</v>
      </c>
      <c r="U1436" s="480">
        <f>SUM(S1436*T1436)</f>
        <v>1540000</v>
      </c>
      <c r="V1436" s="480">
        <f>SUM(S1436-U1436)</f>
        <v>4620000</v>
      </c>
      <c r="W1436" s="424">
        <f>SUM(V1436)</f>
        <v>4620000</v>
      </c>
      <c r="X1436" s="156">
        <v>0.11</v>
      </c>
      <c r="Y1436" s="424">
        <f>SUM(W1436+(W1436*X1436))</f>
        <v>5128200</v>
      </c>
    </row>
    <row r="1437" spans="1:26" s="120" customFormat="1" ht="15.5" x14ac:dyDescent="0.35">
      <c r="A1437" s="781"/>
      <c r="B1437" s="784"/>
      <c r="C1437" s="787"/>
      <c r="D1437" s="781"/>
      <c r="E1437" s="282" t="s">
        <v>741</v>
      </c>
      <c r="F1437" s="310">
        <v>50</v>
      </c>
      <c r="G1437" s="311" t="s">
        <v>45</v>
      </c>
      <c r="H1437" s="312">
        <v>87500</v>
      </c>
      <c r="I1437" s="413">
        <f t="shared" ref="I1437" si="586">SUM(F1437*H1437)</f>
        <v>4375000</v>
      </c>
      <c r="J1437" s="311">
        <v>0.2</v>
      </c>
      <c r="K1437" s="415">
        <f t="shared" ref="K1437:K1438" si="587">SUM(I1437*J1437)</f>
        <v>875000</v>
      </c>
      <c r="L1437" s="415">
        <f t="shared" ref="L1437:L1438" si="588">SUM(I1437-K1437)</f>
        <v>3500000</v>
      </c>
      <c r="M1437" s="57"/>
      <c r="N1437" s="57"/>
      <c r="O1437" s="197"/>
      <c r="P1437" s="57"/>
      <c r="Q1437" s="484" t="s">
        <v>88</v>
      </c>
      <c r="R1437" s="483">
        <v>37838</v>
      </c>
      <c r="S1437" s="155">
        <f>SUM(F1437*R1437)</f>
        <v>1891900</v>
      </c>
      <c r="T1437" s="156">
        <v>0</v>
      </c>
      <c r="U1437" s="480">
        <f t="shared" ref="U1437:U1438" si="589">SUM(S1437*T1437)</f>
        <v>0</v>
      </c>
      <c r="V1437" s="480">
        <f t="shared" ref="V1437:V1438" si="590">SUM(S1437-U1437)</f>
        <v>1891900</v>
      </c>
      <c r="W1437" s="424">
        <f t="shared" ref="W1437:W1442" si="591">SUM(V1437)</f>
        <v>1891900</v>
      </c>
      <c r="X1437" s="156">
        <v>0.11</v>
      </c>
      <c r="Y1437" s="424">
        <f t="shared" ref="Y1437:Y1440" si="592">SUM(W1437+(W1437*X1437))</f>
        <v>2100009</v>
      </c>
    </row>
    <row r="1438" spans="1:26" s="120" customFormat="1" ht="17.25" customHeight="1" x14ac:dyDescent="0.35">
      <c r="A1438" s="781"/>
      <c r="B1438" s="784"/>
      <c r="C1438" s="787"/>
      <c r="D1438" s="781"/>
      <c r="E1438" s="125" t="s">
        <v>742</v>
      </c>
      <c r="F1438" s="75">
        <v>100</v>
      </c>
      <c r="G1438" s="158" t="s">
        <v>45</v>
      </c>
      <c r="H1438" s="157">
        <v>80000</v>
      </c>
      <c r="I1438" s="54">
        <f t="shared" ref="I1438" si="593">SUM(F1438*H1438)</f>
        <v>8000000</v>
      </c>
      <c r="J1438" s="158">
        <v>0.2</v>
      </c>
      <c r="K1438" s="415">
        <f t="shared" si="587"/>
        <v>1600000</v>
      </c>
      <c r="L1438" s="415">
        <f t="shared" si="588"/>
        <v>6400000</v>
      </c>
      <c r="M1438" s="220"/>
      <c r="N1438" s="220"/>
      <c r="O1438" s="197"/>
      <c r="P1438" s="352"/>
      <c r="Q1438" s="484" t="s">
        <v>88</v>
      </c>
      <c r="R1438" s="483">
        <v>31532</v>
      </c>
      <c r="S1438" s="155">
        <f>SUM(F1438*R1438)</f>
        <v>3153200</v>
      </c>
      <c r="T1438" s="156">
        <v>0</v>
      </c>
      <c r="U1438" s="480">
        <f t="shared" si="589"/>
        <v>0</v>
      </c>
      <c r="V1438" s="480">
        <f t="shared" si="590"/>
        <v>3153200</v>
      </c>
      <c r="W1438" s="424">
        <f t="shared" si="591"/>
        <v>3153200</v>
      </c>
      <c r="X1438" s="156">
        <v>0.11</v>
      </c>
      <c r="Y1438" s="424">
        <f t="shared" si="592"/>
        <v>3500052</v>
      </c>
    </row>
    <row r="1439" spans="1:26" s="120" customFormat="1" ht="15.5" x14ac:dyDescent="0.35">
      <c r="A1439" s="781"/>
      <c r="B1439" s="784"/>
      <c r="C1439" s="787"/>
      <c r="D1439" s="781"/>
      <c r="E1439" s="282" t="s">
        <v>416</v>
      </c>
      <c r="F1439" s="310">
        <v>10</v>
      </c>
      <c r="G1439" s="311" t="s">
        <v>45</v>
      </c>
      <c r="H1439" s="312">
        <v>68750</v>
      </c>
      <c r="I1439" s="413">
        <f t="shared" ref="I1439" si="594">SUM(F1439*H1439)</f>
        <v>687500</v>
      </c>
      <c r="J1439" s="311">
        <v>0.2</v>
      </c>
      <c r="K1439" s="415">
        <f t="shared" ref="K1439:K1441" si="595">SUM(I1439*J1439)</f>
        <v>137500</v>
      </c>
      <c r="L1439" s="415">
        <f t="shared" ref="L1439" si="596">SUM(I1439-K1439)</f>
        <v>550000</v>
      </c>
      <c r="M1439" s="220"/>
      <c r="N1439" s="220"/>
      <c r="O1439" s="197"/>
      <c r="P1439" s="352"/>
      <c r="Q1439" s="484" t="s">
        <v>75</v>
      </c>
      <c r="R1439" s="206">
        <v>31532</v>
      </c>
      <c r="S1439" s="155">
        <f>SUM(F1439*R1439)</f>
        <v>315320</v>
      </c>
      <c r="T1439" s="156">
        <v>0</v>
      </c>
      <c r="U1439" s="480">
        <f t="shared" ref="U1439:U1441" si="597">SUM(S1439*T1439)</f>
        <v>0</v>
      </c>
      <c r="V1439" s="480">
        <f t="shared" ref="V1439:V1441" si="598">SUM(S1439-U1439)</f>
        <v>315320</v>
      </c>
      <c r="W1439" s="424">
        <f t="shared" si="591"/>
        <v>315320</v>
      </c>
      <c r="X1439" s="156">
        <v>0.11</v>
      </c>
      <c r="Y1439" s="424">
        <f t="shared" si="592"/>
        <v>350005.2</v>
      </c>
      <c r="Z1439" s="9"/>
    </row>
    <row r="1440" spans="1:26" s="120" customFormat="1" ht="15.5" x14ac:dyDescent="0.35">
      <c r="A1440" s="782"/>
      <c r="B1440" s="785"/>
      <c r="C1440" s="788"/>
      <c r="D1440" s="782"/>
      <c r="E1440" s="308" t="s">
        <v>342</v>
      </c>
      <c r="F1440" s="314">
        <v>2</v>
      </c>
      <c r="G1440" s="315" t="s">
        <v>45</v>
      </c>
      <c r="H1440" s="316">
        <v>2000000</v>
      </c>
      <c r="I1440" s="419">
        <f>SUM(F1440*H1440)</f>
        <v>4000000</v>
      </c>
      <c r="J1440" s="315">
        <v>0.2</v>
      </c>
      <c r="K1440" s="383">
        <f t="shared" si="595"/>
        <v>800000</v>
      </c>
      <c r="L1440" s="383">
        <f>SUM(I1440-K1440)</f>
        <v>3200000</v>
      </c>
      <c r="M1440" s="249"/>
      <c r="N1440" s="249"/>
      <c r="O1440" s="198"/>
      <c r="P1440" s="351"/>
      <c r="Q1440" s="489" t="s">
        <v>68</v>
      </c>
      <c r="R1440" s="338">
        <v>850000</v>
      </c>
      <c r="S1440" s="173">
        <f>SUM(F1440*R1440)</f>
        <v>1700000</v>
      </c>
      <c r="T1440" s="639">
        <v>0</v>
      </c>
      <c r="U1440" s="242">
        <f t="shared" si="597"/>
        <v>0</v>
      </c>
      <c r="V1440" s="242">
        <f t="shared" si="598"/>
        <v>1700000</v>
      </c>
      <c r="W1440" s="241">
        <f t="shared" si="591"/>
        <v>1700000</v>
      </c>
      <c r="X1440" s="639">
        <v>0.11</v>
      </c>
      <c r="Y1440" s="241">
        <f t="shared" si="592"/>
        <v>1887000</v>
      </c>
    </row>
    <row r="1441" spans="1:25" s="20" customFormat="1" ht="15.5" x14ac:dyDescent="0.35">
      <c r="A1441" s="817">
        <v>16</v>
      </c>
      <c r="B1441" s="864">
        <v>46000</v>
      </c>
      <c r="C1441" s="837" t="s">
        <v>767</v>
      </c>
      <c r="D1441" s="817" t="s">
        <v>37</v>
      </c>
      <c r="E1441" s="317" t="s">
        <v>266</v>
      </c>
      <c r="F1441" s="318">
        <v>10</v>
      </c>
      <c r="G1441" s="319" t="s">
        <v>65</v>
      </c>
      <c r="H1441" s="320">
        <v>87000</v>
      </c>
      <c r="I1441" s="412">
        <f t="shared" ref="I1441" si="599">SUM(F1441*H1441)</f>
        <v>870000</v>
      </c>
      <c r="J1441" s="319">
        <v>0</v>
      </c>
      <c r="K1441" s="382">
        <f t="shared" si="595"/>
        <v>0</v>
      </c>
      <c r="L1441" s="382">
        <f t="shared" ref="L1441" si="600">SUM(I1441-K1441)</f>
        <v>870000</v>
      </c>
      <c r="M1441" s="205">
        <f>SUM(L1441:L1442)</f>
        <v>1365000</v>
      </c>
      <c r="N1441" s="205">
        <f>SUM(M1441*11%)</f>
        <v>150150</v>
      </c>
      <c r="O1441" s="187"/>
      <c r="P1441" s="229">
        <f>SUM(M1441+N1441)</f>
        <v>1515150</v>
      </c>
      <c r="Q1441" s="493" t="s">
        <v>68</v>
      </c>
      <c r="R1441" s="451">
        <v>65000</v>
      </c>
      <c r="S1441" s="649">
        <f>SUM(F1441*R1441)</f>
        <v>650000</v>
      </c>
      <c r="T1441" s="638">
        <v>0</v>
      </c>
      <c r="U1441" s="239">
        <f t="shared" si="597"/>
        <v>0</v>
      </c>
      <c r="V1441" s="239">
        <f t="shared" si="598"/>
        <v>650000</v>
      </c>
      <c r="W1441" s="238">
        <f t="shared" si="591"/>
        <v>650000</v>
      </c>
      <c r="X1441" s="638">
        <v>0</v>
      </c>
      <c r="Y1441" s="238">
        <f>SUM(W1441+(W1441*X1441))</f>
        <v>650000</v>
      </c>
    </row>
    <row r="1442" spans="1:25" s="120" customFormat="1" ht="15.5" x14ac:dyDescent="0.35">
      <c r="A1442" s="819"/>
      <c r="B1442" s="866"/>
      <c r="C1442" s="896"/>
      <c r="D1442" s="819"/>
      <c r="E1442" s="308" t="s">
        <v>285</v>
      </c>
      <c r="F1442" s="314">
        <v>3</v>
      </c>
      <c r="G1442" s="315" t="s">
        <v>46</v>
      </c>
      <c r="H1442" s="316">
        <v>165000</v>
      </c>
      <c r="I1442" s="419">
        <f t="shared" ref="I1442" si="601">SUM(F1442*H1442)</f>
        <v>495000</v>
      </c>
      <c r="J1442" s="315">
        <v>0</v>
      </c>
      <c r="K1442" s="383">
        <f t="shared" ref="K1442" si="602">SUM(I1442*J1442)</f>
        <v>0</v>
      </c>
      <c r="L1442" s="383">
        <f t="shared" ref="L1442" si="603">SUM(I1442-K1442)</f>
        <v>495000</v>
      </c>
      <c r="M1442" s="47"/>
      <c r="N1442" s="47"/>
      <c r="O1442" s="198"/>
      <c r="P1442" s="47"/>
      <c r="Q1442" s="240" t="s">
        <v>290</v>
      </c>
      <c r="R1442" s="487">
        <v>165000</v>
      </c>
      <c r="S1442" s="173">
        <f>SUM(F1442*R1442)</f>
        <v>495000</v>
      </c>
      <c r="T1442" s="639">
        <v>0.65</v>
      </c>
      <c r="U1442" s="242">
        <f t="shared" ref="U1442" si="604">SUM(S1442*T1442)</f>
        <v>321750</v>
      </c>
      <c r="V1442" s="242">
        <f t="shared" ref="V1442" si="605">SUM(S1442-U1442)</f>
        <v>173250</v>
      </c>
      <c r="W1442" s="241">
        <f t="shared" si="591"/>
        <v>173250</v>
      </c>
      <c r="X1442" s="639">
        <v>0.11</v>
      </c>
      <c r="Y1442" s="241">
        <f t="shared" ref="Y1442" si="606">SUM(W1442+(W1442*X1442))</f>
        <v>192307.5</v>
      </c>
    </row>
    <row r="1443" spans="1:25" s="120" customFormat="1" ht="17.25" customHeight="1" x14ac:dyDescent="0.35">
      <c r="A1443" s="780">
        <v>17</v>
      </c>
      <c r="B1443" s="783">
        <v>46003</v>
      </c>
      <c r="C1443" s="786">
        <v>119891225</v>
      </c>
      <c r="D1443" s="780" t="s">
        <v>37</v>
      </c>
      <c r="E1443" s="339" t="s">
        <v>331</v>
      </c>
      <c r="F1443" s="318">
        <v>1</v>
      </c>
      <c r="G1443" s="319" t="s">
        <v>70</v>
      </c>
      <c r="H1443" s="320">
        <v>13700000</v>
      </c>
      <c r="I1443" s="412">
        <f t="shared" ref="I1443:I1444" si="607">SUM(F1443*H1443)</f>
        <v>13700000</v>
      </c>
      <c r="J1443" s="319">
        <v>0</v>
      </c>
      <c r="K1443" s="382">
        <f t="shared" ref="K1443:K1444" si="608">SUM(I1443*J1443)</f>
        <v>0</v>
      </c>
      <c r="L1443" s="382">
        <f t="shared" ref="L1443:L1444" si="609">SUM(I1443-K1443)</f>
        <v>13700000</v>
      </c>
      <c r="M1443" s="205">
        <f>SUM(L1443:L1445)</f>
        <v>37500000</v>
      </c>
      <c r="N1443" s="205">
        <f>SUM(M1443*11%)</f>
        <v>4125000</v>
      </c>
      <c r="O1443" s="187"/>
      <c r="P1443" s="229">
        <f>SUM(M1443+N1443)</f>
        <v>41625000</v>
      </c>
      <c r="Q1443" s="485" t="s">
        <v>246</v>
      </c>
      <c r="R1443" s="451">
        <v>4800000</v>
      </c>
      <c r="S1443" s="649">
        <f>SUM(F1443*R1443)</f>
        <v>4800000</v>
      </c>
      <c r="T1443" s="638">
        <v>0</v>
      </c>
      <c r="U1443" s="239">
        <f t="shared" ref="U1443:U1444" si="610">SUM(S1443*T1443)</f>
        <v>0</v>
      </c>
      <c r="V1443" s="239">
        <f t="shared" ref="V1443:V1444" si="611">SUM(S1443-U1443)</f>
        <v>4800000</v>
      </c>
      <c r="W1443" s="238">
        <f t="shared" ref="W1443:W1445" si="612">SUM(V1443)</f>
        <v>4800000</v>
      </c>
      <c r="X1443" s="638">
        <v>0.11</v>
      </c>
      <c r="Y1443" s="238">
        <f t="shared" ref="Y1443" si="613">SUM(W1443+(W1443*X1443))</f>
        <v>5328000</v>
      </c>
    </row>
    <row r="1444" spans="1:25" s="120" customFormat="1" ht="15.5" x14ac:dyDescent="0.35">
      <c r="A1444" s="781"/>
      <c r="B1444" s="784"/>
      <c r="C1444" s="787"/>
      <c r="D1444" s="781"/>
      <c r="E1444" s="290" t="s">
        <v>333</v>
      </c>
      <c r="F1444" s="75">
        <v>2</v>
      </c>
      <c r="G1444" s="311" t="s">
        <v>52</v>
      </c>
      <c r="H1444" s="312">
        <v>3200000</v>
      </c>
      <c r="I1444" s="413">
        <f t="shared" si="607"/>
        <v>6400000</v>
      </c>
      <c r="J1444" s="311">
        <v>0</v>
      </c>
      <c r="K1444" s="415">
        <f t="shared" si="608"/>
        <v>0</v>
      </c>
      <c r="L1444" s="415">
        <f t="shared" si="609"/>
        <v>6400000</v>
      </c>
      <c r="M1444" s="220"/>
      <c r="N1444" s="220"/>
      <c r="O1444" s="197"/>
      <c r="P1444" s="352"/>
      <c r="Q1444" s="484" t="s">
        <v>246</v>
      </c>
      <c r="R1444" s="206">
        <v>1100000</v>
      </c>
      <c r="S1444" s="155">
        <f>SUM(F1444*R1444)</f>
        <v>2200000</v>
      </c>
      <c r="T1444" s="156">
        <v>0</v>
      </c>
      <c r="U1444" s="480">
        <f t="shared" si="610"/>
        <v>0</v>
      </c>
      <c r="V1444" s="480">
        <f t="shared" si="611"/>
        <v>2200000</v>
      </c>
      <c r="W1444" s="424">
        <f t="shared" si="612"/>
        <v>2200000</v>
      </c>
      <c r="X1444" s="156">
        <v>0.11</v>
      </c>
      <c r="Y1444" s="424">
        <f>SUM(W1444+(W1444*X1444))</f>
        <v>2442000</v>
      </c>
    </row>
    <row r="1445" spans="1:25" s="120" customFormat="1" ht="15.5" x14ac:dyDescent="0.35">
      <c r="A1445" s="782"/>
      <c r="B1445" s="785"/>
      <c r="C1445" s="788"/>
      <c r="D1445" s="782"/>
      <c r="E1445" s="397" t="s">
        <v>332</v>
      </c>
      <c r="F1445" s="202">
        <v>2</v>
      </c>
      <c r="G1445" s="315" t="s">
        <v>70</v>
      </c>
      <c r="H1445" s="316">
        <v>8700000</v>
      </c>
      <c r="I1445" s="419">
        <f t="shared" ref="I1445" si="614">SUM(F1445*H1445)</f>
        <v>17400000</v>
      </c>
      <c r="J1445" s="315">
        <v>0</v>
      </c>
      <c r="K1445" s="383">
        <f t="shared" ref="K1445" si="615">SUM(I1445*J1445)</f>
        <v>0</v>
      </c>
      <c r="L1445" s="383">
        <f t="shared" ref="L1445" si="616">SUM(I1445-K1445)</f>
        <v>17400000</v>
      </c>
      <c r="M1445" s="249"/>
      <c r="N1445" s="249"/>
      <c r="O1445" s="198"/>
      <c r="P1445" s="351"/>
      <c r="Q1445" s="489" t="s">
        <v>246</v>
      </c>
      <c r="R1445" s="338">
        <v>3400000</v>
      </c>
      <c r="S1445" s="173">
        <f>SUM(F1445*R1445)</f>
        <v>6800000</v>
      </c>
      <c r="T1445" s="639">
        <v>0</v>
      </c>
      <c r="U1445" s="242">
        <f t="shared" ref="U1445" si="617">SUM(S1445*T1445)</f>
        <v>0</v>
      </c>
      <c r="V1445" s="242">
        <f t="shared" ref="V1445" si="618">SUM(S1445-U1445)</f>
        <v>6800000</v>
      </c>
      <c r="W1445" s="241">
        <f t="shared" si="612"/>
        <v>6800000</v>
      </c>
      <c r="X1445" s="639">
        <v>0.11</v>
      </c>
      <c r="Y1445" s="241">
        <f>SUM(W1445+(W1445*X1445))</f>
        <v>7548000</v>
      </c>
    </row>
    <row r="1446" spans="1:25" ht="15.5" x14ac:dyDescent="0.35">
      <c r="A1446" s="786">
        <v>18</v>
      </c>
      <c r="B1446" s="783">
        <v>46003</v>
      </c>
      <c r="C1446" s="859">
        <v>119901225</v>
      </c>
      <c r="D1446" s="786" t="s">
        <v>63</v>
      </c>
      <c r="E1446" s="172" t="s">
        <v>638</v>
      </c>
      <c r="F1446" s="253">
        <v>1</v>
      </c>
      <c r="G1446" s="135" t="s">
        <v>39</v>
      </c>
      <c r="H1446" s="248">
        <v>1020000</v>
      </c>
      <c r="I1446" s="123">
        <f t="shared" ref="I1446:I1449" si="619">SUM(F1446*H1446)</f>
        <v>1020000</v>
      </c>
      <c r="J1446" s="87">
        <v>0.2</v>
      </c>
      <c r="K1446" s="134">
        <f t="shared" ref="K1446:K1449" si="620">SUM(I1446*J1446)</f>
        <v>204000</v>
      </c>
      <c r="L1446" s="134">
        <f t="shared" ref="L1446:L1449" si="621">SUM(I1446-K1446)</f>
        <v>816000</v>
      </c>
      <c r="M1446" s="134">
        <f>SUM(L1446:L1452)</f>
        <v>11487050</v>
      </c>
      <c r="N1446" s="134">
        <f>SUM(M1446*11%)</f>
        <v>1263575.5</v>
      </c>
      <c r="O1446" s="129"/>
      <c r="P1446" s="129">
        <f>SUM(M1446+N1446)</f>
        <v>12750625.5</v>
      </c>
      <c r="Q1446" s="171" t="s">
        <v>58</v>
      </c>
      <c r="R1446" s="137">
        <v>270000</v>
      </c>
      <c r="S1446" s="137">
        <f>SUM(F1446*R1446)</f>
        <v>270000</v>
      </c>
      <c r="T1446" s="138">
        <v>0</v>
      </c>
      <c r="U1446" s="129">
        <f>SUM(S1446*T1446)</f>
        <v>0</v>
      </c>
      <c r="V1446" s="129">
        <f>SUM(S1446-U1446)</f>
        <v>270000</v>
      </c>
      <c r="W1446" s="134">
        <f>SUM(V1446)</f>
        <v>270000</v>
      </c>
      <c r="X1446" s="138">
        <v>0.11</v>
      </c>
      <c r="Y1446" s="134">
        <f t="shared" ref="Y1446:Y1449" si="622">SUM(W1446)+(W1446*X1446)</f>
        <v>299700</v>
      </c>
    </row>
    <row r="1447" spans="1:25" ht="15.5" x14ac:dyDescent="0.35">
      <c r="A1447" s="787"/>
      <c r="B1447" s="784"/>
      <c r="C1447" s="860"/>
      <c r="D1447" s="787"/>
      <c r="E1447" s="183" t="s">
        <v>635</v>
      </c>
      <c r="F1447" s="75">
        <v>1</v>
      </c>
      <c r="G1447" s="158" t="s">
        <v>39</v>
      </c>
      <c r="H1447" s="157">
        <v>990000</v>
      </c>
      <c r="I1447" s="54">
        <f t="shared" si="619"/>
        <v>990000</v>
      </c>
      <c r="J1447" s="72">
        <v>0.2</v>
      </c>
      <c r="K1447" s="56">
        <f t="shared" si="620"/>
        <v>198000</v>
      </c>
      <c r="L1447" s="56">
        <f t="shared" si="621"/>
        <v>792000</v>
      </c>
      <c r="M1447" s="56"/>
      <c r="N1447" s="56"/>
      <c r="O1447" s="73"/>
      <c r="P1447" s="73"/>
      <c r="Q1447" s="77" t="s">
        <v>58</v>
      </c>
      <c r="R1447" s="78">
        <v>300000</v>
      </c>
      <c r="S1447" s="78">
        <f>SUM(F1447*R1447)</f>
        <v>300000</v>
      </c>
      <c r="T1447" s="79">
        <v>0</v>
      </c>
      <c r="U1447" s="73">
        <f t="shared" ref="U1447:U1448" si="623">SUM(S1447*T1447)</f>
        <v>0</v>
      </c>
      <c r="V1447" s="73">
        <f t="shared" ref="V1447:V1450" si="624">SUM(S1447-U1447)</f>
        <v>300000</v>
      </c>
      <c r="W1447" s="56">
        <f t="shared" ref="W1447:W1450" si="625">SUM(V1447)</f>
        <v>300000</v>
      </c>
      <c r="X1447" s="79">
        <v>0.11</v>
      </c>
      <c r="Y1447" s="56">
        <f t="shared" si="622"/>
        <v>333000</v>
      </c>
    </row>
    <row r="1448" spans="1:25" ht="15" customHeight="1" x14ac:dyDescent="0.35">
      <c r="A1448" s="787"/>
      <c r="B1448" s="784"/>
      <c r="C1448" s="860"/>
      <c r="D1448" s="787"/>
      <c r="E1448" s="183" t="s">
        <v>636</v>
      </c>
      <c r="F1448" s="75">
        <v>1</v>
      </c>
      <c r="G1448" s="158" t="s">
        <v>39</v>
      </c>
      <c r="H1448" s="157">
        <v>990000</v>
      </c>
      <c r="I1448" s="54">
        <f t="shared" si="619"/>
        <v>990000</v>
      </c>
      <c r="J1448" s="72">
        <v>0.2</v>
      </c>
      <c r="K1448" s="56">
        <f t="shared" si="620"/>
        <v>198000</v>
      </c>
      <c r="L1448" s="56">
        <f t="shared" si="621"/>
        <v>792000</v>
      </c>
      <c r="M1448" s="56"/>
      <c r="N1448" s="56"/>
      <c r="O1448" s="73"/>
      <c r="P1448" s="73"/>
      <c r="Q1448" s="77" t="s">
        <v>58</v>
      </c>
      <c r="R1448" s="78">
        <v>300000</v>
      </c>
      <c r="S1448" s="78">
        <f>SUM(F1448*R1448)</f>
        <v>300000</v>
      </c>
      <c r="T1448" s="79">
        <v>0</v>
      </c>
      <c r="U1448" s="73">
        <f t="shared" si="623"/>
        <v>0</v>
      </c>
      <c r="V1448" s="73">
        <f t="shared" si="624"/>
        <v>300000</v>
      </c>
      <c r="W1448" s="56">
        <f t="shared" si="625"/>
        <v>300000</v>
      </c>
      <c r="X1448" s="79">
        <v>0.11</v>
      </c>
      <c r="Y1448" s="56">
        <f t="shared" si="622"/>
        <v>333000</v>
      </c>
    </row>
    <row r="1449" spans="1:25" ht="15.5" x14ac:dyDescent="0.35">
      <c r="A1449" s="787"/>
      <c r="B1449" s="784"/>
      <c r="C1449" s="860"/>
      <c r="D1449" s="787"/>
      <c r="E1449" s="70" t="s">
        <v>169</v>
      </c>
      <c r="F1449" s="396">
        <v>1</v>
      </c>
      <c r="G1449" s="158" t="s">
        <v>39</v>
      </c>
      <c r="H1449" s="157">
        <v>10200000</v>
      </c>
      <c r="I1449" s="54">
        <f t="shared" si="619"/>
        <v>10200000</v>
      </c>
      <c r="J1449" s="72">
        <v>0.2</v>
      </c>
      <c r="K1449" s="56">
        <f t="shared" si="620"/>
        <v>2040000</v>
      </c>
      <c r="L1449" s="56">
        <f t="shared" si="621"/>
        <v>8160000</v>
      </c>
      <c r="M1449" s="159"/>
      <c r="N1449" s="73"/>
      <c r="O1449" s="73"/>
      <c r="P1449" s="57"/>
      <c r="Q1449" s="77" t="s">
        <v>58</v>
      </c>
      <c r="R1449" s="78">
        <v>1350000</v>
      </c>
      <c r="S1449" s="78">
        <f>SUM(F1449*R1449)</f>
        <v>1350000</v>
      </c>
      <c r="T1449" s="79">
        <v>0</v>
      </c>
      <c r="U1449" s="56">
        <f t="shared" ref="U1449" si="626">SUM(T1449)</f>
        <v>0</v>
      </c>
      <c r="V1449" s="73">
        <f t="shared" si="624"/>
        <v>1350000</v>
      </c>
      <c r="W1449" s="56">
        <f t="shared" si="625"/>
        <v>1350000</v>
      </c>
      <c r="X1449" s="79">
        <v>0.11</v>
      </c>
      <c r="Y1449" s="56">
        <f t="shared" si="622"/>
        <v>1498500</v>
      </c>
    </row>
    <row r="1450" spans="1:25" ht="15.75" customHeight="1" x14ac:dyDescent="0.35">
      <c r="A1450" s="787"/>
      <c r="B1450" s="784"/>
      <c r="C1450" s="860"/>
      <c r="D1450" s="787"/>
      <c r="E1450" s="125" t="s">
        <v>127</v>
      </c>
      <c r="F1450" s="219">
        <v>1</v>
      </c>
      <c r="G1450" s="72" t="s">
        <v>45</v>
      </c>
      <c r="H1450" s="71">
        <v>550000</v>
      </c>
      <c r="I1450" s="54">
        <f t="shared" ref="I1450" si="627">SUM(F1450*H1450)</f>
        <v>550000</v>
      </c>
      <c r="J1450" s="72">
        <v>0.22500000000000001</v>
      </c>
      <c r="K1450" s="56">
        <f t="shared" ref="K1450" si="628">SUM(I1450*J1450)</f>
        <v>123750</v>
      </c>
      <c r="L1450" s="56">
        <f t="shared" ref="L1450" si="629">SUM(I1450-K1450)</f>
        <v>426250</v>
      </c>
      <c r="M1450" s="73"/>
      <c r="N1450" s="73"/>
      <c r="O1450" s="73"/>
      <c r="P1450" s="57"/>
      <c r="Q1450" s="57" t="s">
        <v>128</v>
      </c>
      <c r="R1450" s="159">
        <v>358000</v>
      </c>
      <c r="S1450" s="78">
        <f>SUM(F1450*R1450)</f>
        <v>358000</v>
      </c>
      <c r="T1450" s="79">
        <v>0.2</v>
      </c>
      <c r="U1450" s="73">
        <f t="shared" ref="U1450" si="630">SUM(S1450*T1450)</f>
        <v>71600</v>
      </c>
      <c r="V1450" s="73">
        <f t="shared" si="624"/>
        <v>286400</v>
      </c>
      <c r="W1450" s="56">
        <f t="shared" si="625"/>
        <v>286400</v>
      </c>
      <c r="X1450" s="89">
        <v>0.11</v>
      </c>
      <c r="Y1450" s="56">
        <f t="shared" ref="Y1450" si="631">SUM(W1450+(W1450*X1450))</f>
        <v>317904</v>
      </c>
    </row>
    <row r="1451" spans="1:25" ht="15.5" x14ac:dyDescent="0.35">
      <c r="A1451" s="787"/>
      <c r="B1451" s="784"/>
      <c r="C1451" s="860"/>
      <c r="D1451" s="787"/>
      <c r="E1451" s="70" t="s">
        <v>192</v>
      </c>
      <c r="F1451" s="300">
        <v>1</v>
      </c>
      <c r="G1451" s="158" t="s">
        <v>42</v>
      </c>
      <c r="H1451" s="312">
        <v>376000</v>
      </c>
      <c r="I1451" s="54">
        <f t="shared" ref="I1451:I1452" si="632">SUM(F1451*H1451)</f>
        <v>376000</v>
      </c>
      <c r="J1451" s="72">
        <v>0.2</v>
      </c>
      <c r="K1451" s="56">
        <f t="shared" ref="K1451:K1452" si="633">SUM(I1451*J1451)</f>
        <v>75200</v>
      </c>
      <c r="L1451" s="56">
        <f t="shared" ref="L1451:L1452" si="634">SUM(I1451-K1451)</f>
        <v>300800</v>
      </c>
      <c r="M1451" s="56"/>
      <c r="N1451" s="56"/>
      <c r="O1451" s="73"/>
      <c r="P1451" s="73"/>
      <c r="Q1451" s="77" t="s">
        <v>40</v>
      </c>
      <c r="R1451" s="78">
        <v>165000</v>
      </c>
      <c r="S1451" s="78">
        <f>SUM(F1451*R1451)</f>
        <v>165000</v>
      </c>
      <c r="T1451" s="79">
        <v>0</v>
      </c>
      <c r="U1451" s="73">
        <f>SUM(S1451*T1451)</f>
        <v>0</v>
      </c>
      <c r="V1451" s="73">
        <f>SUM(S1451-U1451)</f>
        <v>165000</v>
      </c>
      <c r="W1451" s="56">
        <f>SUM(V1451)</f>
        <v>165000</v>
      </c>
      <c r="X1451" s="79">
        <v>0.11</v>
      </c>
      <c r="Y1451" s="56">
        <f t="shared" ref="Y1451:Y1452" si="635">SUM(W1451)+(W1451*X1451)</f>
        <v>183150</v>
      </c>
    </row>
    <row r="1452" spans="1:25" s="35" customFormat="1" ht="15.5" x14ac:dyDescent="0.35">
      <c r="A1452" s="788"/>
      <c r="B1452" s="785"/>
      <c r="C1452" s="861"/>
      <c r="D1452" s="788"/>
      <c r="E1452" s="184" t="s">
        <v>352</v>
      </c>
      <c r="F1452" s="202">
        <v>1</v>
      </c>
      <c r="G1452" s="136" t="s">
        <v>52</v>
      </c>
      <c r="H1452" s="177">
        <v>250000</v>
      </c>
      <c r="I1452" s="44">
        <f t="shared" si="632"/>
        <v>250000</v>
      </c>
      <c r="J1452" s="136">
        <v>0.2</v>
      </c>
      <c r="K1452" s="46">
        <f t="shared" si="633"/>
        <v>50000</v>
      </c>
      <c r="L1452" s="46">
        <f t="shared" si="634"/>
        <v>200000</v>
      </c>
      <c r="M1452" s="46"/>
      <c r="N1452" s="46"/>
      <c r="O1452" s="81"/>
      <c r="P1452" s="81"/>
      <c r="Q1452" s="128" t="s">
        <v>47</v>
      </c>
      <c r="R1452" s="97">
        <v>268400</v>
      </c>
      <c r="S1452" s="97">
        <f>SUM(F1452*R1452)</f>
        <v>268400</v>
      </c>
      <c r="T1452" s="83">
        <v>0.22</v>
      </c>
      <c r="U1452" s="81">
        <f t="shared" ref="U1452" si="636">SUM(S1452*T1452)</f>
        <v>59048</v>
      </c>
      <c r="V1452" s="81">
        <f>SUM(S1452-U1452)</f>
        <v>209352</v>
      </c>
      <c r="W1452" s="46">
        <f t="shared" ref="W1452" si="637">SUM(V1452)</f>
        <v>209352</v>
      </c>
      <c r="X1452" s="83">
        <v>0.11</v>
      </c>
      <c r="Y1452" s="46">
        <f t="shared" si="635"/>
        <v>232380.72</v>
      </c>
    </row>
    <row r="1453" spans="1:25" s="35" customFormat="1" ht="15.5" x14ac:dyDescent="0.35">
      <c r="A1453" s="209"/>
      <c r="B1453" s="37"/>
      <c r="C1453" s="271"/>
      <c r="D1453" s="271"/>
      <c r="E1453" s="32"/>
      <c r="F1453" s="5"/>
      <c r="G1453" s="210"/>
      <c r="H1453" s="176"/>
      <c r="I1453" s="7"/>
      <c r="J1453" s="210"/>
      <c r="K1453" s="9"/>
      <c r="L1453" s="9"/>
      <c r="M1453" s="10"/>
      <c r="N1453" s="392"/>
      <c r="O1453" s="31"/>
      <c r="P1453" s="394"/>
      <c r="Q1453" s="2"/>
      <c r="R1453" s="11"/>
      <c r="S1453" s="11"/>
      <c r="T1453" s="8"/>
      <c r="U1453" s="10"/>
      <c r="V1453" s="10"/>
      <c r="W1453" s="9"/>
      <c r="X1453" s="12"/>
      <c r="Y1453" s="9"/>
    </row>
    <row r="1454" spans="1:25" s="35" customFormat="1" ht="15.5" x14ac:dyDescent="0.35">
      <c r="A1454" s="209"/>
      <c r="B1454" s="37"/>
      <c r="C1454" s="271"/>
      <c r="D1454" s="271"/>
      <c r="E1454" s="32"/>
      <c r="F1454" s="5"/>
      <c r="G1454" s="210"/>
      <c r="H1454" s="176"/>
      <c r="I1454" s="7"/>
      <c r="J1454" s="210"/>
      <c r="K1454" s="9"/>
      <c r="L1454" s="9"/>
      <c r="M1454" s="10"/>
      <c r="N1454" s="392"/>
      <c r="O1454" s="31"/>
      <c r="P1454" s="394"/>
      <c r="Q1454" s="2"/>
      <c r="R1454" s="11"/>
      <c r="S1454" s="11"/>
      <c r="T1454" s="8"/>
      <c r="U1454" s="10"/>
      <c r="V1454" s="10"/>
      <c r="W1454" s="9"/>
      <c r="X1454" s="12"/>
      <c r="Y1454" s="9"/>
    </row>
    <row r="1455" spans="1:25" s="35" customFormat="1" ht="15.5" x14ac:dyDescent="0.35">
      <c r="A1455" s="209"/>
      <c r="B1455" s="37"/>
      <c r="C1455" s="271"/>
      <c r="D1455" s="271"/>
      <c r="E1455" s="32"/>
      <c r="F1455" s="5"/>
      <c r="G1455" s="210"/>
      <c r="H1455" s="176"/>
      <c r="I1455" s="7"/>
      <c r="J1455" s="210"/>
      <c r="K1455" s="9"/>
      <c r="L1455" s="9"/>
      <c r="M1455" s="10"/>
      <c r="N1455" s="392"/>
      <c r="O1455" s="31"/>
      <c r="P1455" s="394"/>
      <c r="Q1455" s="2"/>
      <c r="R1455" s="11"/>
      <c r="S1455" s="11"/>
      <c r="T1455" s="8"/>
      <c r="U1455" s="10"/>
      <c r="V1455" s="10"/>
      <c r="W1455" s="9"/>
      <c r="X1455" s="12"/>
      <c r="Y1455" s="9"/>
    </row>
    <row r="1456" spans="1:25" s="35" customFormat="1" ht="15.5" x14ac:dyDescent="0.35">
      <c r="A1456" s="209"/>
      <c r="B1456" s="37"/>
      <c r="C1456" s="271"/>
      <c r="D1456" s="271"/>
      <c r="E1456" s="32"/>
      <c r="F1456" s="5"/>
      <c r="G1456" s="210"/>
      <c r="H1456" s="176"/>
      <c r="I1456" s="7"/>
      <c r="J1456" s="210"/>
      <c r="K1456" s="9"/>
      <c r="L1456" s="9"/>
      <c r="M1456" s="10"/>
      <c r="N1456" s="392"/>
      <c r="O1456" s="31"/>
      <c r="P1456" s="394"/>
      <c r="Q1456" s="2"/>
      <c r="R1456" s="11"/>
      <c r="S1456" s="11"/>
      <c r="T1456" s="8"/>
      <c r="U1456" s="10"/>
      <c r="V1456" s="10"/>
      <c r="W1456" s="9"/>
      <c r="X1456" s="12"/>
      <c r="Y1456" s="9"/>
    </row>
    <row r="1457" spans="1:25" s="35" customFormat="1" ht="13.5" customHeight="1" thickBot="1" x14ac:dyDescent="0.4">
      <c r="A1457" s="209"/>
      <c r="B1457" s="37"/>
      <c r="C1457" s="271"/>
      <c r="D1457" s="271"/>
      <c r="E1457" s="32"/>
      <c r="F1457" s="5"/>
      <c r="G1457" s="210"/>
      <c r="H1457" s="176"/>
      <c r="I1457" s="7"/>
      <c r="J1457" s="210"/>
      <c r="K1457" s="9"/>
      <c r="L1457" s="9"/>
      <c r="M1457" s="10"/>
      <c r="N1457" s="392"/>
      <c r="O1457" s="31"/>
      <c r="P1457" s="394"/>
      <c r="Q1457" s="2"/>
      <c r="R1457" s="11"/>
      <c r="S1457" s="11"/>
      <c r="T1457" s="8"/>
      <c r="U1457" s="10"/>
      <c r="V1457" s="10"/>
      <c r="W1457" s="9"/>
      <c r="X1457" s="12"/>
      <c r="Y1457" s="9"/>
    </row>
    <row r="1458" spans="1:25" ht="16.5" customHeight="1" thickBot="1" x14ac:dyDescent="0.4">
      <c r="A1458" s="326"/>
      <c r="B1458" s="327"/>
      <c r="C1458" s="327"/>
      <c r="D1458" s="327"/>
      <c r="E1458" s="327"/>
      <c r="F1458" s="327"/>
      <c r="G1458" s="327"/>
      <c r="H1458" s="327"/>
      <c r="I1458" s="327"/>
      <c r="J1458" s="327"/>
      <c r="K1458" s="327"/>
      <c r="L1458" s="328">
        <f>SUM(L1344:L1457)</f>
        <v>504277281.7899999</v>
      </c>
      <c r="M1458" s="328">
        <f>SUM(M1344:M1457)</f>
        <v>504277281.79000002</v>
      </c>
      <c r="N1458" s="327"/>
      <c r="O1458" s="327"/>
      <c r="P1458" s="328">
        <f>SUM(P1344:P1457)</f>
        <v>559747782.78690004</v>
      </c>
      <c r="Q1458" s="327"/>
      <c r="R1458" s="327"/>
      <c r="S1458" s="327"/>
      <c r="T1458" s="327"/>
      <c r="U1458" s="327"/>
      <c r="V1458" s="327"/>
      <c r="W1458" s="328">
        <f>SUM(W1344:W1457)</f>
        <v>220736252.03000003</v>
      </c>
      <c r="X1458" s="327"/>
      <c r="Y1458" s="327"/>
    </row>
    <row r="1459" spans="1:25" s="35" customFormat="1" ht="18" customHeight="1" x14ac:dyDescent="0.35">
      <c r="L1459" s="232"/>
      <c r="M1459" s="502"/>
      <c r="P1459" s="502"/>
      <c r="W1459" s="502"/>
    </row>
    <row r="1460" spans="1:25" s="35" customFormat="1" ht="15.5" x14ac:dyDescent="0.35">
      <c r="A1460" s="209"/>
      <c r="B1460" s="37"/>
      <c r="C1460" s="271"/>
      <c r="D1460" s="271"/>
      <c r="E1460" s="32"/>
      <c r="F1460" s="5"/>
      <c r="G1460" s="210"/>
      <c r="H1460" s="176"/>
      <c r="I1460" s="7"/>
      <c r="J1460" s="210"/>
      <c r="K1460" s="9"/>
      <c r="L1460" s="9"/>
      <c r="M1460" s="10"/>
      <c r="N1460" s="392">
        <f>SUM(N1344:N1457)</f>
        <v>55470500.996900007</v>
      </c>
      <c r="O1460" s="392">
        <f>SUM(O1344:O1457)</f>
        <v>4479843.1588500002</v>
      </c>
      <c r="P1460" s="394">
        <f>SUM(M1458+N1460)</f>
        <v>559747782.78690004</v>
      </c>
      <c r="Q1460" s="2"/>
      <c r="R1460" s="11"/>
      <c r="S1460" s="11"/>
      <c r="T1460" s="8"/>
      <c r="U1460" s="10"/>
      <c r="V1460" s="10"/>
      <c r="W1460" s="9">
        <f>SUM(W1344:W1457)</f>
        <v>220736252.03000003</v>
      </c>
      <c r="X1460" s="12"/>
      <c r="Y1460" s="9"/>
    </row>
    <row r="1461" spans="1:25" s="35" customFormat="1" ht="15.5" x14ac:dyDescent="0.35">
      <c r="A1461" s="209"/>
      <c r="B1461" s="37"/>
      <c r="C1461" s="271"/>
      <c r="D1461" s="271"/>
      <c r="E1461" s="32"/>
      <c r="F1461" s="5"/>
      <c r="G1461" s="210"/>
      <c r="H1461" s="176"/>
      <c r="I1461" s="7"/>
      <c r="J1461" s="210"/>
      <c r="K1461" s="9"/>
      <c r="L1461" s="9"/>
      <c r="M1461" s="10"/>
      <c r="N1461" s="392"/>
      <c r="O1461" s="31"/>
      <c r="P1461" s="394"/>
      <c r="Q1461" s="2"/>
      <c r="R1461" s="11"/>
      <c r="S1461" s="11"/>
      <c r="T1461" s="8"/>
      <c r="U1461" s="10"/>
      <c r="V1461" s="10"/>
      <c r="W1461" s="9"/>
      <c r="X1461" s="12"/>
      <c r="Y1461" s="9"/>
    </row>
    <row r="1462" spans="1:25" s="35" customFormat="1" ht="15.5" x14ac:dyDescent="0.35">
      <c r="A1462" s="209"/>
      <c r="B1462" s="37"/>
      <c r="C1462" s="271"/>
      <c r="D1462" s="271"/>
      <c r="E1462" s="32"/>
      <c r="F1462" s="5"/>
      <c r="G1462" s="210"/>
      <c r="H1462" s="176"/>
      <c r="I1462" s="7"/>
      <c r="J1462" s="210"/>
      <c r="K1462" s="9"/>
      <c r="L1462" s="9"/>
      <c r="M1462" s="10"/>
      <c r="N1462" s="392"/>
      <c r="O1462" s="31"/>
      <c r="P1462" s="394"/>
      <c r="Q1462" s="2"/>
      <c r="R1462" s="11"/>
      <c r="S1462" s="11"/>
      <c r="T1462" s="8"/>
      <c r="U1462" s="10"/>
      <c r="V1462" s="10"/>
      <c r="W1462" s="9"/>
      <c r="X1462" s="12"/>
      <c r="Y1462" s="9"/>
    </row>
    <row r="1463" spans="1:25" s="35" customFormat="1" ht="15.5" x14ac:dyDescent="0.35">
      <c r="A1463" s="209"/>
      <c r="B1463" s="37"/>
      <c r="C1463" s="271"/>
      <c r="D1463" s="271"/>
      <c r="E1463" s="32"/>
      <c r="F1463" s="5"/>
      <c r="G1463" s="210"/>
      <c r="H1463" s="176"/>
      <c r="I1463" s="7"/>
      <c r="J1463" s="210"/>
      <c r="K1463" s="9"/>
      <c r="L1463" s="9"/>
      <c r="M1463" s="10"/>
      <c r="N1463" s="392"/>
      <c r="O1463" s="31"/>
      <c r="P1463" s="394"/>
      <c r="Q1463" s="2"/>
      <c r="R1463" s="11"/>
      <c r="S1463" s="11"/>
      <c r="T1463" s="8"/>
      <c r="U1463" s="10"/>
      <c r="V1463" s="10"/>
      <c r="W1463" s="9"/>
      <c r="X1463" s="12"/>
      <c r="Y1463" s="9"/>
    </row>
    <row r="1464" spans="1:25" s="35" customFormat="1" ht="15.5" x14ac:dyDescent="0.35">
      <c r="A1464" s="209"/>
      <c r="B1464" s="37"/>
      <c r="C1464" s="271"/>
      <c r="D1464" s="271"/>
      <c r="E1464" s="32"/>
      <c r="F1464" s="5"/>
      <c r="G1464" s="210"/>
      <c r="H1464" s="176"/>
      <c r="I1464" s="7"/>
      <c r="J1464" s="210"/>
      <c r="K1464" s="9"/>
      <c r="L1464" s="9"/>
      <c r="M1464" s="10"/>
      <c r="N1464" s="392"/>
      <c r="O1464" s="31"/>
      <c r="P1464" s="394"/>
      <c r="Q1464" s="2"/>
      <c r="R1464" s="11"/>
      <c r="S1464" s="11"/>
      <c r="T1464" s="8"/>
      <c r="U1464" s="10"/>
      <c r="V1464" s="10"/>
      <c r="W1464" s="9"/>
      <c r="X1464" s="12"/>
      <c r="Y1464" s="9"/>
    </row>
  </sheetData>
  <mergeCells count="1015">
    <mergeCell ref="D1441:D1442"/>
    <mergeCell ref="C1441:C1442"/>
    <mergeCell ref="A1446:A1452"/>
    <mergeCell ref="B1446:B1452"/>
    <mergeCell ref="C1446:C1452"/>
    <mergeCell ref="D1446:D1452"/>
    <mergeCell ref="B99:B107"/>
    <mergeCell ref="C99:C107"/>
    <mergeCell ref="B108:B129"/>
    <mergeCell ref="C108:C129"/>
    <mergeCell ref="B134:B136"/>
    <mergeCell ref="C134:C136"/>
    <mergeCell ref="O1248:O1249"/>
    <mergeCell ref="P1248:P1249"/>
    <mergeCell ref="A1252:A1276"/>
    <mergeCell ref="B1252:B1276"/>
    <mergeCell ref="C1252:C1276"/>
    <mergeCell ref="B1302:B1303"/>
    <mergeCell ref="C1302:C1303"/>
    <mergeCell ref="D1302:D1303"/>
    <mergeCell ref="A1304:A1307"/>
    <mergeCell ref="B1304:B1307"/>
    <mergeCell ref="C1304:C1307"/>
    <mergeCell ref="P1317:P1328"/>
    <mergeCell ref="A1384:A1429"/>
    <mergeCell ref="B1384:B1429"/>
    <mergeCell ref="C1384:C1429"/>
    <mergeCell ref="D1384:D1429"/>
    <mergeCell ref="A1341:C1341"/>
    <mergeCell ref="A1342:A1343"/>
    <mergeCell ref="B1342:C1342"/>
    <mergeCell ref="D1342:D1343"/>
    <mergeCell ref="E1342:E1343"/>
    <mergeCell ref="F1342:G1342"/>
    <mergeCell ref="N1342:N1343"/>
    <mergeCell ref="O1342:O1343"/>
    <mergeCell ref="A1312:A1314"/>
    <mergeCell ref="B1312:B1314"/>
    <mergeCell ref="C1312:C1314"/>
    <mergeCell ref="D1252:D1276"/>
    <mergeCell ref="A1241:A1242"/>
    <mergeCell ref="B1241:B1242"/>
    <mergeCell ref="C1241:C1242"/>
    <mergeCell ref="D1241:D1242"/>
    <mergeCell ref="D1312:D1314"/>
    <mergeCell ref="A1317:A1328"/>
    <mergeCell ref="B1317:B1328"/>
    <mergeCell ref="C1317:C1328"/>
    <mergeCell ref="D1317:D1328"/>
    <mergeCell ref="M1317:M1328"/>
    <mergeCell ref="A1243:A1244"/>
    <mergeCell ref="B1243:B1244"/>
    <mergeCell ref="C1243:C1244"/>
    <mergeCell ref="D1243:D1244"/>
    <mergeCell ref="A1248:A1249"/>
    <mergeCell ref="B1248:B1249"/>
    <mergeCell ref="C1248:C1249"/>
    <mergeCell ref="D1248:D1249"/>
    <mergeCell ref="M1248:M1249"/>
    <mergeCell ref="N1248:N1249"/>
    <mergeCell ref="Q1235:Q1236"/>
    <mergeCell ref="X1235:X1236"/>
    <mergeCell ref="Y1235:Y1236"/>
    <mergeCell ref="A1239:A1240"/>
    <mergeCell ref="B1239:B1240"/>
    <mergeCell ref="C1239:C1240"/>
    <mergeCell ref="D1239:D1240"/>
    <mergeCell ref="M1239:M1240"/>
    <mergeCell ref="N1239:N1240"/>
    <mergeCell ref="O1239:O1240"/>
    <mergeCell ref="P1239:P1240"/>
    <mergeCell ref="A1234:C1234"/>
    <mergeCell ref="A1235:A1236"/>
    <mergeCell ref="B1235:C1235"/>
    <mergeCell ref="D1235:D1236"/>
    <mergeCell ref="E1235:E1236"/>
    <mergeCell ref="F1235:G1235"/>
    <mergeCell ref="N1235:N1236"/>
    <mergeCell ref="O1235:O1236"/>
    <mergeCell ref="C1112:C1121"/>
    <mergeCell ref="D1112:D1121"/>
    <mergeCell ref="A1122:A1161"/>
    <mergeCell ref="B1122:B1161"/>
    <mergeCell ref="C1122:C1161"/>
    <mergeCell ref="D1122:D1161"/>
    <mergeCell ref="A1164:A1165"/>
    <mergeCell ref="B1164:B1165"/>
    <mergeCell ref="C1164:C1165"/>
    <mergeCell ref="D1164:D1165"/>
    <mergeCell ref="A1167:A1168"/>
    <mergeCell ref="B1167:B1168"/>
    <mergeCell ref="C1167:C1168"/>
    <mergeCell ref="D1167:D1168"/>
    <mergeCell ref="A1169:A1181"/>
    <mergeCell ref="B1169:B1181"/>
    <mergeCell ref="C1169:C1181"/>
    <mergeCell ref="D1169:D1181"/>
    <mergeCell ref="M1169:M1181"/>
    <mergeCell ref="N1169:N1181"/>
    <mergeCell ref="O1169:O1181"/>
    <mergeCell ref="A1187:A1190"/>
    <mergeCell ref="B1187:B1190"/>
    <mergeCell ref="M1019:M1022"/>
    <mergeCell ref="N1019:N1020"/>
    <mergeCell ref="O1019:O1020"/>
    <mergeCell ref="Q1095:Q1096"/>
    <mergeCell ref="X1095:X1096"/>
    <mergeCell ref="Y1095:Y1096"/>
    <mergeCell ref="A1067:A1068"/>
    <mergeCell ref="B1067:B1068"/>
    <mergeCell ref="C1067:C1068"/>
    <mergeCell ref="D1067:D1068"/>
    <mergeCell ref="D1016:D1018"/>
    <mergeCell ref="M1016:M1018"/>
    <mergeCell ref="N1016:N1018"/>
    <mergeCell ref="O1016:O1018"/>
    <mergeCell ref="P1016:P1018"/>
    <mergeCell ref="A1023:A1066"/>
    <mergeCell ref="B1023:B1066"/>
    <mergeCell ref="C1023:C1066"/>
    <mergeCell ref="D1023:D1066"/>
    <mergeCell ref="A1069:A1076"/>
    <mergeCell ref="E1095:E1096"/>
    <mergeCell ref="F1095:G1095"/>
    <mergeCell ref="N1095:N1096"/>
    <mergeCell ref="O1095:O1096"/>
    <mergeCell ref="Y992:Y993"/>
    <mergeCell ref="A995:A999"/>
    <mergeCell ref="B995:B999"/>
    <mergeCell ref="C995:C999"/>
    <mergeCell ref="D995:D999"/>
    <mergeCell ref="A991:C991"/>
    <mergeCell ref="A992:A993"/>
    <mergeCell ref="B992:C992"/>
    <mergeCell ref="D992:D993"/>
    <mergeCell ref="E992:E993"/>
    <mergeCell ref="F992:G992"/>
    <mergeCell ref="N992:N993"/>
    <mergeCell ref="O992:O993"/>
    <mergeCell ref="Q992:Q993"/>
    <mergeCell ref="X992:X993"/>
    <mergeCell ref="A1013:A1015"/>
    <mergeCell ref="B1013:B1015"/>
    <mergeCell ref="C1013:C1015"/>
    <mergeCell ref="D1013:D1015"/>
    <mergeCell ref="M1013:M1015"/>
    <mergeCell ref="N1013:N1015"/>
    <mergeCell ref="O1013:O1015"/>
    <mergeCell ref="P1013:P1015"/>
    <mergeCell ref="A1016:A1018"/>
    <mergeCell ref="B1016:B1018"/>
    <mergeCell ref="C1016:C1018"/>
    <mergeCell ref="M1097:M1098"/>
    <mergeCell ref="N1097:N1098"/>
    <mergeCell ref="O1097:O1098"/>
    <mergeCell ref="P1097:P1098"/>
    <mergeCell ref="C1019:C1022"/>
    <mergeCell ref="D1019:D1022"/>
    <mergeCell ref="Q876:Q877"/>
    <mergeCell ref="X876:X877"/>
    <mergeCell ref="Y876:Y877"/>
    <mergeCell ref="A878:A879"/>
    <mergeCell ref="B878:B879"/>
    <mergeCell ref="C878:C879"/>
    <mergeCell ref="D878:D879"/>
    <mergeCell ref="M878:M879"/>
    <mergeCell ref="N878:N879"/>
    <mergeCell ref="O878:O879"/>
    <mergeCell ref="P878:P879"/>
    <mergeCell ref="A885:A886"/>
    <mergeCell ref="B885:B886"/>
    <mergeCell ref="C885:C886"/>
    <mergeCell ref="D885:D886"/>
    <mergeCell ref="A887:A890"/>
    <mergeCell ref="B887:B890"/>
    <mergeCell ref="C887:C890"/>
    <mergeCell ref="D887:D890"/>
    <mergeCell ref="M887:M890"/>
    <mergeCell ref="A875:C875"/>
    <mergeCell ref="A876:A877"/>
    <mergeCell ref="B876:C876"/>
    <mergeCell ref="D876:D877"/>
    <mergeCell ref="E876:E877"/>
    <mergeCell ref="F876:G876"/>
    <mergeCell ref="N876:N877"/>
    <mergeCell ref="O876:O877"/>
    <mergeCell ref="A845:A847"/>
    <mergeCell ref="B845:B847"/>
    <mergeCell ref="C845:C847"/>
    <mergeCell ref="D845:D847"/>
    <mergeCell ref="A850:A851"/>
    <mergeCell ref="N887:N890"/>
    <mergeCell ref="O887:O890"/>
    <mergeCell ref="P887:P890"/>
    <mergeCell ref="B850:B851"/>
    <mergeCell ref="C850:C851"/>
    <mergeCell ref="A800:A844"/>
    <mergeCell ref="B800:B844"/>
    <mergeCell ref="C800:C844"/>
    <mergeCell ref="D800:D844"/>
    <mergeCell ref="M800:M844"/>
    <mergeCell ref="N800:N844"/>
    <mergeCell ref="P800:P844"/>
    <mergeCell ref="A798:A799"/>
    <mergeCell ref="B798:B799"/>
    <mergeCell ref="C798:C799"/>
    <mergeCell ref="D798:D799"/>
    <mergeCell ref="M798:M799"/>
    <mergeCell ref="N798:N799"/>
    <mergeCell ref="O798:O799"/>
    <mergeCell ref="P798:P799"/>
    <mergeCell ref="E772:E773"/>
    <mergeCell ref="F772:G772"/>
    <mergeCell ref="N772:N773"/>
    <mergeCell ref="O772:O773"/>
    <mergeCell ref="Q772:Q773"/>
    <mergeCell ref="X772:X773"/>
    <mergeCell ref="A757:A758"/>
    <mergeCell ref="B757:B758"/>
    <mergeCell ref="C757:C758"/>
    <mergeCell ref="D757:D758"/>
    <mergeCell ref="M757:M758"/>
    <mergeCell ref="N757:N758"/>
    <mergeCell ref="P757:P758"/>
    <mergeCell ref="Y772:Y773"/>
    <mergeCell ref="A774:A779"/>
    <mergeCell ref="B774:B779"/>
    <mergeCell ref="C774:C779"/>
    <mergeCell ref="D774:D779"/>
    <mergeCell ref="A792:A797"/>
    <mergeCell ref="B792:B797"/>
    <mergeCell ref="C792:C797"/>
    <mergeCell ref="D792:D797"/>
    <mergeCell ref="A790:A791"/>
    <mergeCell ref="B790:B791"/>
    <mergeCell ref="C790:C791"/>
    <mergeCell ref="D790:D791"/>
    <mergeCell ref="D772:D773"/>
    <mergeCell ref="B701:B703"/>
    <mergeCell ref="C701:C703"/>
    <mergeCell ref="D701:D703"/>
    <mergeCell ref="A704:A706"/>
    <mergeCell ref="B704:B706"/>
    <mergeCell ref="C704:C706"/>
    <mergeCell ref="D704:D706"/>
    <mergeCell ref="A750:A751"/>
    <mergeCell ref="B750:B751"/>
    <mergeCell ref="C750:C751"/>
    <mergeCell ref="D750:D751"/>
    <mergeCell ref="A745:A749"/>
    <mergeCell ref="B745:B749"/>
    <mergeCell ref="A701:A703"/>
    <mergeCell ref="A709:A742"/>
    <mergeCell ref="B709:B742"/>
    <mergeCell ref="C709:C742"/>
    <mergeCell ref="D709:D742"/>
    <mergeCell ref="M709:M742"/>
    <mergeCell ref="N709:N742"/>
    <mergeCell ref="P709:P742"/>
    <mergeCell ref="A743:A744"/>
    <mergeCell ref="B743:B744"/>
    <mergeCell ref="C743:C744"/>
    <mergeCell ref="D743:D744"/>
    <mergeCell ref="A753:A755"/>
    <mergeCell ref="B753:B755"/>
    <mergeCell ref="C753:C755"/>
    <mergeCell ref="D753:D755"/>
    <mergeCell ref="M753:M755"/>
    <mergeCell ref="N753:N755"/>
    <mergeCell ref="O753:O755"/>
    <mergeCell ref="P753:P754"/>
    <mergeCell ref="A503:A504"/>
    <mergeCell ref="B503:B504"/>
    <mergeCell ref="C503:C504"/>
    <mergeCell ref="A511:A560"/>
    <mergeCell ref="B511:B560"/>
    <mergeCell ref="C511:C560"/>
    <mergeCell ref="D511:D560"/>
    <mergeCell ref="A612:A613"/>
    <mergeCell ref="B612:B613"/>
    <mergeCell ref="C612:C613"/>
    <mergeCell ref="D612:D613"/>
    <mergeCell ref="M612:M613"/>
    <mergeCell ref="D503:D504"/>
    <mergeCell ref="A505:A507"/>
    <mergeCell ref="B505:B507"/>
    <mergeCell ref="C505:C507"/>
    <mergeCell ref="D505:D507"/>
    <mergeCell ref="A508:A510"/>
    <mergeCell ref="B508:B510"/>
    <mergeCell ref="C508:C510"/>
    <mergeCell ref="D508:D510"/>
    <mergeCell ref="A585:A592"/>
    <mergeCell ref="B585:B592"/>
    <mergeCell ref="C606:C607"/>
    <mergeCell ref="A436:A444"/>
    <mergeCell ref="B436:B444"/>
    <mergeCell ref="C436:C444"/>
    <mergeCell ref="D436:D444"/>
    <mergeCell ref="C500:C502"/>
    <mergeCell ref="D500:D502"/>
    <mergeCell ref="A448:A456"/>
    <mergeCell ref="B448:B456"/>
    <mergeCell ref="C448:C456"/>
    <mergeCell ref="D448:D456"/>
    <mergeCell ref="A458:A460"/>
    <mergeCell ref="B458:B460"/>
    <mergeCell ref="C458:C460"/>
    <mergeCell ref="D458:D460"/>
    <mergeCell ref="A462:A479"/>
    <mergeCell ref="B462:B479"/>
    <mergeCell ref="C462:C479"/>
    <mergeCell ref="D462:D479"/>
    <mergeCell ref="A496:C496"/>
    <mergeCell ref="A500:A502"/>
    <mergeCell ref="B500:B502"/>
    <mergeCell ref="X401:X402"/>
    <mergeCell ref="Y401:Y402"/>
    <mergeCell ref="A403:A422"/>
    <mergeCell ref="B403:B422"/>
    <mergeCell ref="C403:C422"/>
    <mergeCell ref="D403:D422"/>
    <mergeCell ref="M403:M422"/>
    <mergeCell ref="N403:N422"/>
    <mergeCell ref="P403:P422"/>
    <mergeCell ref="E401:E402"/>
    <mergeCell ref="F401:G401"/>
    <mergeCell ref="A423:A433"/>
    <mergeCell ref="B423:B433"/>
    <mergeCell ref="C423:C433"/>
    <mergeCell ref="D423:D433"/>
    <mergeCell ref="A401:A402"/>
    <mergeCell ref="B401:C401"/>
    <mergeCell ref="D401:D402"/>
    <mergeCell ref="N401:N402"/>
    <mergeCell ref="O401:O402"/>
    <mergeCell ref="Q401:Q402"/>
    <mergeCell ref="A434:A435"/>
    <mergeCell ref="B434:B435"/>
    <mergeCell ref="C434:C435"/>
    <mergeCell ref="D434:D435"/>
    <mergeCell ref="A391:A394"/>
    <mergeCell ref="B391:B394"/>
    <mergeCell ref="C391:C394"/>
    <mergeCell ref="D391:D394"/>
    <mergeCell ref="M391:M394"/>
    <mergeCell ref="N391:N394"/>
    <mergeCell ref="O391:O394"/>
    <mergeCell ref="P391:P394"/>
    <mergeCell ref="A400:C400"/>
    <mergeCell ref="P256:P257"/>
    <mergeCell ref="D347:D348"/>
    <mergeCell ref="M347:M348"/>
    <mergeCell ref="N347:N348"/>
    <mergeCell ref="O347:O348"/>
    <mergeCell ref="P347:P348"/>
    <mergeCell ref="N356:N361"/>
    <mergeCell ref="O356:O361"/>
    <mergeCell ref="P356:P361"/>
    <mergeCell ref="D356:D361"/>
    <mergeCell ref="M356:M361"/>
    <mergeCell ref="A258:A265"/>
    <mergeCell ref="B258:B265"/>
    <mergeCell ref="C258:C265"/>
    <mergeCell ref="D258:D265"/>
    <mergeCell ref="A266:A272"/>
    <mergeCell ref="B266:B272"/>
    <mergeCell ref="C266:C272"/>
    <mergeCell ref="D266:D272"/>
    <mergeCell ref="A387:A390"/>
    <mergeCell ref="B387:B390"/>
    <mergeCell ref="C387:C390"/>
    <mergeCell ref="D387:D390"/>
    <mergeCell ref="M387:M390"/>
    <mergeCell ref="N387:N390"/>
    <mergeCell ref="O387:O390"/>
    <mergeCell ref="P387:P390"/>
    <mergeCell ref="A356:A361"/>
    <mergeCell ref="B356:B361"/>
    <mergeCell ref="C356:C361"/>
    <mergeCell ref="B347:B348"/>
    <mergeCell ref="C347:C348"/>
    <mergeCell ref="A273:A281"/>
    <mergeCell ref="B273:B281"/>
    <mergeCell ref="C273:C281"/>
    <mergeCell ref="D273:D281"/>
    <mergeCell ref="M273:M281"/>
    <mergeCell ref="N273:N281"/>
    <mergeCell ref="P273:P281"/>
    <mergeCell ref="A282:A283"/>
    <mergeCell ref="B282:B283"/>
    <mergeCell ref="C282:C283"/>
    <mergeCell ref="D282:D283"/>
    <mergeCell ref="A286:A290"/>
    <mergeCell ref="B286:B290"/>
    <mergeCell ref="C286:C290"/>
    <mergeCell ref="D286:D290"/>
    <mergeCell ref="M286:M290"/>
    <mergeCell ref="N286:N290"/>
    <mergeCell ref="O286:O290"/>
    <mergeCell ref="P286:P290"/>
    <mergeCell ref="A147:A148"/>
    <mergeCell ref="B147:C147"/>
    <mergeCell ref="D147:D148"/>
    <mergeCell ref="E147:E148"/>
    <mergeCell ref="F147:G147"/>
    <mergeCell ref="N147:N148"/>
    <mergeCell ref="O147:O148"/>
    <mergeCell ref="Q147:Q148"/>
    <mergeCell ref="X147:X148"/>
    <mergeCell ref="F9:G9"/>
    <mergeCell ref="N9:N10"/>
    <mergeCell ref="O9:O10"/>
    <mergeCell ref="P19:P66"/>
    <mergeCell ref="A67:A69"/>
    <mergeCell ref="N70:N73"/>
    <mergeCell ref="O70:O71"/>
    <mergeCell ref="N19:N66"/>
    <mergeCell ref="C85:C87"/>
    <mergeCell ref="D85:D87"/>
    <mergeCell ref="B76:B77"/>
    <mergeCell ref="C76:C77"/>
    <mergeCell ref="D76:D77"/>
    <mergeCell ref="M76:M77"/>
    <mergeCell ref="A76:A77"/>
    <mergeCell ref="A70:A73"/>
    <mergeCell ref="B70:B73"/>
    <mergeCell ref="C70:C73"/>
    <mergeCell ref="D70:D73"/>
    <mergeCell ref="B11:B18"/>
    <mergeCell ref="Y147:Y148"/>
    <mergeCell ref="B96:B98"/>
    <mergeCell ref="C96:C98"/>
    <mergeCell ref="D96:D98"/>
    <mergeCell ref="A108:A129"/>
    <mergeCell ref="D108:D129"/>
    <mergeCell ref="M96:M98"/>
    <mergeCell ref="N96:N98"/>
    <mergeCell ref="O96:O97"/>
    <mergeCell ref="P96:P98"/>
    <mergeCell ref="A146:C146"/>
    <mergeCell ref="A99:A107"/>
    <mergeCell ref="D99:D107"/>
    <mergeCell ref="N76:N77"/>
    <mergeCell ref="O76:O77"/>
    <mergeCell ref="A88:A91"/>
    <mergeCell ref="B88:B91"/>
    <mergeCell ref="C88:C91"/>
    <mergeCell ref="D88:D91"/>
    <mergeCell ref="A92:A93"/>
    <mergeCell ref="B92:B93"/>
    <mergeCell ref="C92:C93"/>
    <mergeCell ref="D92:D93"/>
    <mergeCell ref="A85:A87"/>
    <mergeCell ref="B85:B87"/>
    <mergeCell ref="A4:D4"/>
    <mergeCell ref="A8:C8"/>
    <mergeCell ref="A9:A10"/>
    <mergeCell ref="B9:C9"/>
    <mergeCell ref="D9:D10"/>
    <mergeCell ref="Y9:Y10"/>
    <mergeCell ref="E9:E10"/>
    <mergeCell ref="Q9:Q10"/>
    <mergeCell ref="X9:X10"/>
    <mergeCell ref="C11:C18"/>
    <mergeCell ref="D11:D18"/>
    <mergeCell ref="A19:A66"/>
    <mergeCell ref="B19:B66"/>
    <mergeCell ref="C19:C66"/>
    <mergeCell ref="D19:D66"/>
    <mergeCell ref="M19:M66"/>
    <mergeCell ref="A11:A18"/>
    <mergeCell ref="B67:B69"/>
    <mergeCell ref="C67:C69"/>
    <mergeCell ref="D67:D69"/>
    <mergeCell ref="A96:A98"/>
    <mergeCell ref="P70:P73"/>
    <mergeCell ref="A131:A133"/>
    <mergeCell ref="B131:B133"/>
    <mergeCell ref="C131:C133"/>
    <mergeCell ref="D131:D133"/>
    <mergeCell ref="A134:A136"/>
    <mergeCell ref="D134:D136"/>
    <mergeCell ref="A137:A138"/>
    <mergeCell ref="B137:B138"/>
    <mergeCell ref="C137:C138"/>
    <mergeCell ref="D137:D138"/>
    <mergeCell ref="M137:M138"/>
    <mergeCell ref="N137:N138"/>
    <mergeCell ref="P137:P138"/>
    <mergeCell ref="A78:A84"/>
    <mergeCell ref="B78:B84"/>
    <mergeCell ref="C78:C84"/>
    <mergeCell ref="D78:D84"/>
    <mergeCell ref="M70:M73"/>
    <mergeCell ref="C180:C204"/>
    <mergeCell ref="D180:D204"/>
    <mergeCell ref="M180:M204"/>
    <mergeCell ref="N180:N204"/>
    <mergeCell ref="P180:P204"/>
    <mergeCell ref="A155:A164"/>
    <mergeCell ref="B155:B164"/>
    <mergeCell ref="C155:C164"/>
    <mergeCell ref="D155:D164"/>
    <mergeCell ref="A165:A168"/>
    <mergeCell ref="B165:B168"/>
    <mergeCell ref="C165:C168"/>
    <mergeCell ref="D165:D168"/>
    <mergeCell ref="A151:A152"/>
    <mergeCell ref="B151:B152"/>
    <mergeCell ref="C151:C152"/>
    <mergeCell ref="D151:D152"/>
    <mergeCell ref="M151:M152"/>
    <mergeCell ref="N151:N152"/>
    <mergeCell ref="P151:P152"/>
    <mergeCell ref="P205:P223"/>
    <mergeCell ref="A224:A225"/>
    <mergeCell ref="B224:B225"/>
    <mergeCell ref="C224:C225"/>
    <mergeCell ref="D224:D225"/>
    <mergeCell ref="A226:A234"/>
    <mergeCell ref="B226:B234"/>
    <mergeCell ref="C226:C234"/>
    <mergeCell ref="D226:D234"/>
    <mergeCell ref="M226:M234"/>
    <mergeCell ref="N226:N234"/>
    <mergeCell ref="P226:P234"/>
    <mergeCell ref="A169:A173"/>
    <mergeCell ref="B169:B173"/>
    <mergeCell ref="C169:C173"/>
    <mergeCell ref="D169:D173"/>
    <mergeCell ref="M169:M173"/>
    <mergeCell ref="N169:N173"/>
    <mergeCell ref="O169:O172"/>
    <mergeCell ref="P169:P173"/>
    <mergeCell ref="A176:A178"/>
    <mergeCell ref="B176:B178"/>
    <mergeCell ref="C176:C178"/>
    <mergeCell ref="D176:D178"/>
    <mergeCell ref="A180:A204"/>
    <mergeCell ref="B180:B204"/>
    <mergeCell ref="A235:A237"/>
    <mergeCell ref="B235:B237"/>
    <mergeCell ref="C235:C237"/>
    <mergeCell ref="D235:D237"/>
    <mergeCell ref="M235:M237"/>
    <mergeCell ref="N235:N236"/>
    <mergeCell ref="O235:O236"/>
    <mergeCell ref="A240:A241"/>
    <mergeCell ref="B240:B241"/>
    <mergeCell ref="C240:C241"/>
    <mergeCell ref="D240:D241"/>
    <mergeCell ref="A205:A223"/>
    <mergeCell ref="B205:B223"/>
    <mergeCell ref="C205:C223"/>
    <mergeCell ref="D205:D223"/>
    <mergeCell ref="M205:M223"/>
    <mergeCell ref="N205:N223"/>
    <mergeCell ref="A242:A243"/>
    <mergeCell ref="B242:B243"/>
    <mergeCell ref="C242:C243"/>
    <mergeCell ref="D242:D243"/>
    <mergeCell ref="M242:M243"/>
    <mergeCell ref="N242:N243"/>
    <mergeCell ref="O242:O243"/>
    <mergeCell ref="P242:P243"/>
    <mergeCell ref="A244:A245"/>
    <mergeCell ref="B244:B245"/>
    <mergeCell ref="C244:C245"/>
    <mergeCell ref="D244:D245"/>
    <mergeCell ref="M244:M245"/>
    <mergeCell ref="N244:N245"/>
    <mergeCell ref="O244:O245"/>
    <mergeCell ref="P244:P245"/>
    <mergeCell ref="A249:A254"/>
    <mergeCell ref="B249:B254"/>
    <mergeCell ref="C249:C254"/>
    <mergeCell ref="D249:D254"/>
    <mergeCell ref="M249:M254"/>
    <mergeCell ref="N249:N254"/>
    <mergeCell ref="O249:O254"/>
    <mergeCell ref="P249:P254"/>
    <mergeCell ref="A296:C296"/>
    <mergeCell ref="A297:A298"/>
    <mergeCell ref="B297:C297"/>
    <mergeCell ref="D297:D298"/>
    <mergeCell ref="E297:E298"/>
    <mergeCell ref="F297:G297"/>
    <mergeCell ref="N297:N298"/>
    <mergeCell ref="O297:O298"/>
    <mergeCell ref="A256:A257"/>
    <mergeCell ref="B256:B257"/>
    <mergeCell ref="C256:C257"/>
    <mergeCell ref="D256:D257"/>
    <mergeCell ref="M256:M257"/>
    <mergeCell ref="N256:N257"/>
    <mergeCell ref="O256:O257"/>
    <mergeCell ref="Q297:Q298"/>
    <mergeCell ref="X297:X298"/>
    <mergeCell ref="Y297:Y298"/>
    <mergeCell ref="A299:A312"/>
    <mergeCell ref="B299:B312"/>
    <mergeCell ref="C299:C312"/>
    <mergeCell ref="D299:D312"/>
    <mergeCell ref="A349:A353"/>
    <mergeCell ref="B349:B353"/>
    <mergeCell ref="C349:C353"/>
    <mergeCell ref="D349:D353"/>
    <mergeCell ref="A313:A315"/>
    <mergeCell ref="B313:B315"/>
    <mergeCell ref="C313:C315"/>
    <mergeCell ref="D313:D315"/>
    <mergeCell ref="A316:A324"/>
    <mergeCell ref="B316:B324"/>
    <mergeCell ref="C316:C324"/>
    <mergeCell ref="D316:D324"/>
    <mergeCell ref="A325:A342"/>
    <mergeCell ref="B325:B342"/>
    <mergeCell ref="C325:C342"/>
    <mergeCell ref="D325:D342"/>
    <mergeCell ref="A343:A344"/>
    <mergeCell ref="B343:B344"/>
    <mergeCell ref="C343:C344"/>
    <mergeCell ref="D343:D344"/>
    <mergeCell ref="A347:A348"/>
    <mergeCell ref="N374:N375"/>
    <mergeCell ref="O374:O375"/>
    <mergeCell ref="P374:P375"/>
    <mergeCell ref="A374:A375"/>
    <mergeCell ref="B374:B375"/>
    <mergeCell ref="A372:A373"/>
    <mergeCell ref="B372:B373"/>
    <mergeCell ref="C372:C373"/>
    <mergeCell ref="D372:D373"/>
    <mergeCell ref="M372:M373"/>
    <mergeCell ref="N372:N373"/>
    <mergeCell ref="O372:O373"/>
    <mergeCell ref="P372:P373"/>
    <mergeCell ref="C374:C375"/>
    <mergeCell ref="D374:D375"/>
    <mergeCell ref="M374:M375"/>
    <mergeCell ref="N462:N479"/>
    <mergeCell ref="O462:O479"/>
    <mergeCell ref="P462:P479"/>
    <mergeCell ref="A382:A386"/>
    <mergeCell ref="B382:B386"/>
    <mergeCell ref="C382:C386"/>
    <mergeCell ref="D382:D386"/>
    <mergeCell ref="A368:A371"/>
    <mergeCell ref="B368:B371"/>
    <mergeCell ref="C368:C371"/>
    <mergeCell ref="D368:D371"/>
    <mergeCell ref="M368:M371"/>
    <mergeCell ref="N368:N371"/>
    <mergeCell ref="O368:O371"/>
    <mergeCell ref="P368:P370"/>
    <mergeCell ref="A377:A379"/>
    <mergeCell ref="B377:B379"/>
    <mergeCell ref="C377:C379"/>
    <mergeCell ref="D377:D379"/>
    <mergeCell ref="M377:M379"/>
    <mergeCell ref="N377:N379"/>
    <mergeCell ref="O377:O379"/>
    <mergeCell ref="P377:P379"/>
    <mergeCell ref="B602:B604"/>
    <mergeCell ref="C602:C604"/>
    <mergeCell ref="D602:D604"/>
    <mergeCell ref="A571:A578"/>
    <mergeCell ref="B571:B578"/>
    <mergeCell ref="C571:C578"/>
    <mergeCell ref="D571:D578"/>
    <mergeCell ref="A580:A581"/>
    <mergeCell ref="B580:B581"/>
    <mergeCell ref="A480:A481"/>
    <mergeCell ref="B480:B481"/>
    <mergeCell ref="M482:M486"/>
    <mergeCell ref="C480:C481"/>
    <mergeCell ref="D480:D481"/>
    <mergeCell ref="A482:A486"/>
    <mergeCell ref="B482:B486"/>
    <mergeCell ref="C482:C486"/>
    <mergeCell ref="D482:D486"/>
    <mergeCell ref="N482:N486"/>
    <mergeCell ref="O482:O486"/>
    <mergeCell ref="P482:P486"/>
    <mergeCell ref="M462:M479"/>
    <mergeCell ref="D598:D601"/>
    <mergeCell ref="C580:C581"/>
    <mergeCell ref="C583:C584"/>
    <mergeCell ref="D583:D584"/>
    <mergeCell ref="A615:A617"/>
    <mergeCell ref="B615:B617"/>
    <mergeCell ref="C615:C617"/>
    <mergeCell ref="C585:C592"/>
    <mergeCell ref="D585:D592"/>
    <mergeCell ref="N612:N613"/>
    <mergeCell ref="A561:A568"/>
    <mergeCell ref="B561:B568"/>
    <mergeCell ref="C561:C568"/>
    <mergeCell ref="D561:D568"/>
    <mergeCell ref="M511:M560"/>
    <mergeCell ref="N511:N560"/>
    <mergeCell ref="A596:A597"/>
    <mergeCell ref="B596:B597"/>
    <mergeCell ref="C596:C597"/>
    <mergeCell ref="D596:D597"/>
    <mergeCell ref="A569:A570"/>
    <mergeCell ref="B569:B570"/>
    <mergeCell ref="C569:C570"/>
    <mergeCell ref="D569:D570"/>
    <mergeCell ref="N606:N607"/>
    <mergeCell ref="O606:O607"/>
    <mergeCell ref="P606:P607"/>
    <mergeCell ref="A606:A607"/>
    <mergeCell ref="B606:B607"/>
    <mergeCell ref="P511:P560"/>
    <mergeCell ref="D580:D581"/>
    <mergeCell ref="A583:A584"/>
    <mergeCell ref="B583:B584"/>
    <mergeCell ref="A655:A657"/>
    <mergeCell ref="B655:B657"/>
    <mergeCell ref="C655:C657"/>
    <mergeCell ref="D655:D657"/>
    <mergeCell ref="M655:M657"/>
    <mergeCell ref="N655:N656"/>
    <mergeCell ref="O655:O656"/>
    <mergeCell ref="A631:A640"/>
    <mergeCell ref="B631:B640"/>
    <mergeCell ref="C631:C640"/>
    <mergeCell ref="D631:D640"/>
    <mergeCell ref="A626:A627"/>
    <mergeCell ref="B626:B627"/>
    <mergeCell ref="A628:A630"/>
    <mergeCell ref="B628:B630"/>
    <mergeCell ref="C628:C630"/>
    <mergeCell ref="C626:C627"/>
    <mergeCell ref="D626:D627"/>
    <mergeCell ref="M626:M627"/>
    <mergeCell ref="P626:P627"/>
    <mergeCell ref="A594:A595"/>
    <mergeCell ref="B594:B595"/>
    <mergeCell ref="C594:C595"/>
    <mergeCell ref="D594:D595"/>
    <mergeCell ref="M596:M597"/>
    <mergeCell ref="N626:N627"/>
    <mergeCell ref="O626:O627"/>
    <mergeCell ref="A698:A699"/>
    <mergeCell ref="B698:B699"/>
    <mergeCell ref="C698:C699"/>
    <mergeCell ref="D698:D699"/>
    <mergeCell ref="A658:A666"/>
    <mergeCell ref="B658:B666"/>
    <mergeCell ref="C658:C666"/>
    <mergeCell ref="D658:D666"/>
    <mergeCell ref="P618:P621"/>
    <mergeCell ref="D615:D617"/>
    <mergeCell ref="M615:M617"/>
    <mergeCell ref="N615:N617"/>
    <mergeCell ref="N596:N597"/>
    <mergeCell ref="P596:P597"/>
    <mergeCell ref="A598:A601"/>
    <mergeCell ref="B598:B601"/>
    <mergeCell ref="C598:C601"/>
    <mergeCell ref="A622:A624"/>
    <mergeCell ref="B622:B624"/>
    <mergeCell ref="C622:C624"/>
    <mergeCell ref="D622:D624"/>
    <mergeCell ref="A618:A621"/>
    <mergeCell ref="B618:B621"/>
    <mergeCell ref="C618:C621"/>
    <mergeCell ref="D618:D621"/>
    <mergeCell ref="M618:M621"/>
    <mergeCell ref="N618:N621"/>
    <mergeCell ref="O615:O617"/>
    <mergeCell ref="A602:A604"/>
    <mergeCell ref="O612:O613"/>
    <mergeCell ref="P612:P613"/>
    <mergeCell ref="P615:P617"/>
    <mergeCell ref="D606:D607"/>
    <mergeCell ref="M606:M607"/>
    <mergeCell ref="D628:D630"/>
    <mergeCell ref="O618:O621"/>
    <mergeCell ref="D850:D851"/>
    <mergeCell ref="A652:C652"/>
    <mergeCell ref="A667:A694"/>
    <mergeCell ref="B667:B694"/>
    <mergeCell ref="C667:C694"/>
    <mergeCell ref="D667:D694"/>
    <mergeCell ref="M667:M694"/>
    <mergeCell ref="N667:N694"/>
    <mergeCell ref="O667:O694"/>
    <mergeCell ref="P667:P694"/>
    <mergeCell ref="C745:C749"/>
    <mergeCell ref="D745:D749"/>
    <mergeCell ref="M745:M749"/>
    <mergeCell ref="N745:N749"/>
    <mergeCell ref="O745:O749"/>
    <mergeCell ref="P745:P749"/>
    <mergeCell ref="M750:M751"/>
    <mergeCell ref="N750:N751"/>
    <mergeCell ref="O750:O751"/>
    <mergeCell ref="P750:P751"/>
    <mergeCell ref="A780:A788"/>
    <mergeCell ref="B780:B788"/>
    <mergeCell ref="C780:C788"/>
    <mergeCell ref="D780:D788"/>
    <mergeCell ref="A771:C771"/>
    <mergeCell ref="A772:A773"/>
    <mergeCell ref="B772:C772"/>
    <mergeCell ref="P852:P865"/>
    <mergeCell ref="O852:O865"/>
    <mergeCell ref="N852:N865"/>
    <mergeCell ref="M852:M865"/>
    <mergeCell ref="D852:D865"/>
    <mergeCell ref="A904:A910"/>
    <mergeCell ref="B904:B910"/>
    <mergeCell ref="C904:C910"/>
    <mergeCell ref="D904:D910"/>
    <mergeCell ref="A880:A884"/>
    <mergeCell ref="B880:B884"/>
    <mergeCell ref="C880:C884"/>
    <mergeCell ref="D880:D884"/>
    <mergeCell ref="M880:M884"/>
    <mergeCell ref="N880:N884"/>
    <mergeCell ref="O880:O884"/>
    <mergeCell ref="P880:P884"/>
    <mergeCell ref="C852:C865"/>
    <mergeCell ref="B852:B865"/>
    <mergeCell ref="A852:A865"/>
    <mergeCell ref="A895:A900"/>
    <mergeCell ref="B895:B900"/>
    <mergeCell ref="C895:C900"/>
    <mergeCell ref="D895:D900"/>
    <mergeCell ref="A955:A956"/>
    <mergeCell ref="B955:B956"/>
    <mergeCell ref="C955:C956"/>
    <mergeCell ref="A1008:A1009"/>
    <mergeCell ref="B1008:B1009"/>
    <mergeCell ref="C1008:C1009"/>
    <mergeCell ref="D1008:D1009"/>
    <mergeCell ref="D955:D956"/>
    <mergeCell ref="A958:A974"/>
    <mergeCell ref="B958:B974"/>
    <mergeCell ref="C958:C974"/>
    <mergeCell ref="D958:D974"/>
    <mergeCell ref="M958:M974"/>
    <mergeCell ref="N958:N974"/>
    <mergeCell ref="O958:O974"/>
    <mergeCell ref="P958:P974"/>
    <mergeCell ref="A1005:A1006"/>
    <mergeCell ref="B1005:B1006"/>
    <mergeCell ref="C1005:C1006"/>
    <mergeCell ref="D1005:D1006"/>
    <mergeCell ref="A1097:A1098"/>
    <mergeCell ref="B1097:B1098"/>
    <mergeCell ref="C1097:C1098"/>
    <mergeCell ref="D1097:D1098"/>
    <mergeCell ref="A1162:A1163"/>
    <mergeCell ref="B1162:B1163"/>
    <mergeCell ref="C1162:C1163"/>
    <mergeCell ref="D1162:D1163"/>
    <mergeCell ref="A917:A954"/>
    <mergeCell ref="B917:B954"/>
    <mergeCell ref="C917:C954"/>
    <mergeCell ref="D917:D954"/>
    <mergeCell ref="M917:M954"/>
    <mergeCell ref="N917:N954"/>
    <mergeCell ref="P917:P954"/>
    <mergeCell ref="M1005:M1006"/>
    <mergeCell ref="N1005:N1006"/>
    <mergeCell ref="O1005:O1006"/>
    <mergeCell ref="P1005:P1006"/>
    <mergeCell ref="A1001:A1003"/>
    <mergeCell ref="B1001:B1003"/>
    <mergeCell ref="C1001:C1003"/>
    <mergeCell ref="D1001:D1003"/>
    <mergeCell ref="A1102:A1111"/>
    <mergeCell ref="B1102:B1111"/>
    <mergeCell ref="C1102:C1111"/>
    <mergeCell ref="D1102:D1111"/>
    <mergeCell ref="A1019:A1022"/>
    <mergeCell ref="B1019:B1022"/>
    <mergeCell ref="A1094:C1094"/>
    <mergeCell ref="A1095:A1096"/>
    <mergeCell ref="B1095:C1095"/>
    <mergeCell ref="D1095:D1096"/>
    <mergeCell ref="A1100:A1101"/>
    <mergeCell ref="B1100:B1101"/>
    <mergeCell ref="C1100:C1101"/>
    <mergeCell ref="D1100:D1101"/>
    <mergeCell ref="A1112:A1121"/>
    <mergeCell ref="B1112:B1121"/>
    <mergeCell ref="B1069:B1076"/>
    <mergeCell ref="C1069:C1076"/>
    <mergeCell ref="D1069:D1076"/>
    <mergeCell ref="A1077:A1081"/>
    <mergeCell ref="B1077:B1081"/>
    <mergeCell ref="C1077:C1081"/>
    <mergeCell ref="D1077:D1081"/>
    <mergeCell ref="P1169:P1181"/>
    <mergeCell ref="A1183:A1186"/>
    <mergeCell ref="B1183:B1186"/>
    <mergeCell ref="C1183:C1186"/>
    <mergeCell ref="D1183:D1186"/>
    <mergeCell ref="M1183:M1186"/>
    <mergeCell ref="N1183:N1186"/>
    <mergeCell ref="O1183:O1186"/>
    <mergeCell ref="P1183:P1186"/>
    <mergeCell ref="C1187:C1190"/>
    <mergeCell ref="D1187:D1190"/>
    <mergeCell ref="A1194:A1195"/>
    <mergeCell ref="B1194:B1195"/>
    <mergeCell ref="C1194:C1195"/>
    <mergeCell ref="D1194:D1195"/>
    <mergeCell ref="A1196:A1197"/>
    <mergeCell ref="B1196:B1197"/>
    <mergeCell ref="C1196:C1197"/>
    <mergeCell ref="D1196:D1197"/>
    <mergeCell ref="A1198:A1201"/>
    <mergeCell ref="B1198:B1201"/>
    <mergeCell ref="C1198:C1201"/>
    <mergeCell ref="D1198:D1201"/>
    <mergeCell ref="A1202:A1203"/>
    <mergeCell ref="B1202:B1203"/>
    <mergeCell ref="C1202:C1203"/>
    <mergeCell ref="D1202:D1203"/>
    <mergeCell ref="A1204:A1206"/>
    <mergeCell ref="B1204:B1206"/>
    <mergeCell ref="C1204:C1206"/>
    <mergeCell ref="D1204:D1206"/>
    <mergeCell ref="A1207:A1208"/>
    <mergeCell ref="B1207:B1208"/>
    <mergeCell ref="C1207:C1208"/>
    <mergeCell ref="D1207:D1208"/>
    <mergeCell ref="A1209:A1213"/>
    <mergeCell ref="B1209:B1213"/>
    <mergeCell ref="C1209:C1213"/>
    <mergeCell ref="D1209:D1213"/>
    <mergeCell ref="A1214:A1215"/>
    <mergeCell ref="B1214:B1215"/>
    <mergeCell ref="C1214:C1215"/>
    <mergeCell ref="D1214:D1215"/>
    <mergeCell ref="A1217:A1220"/>
    <mergeCell ref="B1217:B1220"/>
    <mergeCell ref="C1217:C1220"/>
    <mergeCell ref="D1217:D1220"/>
    <mergeCell ref="A1221:A1223"/>
    <mergeCell ref="B1221:B1223"/>
    <mergeCell ref="C1221:C1223"/>
    <mergeCell ref="D1221:D1223"/>
    <mergeCell ref="M1221:M1223"/>
    <mergeCell ref="N1221:N1223"/>
    <mergeCell ref="O1221:O1223"/>
    <mergeCell ref="P1221:P1223"/>
    <mergeCell ref="M1217:M1220"/>
    <mergeCell ref="N1217:N1220"/>
    <mergeCell ref="O1217:O1220"/>
    <mergeCell ref="P1217:P1220"/>
    <mergeCell ref="A1277:A1301"/>
    <mergeCell ref="B1277:B1301"/>
    <mergeCell ref="C1277:C1301"/>
    <mergeCell ref="D1277:D1301"/>
    <mergeCell ref="A1302:A1303"/>
    <mergeCell ref="D1304:D1307"/>
    <mergeCell ref="A1308:A1311"/>
    <mergeCell ref="B1308:B1311"/>
    <mergeCell ref="C1308:C1311"/>
    <mergeCell ref="D1308:D1311"/>
    <mergeCell ref="N1317:N1328"/>
    <mergeCell ref="O1317:O1328"/>
    <mergeCell ref="A1329:A1332"/>
    <mergeCell ref="B1329:B1332"/>
    <mergeCell ref="C1329:C1332"/>
    <mergeCell ref="D1329:D1332"/>
    <mergeCell ref="Q1342:Q1343"/>
    <mergeCell ref="X1342:X1343"/>
    <mergeCell ref="Y1342:Y1343"/>
    <mergeCell ref="A1349:A1352"/>
    <mergeCell ref="B1349:B1352"/>
    <mergeCell ref="C1349:C1352"/>
    <mergeCell ref="D1349:D1352"/>
    <mergeCell ref="A1344:A1347"/>
    <mergeCell ref="B1344:B1347"/>
    <mergeCell ref="C1344:C1347"/>
    <mergeCell ref="D1344:D1347"/>
    <mergeCell ref="M1344:M1347"/>
    <mergeCell ref="N1344:N1347"/>
    <mergeCell ref="O1344:O1347"/>
    <mergeCell ref="P1344:P1346"/>
    <mergeCell ref="A1357:A1368"/>
    <mergeCell ref="B1357:B1368"/>
    <mergeCell ref="C1357:C1368"/>
    <mergeCell ref="D1357:D1368"/>
    <mergeCell ref="M1357:M1368"/>
    <mergeCell ref="N1357:N1368"/>
    <mergeCell ref="O1357:O1368"/>
    <mergeCell ref="P1357:P1368"/>
    <mergeCell ref="A1369:A1379"/>
    <mergeCell ref="B1369:B1379"/>
    <mergeCell ref="C1369:C1379"/>
    <mergeCell ref="D1369:D1379"/>
    <mergeCell ref="M1369:M1379"/>
    <mergeCell ref="N1369:N1379"/>
    <mergeCell ref="O1369:O1379"/>
    <mergeCell ref="P1369:P1379"/>
    <mergeCell ref="A1443:A1445"/>
    <mergeCell ref="B1443:B1445"/>
    <mergeCell ref="C1443:C1445"/>
    <mergeCell ref="D1443:D1445"/>
    <mergeCell ref="A1430:A1440"/>
    <mergeCell ref="B1430:B1440"/>
    <mergeCell ref="C1430:C1440"/>
    <mergeCell ref="D1430:D1440"/>
    <mergeCell ref="A1441:A1442"/>
    <mergeCell ref="B1441:B1442"/>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7E058-43AC-42B6-9872-FA60B570EA34}">
  <sheetPr codeName="Sheet44">
    <pageSetUpPr fitToPage="1"/>
  </sheetPr>
  <dimension ref="B3:H24"/>
  <sheetViews>
    <sheetView tabSelected="1" zoomScale="55" zoomScaleNormal="55" zoomScaleSheetLayoutView="100" workbookViewId="0">
      <selection activeCell="P8" sqref="P8"/>
    </sheetView>
  </sheetViews>
  <sheetFormatPr defaultRowHeight="14.5" x14ac:dyDescent="0.35"/>
  <cols>
    <col min="2" max="2" width="19.453125" customWidth="1"/>
    <col min="3" max="3" width="16.26953125" bestFit="1" customWidth="1"/>
    <col min="4" max="4" width="16.1796875" customWidth="1"/>
    <col min="5" max="5" width="10.54296875" customWidth="1"/>
    <col min="6" max="6" width="12.54296875" bestFit="1" customWidth="1"/>
    <col min="8" max="8" width="14.26953125" bestFit="1" customWidth="1"/>
  </cols>
  <sheetData>
    <row r="3" spans="2:8" x14ac:dyDescent="0.35">
      <c r="D3" s="244"/>
    </row>
    <row r="6" spans="2:8" s="35" customFormat="1" ht="34.5" customHeight="1" x14ac:dyDescent="0.45">
      <c r="B6" s="920" t="s">
        <v>377</v>
      </c>
      <c r="C6" s="920"/>
      <c r="D6" s="920"/>
    </row>
    <row r="7" spans="2:8" ht="15" thickBot="1" x14ac:dyDescent="0.4"/>
    <row r="8" spans="2:8" ht="15.5" x14ac:dyDescent="0.35">
      <c r="B8" s="918"/>
      <c r="C8" s="830" t="s">
        <v>138</v>
      </c>
      <c r="D8" s="179" t="s">
        <v>139</v>
      </c>
    </row>
    <row r="9" spans="2:8" ht="16" thickBot="1" x14ac:dyDescent="0.4">
      <c r="B9" s="919"/>
      <c r="C9" s="831"/>
      <c r="D9" s="17" t="s">
        <v>30</v>
      </c>
      <c r="H9" s="325"/>
    </row>
    <row r="10" spans="2:8" ht="15" thickBot="1" x14ac:dyDescent="0.4">
      <c r="B10" s="243" t="s">
        <v>152</v>
      </c>
      <c r="C10" s="212">
        <f>SUM(TOTAL!M141)</f>
        <v>334707390.81899995</v>
      </c>
      <c r="D10" s="212">
        <f>SUM(TOTAL!P141)</f>
        <v>371525203.80909002</v>
      </c>
      <c r="F10" s="329"/>
      <c r="H10" s="330"/>
    </row>
    <row r="11" spans="2:8" ht="15" thickBot="1" x14ac:dyDescent="0.4">
      <c r="B11" s="243" t="s">
        <v>429</v>
      </c>
      <c r="C11" s="212">
        <f>SUM(TOTAL!M293)</f>
        <v>763048631.62100005</v>
      </c>
      <c r="D11" s="212">
        <f>SUM(TOTAL!P293)</f>
        <v>846983981.09931004</v>
      </c>
      <c r="F11" s="329"/>
      <c r="H11" s="330"/>
    </row>
    <row r="12" spans="2:8" ht="15" thickBot="1" x14ac:dyDescent="0.4">
      <c r="B12" s="243" t="s">
        <v>235</v>
      </c>
      <c r="C12" s="212">
        <f>SUM(TOTAL!M397)</f>
        <v>1003519885.22</v>
      </c>
      <c r="D12" s="212">
        <f>SUM(TOTAL!P397)</f>
        <v>1113907072.5942001</v>
      </c>
      <c r="F12" s="329"/>
      <c r="H12" s="330"/>
    </row>
    <row r="13" spans="2:8" ht="15" thickBot="1" x14ac:dyDescent="0.4">
      <c r="B13" s="243" t="s">
        <v>250</v>
      </c>
      <c r="C13" s="212">
        <f>SUM(TOTAL!M492)</f>
        <v>458660091.31999999</v>
      </c>
      <c r="D13" s="212">
        <f>SUM(TOTAL!P492)</f>
        <v>509112701.36519998</v>
      </c>
      <c r="F13" s="329"/>
      <c r="H13" s="330"/>
    </row>
    <row r="14" spans="2:8" ht="15" thickBot="1" x14ac:dyDescent="0.4">
      <c r="B14" s="243" t="s">
        <v>261</v>
      </c>
      <c r="C14" s="212">
        <f>SUM(TOTAL!M645)</f>
        <v>612303198.89099991</v>
      </c>
      <c r="D14" s="212">
        <f>SUM(TOTAL!P645)</f>
        <v>679656550.76900995</v>
      </c>
      <c r="F14" s="329"/>
      <c r="H14" s="330"/>
    </row>
    <row r="15" spans="2:8" ht="15" thickBot="1" x14ac:dyDescent="0.4">
      <c r="B15" s="243" t="s">
        <v>264</v>
      </c>
      <c r="C15" s="212">
        <f>SUM(TOTAL!M765)</f>
        <v>654109473.21671164</v>
      </c>
      <c r="D15" s="212">
        <f>SUM(TOTAL!P765)</f>
        <v>726061515.27055001</v>
      </c>
      <c r="F15" s="329"/>
      <c r="H15" s="330"/>
    </row>
    <row r="16" spans="2:8" ht="15" thickBot="1" x14ac:dyDescent="0.4">
      <c r="B16" s="243" t="s">
        <v>271</v>
      </c>
      <c r="C16" s="212">
        <f>SUM(TOTAL!M871)</f>
        <v>519806945.06</v>
      </c>
      <c r="D16" s="212">
        <f>SUM(TOTAL!P871)</f>
        <v>576985709.01660001</v>
      </c>
      <c r="F16" s="329"/>
      <c r="H16" s="330"/>
    </row>
    <row r="17" spans="2:8" ht="15" thickBot="1" x14ac:dyDescent="0.4">
      <c r="B17" s="243" t="s">
        <v>279</v>
      </c>
      <c r="C17" s="212">
        <f>SUM(TOTAL!M980)</f>
        <v>527534396.76300001</v>
      </c>
      <c r="D17" s="212">
        <f>SUM(TOTAL!P980)</f>
        <v>585563180.40692997</v>
      </c>
      <c r="F17" s="329"/>
      <c r="H17" s="330"/>
    </row>
    <row r="18" spans="2:8" ht="15" thickBot="1" x14ac:dyDescent="0.4">
      <c r="B18" s="243" t="s">
        <v>670</v>
      </c>
      <c r="C18" s="212">
        <f>SUM(TOTAL!M1086)</f>
        <v>416025550.44400001</v>
      </c>
      <c r="D18" s="212">
        <f>SUM(TOTAL!P1086)</f>
        <v>461788360.99284005</v>
      </c>
      <c r="F18" s="329"/>
      <c r="H18" s="330"/>
    </row>
    <row r="19" spans="2:8" ht="15" thickBot="1" x14ac:dyDescent="0.4">
      <c r="B19" s="243" t="s">
        <v>334</v>
      </c>
      <c r="C19" s="212">
        <f>SUM(TOTAL!M1228)</f>
        <v>400518642.08899993</v>
      </c>
      <c r="D19" s="212">
        <f>SUM(TOTAL!P1228)</f>
        <v>444575692.71879005</v>
      </c>
      <c r="F19" s="329"/>
      <c r="H19" s="330"/>
    </row>
    <row r="20" spans="2:8" ht="15" thickBot="1" x14ac:dyDescent="0.4">
      <c r="B20" s="243" t="s">
        <v>347</v>
      </c>
      <c r="C20" s="212">
        <f>SUM(TOTAL!M1334)</f>
        <v>403967410.80000001</v>
      </c>
      <c r="D20" s="212">
        <f>SUM(TOTAL!P1334)</f>
        <v>448403825.98800004</v>
      </c>
      <c r="F20" s="329"/>
      <c r="H20" s="330"/>
    </row>
    <row r="21" spans="2:8" ht="15" thickBot="1" x14ac:dyDescent="0.4">
      <c r="B21" s="243" t="s">
        <v>137</v>
      </c>
      <c r="C21" s="212">
        <f>SUM(TOTAL!M1458)</f>
        <v>504277281.79000002</v>
      </c>
      <c r="D21" s="212">
        <f>SUM(TOTAL!P1458)</f>
        <v>559747782.78690004</v>
      </c>
      <c r="F21" s="329"/>
      <c r="H21" s="330"/>
    </row>
    <row r="22" spans="2:8" ht="15" thickBot="1" x14ac:dyDescent="0.4">
      <c r="B22" s="246" t="s">
        <v>17</v>
      </c>
      <c r="C22" s="245">
        <f>SUM(C10:C21)</f>
        <v>6598478898.0337114</v>
      </c>
      <c r="D22" s="245">
        <f>SUM(D10:D21)</f>
        <v>7324311576.8174191</v>
      </c>
      <c r="E22" t="s">
        <v>768</v>
      </c>
      <c r="F22" s="325"/>
      <c r="H22" s="330"/>
    </row>
    <row r="23" spans="2:8" x14ac:dyDescent="0.35">
      <c r="C23" s="325"/>
    </row>
    <row r="24" spans="2:8" x14ac:dyDescent="0.35">
      <c r="C24" s="325"/>
      <c r="D24" t="s">
        <v>769</v>
      </c>
    </row>
  </sheetData>
  <mergeCells count="3">
    <mergeCell ref="B6:D6"/>
    <mergeCell ref="B8:B9"/>
    <mergeCell ref="C8:C9"/>
  </mergeCells>
  <printOptions horizontalCentered="1"/>
  <pageMargins left="0.25" right="0" top="0.5" bottom="0.5" header="0.3" footer="0.3"/>
  <pageSetup paperSize="9" fitToHeight="0" orientation="landscape" horizontalDpi="4294967292" verticalDpi="72" r:id="rId1"/>
  <rowBreaks count="1" manualBreakCount="1">
    <brk id="22" min="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9</vt:i4>
      </vt:variant>
    </vt:vector>
  </HeadingPairs>
  <TitlesOfParts>
    <vt:vector size="40" baseType="lpstr">
      <vt:lpstr>RS ANDHIKA</vt:lpstr>
      <vt:lpstr>PT MAIMUN TUAH</vt:lpstr>
      <vt:lpstr>LAB BIOVITA</vt:lpstr>
      <vt:lpstr>JEC KEDOYA</vt:lpstr>
      <vt:lpstr>JEC MENTENG</vt:lpstr>
      <vt:lpstr>JEC BEKASI</vt:lpstr>
      <vt:lpstr>LK ZAM ZAM</vt:lpstr>
      <vt:lpstr>PT Najib Sukses Banjarmasin</vt:lpstr>
      <vt:lpstr>CATYA HEALTHCARE</vt:lpstr>
      <vt:lpstr>RSUD CIRACAS</vt:lpstr>
      <vt:lpstr>RSUD CIPAYUNG</vt:lpstr>
      <vt:lpstr>RSUD TAMANSARI</vt:lpstr>
      <vt:lpstr>RSKO JAKARTA</vt:lpstr>
      <vt:lpstr>RSUD JAGAKARSA</vt:lpstr>
      <vt:lpstr>RSUD JATI PADANG</vt:lpstr>
      <vt:lpstr>AGD DKI JAKARTA</vt:lpstr>
      <vt:lpstr>PKM KOJA</vt:lpstr>
      <vt:lpstr>KLINIK DEWA MEDIKA</vt:lpstr>
      <vt:lpstr>RSUD TUGU KOJA</vt:lpstr>
      <vt:lpstr>PKM KEBON JERUK</vt:lpstr>
      <vt:lpstr>RSUD SAWAH BESAR</vt:lpstr>
      <vt:lpstr>RSUD CILEUNGSI</vt:lpstr>
      <vt:lpstr>RSUD PASAR REBO</vt:lpstr>
      <vt:lpstr>KAWAN LANGGENG UTAMA</vt:lpstr>
      <vt:lpstr>PKM MAKASAR</vt:lpstr>
      <vt:lpstr>PKM SAWAH BESAR</vt:lpstr>
      <vt:lpstr>PKM CILINCING</vt:lpstr>
      <vt:lpstr>RSUD SUBANG</vt:lpstr>
      <vt:lpstr>RSUD KRAMAT JATI</vt:lpstr>
      <vt:lpstr>TOTAL</vt:lpstr>
      <vt:lpstr>OMSET</vt:lpstr>
      <vt:lpstr>'AGD DKI JAKARTA'!Print_Area</vt:lpstr>
      <vt:lpstr>OMSET!Print_Area</vt:lpstr>
      <vt:lpstr>'PKM KEBON JERUK'!Print_Area</vt:lpstr>
      <vt:lpstr>'PKM KOJA'!Print_Area</vt:lpstr>
      <vt:lpstr>'PKM MAKASAR'!Print_Area</vt:lpstr>
      <vt:lpstr>'RSUD CIRACAS'!Print_Area</vt:lpstr>
      <vt:lpstr>'RSUD JAGAKARSA'!Print_Area</vt:lpstr>
      <vt:lpstr>'RSUD SAWAH BESAR'!Print_Area</vt:lpstr>
      <vt:lpstr>'RSUD TUGU KOJA'!Print_Area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PT. MITRAJAYA SELARAS ABADI</cp:lastModifiedBy>
  <cp:lastPrinted>2025-12-19T10:03:30Z</cp:lastPrinted>
  <dcterms:created xsi:type="dcterms:W3CDTF">2021-12-14T03:02:35Z</dcterms:created>
  <dcterms:modified xsi:type="dcterms:W3CDTF">2025-12-20T15:48:57Z</dcterms:modified>
</cp:coreProperties>
</file>