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charts/chart7.xml" ContentType="application/vnd.openxmlformats-officedocument.drawingml.chart+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460" windowWidth="51200" windowHeight="28800" tabRatio="500"/>
  </bookViews>
  <sheets>
    <sheet name="Sheet1" sheetId="1" r:id="rId1"/>
  </sheets>
  <externalReferences>
    <externalReference r:id="rId2"/>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58" i="1" l="1"/>
  <c r="M58" i="1"/>
  <c r="N58" i="1"/>
  <c r="N53" i="1"/>
  <c r="N54" i="1"/>
  <c r="N55" i="1"/>
  <c r="N56" i="1"/>
  <c r="N57" i="1"/>
  <c r="N52" i="1"/>
  <c r="N102" i="1"/>
  <c r="M102" i="1"/>
  <c r="C50" i="1"/>
  <c r="D50" i="1"/>
  <c r="E50" i="1"/>
  <c r="F50" i="1"/>
  <c r="G50" i="1"/>
  <c r="H50" i="1"/>
  <c r="I50" i="1"/>
  <c r="J43" i="1"/>
  <c r="J44" i="1"/>
  <c r="J45" i="1"/>
  <c r="J46" i="1"/>
  <c r="J47" i="1"/>
  <c r="J48" i="1"/>
  <c r="J49" i="1"/>
  <c r="J50" i="1"/>
  <c r="K43" i="1"/>
  <c r="K44" i="1"/>
  <c r="K45" i="1"/>
  <c r="K46" i="1"/>
  <c r="K47" i="1"/>
  <c r="K48" i="1"/>
  <c r="K49" i="1"/>
  <c r="K50" i="1"/>
  <c r="L43" i="1"/>
  <c r="L44" i="1"/>
  <c r="L45" i="1"/>
  <c r="L46" i="1"/>
  <c r="L47" i="1"/>
  <c r="L48" i="1"/>
  <c r="L49" i="1"/>
  <c r="L50" i="1"/>
  <c r="M43" i="1"/>
  <c r="M44" i="1"/>
  <c r="M45" i="1"/>
  <c r="M46" i="1"/>
  <c r="M47" i="1"/>
  <c r="M48" i="1"/>
  <c r="M49" i="1"/>
  <c r="M50" i="1"/>
  <c r="B50" i="1"/>
  <c r="C40" i="1"/>
  <c r="D40" i="1"/>
  <c r="E40" i="1"/>
  <c r="F40" i="1"/>
  <c r="G40" i="1"/>
  <c r="H40" i="1"/>
  <c r="I40" i="1"/>
  <c r="J34" i="1"/>
  <c r="J35" i="1"/>
  <c r="J36" i="1"/>
  <c r="J37" i="1"/>
  <c r="J38" i="1"/>
  <c r="J39" i="1"/>
  <c r="J40" i="1"/>
  <c r="K34" i="1"/>
  <c r="K35" i="1"/>
  <c r="K36" i="1"/>
  <c r="K37" i="1"/>
  <c r="K38" i="1"/>
  <c r="K39" i="1"/>
  <c r="K40" i="1"/>
  <c r="L34" i="1"/>
  <c r="L35" i="1"/>
  <c r="L36" i="1"/>
  <c r="L37" i="1"/>
  <c r="L38" i="1"/>
  <c r="L39" i="1"/>
  <c r="L40" i="1"/>
  <c r="M34" i="1"/>
  <c r="M35" i="1"/>
  <c r="M36" i="1"/>
  <c r="M37" i="1"/>
  <c r="M38" i="1"/>
  <c r="M39" i="1"/>
  <c r="M40" i="1"/>
  <c r="B40" i="1"/>
  <c r="C31" i="1"/>
  <c r="D31" i="1"/>
  <c r="E31" i="1"/>
  <c r="F31" i="1"/>
  <c r="G31" i="1"/>
  <c r="H31" i="1"/>
  <c r="I31" i="1"/>
  <c r="J26" i="1"/>
  <c r="J27" i="1"/>
  <c r="J28" i="1"/>
  <c r="J29" i="1"/>
  <c r="J30" i="1"/>
  <c r="J31" i="1"/>
  <c r="K26" i="1"/>
  <c r="K27" i="1"/>
  <c r="K28" i="1"/>
  <c r="K29" i="1"/>
  <c r="K30" i="1"/>
  <c r="K31" i="1"/>
  <c r="L26" i="1"/>
  <c r="L27" i="1"/>
  <c r="L28" i="1"/>
  <c r="L29" i="1"/>
  <c r="L30" i="1"/>
  <c r="L31" i="1"/>
  <c r="M26" i="1"/>
  <c r="M27" i="1"/>
  <c r="M28" i="1"/>
  <c r="M29" i="1"/>
  <c r="M30" i="1"/>
  <c r="M31" i="1"/>
  <c r="B31" i="1"/>
  <c r="C23" i="1"/>
  <c r="D23" i="1"/>
  <c r="E23" i="1"/>
  <c r="F23" i="1"/>
  <c r="G23" i="1"/>
  <c r="H23" i="1"/>
  <c r="I23" i="1"/>
  <c r="J19" i="1"/>
  <c r="J20" i="1"/>
  <c r="J21" i="1"/>
  <c r="J22" i="1"/>
  <c r="J23" i="1"/>
  <c r="K19" i="1"/>
  <c r="K20" i="1"/>
  <c r="K21" i="1"/>
  <c r="K22" i="1"/>
  <c r="K23" i="1"/>
  <c r="L19" i="1"/>
  <c r="L20" i="1"/>
  <c r="L21" i="1"/>
  <c r="L22" i="1"/>
  <c r="L23" i="1"/>
  <c r="M19" i="1"/>
  <c r="M20" i="1"/>
  <c r="M21" i="1"/>
  <c r="M22" i="1"/>
  <c r="M23" i="1"/>
  <c r="B23" i="1"/>
  <c r="C16" i="1"/>
  <c r="D16" i="1"/>
  <c r="E16" i="1"/>
  <c r="F16" i="1"/>
  <c r="G16" i="1"/>
  <c r="H16" i="1"/>
  <c r="I16" i="1"/>
  <c r="J13" i="1"/>
  <c r="J14" i="1"/>
  <c r="J15" i="1"/>
  <c r="J16" i="1"/>
  <c r="K13" i="1"/>
  <c r="K14" i="1"/>
  <c r="K15" i="1"/>
  <c r="K16" i="1"/>
  <c r="L13" i="1"/>
  <c r="L14" i="1"/>
  <c r="L15" i="1"/>
  <c r="L16" i="1"/>
  <c r="M13" i="1"/>
  <c r="M14" i="1"/>
  <c r="M15" i="1"/>
  <c r="M16" i="1"/>
  <c r="B16" i="1"/>
  <c r="C10" i="1"/>
  <c r="D10" i="1"/>
  <c r="E10" i="1"/>
  <c r="F10" i="1"/>
  <c r="G10" i="1"/>
  <c r="H10" i="1"/>
  <c r="I10" i="1"/>
  <c r="J8" i="1"/>
  <c r="J9" i="1"/>
  <c r="J10" i="1"/>
  <c r="K8" i="1"/>
  <c r="K9" i="1"/>
  <c r="K10" i="1"/>
  <c r="L8" i="1"/>
  <c r="L9" i="1"/>
  <c r="L10" i="1"/>
  <c r="M8" i="1"/>
  <c r="M9" i="1"/>
  <c r="M10" i="1"/>
  <c r="B10" i="1"/>
</calcChain>
</file>

<file path=xl/sharedStrings.xml><?xml version="1.0" encoding="utf-8"?>
<sst xmlns="http://schemas.openxmlformats.org/spreadsheetml/2006/main" count="126" uniqueCount="32">
  <si>
    <t>Scenario</t>
  </si>
  <si>
    <t>Average Latency</t>
  </si>
  <si>
    <t>Average Turnaround Time</t>
  </si>
  <si>
    <t>Average Packet Loss</t>
  </si>
  <si>
    <t>Total Packets Rx</t>
  </si>
  <si>
    <t>Percent Admin</t>
  </si>
  <si>
    <t>Percent Non-Admin</t>
  </si>
  <si>
    <t>1 T / 1 C</t>
  </si>
  <si>
    <t># of Admin Packets Rx</t>
  </si>
  <si>
    <t>T</t>
  </si>
  <si>
    <t>C 1</t>
  </si>
  <si>
    <t>1 T / 2 C</t>
  </si>
  <si>
    <t>C 2</t>
  </si>
  <si>
    <t>1 T / 3 C</t>
  </si>
  <si>
    <t>C 3</t>
  </si>
  <si>
    <t>C 4</t>
  </si>
  <si>
    <t>1 T / 5 C</t>
  </si>
  <si>
    <t>C 5</t>
  </si>
  <si>
    <t>C 6</t>
  </si>
  <si>
    <t>The longer the sim takes the more RBA packets you will see. The time the sim takes is related to where every car starts, which is random. So not every sim will take the same amount of time.</t>
  </si>
  <si>
    <t xml:space="preserve">The programs are started in order of the Nodes and stopped in the same order. So the Truck is first to start and first to stop. </t>
  </si>
  <si>
    <t>1 T / 6 C</t>
  </si>
  <si>
    <t>Note: These numbers are gathered after 5 minutes.</t>
  </si>
  <si>
    <t>Percent of valid packets rebraodcasted 2+ times</t>
  </si>
  <si>
    <t># of Valid Packets Rebroadcasted 2+ times</t>
  </si>
  <si>
    <t># of Valid Old Packets Rx</t>
  </si>
  <si>
    <t>Percent of valid old packets</t>
  </si>
  <si>
    <t># of Valid Packets Rx</t>
  </si>
  <si>
    <t>1 T / 4 C - 100ms</t>
  </si>
  <si>
    <t>Admin Packets</t>
  </si>
  <si>
    <t>Valid Packets</t>
  </si>
  <si>
    <t>Old Packets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</si>
</sst>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2"/>
      <color theme="1"/>
      <name val="Calibri"/>
      <scheme val="minor"/>
    </font>
    <font>
      <sz val="12"/>
      <color rgb="FFFF00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52">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4" fillId="0" borderId="0" xfId="0" applyFont="1"/>
    <xf numFmtId="10" fontId="0" fillId="0" borderId="0" xfId="0" applyNumberFormat="1"/>
    <xf numFmtId="0" fontId="0" fillId="2" borderId="0" xfId="0" applyFill="1"/>
    <xf numFmtId="0" fontId="5" fillId="3" borderId="0" xfId="0" applyFont="1" applyFill="1"/>
    <xf numFmtId="0" fontId="0" fillId="4" borderId="0" xfId="0" applyFill="1" applyBorder="1"/>
    <xf numFmtId="10" fontId="0" fillId="4" borderId="0" xfId="1" applyNumberFormat="1" applyFont="1" applyFill="1" applyBorder="1"/>
    <xf numFmtId="0" fontId="0" fillId="4" borderId="0" xfId="0" applyFill="1"/>
    <xf numFmtId="10" fontId="0" fillId="4" borderId="0" xfId="1" applyNumberFormat="1" applyFont="1" applyFill="1"/>
    <xf numFmtId="1" fontId="0" fillId="4" borderId="0" xfId="0" applyNumberFormat="1" applyFill="1"/>
    <xf numFmtId="1" fontId="0" fillId="0" borderId="0" xfId="0" applyNumberFormat="1"/>
  </cellXfs>
  <cellStyles count="5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Normal" xfId="0" builtinId="0"/>
    <cellStyle name="Percent" xfId="1" builtinId="5"/>
  </cellStyles>
  <dxfs count="19">
    <dxf>
      <numFmt numFmtId="14" formatCode="0.00%"/>
      <fill>
        <patternFill patternType="solid">
          <fgColor indexed="64"/>
          <bgColor theme="9" tint="0.79998168889431442"/>
        </patternFill>
      </fill>
    </dxf>
    <dxf>
      <numFmt numFmtId="14" formatCode="0.00%"/>
    </dxf>
    <dxf>
      <numFmt numFmtId="14" formatCode="0.00%"/>
      <fill>
        <patternFill patternType="solid">
          <fgColor indexed="64"/>
          <bgColor theme="9" tint="0.79998168889431442"/>
        </patternFill>
      </fill>
    </dxf>
    <dxf>
      <numFmt numFmtId="14" formatCode="0.00%"/>
    </dxf>
    <dxf>
      <numFmt numFmtId="14" formatCode="0.00%"/>
      <fill>
        <patternFill patternType="solid">
          <fgColor indexed="64"/>
          <bgColor theme="9" tint="0.79998168889431442"/>
        </patternFill>
      </fill>
    </dxf>
    <dxf>
      <numFmt numFmtId="14" formatCode="0.00%"/>
    </dxf>
    <dxf>
      <numFmt numFmtId="14" formatCode="0.00%"/>
      <fill>
        <patternFill patternType="solid">
          <fgColor indexed="64"/>
          <bgColor theme="9" tint="0.79998168889431442"/>
        </patternFill>
      </fill>
    </dxf>
    <dxf>
      <numFmt numFmtId="14" formatCode="0.00%"/>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14" formatCode="0.00%"/>
      <fill>
        <patternFill patternType="solid">
          <fgColor indexed="64"/>
          <bgColor theme="9" tint="0.79998168889431442"/>
        </patternFill>
      </fill>
    </dxf>
    <dxf>
      <numFmt numFmtId="14" formatCode="0.00%"/>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ont>
        <b val="0"/>
        <i val="0"/>
        <strike val="0"/>
        <condense val="0"/>
        <extend val="0"/>
        <outline val="0"/>
        <shadow val="0"/>
        <u/>
        <vertAlign val="baseline"/>
        <sz val="12"/>
        <color theme="1"/>
        <name val="Calibri"/>
        <scheme val="minor"/>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3600"/>
            </a:pPr>
            <a:r>
              <a:rPr lang="en-US" sz="3600"/>
              <a:t>Average</a:t>
            </a:r>
            <a:r>
              <a:rPr lang="en-US" sz="3600" baseline="0"/>
              <a:t> Latency / Throughput</a:t>
            </a:r>
          </a:p>
        </c:rich>
      </c:tx>
      <c:layout/>
      <c:overlay val="0"/>
    </c:title>
    <c:autoTitleDeleted val="0"/>
    <c:plotArea>
      <c:layout/>
      <c:lineChart>
        <c:grouping val="standard"/>
        <c:varyColors val="0"/>
        <c:ser>
          <c:idx val="0"/>
          <c:order val="0"/>
          <c:tx>
            <c:v>Latency</c:v>
          </c:tx>
          <c:val>
            <c:numRef>
              <c:f>Sheet1!$B$52:$B$57</c:f>
              <c:numCache>
                <c:formatCode>General</c:formatCode>
                <c:ptCount val="6"/>
                <c:pt idx="0">
                  <c:v>0.00277097</c:v>
                </c:pt>
                <c:pt idx="1">
                  <c:v>0.008231895</c:v>
                </c:pt>
                <c:pt idx="2">
                  <c:v>0.005450755</c:v>
                </c:pt>
                <c:pt idx="3">
                  <c:v>0.0440785333333333</c:v>
                </c:pt>
                <c:pt idx="4">
                  <c:v>0.1478188</c:v>
                </c:pt>
                <c:pt idx="5">
                  <c:v>0.309845428571429</c:v>
                </c:pt>
              </c:numCache>
            </c:numRef>
          </c:val>
          <c:smooth val="0"/>
        </c:ser>
        <c:ser>
          <c:idx val="1"/>
          <c:order val="1"/>
          <c:tx>
            <c:v>Throughput</c:v>
          </c:tx>
          <c:val>
            <c:numRef>
              <c:f>Sheet1!$C$52:$C$57</c:f>
              <c:numCache>
                <c:formatCode>General</c:formatCode>
                <c:ptCount val="6"/>
                <c:pt idx="0">
                  <c:v>0.00277913</c:v>
                </c:pt>
                <c:pt idx="1">
                  <c:v>0.00851604333333333</c:v>
                </c:pt>
                <c:pt idx="2">
                  <c:v>0.00589961</c:v>
                </c:pt>
                <c:pt idx="3">
                  <c:v>0.0446984166666667</c:v>
                </c:pt>
                <c:pt idx="4">
                  <c:v>0.1523916</c:v>
                </c:pt>
                <c:pt idx="5">
                  <c:v>0.329290571428571</c:v>
                </c:pt>
              </c:numCache>
            </c:numRef>
          </c:val>
          <c:smooth val="0"/>
        </c:ser>
        <c:dLbls>
          <c:showLegendKey val="0"/>
          <c:showVal val="0"/>
          <c:showCatName val="0"/>
          <c:showSerName val="0"/>
          <c:showPercent val="0"/>
          <c:showBubbleSize val="0"/>
        </c:dLbls>
        <c:marker val="1"/>
        <c:smooth val="0"/>
        <c:axId val="2109105032"/>
        <c:axId val="-2130018248"/>
      </c:lineChart>
      <c:catAx>
        <c:axId val="2109105032"/>
        <c:scaling>
          <c:orientation val="minMax"/>
        </c:scaling>
        <c:delete val="0"/>
        <c:axPos val="b"/>
        <c:title>
          <c:tx>
            <c:rich>
              <a:bodyPr/>
              <a:lstStyle/>
              <a:p>
                <a:pPr>
                  <a:defRPr sz="1800"/>
                </a:pPr>
                <a:r>
                  <a:rPr lang="en-US" sz="1800"/>
                  <a:t>Number of Cars in Road Train</a:t>
                </a:r>
              </a:p>
            </c:rich>
          </c:tx>
          <c:layout/>
          <c:overlay val="0"/>
        </c:title>
        <c:majorTickMark val="out"/>
        <c:minorTickMark val="none"/>
        <c:tickLblPos val="nextTo"/>
        <c:crossAx val="-2130018248"/>
        <c:crosses val="autoZero"/>
        <c:auto val="1"/>
        <c:lblAlgn val="ctr"/>
        <c:lblOffset val="100"/>
        <c:noMultiLvlLbl val="0"/>
      </c:catAx>
      <c:valAx>
        <c:axId val="-2130018248"/>
        <c:scaling>
          <c:orientation val="minMax"/>
        </c:scaling>
        <c:delete val="0"/>
        <c:axPos val="l"/>
        <c:majorGridlines/>
        <c:title>
          <c:tx>
            <c:rich>
              <a:bodyPr rot="-5400000" vert="horz"/>
              <a:lstStyle/>
              <a:p>
                <a:pPr>
                  <a:defRPr sz="1800"/>
                </a:pPr>
                <a:r>
                  <a:rPr lang="en-US" sz="1800"/>
                  <a:t>Seconds</a:t>
                </a:r>
              </a:p>
            </c:rich>
          </c:tx>
          <c:layout/>
          <c:overlay val="0"/>
        </c:title>
        <c:numFmt formatCode="General" sourceLinked="1"/>
        <c:majorTickMark val="out"/>
        <c:minorTickMark val="none"/>
        <c:tickLblPos val="nextTo"/>
        <c:crossAx val="2109105032"/>
        <c:crosses val="autoZero"/>
        <c:crossBetween val="between"/>
      </c:valAx>
    </c:plotArea>
    <c:legend>
      <c:legendPos val="r"/>
      <c:layout/>
      <c:overlay val="0"/>
      <c:txPr>
        <a:bodyPr/>
        <a:lstStyle/>
        <a:p>
          <a:pPr>
            <a:defRPr sz="1800" baseline="0"/>
          </a:pPr>
          <a:endParaRPr lang="en-US"/>
        </a:p>
      </c:txPr>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3600"/>
            </a:pPr>
            <a:r>
              <a:rPr lang="en-US" sz="3600" baseline="0"/>
              <a:t>Packet Loss</a:t>
            </a:r>
          </a:p>
        </c:rich>
      </c:tx>
      <c:layout/>
      <c:overlay val="0"/>
    </c:title>
    <c:autoTitleDeleted val="0"/>
    <c:plotArea>
      <c:layout/>
      <c:lineChart>
        <c:grouping val="standard"/>
        <c:varyColors val="0"/>
        <c:ser>
          <c:idx val="0"/>
          <c:order val="0"/>
          <c:tx>
            <c:v>Packet Loss</c:v>
          </c:tx>
          <c:val>
            <c:numRef>
              <c:f>Sheet1!$D$52:$D$57</c:f>
              <c:numCache>
                <c:formatCode>0.00%</c:formatCode>
                <c:ptCount val="6"/>
                <c:pt idx="0">
                  <c:v>0.0873</c:v>
                </c:pt>
                <c:pt idx="1">
                  <c:v>0.1268878</c:v>
                </c:pt>
                <c:pt idx="2">
                  <c:v>0.16885</c:v>
                </c:pt>
                <c:pt idx="3">
                  <c:v>0.24442</c:v>
                </c:pt>
                <c:pt idx="4">
                  <c:v>0.276316666666667</c:v>
                </c:pt>
                <c:pt idx="5">
                  <c:v>0.319385714285714</c:v>
                </c:pt>
              </c:numCache>
            </c:numRef>
          </c:val>
          <c:smooth val="0"/>
        </c:ser>
        <c:dLbls>
          <c:showLegendKey val="0"/>
          <c:showVal val="0"/>
          <c:showCatName val="0"/>
          <c:showSerName val="0"/>
          <c:showPercent val="0"/>
          <c:showBubbleSize val="0"/>
        </c:dLbls>
        <c:marker val="1"/>
        <c:smooth val="0"/>
        <c:axId val="-2121722120"/>
        <c:axId val="-2121623672"/>
      </c:lineChart>
      <c:catAx>
        <c:axId val="-2121722120"/>
        <c:scaling>
          <c:orientation val="minMax"/>
        </c:scaling>
        <c:delete val="0"/>
        <c:axPos val="b"/>
        <c:title>
          <c:tx>
            <c:rich>
              <a:bodyPr/>
              <a:lstStyle/>
              <a:p>
                <a:pPr>
                  <a:defRPr sz="1800"/>
                </a:pPr>
                <a:r>
                  <a:rPr lang="en-US" sz="1800"/>
                  <a:t>Number of Cars in Road Train</a:t>
                </a:r>
              </a:p>
            </c:rich>
          </c:tx>
          <c:layout/>
          <c:overlay val="0"/>
        </c:title>
        <c:majorTickMark val="out"/>
        <c:minorTickMark val="none"/>
        <c:tickLblPos val="nextTo"/>
        <c:crossAx val="-2121623672"/>
        <c:crosses val="autoZero"/>
        <c:auto val="1"/>
        <c:lblAlgn val="ctr"/>
        <c:lblOffset val="100"/>
        <c:noMultiLvlLbl val="0"/>
      </c:catAx>
      <c:valAx>
        <c:axId val="-2121623672"/>
        <c:scaling>
          <c:orientation val="minMax"/>
        </c:scaling>
        <c:delete val="0"/>
        <c:axPos val="l"/>
        <c:majorGridlines/>
        <c:title>
          <c:tx>
            <c:rich>
              <a:bodyPr rot="-5400000" vert="horz"/>
              <a:lstStyle/>
              <a:p>
                <a:pPr>
                  <a:defRPr sz="1800"/>
                </a:pPr>
                <a:r>
                  <a:rPr lang="en-US" sz="1800"/>
                  <a:t>Percent</a:t>
                </a:r>
                <a:r>
                  <a:rPr lang="en-US" sz="1800" baseline="0"/>
                  <a:t> Packet Loss</a:t>
                </a:r>
                <a:endParaRPr lang="en-US" sz="1800"/>
              </a:p>
            </c:rich>
          </c:tx>
          <c:layout/>
          <c:overlay val="0"/>
        </c:title>
        <c:numFmt formatCode="0.00%" sourceLinked="1"/>
        <c:majorTickMark val="out"/>
        <c:minorTickMark val="none"/>
        <c:tickLblPos val="nextTo"/>
        <c:crossAx val="-2121722120"/>
        <c:crosses val="autoZero"/>
        <c:crossBetween val="between"/>
      </c:valAx>
    </c:plotArea>
    <c:legend>
      <c:legendPos val="r"/>
      <c:layout/>
      <c:overlay val="0"/>
      <c:txPr>
        <a:bodyPr/>
        <a:lstStyle/>
        <a:p>
          <a:pPr>
            <a:defRPr sz="1800" baseline="0"/>
          </a:pPr>
          <a:endParaRPr lang="en-US"/>
        </a:p>
      </c:txPr>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2400"/>
            </a:pPr>
            <a:r>
              <a:rPr lang="en-US" sz="2400" baseline="0"/>
              <a:t>Admin vs. Valid Packets Received</a:t>
            </a:r>
          </a:p>
        </c:rich>
      </c:tx>
      <c:layout/>
      <c:overlay val="0"/>
    </c:title>
    <c:autoTitleDeleted val="0"/>
    <c:plotArea>
      <c:layout/>
      <c:pieChart>
        <c:varyColors val="1"/>
        <c:ser>
          <c:idx val="0"/>
          <c:order val="0"/>
          <c:dLbls>
            <c:txPr>
              <a:bodyPr/>
              <a:lstStyle/>
              <a:p>
                <a:pPr>
                  <a:defRPr sz="1800"/>
                </a:pPr>
                <a:endParaRPr lang="en-US"/>
              </a:p>
            </c:txPr>
            <c:dLblPos val="bestFit"/>
            <c:showLegendKey val="0"/>
            <c:showVal val="1"/>
            <c:showCatName val="0"/>
            <c:showSerName val="0"/>
            <c:showPercent val="0"/>
            <c:showBubbleSize val="0"/>
            <c:showLeaderLines val="1"/>
          </c:dLbls>
          <c:cat>
            <c:strRef>
              <c:f>Sheet1!$M$101:$N$101</c:f>
              <c:strCache>
                <c:ptCount val="2"/>
                <c:pt idx="0">
                  <c:v>Admin Packets</c:v>
                </c:pt>
                <c:pt idx="1">
                  <c:v>Valid Packets</c:v>
                </c:pt>
              </c:strCache>
            </c:strRef>
          </c:cat>
          <c:val>
            <c:numRef>
              <c:f>Sheet1!$M$102:$N$102</c:f>
              <c:numCache>
                <c:formatCode>0.00%</c:formatCode>
                <c:ptCount val="2"/>
                <c:pt idx="0">
                  <c:v>0.172328496606048</c:v>
                </c:pt>
                <c:pt idx="1">
                  <c:v>0.827678877046417</c:v>
                </c:pt>
              </c:numCache>
            </c:numRef>
          </c:val>
        </c:ser>
        <c:dLbls>
          <c:showLegendKey val="0"/>
          <c:showVal val="0"/>
          <c:showCatName val="1"/>
          <c:showSerName val="0"/>
          <c:showPercent val="1"/>
          <c:showBubbleSize val="0"/>
          <c:showLeaderLines val="1"/>
        </c:dLbls>
        <c:firstSliceAng val="0"/>
      </c:pieChart>
    </c:plotArea>
    <c:legend>
      <c:legendPos val="r"/>
      <c:layout/>
      <c:overlay val="0"/>
      <c:txPr>
        <a:bodyPr/>
        <a:lstStyle/>
        <a:p>
          <a:pPr rtl="0">
            <a:defRPr sz="1800"/>
          </a:pPr>
          <a:endParaRPr lang="en-US"/>
        </a:p>
      </c:txPr>
    </c:legend>
    <c:plotVisOnly val="1"/>
    <c:dispBlanksAs val="zero"/>
    <c:showDLblsOverMax val="0"/>
  </c:chart>
  <c:spPr>
    <a:gradFill>
      <a:gsLst>
        <a:gs pos="22000">
          <a:schemeClr val="accent1">
            <a:tint val="66000"/>
            <a:satMod val="160000"/>
          </a:schemeClr>
        </a:gs>
        <a:gs pos="50000">
          <a:schemeClr val="accent1">
            <a:tint val="44500"/>
            <a:satMod val="160000"/>
          </a:schemeClr>
        </a:gs>
        <a:gs pos="100000">
          <a:schemeClr val="accent1">
            <a:tint val="23500"/>
            <a:satMod val="160000"/>
          </a:schemeClr>
        </a:gs>
      </a:gsLst>
      <a:lin ang="2700000" scaled="1"/>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glow rad="101600">
        <a:schemeClr val="accent1">
          <a:satMod val="175000"/>
          <a:alpha val="40000"/>
        </a:schemeClr>
      </a:glow>
      <a:outerShdw blurRad="63500" sx="102000" sy="102000" algn="ctr" rotWithShape="0">
        <a:prstClr val="black">
          <a:alpha val="40000"/>
        </a:prstClr>
      </a:outerShdw>
    </a:effectLst>
  </c:spPr>
  <c:printSettings>
    <c:headerFooter/>
    <c:pageMargins b="0.750000000000005" l="0.700000000000001" r="0.700000000000001" t="0.75000000000000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2400"/>
            </a:pPr>
            <a:r>
              <a:rPr lang="en-US" sz="2400" b="1" i="0" baseline="0">
                <a:effectLst/>
              </a:rPr>
              <a:t>Average Latency / Throughput</a:t>
            </a:r>
            <a:endParaRPr lang="en-US" sz="2400">
              <a:effectLst/>
            </a:endParaRPr>
          </a:p>
        </c:rich>
      </c:tx>
      <c:layout/>
      <c:overlay val="0"/>
    </c:title>
    <c:autoTitleDeleted val="0"/>
    <c:plotArea>
      <c:layout/>
      <c:lineChart>
        <c:grouping val="standard"/>
        <c:varyColors val="0"/>
        <c:ser>
          <c:idx val="0"/>
          <c:order val="0"/>
          <c:val>
            <c:numRef>
              <c:f>Sheet1!$B$52:$B$57</c:f>
              <c:numCache>
                <c:formatCode>General</c:formatCode>
                <c:ptCount val="6"/>
                <c:pt idx="0">
                  <c:v>0.00277097</c:v>
                </c:pt>
                <c:pt idx="1">
                  <c:v>0.008231895</c:v>
                </c:pt>
                <c:pt idx="2">
                  <c:v>0.005450755</c:v>
                </c:pt>
                <c:pt idx="3">
                  <c:v>0.0440785333333333</c:v>
                </c:pt>
                <c:pt idx="4">
                  <c:v>0.1478188</c:v>
                </c:pt>
                <c:pt idx="5">
                  <c:v>0.309845428571429</c:v>
                </c:pt>
              </c:numCache>
            </c:numRef>
          </c:val>
          <c:smooth val="0"/>
        </c:ser>
        <c:ser>
          <c:idx val="1"/>
          <c:order val="1"/>
          <c:val>
            <c:numRef>
              <c:f>Sheet1!$C$52:$C$57</c:f>
              <c:numCache>
                <c:formatCode>General</c:formatCode>
                <c:ptCount val="6"/>
                <c:pt idx="0">
                  <c:v>0.00277913</c:v>
                </c:pt>
                <c:pt idx="1">
                  <c:v>0.00851604333333333</c:v>
                </c:pt>
                <c:pt idx="2">
                  <c:v>0.00589961</c:v>
                </c:pt>
                <c:pt idx="3">
                  <c:v>0.0446984166666667</c:v>
                </c:pt>
                <c:pt idx="4">
                  <c:v>0.1523916</c:v>
                </c:pt>
                <c:pt idx="5">
                  <c:v>0.329290571428571</c:v>
                </c:pt>
              </c:numCache>
            </c:numRef>
          </c:val>
          <c:smooth val="0"/>
        </c:ser>
        <c:dLbls>
          <c:showLegendKey val="0"/>
          <c:showVal val="0"/>
          <c:showCatName val="0"/>
          <c:showSerName val="0"/>
          <c:showPercent val="0"/>
          <c:showBubbleSize val="0"/>
        </c:dLbls>
        <c:marker val="1"/>
        <c:smooth val="0"/>
        <c:axId val="-2121192840"/>
        <c:axId val="-2118243048"/>
      </c:lineChart>
      <c:catAx>
        <c:axId val="-2121192840"/>
        <c:scaling>
          <c:orientation val="minMax"/>
        </c:scaling>
        <c:delete val="0"/>
        <c:axPos val="b"/>
        <c:title>
          <c:tx>
            <c:rich>
              <a:bodyPr/>
              <a:lstStyle/>
              <a:p>
                <a:pPr>
                  <a:defRPr sz="1800"/>
                </a:pPr>
                <a:r>
                  <a:rPr lang="en-US" sz="1800"/>
                  <a:t>Number</a:t>
                </a:r>
                <a:r>
                  <a:rPr lang="en-US" sz="1800" baseline="0"/>
                  <a:t> of Cars in Road Train</a:t>
                </a:r>
                <a:endParaRPr lang="en-US" sz="1800"/>
              </a:p>
            </c:rich>
          </c:tx>
          <c:layout/>
          <c:overlay val="0"/>
        </c:title>
        <c:majorTickMark val="out"/>
        <c:minorTickMark val="none"/>
        <c:tickLblPos val="nextTo"/>
        <c:txPr>
          <a:bodyPr/>
          <a:lstStyle/>
          <a:p>
            <a:pPr>
              <a:defRPr sz="1400"/>
            </a:pPr>
            <a:endParaRPr lang="en-US"/>
          </a:p>
        </c:txPr>
        <c:crossAx val="-2118243048"/>
        <c:auto val="1"/>
        <c:lblAlgn val="ctr"/>
        <c:lblOffset val="100"/>
        <c:noMultiLvlLbl val="0"/>
      </c:catAx>
      <c:valAx>
        <c:axId val="-2118243048"/>
        <c:scaling>
          <c:orientation val="minMax"/>
        </c:scaling>
        <c:delete val="0"/>
        <c:axPos val="l"/>
        <c:majorGridlines/>
        <c:title>
          <c:tx>
            <c:rich>
              <a:bodyPr rot="-5400000" vert="horz"/>
              <a:lstStyle/>
              <a:p>
                <a:pPr>
                  <a:defRPr sz="1800"/>
                </a:pPr>
                <a:r>
                  <a:rPr lang="en-US" sz="1800"/>
                  <a:t>Seconds</a:t>
                </a:r>
              </a:p>
            </c:rich>
          </c:tx>
          <c:layout/>
          <c:overlay val="0"/>
        </c:title>
        <c:numFmt formatCode="General" sourceLinked="1"/>
        <c:majorTickMark val="out"/>
        <c:minorTickMark val="none"/>
        <c:tickLblPos val="nextTo"/>
        <c:txPr>
          <a:bodyPr/>
          <a:lstStyle/>
          <a:p>
            <a:pPr>
              <a:defRPr sz="1400"/>
            </a:pPr>
            <a:endParaRPr lang="en-US"/>
          </a:p>
        </c:txPr>
        <c:crossAx val="-2121192840"/>
        <c:crossBetween val="between"/>
      </c:valAx>
      <c:spPr>
        <a:solidFill>
          <a:sysClr val="window" lastClr="FFFFFF"/>
        </a:solidFill>
      </c:spPr>
    </c:plotArea>
    <c:legend>
      <c:legendPos val="r"/>
      <c:layout/>
      <c:overlay val="0"/>
      <c:txPr>
        <a:bodyPr/>
        <a:lstStyle/>
        <a:p>
          <a:pPr rtl="0">
            <a:defRPr sz="1800"/>
          </a:pPr>
          <a:endParaRPr lang="en-US"/>
        </a:p>
      </c:txPr>
    </c:legend>
    <c:plotVisOnly val="1"/>
    <c:dispBlanksAs val="zero"/>
    <c:showDLblsOverMax val="0"/>
  </c:chart>
  <c:spPr>
    <a:gradFill>
      <a:gsLst>
        <a:gs pos="22000">
          <a:schemeClr val="accent1">
            <a:tint val="66000"/>
            <a:satMod val="160000"/>
          </a:schemeClr>
        </a:gs>
        <a:gs pos="50000">
          <a:schemeClr val="accent1">
            <a:tint val="44500"/>
            <a:satMod val="160000"/>
          </a:schemeClr>
        </a:gs>
        <a:gs pos="100000">
          <a:schemeClr val="accent1">
            <a:tint val="23500"/>
            <a:satMod val="160000"/>
          </a:schemeClr>
        </a:gs>
      </a:gsLst>
      <a:lin ang="2700000" scaled="1"/>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glow rad="101600">
        <a:schemeClr val="accent1">
          <a:satMod val="175000"/>
          <a:alpha val="40000"/>
        </a:schemeClr>
      </a:glow>
      <a:outerShdw blurRad="63500" sx="102000" sy="102000" algn="ctr" rotWithShape="0">
        <a:prstClr val="black">
          <a:alpha val="40000"/>
        </a:prstClr>
      </a:outerShdw>
    </a:effectLst>
  </c:spPr>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2400"/>
            </a:pPr>
            <a:r>
              <a:rPr lang="en-US" sz="2400" b="1" i="0" baseline="0">
                <a:effectLst/>
              </a:rPr>
              <a:t>Packet Loss</a:t>
            </a:r>
            <a:endParaRPr lang="en-US" sz="2400">
              <a:effectLst/>
            </a:endParaRPr>
          </a:p>
        </c:rich>
      </c:tx>
      <c:layout/>
      <c:overlay val="0"/>
    </c:title>
    <c:autoTitleDeleted val="0"/>
    <c:plotArea>
      <c:layout/>
      <c:lineChart>
        <c:grouping val="standard"/>
        <c:varyColors val="0"/>
        <c:ser>
          <c:idx val="0"/>
          <c:order val="0"/>
          <c:tx>
            <c:v>Packet Loss</c:v>
          </c:tx>
          <c:val>
            <c:numRef>
              <c:f>Sheet1!$D$52:$D$57</c:f>
              <c:numCache>
                <c:formatCode>0.00%</c:formatCode>
                <c:ptCount val="6"/>
                <c:pt idx="0">
                  <c:v>0.0873</c:v>
                </c:pt>
                <c:pt idx="1">
                  <c:v>0.1268878</c:v>
                </c:pt>
                <c:pt idx="2">
                  <c:v>0.16885</c:v>
                </c:pt>
                <c:pt idx="3">
                  <c:v>0.24442</c:v>
                </c:pt>
                <c:pt idx="4">
                  <c:v>0.276316666666667</c:v>
                </c:pt>
                <c:pt idx="5">
                  <c:v>0.319385714285714</c:v>
                </c:pt>
              </c:numCache>
            </c:numRef>
          </c:val>
          <c:smooth val="0"/>
        </c:ser>
        <c:dLbls>
          <c:showLegendKey val="0"/>
          <c:showVal val="0"/>
          <c:showCatName val="0"/>
          <c:showSerName val="0"/>
          <c:showPercent val="0"/>
          <c:showBubbleSize val="0"/>
        </c:dLbls>
        <c:marker val="1"/>
        <c:smooth val="0"/>
        <c:axId val="-2123282664"/>
        <c:axId val="-2119287352"/>
      </c:lineChart>
      <c:catAx>
        <c:axId val="-2123282664"/>
        <c:scaling>
          <c:orientation val="minMax"/>
        </c:scaling>
        <c:delete val="0"/>
        <c:axPos val="b"/>
        <c:title>
          <c:tx>
            <c:rich>
              <a:bodyPr/>
              <a:lstStyle/>
              <a:p>
                <a:pPr>
                  <a:defRPr sz="1800"/>
                </a:pPr>
                <a:r>
                  <a:rPr lang="en-US" sz="1800"/>
                  <a:t>Number</a:t>
                </a:r>
                <a:r>
                  <a:rPr lang="en-US" sz="1800" baseline="0"/>
                  <a:t> of Cars in Road Train</a:t>
                </a:r>
                <a:endParaRPr lang="en-US" sz="1800"/>
              </a:p>
            </c:rich>
          </c:tx>
          <c:layout/>
          <c:overlay val="0"/>
        </c:title>
        <c:majorTickMark val="out"/>
        <c:minorTickMark val="none"/>
        <c:tickLblPos val="nextTo"/>
        <c:txPr>
          <a:bodyPr/>
          <a:lstStyle/>
          <a:p>
            <a:pPr>
              <a:defRPr sz="1400"/>
            </a:pPr>
            <a:endParaRPr lang="en-US"/>
          </a:p>
        </c:txPr>
        <c:crossAx val="-2119287352"/>
        <c:crosses val="autoZero"/>
        <c:auto val="1"/>
        <c:lblAlgn val="ctr"/>
        <c:lblOffset val="100"/>
        <c:noMultiLvlLbl val="0"/>
      </c:catAx>
      <c:valAx>
        <c:axId val="-2119287352"/>
        <c:scaling>
          <c:orientation val="minMax"/>
        </c:scaling>
        <c:delete val="0"/>
        <c:axPos val="l"/>
        <c:majorGridlines/>
        <c:title>
          <c:tx>
            <c:rich>
              <a:bodyPr rot="-5400000" vert="horz"/>
              <a:lstStyle/>
              <a:p>
                <a:pPr>
                  <a:defRPr sz="1800"/>
                </a:pPr>
                <a:r>
                  <a:rPr lang="en-US" sz="1800"/>
                  <a:t>Percent Packet Loss</a:t>
                </a:r>
              </a:p>
            </c:rich>
          </c:tx>
          <c:layout/>
          <c:overlay val="0"/>
        </c:title>
        <c:numFmt formatCode="0%" sourceLinked="0"/>
        <c:majorTickMark val="out"/>
        <c:minorTickMark val="none"/>
        <c:tickLblPos val="nextTo"/>
        <c:txPr>
          <a:bodyPr/>
          <a:lstStyle/>
          <a:p>
            <a:pPr>
              <a:defRPr sz="1400"/>
            </a:pPr>
            <a:endParaRPr lang="en-US"/>
          </a:p>
        </c:txPr>
        <c:crossAx val="-2123282664"/>
        <c:crosses val="autoZero"/>
        <c:crossBetween val="between"/>
      </c:valAx>
      <c:spPr>
        <a:solidFill>
          <a:sysClr val="window" lastClr="FFFFFF"/>
        </a:solidFill>
      </c:spPr>
    </c:plotArea>
    <c:legend>
      <c:legendPos val="r"/>
      <c:layout/>
      <c:overlay val="0"/>
      <c:txPr>
        <a:bodyPr/>
        <a:lstStyle/>
        <a:p>
          <a:pPr rtl="0">
            <a:defRPr sz="1800"/>
          </a:pPr>
          <a:endParaRPr lang="en-US"/>
        </a:p>
      </c:txPr>
    </c:legend>
    <c:plotVisOnly val="1"/>
    <c:dispBlanksAs val="zero"/>
    <c:showDLblsOverMax val="0"/>
  </c:chart>
  <c:spPr>
    <a:gradFill>
      <a:gsLst>
        <a:gs pos="22000">
          <a:schemeClr val="accent1">
            <a:tint val="66000"/>
            <a:satMod val="160000"/>
          </a:schemeClr>
        </a:gs>
        <a:gs pos="50000">
          <a:schemeClr val="accent1">
            <a:tint val="44500"/>
            <a:satMod val="160000"/>
          </a:schemeClr>
        </a:gs>
        <a:gs pos="100000">
          <a:schemeClr val="accent1">
            <a:tint val="23500"/>
            <a:satMod val="160000"/>
          </a:schemeClr>
        </a:gs>
      </a:gsLst>
      <a:lin ang="2700000" scaled="1"/>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glow rad="101600">
        <a:schemeClr val="accent1">
          <a:satMod val="175000"/>
          <a:alpha val="40000"/>
        </a:schemeClr>
      </a:glow>
      <a:outerShdw blurRad="63500" sx="102000" sy="102000" algn="ctr" rotWithShape="0">
        <a:prstClr val="black">
          <a:alpha val="40000"/>
        </a:prstClr>
      </a:outerShdw>
    </a:effectLst>
  </c:spPr>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2400"/>
            </a:pPr>
            <a:r>
              <a:rPr lang="en-US" sz="2400" baseline="0"/>
              <a:t>Redundent Rebroadcasted Packets</a:t>
            </a:r>
          </a:p>
        </c:rich>
      </c:tx>
      <c:layout/>
      <c:overlay val="0"/>
    </c:title>
    <c:autoTitleDeleted val="0"/>
    <c:plotArea>
      <c:layout/>
      <c:barChart>
        <c:barDir val="col"/>
        <c:grouping val="stacked"/>
        <c:varyColors val="0"/>
        <c:ser>
          <c:idx val="0"/>
          <c:order val="0"/>
          <c:tx>
            <c:v>Percent of Packets Rebroadcasted</c:v>
          </c:tx>
          <c:invertIfNegative val="0"/>
          <c:val>
            <c:numRef>
              <c:f>Sheet1!$M$52:$M$58</c:f>
              <c:numCache>
                <c:formatCode>0.00%</c:formatCode>
                <c:ptCount val="7"/>
                <c:pt idx="0">
                  <c:v>0.0</c:v>
                </c:pt>
                <c:pt idx="1">
                  <c:v>0.168836644560603</c:v>
                </c:pt>
                <c:pt idx="2">
                  <c:v>0.264516822088233</c:v>
                </c:pt>
                <c:pt idx="3">
                  <c:v>0.266852050350626</c:v>
                </c:pt>
                <c:pt idx="4">
                  <c:v>0.242810703776652</c:v>
                </c:pt>
                <c:pt idx="5">
                  <c:v>0.228025335329453</c:v>
                </c:pt>
                <c:pt idx="6">
                  <c:v>0.195173592684261</c:v>
                </c:pt>
              </c:numCache>
            </c:numRef>
          </c:val>
        </c:ser>
        <c:dLbls>
          <c:showLegendKey val="0"/>
          <c:showVal val="0"/>
          <c:showCatName val="0"/>
          <c:showSerName val="0"/>
          <c:showPercent val="0"/>
          <c:showBubbleSize val="0"/>
        </c:dLbls>
        <c:gapWidth val="100"/>
        <c:overlap val="100"/>
        <c:axId val="-2118900344"/>
        <c:axId val="-2069217464"/>
      </c:barChart>
      <c:valAx>
        <c:axId val="-2069217464"/>
        <c:scaling>
          <c:orientation val="minMax"/>
        </c:scaling>
        <c:delete val="0"/>
        <c:axPos val="l"/>
        <c:majorGridlines/>
        <c:numFmt formatCode="0%" sourceLinked="0"/>
        <c:majorTickMark val="out"/>
        <c:minorTickMark val="none"/>
        <c:tickLblPos val="nextTo"/>
        <c:txPr>
          <a:bodyPr/>
          <a:lstStyle/>
          <a:p>
            <a:pPr>
              <a:defRPr sz="1400"/>
            </a:pPr>
            <a:endParaRPr lang="en-US"/>
          </a:p>
        </c:txPr>
        <c:crossAx val="-2118900344"/>
        <c:crossBetween val="between"/>
      </c:valAx>
      <c:catAx>
        <c:axId val="-2118900344"/>
        <c:scaling>
          <c:orientation val="minMax"/>
        </c:scaling>
        <c:delete val="0"/>
        <c:axPos val="b"/>
        <c:title>
          <c:tx>
            <c:rich>
              <a:bodyPr/>
              <a:lstStyle/>
              <a:p>
                <a:pPr>
                  <a:defRPr/>
                </a:pPr>
                <a:r>
                  <a:rPr lang="en-US" sz="1800" b="1" i="0" baseline="0">
                    <a:effectLst/>
                  </a:rPr>
                  <a:t>Number of Cars in Road Train</a:t>
                </a:r>
                <a:endParaRPr lang="en-US">
                  <a:effectLst/>
                </a:endParaRPr>
              </a:p>
            </c:rich>
          </c:tx>
          <c:layout/>
          <c:overlay val="0"/>
        </c:title>
        <c:majorTickMark val="out"/>
        <c:minorTickMark val="none"/>
        <c:tickLblPos val="nextTo"/>
        <c:txPr>
          <a:bodyPr/>
          <a:lstStyle/>
          <a:p>
            <a:pPr>
              <a:defRPr sz="1400"/>
            </a:pPr>
            <a:endParaRPr lang="en-US"/>
          </a:p>
        </c:txPr>
        <c:crossAx val="-2069217464"/>
        <c:auto val="1"/>
        <c:lblAlgn val="ctr"/>
        <c:lblOffset val="100"/>
        <c:noMultiLvlLbl val="0"/>
      </c:catAx>
    </c:plotArea>
    <c:legend>
      <c:legendPos val="r"/>
      <c:layout/>
      <c:overlay val="0"/>
      <c:txPr>
        <a:bodyPr/>
        <a:lstStyle/>
        <a:p>
          <a:pPr rtl="0">
            <a:defRPr sz="1800"/>
          </a:pPr>
          <a:endParaRPr lang="en-US"/>
        </a:p>
      </c:txPr>
    </c:legend>
    <c:plotVisOnly val="1"/>
    <c:dispBlanksAs val="zero"/>
    <c:showDLblsOverMax val="0"/>
  </c:chart>
  <c:spPr>
    <a:gradFill>
      <a:gsLst>
        <a:gs pos="22000">
          <a:schemeClr val="accent1">
            <a:tint val="66000"/>
            <a:satMod val="160000"/>
          </a:schemeClr>
        </a:gs>
        <a:gs pos="50000">
          <a:schemeClr val="accent1">
            <a:tint val="44500"/>
            <a:satMod val="160000"/>
          </a:schemeClr>
        </a:gs>
        <a:gs pos="100000">
          <a:schemeClr val="accent1">
            <a:tint val="23500"/>
            <a:satMod val="160000"/>
          </a:schemeClr>
        </a:gs>
      </a:gsLst>
      <a:lin ang="2700000" scaled="1"/>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glow rad="101600">
        <a:schemeClr val="accent1">
          <a:satMod val="175000"/>
          <a:alpha val="40000"/>
        </a:schemeClr>
      </a:glow>
      <a:outerShdw blurRad="63500" sx="102000" sy="102000" algn="ctr" rotWithShape="0">
        <a:prstClr val="black">
          <a:alpha val="40000"/>
        </a:prstClr>
      </a:outerShdw>
    </a:effectLst>
  </c:spPr>
  <c:printSettings>
    <c:headerFooter/>
    <c:pageMargins b="0.750000000000005" l="0.700000000000001" r="0.700000000000001" t="0.75000000000000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2400"/>
            </a:pPr>
            <a:r>
              <a:rPr lang="en-US" sz="2400" baseline="0"/>
              <a:t>Admin vs. Valid Packets Received</a:t>
            </a:r>
          </a:p>
        </c:rich>
      </c:tx>
      <c:layout/>
      <c:overlay val="0"/>
    </c:title>
    <c:autoTitleDeleted val="0"/>
    <c:plotArea>
      <c:layout/>
      <c:barChart>
        <c:barDir val="col"/>
        <c:grouping val="percentStacked"/>
        <c:varyColors val="0"/>
        <c:ser>
          <c:idx val="0"/>
          <c:order val="0"/>
          <c:tx>
            <c:strRef>
              <c:f>Sheet1!$J$51</c:f>
              <c:strCache>
                <c:ptCount val="1"/>
                <c:pt idx="0">
                  <c:v>Admin Packets</c:v>
                </c:pt>
              </c:strCache>
            </c:strRef>
          </c:tx>
          <c:invertIfNegative val="0"/>
          <c:val>
            <c:numRef>
              <c:f>Sheet1!$J$52:$J$57</c:f>
              <c:numCache>
                <c:formatCode>0.00%</c:formatCode>
                <c:ptCount val="6"/>
                <c:pt idx="0">
                  <c:v>0.3161332698564</c:v>
                </c:pt>
                <c:pt idx="1">
                  <c:v>0.281996322621493</c:v>
                </c:pt>
                <c:pt idx="2">
                  <c:v>0.111748860997928</c:v>
                </c:pt>
                <c:pt idx="3">
                  <c:v>0.0657600832703921</c:v>
                </c:pt>
                <c:pt idx="4">
                  <c:v>0.119681867635599</c:v>
                </c:pt>
                <c:pt idx="5">
                  <c:v>0.138650575254474</c:v>
                </c:pt>
              </c:numCache>
            </c:numRef>
          </c:val>
        </c:ser>
        <c:ser>
          <c:idx val="1"/>
          <c:order val="1"/>
          <c:tx>
            <c:strRef>
              <c:f>Sheet1!$K$51</c:f>
              <c:strCache>
                <c:ptCount val="1"/>
                <c:pt idx="0">
                  <c:v>Valid Packets</c:v>
                </c:pt>
              </c:strCache>
            </c:strRef>
          </c:tx>
          <c:invertIfNegative val="0"/>
          <c:val>
            <c:numRef>
              <c:f>Sheet1!$K$52:$K$57</c:f>
              <c:numCache>
                <c:formatCode>0.00%</c:formatCode>
                <c:ptCount val="6"/>
                <c:pt idx="0">
                  <c:v>0.6838667301436</c:v>
                </c:pt>
                <c:pt idx="1">
                  <c:v>0.718003677378507</c:v>
                </c:pt>
                <c:pt idx="2">
                  <c:v>0.888251139002072</c:v>
                </c:pt>
                <c:pt idx="3">
                  <c:v>0.934284158644398</c:v>
                </c:pt>
                <c:pt idx="4">
                  <c:v>0.880318132364401</c:v>
                </c:pt>
                <c:pt idx="5">
                  <c:v>0.861349424745526</c:v>
                </c:pt>
              </c:numCache>
            </c:numRef>
          </c:val>
        </c:ser>
        <c:dLbls>
          <c:showLegendKey val="0"/>
          <c:showVal val="0"/>
          <c:showCatName val="0"/>
          <c:showSerName val="0"/>
          <c:showPercent val="0"/>
          <c:showBubbleSize val="0"/>
        </c:dLbls>
        <c:gapWidth val="100"/>
        <c:overlap val="100"/>
        <c:axId val="-2067243640"/>
        <c:axId val="-2067246696"/>
      </c:barChart>
      <c:valAx>
        <c:axId val="-2067246696"/>
        <c:scaling>
          <c:orientation val="minMax"/>
        </c:scaling>
        <c:delete val="0"/>
        <c:axPos val="l"/>
        <c:majorGridlines/>
        <c:numFmt formatCode="0%" sourceLinked="1"/>
        <c:majorTickMark val="out"/>
        <c:minorTickMark val="none"/>
        <c:tickLblPos val="nextTo"/>
        <c:txPr>
          <a:bodyPr/>
          <a:lstStyle/>
          <a:p>
            <a:pPr>
              <a:defRPr sz="1400"/>
            </a:pPr>
            <a:endParaRPr lang="en-US"/>
          </a:p>
        </c:txPr>
        <c:crossAx val="-2067243640"/>
        <c:crosses val="autoZero"/>
        <c:crossBetween val="between"/>
      </c:valAx>
      <c:catAx>
        <c:axId val="-2067243640"/>
        <c:scaling>
          <c:orientation val="minMax"/>
        </c:scaling>
        <c:delete val="0"/>
        <c:axPos val="b"/>
        <c:title>
          <c:tx>
            <c:rich>
              <a:bodyPr/>
              <a:lstStyle/>
              <a:p>
                <a:pPr>
                  <a:defRPr/>
                </a:pPr>
                <a:r>
                  <a:rPr lang="en-US" sz="1800" b="1" i="0" baseline="0">
                    <a:effectLst/>
                  </a:rPr>
                  <a:t>Number of Cars in Road Train</a:t>
                </a:r>
                <a:endParaRPr lang="en-US">
                  <a:effectLst/>
                </a:endParaRPr>
              </a:p>
            </c:rich>
          </c:tx>
          <c:layout/>
          <c:overlay val="0"/>
        </c:title>
        <c:majorTickMark val="out"/>
        <c:minorTickMark val="none"/>
        <c:tickLblPos val="nextTo"/>
        <c:txPr>
          <a:bodyPr/>
          <a:lstStyle/>
          <a:p>
            <a:pPr>
              <a:defRPr sz="1400"/>
            </a:pPr>
            <a:endParaRPr lang="en-US"/>
          </a:p>
        </c:txPr>
        <c:crossAx val="-2067246696"/>
        <c:crosses val="autoZero"/>
        <c:auto val="1"/>
        <c:lblAlgn val="ctr"/>
        <c:lblOffset val="100"/>
        <c:noMultiLvlLbl val="0"/>
      </c:catAx>
    </c:plotArea>
    <c:legend>
      <c:legendPos val="r"/>
      <c:layout/>
      <c:overlay val="0"/>
      <c:txPr>
        <a:bodyPr/>
        <a:lstStyle/>
        <a:p>
          <a:pPr rtl="0">
            <a:defRPr sz="1800"/>
          </a:pPr>
          <a:endParaRPr lang="en-US"/>
        </a:p>
      </c:txPr>
    </c:legend>
    <c:plotVisOnly val="1"/>
    <c:dispBlanksAs val="zero"/>
    <c:showDLblsOverMax val="0"/>
  </c:chart>
  <c:spPr>
    <a:gradFill>
      <a:gsLst>
        <a:gs pos="22000">
          <a:schemeClr val="accent1">
            <a:tint val="66000"/>
            <a:satMod val="160000"/>
          </a:schemeClr>
        </a:gs>
        <a:gs pos="50000">
          <a:schemeClr val="accent1">
            <a:tint val="44500"/>
            <a:satMod val="160000"/>
          </a:schemeClr>
        </a:gs>
        <a:gs pos="100000">
          <a:schemeClr val="accent1">
            <a:tint val="23500"/>
            <a:satMod val="160000"/>
          </a:schemeClr>
        </a:gs>
      </a:gsLst>
      <a:lin ang="2700000" scaled="1"/>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glow rad="101600">
        <a:schemeClr val="accent1">
          <a:satMod val="175000"/>
          <a:alpha val="40000"/>
        </a:schemeClr>
      </a:glow>
      <a:outerShdw blurRad="63500" sx="102000" sy="102000" algn="ctr" rotWithShape="0">
        <a:prstClr val="black">
          <a:alpha val="40000"/>
        </a:prstClr>
      </a:outerShdw>
    </a:effectLst>
  </c:spPr>
  <c:printSettings>
    <c:headerFooter/>
    <c:pageMargins b="0.750000000000005" l="0.700000000000001" r="0.700000000000001" t="0.75000000000000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946150</xdr:colOff>
      <xdr:row>61</xdr:row>
      <xdr:rowOff>25400</xdr:rowOff>
    </xdr:from>
    <xdr:to>
      <xdr:col>7</xdr:col>
      <xdr:colOff>1778000</xdr:colOff>
      <xdr:row>90</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63500</xdr:colOff>
      <xdr:row>89</xdr:row>
      <xdr:rowOff>139700</xdr:rowOff>
    </xdr:from>
    <xdr:to>
      <xdr:col>28</xdr:col>
      <xdr:colOff>730250</xdr:colOff>
      <xdr:row>118</xdr:row>
      <xdr:rowOff>139700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889000</xdr:colOff>
      <xdr:row>91</xdr:row>
      <xdr:rowOff>114300</xdr:rowOff>
    </xdr:from>
    <xdr:to>
      <xdr:col>6</xdr:col>
      <xdr:colOff>266700</xdr:colOff>
      <xdr:row>118</xdr:row>
      <xdr:rowOff>38100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1295400</xdr:colOff>
      <xdr:row>92</xdr:row>
      <xdr:rowOff>63500</xdr:rowOff>
    </xdr:from>
    <xdr:to>
      <xdr:col>11</xdr:col>
      <xdr:colOff>228600</xdr:colOff>
      <xdr:row>118</xdr:row>
      <xdr:rowOff>177800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1079500</xdr:colOff>
      <xdr:row>121</xdr:row>
      <xdr:rowOff>114300</xdr:rowOff>
    </xdr:from>
    <xdr:to>
      <xdr:col>11</xdr:col>
      <xdr:colOff>12700</xdr:colOff>
      <xdr:row>148</xdr:row>
      <xdr:rowOff>38100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558800</xdr:colOff>
      <xdr:row>119</xdr:row>
      <xdr:rowOff>139700</xdr:rowOff>
    </xdr:from>
    <xdr:to>
      <xdr:col>5</xdr:col>
      <xdr:colOff>1587500</xdr:colOff>
      <xdr:row>146</xdr:row>
      <xdr:rowOff>63500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685800</xdr:colOff>
      <xdr:row>120</xdr:row>
      <xdr:rowOff>101600</xdr:rowOff>
    </xdr:from>
    <xdr:to>
      <xdr:col>16</xdr:col>
      <xdr:colOff>50800</xdr:colOff>
      <xdr:row>147</xdr:row>
      <xdr:rowOff>25400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w/Dropbox/ManageMone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x Paychecks"/>
      <sheetName val="Savings"/>
      <sheetName val="Checking"/>
      <sheetName val="Expense Reports"/>
      <sheetName val="Backup Mess"/>
      <sheetName val="Interest Fun"/>
    </sheetNames>
    <sheetDataSet>
      <sheetData sheetId="0"/>
      <sheetData sheetId="1">
        <row r="7">
          <cell r="B7" t="str">
            <v>IRA 2013</v>
          </cell>
          <cell r="E7">
            <v>0.62474853871316782</v>
          </cell>
        </row>
        <row r="8">
          <cell r="B8" t="str">
            <v>IRA 2014</v>
          </cell>
          <cell r="E8">
            <v>0</v>
          </cell>
        </row>
        <row r="9">
          <cell r="B9" t="str">
            <v>Zombie Fund</v>
          </cell>
          <cell r="E9">
            <v>6.2474853871316786E-2</v>
          </cell>
        </row>
      </sheetData>
      <sheetData sheetId="2"/>
      <sheetData sheetId="3"/>
      <sheetData sheetId="4"/>
      <sheetData sheetId="5"/>
    </sheetDataSet>
  </externalBook>
</externalLink>
</file>

<file path=xl/tables/table1.xml><?xml version="1.0" encoding="utf-8"?>
<table xmlns="http://schemas.openxmlformats.org/spreadsheetml/2006/main" id="1" name="Table1" displayName="Table1" ref="B7:M10" totalsRowCount="1" headerRowDxfId="18" totalsRowDxfId="17">
  <autoFilter ref="B7:M9"/>
  <tableColumns count="12">
    <tableColumn id="1" name="Average Latency" totalsRowFunction="custom" totalsRowDxfId="16">
      <totalsRowFormula>AVERAGE(Table1[Average Latency])</totalsRowFormula>
    </tableColumn>
    <tableColumn id="2" name="Average Turnaround Time" totalsRowFunction="custom" totalsRowDxfId="15">
      <totalsRowFormula>AVERAGE(Table1[Average Turnaround Time])</totalsRowFormula>
    </tableColumn>
    <tableColumn id="3" name="Average Packet Loss" totalsRowFunction="custom" dataDxfId="14" totalsRowDxfId="13" dataCellStyle="Percent">
      <totalsRowFormula>AVERAGE(Table1[Average Packet Loss])</totalsRowFormula>
    </tableColumn>
    <tableColumn id="4" name="Total Packets Rx" totalsRowFunction="custom" totalsRowDxfId="12">
      <totalsRowFormula>AVERAGE(Table1[Total Packets Rx])</totalsRowFormula>
    </tableColumn>
    <tableColumn id="5" name="# of Admin Packets Rx" totalsRowFunction="custom" totalsRowDxfId="11">
      <totalsRowFormula>AVERAGE(Table1['# of Admin Packets Rx])</totalsRowFormula>
    </tableColumn>
    <tableColumn id="6" name="# of Valid Packets Rx" totalsRowFunction="custom" totalsRowDxfId="10">
      <totalsRowFormula>AVERAGE(Table1['# of Valid Packets Rx])</totalsRowFormula>
    </tableColumn>
    <tableColumn id="7" name="# of Valid Old Packets Rx" totalsRowFunction="custom" totalsRowDxfId="9">
      <totalsRowFormula>AVERAGE(Table1['# of Valid Old Packets Rx])</totalsRowFormula>
    </tableColumn>
    <tableColumn id="8" name="# of Valid Packets Rebroadcasted 2+ times" totalsRowFunction="custom" totalsRowDxfId="8">
      <totalsRowFormula>AVERAGE(Table1['# of Valid Packets Rebroadcasted 2+ times])</totalsRowFormula>
    </tableColumn>
    <tableColumn id="9" name="Percent Admin" totalsRowFunction="custom" dataDxfId="7" totalsRowDxfId="6" dataCellStyle="Percent">
      <calculatedColumnFormula>F8/E8</calculatedColumnFormula>
      <totalsRowFormula>AVERAGE(Table1[Percent Admin])</totalsRowFormula>
    </tableColumn>
    <tableColumn id="10" name="Percent Non-Admin" totalsRowFunction="custom" dataDxfId="5" totalsRowDxfId="4" dataCellStyle="Percent">
      <calculatedColumnFormula>G8/E8</calculatedColumnFormula>
      <totalsRowFormula>AVERAGE(Table1[Percent Non-Admin])</totalsRowFormula>
    </tableColumn>
    <tableColumn id="11" name="Percent of valid old packets" totalsRowFunction="custom" dataDxfId="3" totalsRowDxfId="2" dataCellStyle="Percent">
      <calculatedColumnFormula>H8/G8</calculatedColumnFormula>
      <totalsRowFormula>AVERAGE(Table1[Percent of valid old packets])</totalsRowFormula>
    </tableColumn>
    <tableColumn id="12" name="Percent of valid packets rebraodcasted 2+ times" totalsRowFunction="custom" dataDxfId="1" totalsRowDxfId="0" dataCellStyle="Percent">
      <calculatedColumnFormula>I8/G8</calculatedColumnFormula>
      <totalsRowFormula>AVERAGE(Table1[Percent of valid packets rebraodcasted 2+ times])</totalsRow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abSelected="1" topLeftCell="B1" workbookViewId="0">
      <pane ySplit="6" topLeftCell="A60" activePane="bottomLeft" state="frozen"/>
      <selection pane="bottomLeft" activeCell="I76" sqref="I76"/>
    </sheetView>
  </sheetViews>
  <sheetFormatPr baseColWidth="10" defaultColWidth="10.6640625" defaultRowHeight="15" x14ac:dyDescent="0"/>
  <cols>
    <col min="1" max="1" width="15.1640625" customWidth="1"/>
    <col min="2" max="2" width="17.1640625" customWidth="1"/>
    <col min="3" max="3" width="25" customWidth="1"/>
    <col min="4" max="4" width="20.1640625" customWidth="1"/>
    <col min="5" max="5" width="16.83203125" customWidth="1"/>
    <col min="6" max="6" width="21.6640625" customWidth="1"/>
    <col min="7" max="7" width="20.5" customWidth="1"/>
    <col min="8" max="8" width="23.6640625" customWidth="1"/>
    <col min="9" max="9" width="38.1640625" customWidth="1"/>
    <col min="10" max="10" width="15.83203125" customWidth="1"/>
    <col min="11" max="11" width="19.83203125" customWidth="1"/>
    <col min="12" max="12" width="26.1640625" customWidth="1"/>
    <col min="13" max="13" width="42.83203125" customWidth="1"/>
  </cols>
  <sheetData>
    <row r="1" spans="1:13">
      <c r="A1" t="s">
        <v>22</v>
      </c>
    </row>
    <row r="2" spans="1:13">
      <c r="A2" t="s">
        <v>19</v>
      </c>
    </row>
    <row r="3" spans="1:13">
      <c r="A3" t="s">
        <v>20</v>
      </c>
    </row>
    <row r="6" spans="1:13" s="1" customFormat="1">
      <c r="A6" s="1" t="s">
        <v>0</v>
      </c>
      <c r="B6" s="1" t="s">
        <v>1</v>
      </c>
      <c r="C6" s="1" t="s">
        <v>2</v>
      </c>
      <c r="D6" s="1" t="s">
        <v>3</v>
      </c>
      <c r="E6" s="1" t="s">
        <v>4</v>
      </c>
      <c r="F6" s="1" t="s">
        <v>8</v>
      </c>
      <c r="G6" s="1" t="s">
        <v>27</v>
      </c>
      <c r="H6" s="1" t="s">
        <v>25</v>
      </c>
      <c r="I6" s="1" t="s">
        <v>24</v>
      </c>
      <c r="J6" s="1" t="s">
        <v>5</v>
      </c>
      <c r="K6" s="1" t="s">
        <v>6</v>
      </c>
      <c r="L6" s="1" t="s">
        <v>26</v>
      </c>
      <c r="M6" s="1" t="s">
        <v>23</v>
      </c>
    </row>
    <row r="7" spans="1:13" s="3" customFormat="1">
      <c r="A7" s="3" t="s">
        <v>7</v>
      </c>
      <c r="B7" s="1" t="s">
        <v>1</v>
      </c>
      <c r="C7" s="1" t="s">
        <v>2</v>
      </c>
      <c r="D7" s="1" t="s">
        <v>3</v>
      </c>
      <c r="E7" s="1" t="s">
        <v>4</v>
      </c>
      <c r="F7" s="1" t="s">
        <v>8</v>
      </c>
      <c r="G7" s="1" t="s">
        <v>27</v>
      </c>
      <c r="H7" s="1" t="s">
        <v>25</v>
      </c>
      <c r="I7" s="1" t="s">
        <v>24</v>
      </c>
      <c r="J7" s="1" t="s">
        <v>5</v>
      </c>
      <c r="K7" s="1" t="s">
        <v>6</v>
      </c>
      <c r="L7" s="1" t="s">
        <v>26</v>
      </c>
      <c r="M7" s="1" t="s">
        <v>23</v>
      </c>
    </row>
    <row r="8" spans="1:13">
      <c r="A8" t="s">
        <v>9</v>
      </c>
      <c r="D8" s="2">
        <v>8.7800000000000003E-2</v>
      </c>
      <c r="E8">
        <v>30389</v>
      </c>
      <c r="F8">
        <v>10184</v>
      </c>
      <c r="G8">
        <v>20205</v>
      </c>
      <c r="H8">
        <v>0</v>
      </c>
      <c r="I8">
        <v>0</v>
      </c>
      <c r="J8" s="2">
        <f>F8/E8</f>
        <v>0.33512126098259237</v>
      </c>
      <c r="K8" s="2">
        <f>G8/E8</f>
        <v>0.66487873901740757</v>
      </c>
      <c r="L8" s="2">
        <f>H8/G8</f>
        <v>0</v>
      </c>
      <c r="M8" s="2">
        <f>I8/G8</f>
        <v>0</v>
      </c>
    </row>
    <row r="9" spans="1:13">
      <c r="A9" t="s">
        <v>10</v>
      </c>
      <c r="B9">
        <v>2.7709700000000002E-3</v>
      </c>
      <c r="C9">
        <v>2.7791299999999999E-3</v>
      </c>
      <c r="D9" s="2">
        <v>8.6800000000000002E-2</v>
      </c>
      <c r="E9">
        <v>25957</v>
      </c>
      <c r="F9">
        <v>7713</v>
      </c>
      <c r="G9">
        <v>18244</v>
      </c>
      <c r="H9">
        <v>0</v>
      </c>
      <c r="I9">
        <v>0</v>
      </c>
      <c r="J9" s="2">
        <f>F9/E9</f>
        <v>0.29714527873020763</v>
      </c>
      <c r="K9" s="2">
        <f>G9/E9</f>
        <v>0.70285472126979232</v>
      </c>
      <c r="L9" s="2">
        <f>H9/G9</f>
        <v>0</v>
      </c>
      <c r="M9" s="2">
        <f>I9/G9</f>
        <v>0</v>
      </c>
    </row>
    <row r="10" spans="1:13">
      <c r="B10" s="5">
        <f>AVERAGE(Table1[Average Latency])</f>
        <v>2.7709700000000002E-3</v>
      </c>
      <c r="C10" s="5">
        <f>AVERAGE(Table1[Average Turnaround Time])</f>
        <v>2.7791299999999999E-3</v>
      </c>
      <c r="D10" s="6">
        <f>AVERAGE(Table1[Average Packet Loss])</f>
        <v>8.7300000000000003E-2</v>
      </c>
      <c r="E10" s="5">
        <f>AVERAGE(Table1[Total Packets Rx])</f>
        <v>28173</v>
      </c>
      <c r="F10" s="5">
        <f>AVERAGE(Table1['# of Admin Packets Rx])</f>
        <v>8948.5</v>
      </c>
      <c r="G10" s="5">
        <f>AVERAGE(Table1['# of Valid Packets Rx])</f>
        <v>19224.5</v>
      </c>
      <c r="H10" s="5">
        <f>AVERAGE(Table1['# of Valid Old Packets Rx])</f>
        <v>0</v>
      </c>
      <c r="I10" s="5">
        <f>AVERAGE(Table1['# of Valid Packets Rebroadcasted 2+ times])</f>
        <v>0</v>
      </c>
      <c r="J10" s="6">
        <f>AVERAGE(Table1[Percent Admin])</f>
        <v>0.3161332698564</v>
      </c>
      <c r="K10" s="6">
        <f>AVERAGE(Table1[Percent Non-Admin])</f>
        <v>0.68386673014359989</v>
      </c>
      <c r="L10" s="6">
        <f>AVERAGE(Table1[Percent of valid old packets])</f>
        <v>0</v>
      </c>
      <c r="M10" s="6">
        <f>AVERAGE(Table1[Percent of valid packets rebraodcasted 2+ times])</f>
        <v>0</v>
      </c>
    </row>
    <row r="11" spans="1:13">
      <c r="D11" s="2"/>
      <c r="J11" s="2"/>
      <c r="K11" s="2"/>
      <c r="L11" s="2"/>
      <c r="M11" s="2"/>
    </row>
    <row r="12" spans="1:13" s="3" customFormat="1">
      <c r="A12" s="3" t="s">
        <v>11</v>
      </c>
      <c r="B12" s="1" t="s">
        <v>1</v>
      </c>
      <c r="C12" s="1" t="s">
        <v>2</v>
      </c>
      <c r="D12" s="1" t="s">
        <v>3</v>
      </c>
      <c r="E12" s="1" t="s">
        <v>4</v>
      </c>
      <c r="F12" s="1" t="s">
        <v>8</v>
      </c>
      <c r="G12" s="1" t="s">
        <v>27</v>
      </c>
      <c r="H12" s="1" t="s">
        <v>25</v>
      </c>
      <c r="I12" s="1" t="s">
        <v>24</v>
      </c>
      <c r="J12" s="1" t="s">
        <v>5</v>
      </c>
      <c r="K12" s="1" t="s">
        <v>6</v>
      </c>
      <c r="L12" s="1" t="s">
        <v>26</v>
      </c>
      <c r="M12" s="1" t="s">
        <v>23</v>
      </c>
    </row>
    <row r="13" spans="1:13">
      <c r="A13" t="s">
        <v>9</v>
      </c>
      <c r="B13">
        <v>2.2790600000000001E-2</v>
      </c>
      <c r="C13">
        <v>2.3157799999999999E-2</v>
      </c>
      <c r="D13" s="2">
        <v>0.14710000000000001</v>
      </c>
      <c r="E13">
        <v>86398</v>
      </c>
      <c r="F13">
        <v>22611</v>
      </c>
      <c r="G13">
        <v>63787</v>
      </c>
      <c r="H13">
        <v>0</v>
      </c>
      <c r="I13">
        <v>11526</v>
      </c>
      <c r="J13" s="2">
        <f t="shared" ref="J13:J49" si="0">F13/E13</f>
        <v>0.26170744693164194</v>
      </c>
      <c r="K13" s="2">
        <f t="shared" ref="K13:K49" si="1">G13/E13</f>
        <v>0.73829255306835806</v>
      </c>
      <c r="L13" s="2">
        <f t="shared" ref="L13:L49" si="2">H13/G13</f>
        <v>0</v>
      </c>
      <c r="M13" s="2">
        <f t="shared" ref="M13:M49" si="3">I13/G13</f>
        <v>0.18069512596610596</v>
      </c>
    </row>
    <row r="14" spans="1:13">
      <c r="A14" t="s">
        <v>10</v>
      </c>
      <c r="B14">
        <v>1.0654799999999999E-3</v>
      </c>
      <c r="C14">
        <v>1.33033E-3</v>
      </c>
      <c r="D14" s="2">
        <v>7.4663400000000005E-2</v>
      </c>
      <c r="E14">
        <v>75813</v>
      </c>
      <c r="F14">
        <v>18856</v>
      </c>
      <c r="G14">
        <v>56957</v>
      </c>
      <c r="H14">
        <v>1929</v>
      </c>
      <c r="I14">
        <v>7827</v>
      </c>
      <c r="J14" s="2">
        <f t="shared" si="0"/>
        <v>0.24871723846833657</v>
      </c>
      <c r="K14" s="2">
        <f t="shared" si="1"/>
        <v>0.7512827615316634</v>
      </c>
      <c r="L14" s="2">
        <f t="shared" si="2"/>
        <v>3.3867654546412204E-2</v>
      </c>
      <c r="M14" s="2">
        <f t="shared" si="3"/>
        <v>0.13741945678318732</v>
      </c>
    </row>
    <row r="15" spans="1:13">
      <c r="A15" t="s">
        <v>12</v>
      </c>
      <c r="B15">
        <v>8.39605E-4</v>
      </c>
      <c r="C15">
        <v>1.06E-3</v>
      </c>
      <c r="D15" s="2">
        <v>0.15890000000000001</v>
      </c>
      <c r="E15">
        <v>83522</v>
      </c>
      <c r="F15">
        <v>28027</v>
      </c>
      <c r="G15">
        <v>55495</v>
      </c>
      <c r="H15">
        <v>1814</v>
      </c>
      <c r="I15">
        <v>10455</v>
      </c>
      <c r="J15" s="2">
        <f t="shared" si="0"/>
        <v>0.33556428246450037</v>
      </c>
      <c r="K15" s="2">
        <f t="shared" si="1"/>
        <v>0.66443571753549968</v>
      </c>
      <c r="L15" s="2">
        <f t="shared" si="2"/>
        <v>3.2687629516172628E-2</v>
      </c>
      <c r="M15" s="2">
        <f t="shared" si="3"/>
        <v>0.18839535093251644</v>
      </c>
    </row>
    <row r="16" spans="1:13">
      <c r="B16" s="7">
        <f>AVERAGE(B13:B15)</f>
        <v>8.2318950000000012E-3</v>
      </c>
      <c r="C16" s="7">
        <f t="shared" ref="C16:M16" si="4">AVERAGE(C13:C15)</f>
        <v>8.5160433333333323E-3</v>
      </c>
      <c r="D16" s="8">
        <f t="shared" si="4"/>
        <v>0.1268878</v>
      </c>
      <c r="E16" s="7">
        <f t="shared" si="4"/>
        <v>81911</v>
      </c>
      <c r="F16" s="9">
        <f t="shared" si="4"/>
        <v>23164.666666666668</v>
      </c>
      <c r="G16" s="9">
        <f t="shared" si="4"/>
        <v>58746.333333333336</v>
      </c>
      <c r="H16" s="9">
        <f t="shared" si="4"/>
        <v>1247.6666666666667</v>
      </c>
      <c r="I16" s="7">
        <f t="shared" si="4"/>
        <v>9936</v>
      </c>
      <c r="J16" s="8">
        <f t="shared" si="4"/>
        <v>0.28199632262149299</v>
      </c>
      <c r="K16" s="8">
        <f t="shared" si="4"/>
        <v>0.71800367737850701</v>
      </c>
      <c r="L16" s="8">
        <f t="shared" si="4"/>
        <v>2.2185094687528276E-2</v>
      </c>
      <c r="M16" s="8">
        <f t="shared" si="4"/>
        <v>0.16883664456060324</v>
      </c>
    </row>
    <row r="17" spans="1:13">
      <c r="D17" s="2"/>
      <c r="J17" s="2"/>
      <c r="K17" s="2"/>
      <c r="L17" s="2"/>
      <c r="M17" s="2"/>
    </row>
    <row r="18" spans="1:13" s="3" customFormat="1">
      <c r="A18" s="3" t="s">
        <v>13</v>
      </c>
      <c r="B18" s="1" t="s">
        <v>1</v>
      </c>
      <c r="C18" s="1" t="s">
        <v>2</v>
      </c>
      <c r="D18" s="1" t="s">
        <v>3</v>
      </c>
      <c r="E18" s="1" t="s">
        <v>4</v>
      </c>
      <c r="F18" s="1" t="s">
        <v>8</v>
      </c>
      <c r="G18" s="1" t="s">
        <v>27</v>
      </c>
      <c r="H18" s="1" t="s">
        <v>25</v>
      </c>
      <c r="I18" s="1" t="s">
        <v>24</v>
      </c>
      <c r="J18" s="1" t="s">
        <v>5</v>
      </c>
      <c r="K18" s="1" t="s">
        <v>6</v>
      </c>
      <c r="L18" s="1" t="s">
        <v>26</v>
      </c>
      <c r="M18" s="1" t="s">
        <v>23</v>
      </c>
    </row>
    <row r="19" spans="1:13">
      <c r="A19" t="s">
        <v>9</v>
      </c>
      <c r="B19">
        <v>1.6958399999999998E-2</v>
      </c>
      <c r="C19">
        <v>1.73688E-2</v>
      </c>
      <c r="D19" s="2">
        <v>0.2399</v>
      </c>
      <c r="E19">
        <v>231958</v>
      </c>
      <c r="F19">
        <v>30813</v>
      </c>
      <c r="G19">
        <v>201145</v>
      </c>
      <c r="H19">
        <v>982</v>
      </c>
      <c r="I19">
        <v>53030</v>
      </c>
      <c r="J19" s="2">
        <f t="shared" si="0"/>
        <v>0.13283870355840283</v>
      </c>
      <c r="K19" s="2">
        <f t="shared" si="1"/>
        <v>0.86716129644159723</v>
      </c>
      <c r="L19" s="2">
        <f t="shared" si="2"/>
        <v>4.8820502622486262E-3</v>
      </c>
      <c r="M19" s="2">
        <f t="shared" si="3"/>
        <v>0.26364065723731639</v>
      </c>
    </row>
    <row r="20" spans="1:13">
      <c r="A20" t="s">
        <v>10</v>
      </c>
      <c r="B20">
        <v>2.1590400000000001E-3</v>
      </c>
      <c r="C20">
        <v>2.6620599999999999E-3</v>
      </c>
      <c r="D20" s="2">
        <v>9.8100000000000007E-2</v>
      </c>
      <c r="E20">
        <v>239339</v>
      </c>
      <c r="F20">
        <v>19854</v>
      </c>
      <c r="G20">
        <v>219485</v>
      </c>
      <c r="H20">
        <v>5594</v>
      </c>
      <c r="I20">
        <v>57964</v>
      </c>
      <c r="J20" s="2">
        <f t="shared" si="0"/>
        <v>8.2953467675556433E-2</v>
      </c>
      <c r="K20" s="2">
        <f t="shared" si="1"/>
        <v>0.91704653232444355</v>
      </c>
      <c r="L20" s="2">
        <f t="shared" si="2"/>
        <v>2.5486935325876484E-2</v>
      </c>
      <c r="M20" s="2">
        <f t="shared" si="3"/>
        <v>0.26409094015536372</v>
      </c>
    </row>
    <row r="21" spans="1:13">
      <c r="A21" t="s">
        <v>12</v>
      </c>
      <c r="B21">
        <v>1.14365E-3</v>
      </c>
      <c r="C21">
        <v>1.5509E-3</v>
      </c>
      <c r="D21" s="2">
        <v>0.2263</v>
      </c>
      <c r="E21">
        <v>227921</v>
      </c>
      <c r="F21">
        <v>34361</v>
      </c>
      <c r="G21">
        <v>193560</v>
      </c>
      <c r="H21">
        <v>3496</v>
      </c>
      <c r="I21">
        <v>50813</v>
      </c>
      <c r="J21" s="2">
        <f t="shared" si="0"/>
        <v>0.15075837680599857</v>
      </c>
      <c r="K21" s="2">
        <f t="shared" si="1"/>
        <v>0.84924162319400143</v>
      </c>
      <c r="L21" s="2">
        <f t="shared" si="2"/>
        <v>1.8061582971688365E-2</v>
      </c>
      <c r="M21" s="2">
        <f t="shared" si="3"/>
        <v>0.26251808224839845</v>
      </c>
    </row>
    <row r="22" spans="1:13">
      <c r="A22" t="s">
        <v>14</v>
      </c>
      <c r="B22">
        <v>1.5419299999999999E-3</v>
      </c>
      <c r="C22">
        <v>2.0166799999999999E-3</v>
      </c>
      <c r="D22" s="2">
        <v>0.1111</v>
      </c>
      <c r="E22">
        <v>248058</v>
      </c>
      <c r="F22">
        <v>19955</v>
      </c>
      <c r="G22">
        <v>228103</v>
      </c>
      <c r="H22">
        <v>4577</v>
      </c>
      <c r="I22">
        <v>61090</v>
      </c>
      <c r="J22" s="2">
        <f t="shared" si="0"/>
        <v>8.044489595175322E-2</v>
      </c>
      <c r="K22" s="2">
        <f t="shared" si="1"/>
        <v>0.91955510404824681</v>
      </c>
      <c r="L22" s="2">
        <f t="shared" si="2"/>
        <v>2.0065496727355626E-2</v>
      </c>
      <c r="M22" s="2">
        <f t="shared" si="3"/>
        <v>0.26781760871185384</v>
      </c>
    </row>
    <row r="23" spans="1:13">
      <c r="B23" s="7">
        <f>AVERAGE(B19:B22)</f>
        <v>5.4507549999999998E-3</v>
      </c>
      <c r="C23" s="7">
        <f t="shared" ref="C23:M23" si="5">AVERAGE(C19:C22)</f>
        <v>5.8996100000000004E-3</v>
      </c>
      <c r="D23" s="8">
        <f t="shared" si="5"/>
        <v>0.16885</v>
      </c>
      <c r="E23" s="7">
        <f t="shared" si="5"/>
        <v>236819</v>
      </c>
      <c r="F23" s="9">
        <f t="shared" si="5"/>
        <v>26245.75</v>
      </c>
      <c r="G23" s="9">
        <f t="shared" si="5"/>
        <v>210573.25</v>
      </c>
      <c r="H23" s="9">
        <f t="shared" si="5"/>
        <v>3662.25</v>
      </c>
      <c r="I23" s="9">
        <f t="shared" si="5"/>
        <v>55724.25</v>
      </c>
      <c r="J23" s="8">
        <f t="shared" si="5"/>
        <v>0.11174886099792777</v>
      </c>
      <c r="K23" s="8">
        <f t="shared" si="5"/>
        <v>0.88825113900207231</v>
      </c>
      <c r="L23" s="8">
        <f t="shared" si="5"/>
        <v>1.7124016321792276E-2</v>
      </c>
      <c r="M23" s="8">
        <f t="shared" si="5"/>
        <v>0.26451682208823313</v>
      </c>
    </row>
    <row r="24" spans="1:13">
      <c r="D24" s="2"/>
      <c r="J24" s="2"/>
      <c r="K24" s="2"/>
      <c r="L24" s="2"/>
      <c r="M24" s="2"/>
    </row>
    <row r="25" spans="1:13" s="3" customFormat="1">
      <c r="A25" s="4" t="s">
        <v>28</v>
      </c>
      <c r="B25" s="1" t="s">
        <v>1</v>
      </c>
      <c r="C25" s="1" t="s">
        <v>2</v>
      </c>
      <c r="D25" s="1" t="s">
        <v>3</v>
      </c>
      <c r="E25" s="1" t="s">
        <v>4</v>
      </c>
      <c r="F25" s="1" t="s">
        <v>8</v>
      </c>
      <c r="G25" s="1" t="s">
        <v>27</v>
      </c>
      <c r="H25" s="1" t="s">
        <v>25</v>
      </c>
      <c r="I25" s="1" t="s">
        <v>24</v>
      </c>
      <c r="J25" s="1" t="s">
        <v>5</v>
      </c>
      <c r="K25" s="1" t="s">
        <v>6</v>
      </c>
      <c r="L25" s="1" t="s">
        <v>26</v>
      </c>
      <c r="M25" s="1" t="s">
        <v>23</v>
      </c>
    </row>
    <row r="26" spans="1:13">
      <c r="A26" t="s">
        <v>9</v>
      </c>
      <c r="B26">
        <v>3.6668600000000003E-2</v>
      </c>
      <c r="C26">
        <v>3.7277850000000001E-2</v>
      </c>
      <c r="D26" s="2">
        <v>0.38719999999999999</v>
      </c>
      <c r="E26">
        <v>40297</v>
      </c>
      <c r="F26">
        <v>4229</v>
      </c>
      <c r="G26">
        <v>36068</v>
      </c>
      <c r="H26">
        <v>562</v>
      </c>
      <c r="I26">
        <v>9638</v>
      </c>
      <c r="J26" s="2">
        <f t="shared" si="0"/>
        <v>0.10494577760131027</v>
      </c>
      <c r="K26" s="2">
        <f t="shared" si="1"/>
        <v>0.8950542223986897</v>
      </c>
      <c r="L26" s="2">
        <f t="shared" si="2"/>
        <v>1.5581679050682045E-2</v>
      </c>
      <c r="M26" s="2">
        <f t="shared" si="3"/>
        <v>0.26721747809692803</v>
      </c>
    </row>
    <row r="27" spans="1:13">
      <c r="A27" t="s">
        <v>10</v>
      </c>
      <c r="B27">
        <v>5.9065199999999998E-2</v>
      </c>
      <c r="C27">
        <v>6.0315599999999997E-2</v>
      </c>
      <c r="D27" s="2">
        <v>0.1265</v>
      </c>
      <c r="E27">
        <v>47221</v>
      </c>
      <c r="F27">
        <v>1855</v>
      </c>
      <c r="G27">
        <v>45366</v>
      </c>
      <c r="H27">
        <v>612</v>
      </c>
      <c r="I27">
        <v>12207</v>
      </c>
      <c r="J27" s="2">
        <f t="shared" si="0"/>
        <v>3.9283369687215436E-2</v>
      </c>
      <c r="K27" s="2">
        <f t="shared" si="1"/>
        <v>0.96071663031278454</v>
      </c>
      <c r="L27" s="2">
        <f t="shared" si="2"/>
        <v>1.3490279063615924E-2</v>
      </c>
      <c r="M27" s="2">
        <f t="shared" si="3"/>
        <v>0.26907816426398623</v>
      </c>
    </row>
    <row r="28" spans="1:13">
      <c r="A28" t="s">
        <v>12</v>
      </c>
      <c r="D28" s="2">
        <v>0.18149999999999999</v>
      </c>
      <c r="E28">
        <v>45206</v>
      </c>
      <c r="F28">
        <v>2286</v>
      </c>
      <c r="G28">
        <v>42930</v>
      </c>
      <c r="H28">
        <v>662</v>
      </c>
      <c r="I28">
        <v>11386</v>
      </c>
      <c r="J28" s="2">
        <f t="shared" si="0"/>
        <v>5.056850860505243E-2</v>
      </c>
      <c r="K28" s="2">
        <f t="shared" si="1"/>
        <v>0.94965270096889798</v>
      </c>
      <c r="L28" s="2">
        <f t="shared" si="2"/>
        <v>1.5420451898439319E-2</v>
      </c>
      <c r="M28" s="2">
        <f t="shared" si="3"/>
        <v>0.26522245515956205</v>
      </c>
    </row>
    <row r="29" spans="1:13">
      <c r="A29" t="s">
        <v>14</v>
      </c>
      <c r="B29">
        <v>3.6501800000000001E-2</v>
      </c>
      <c r="C29">
        <v>3.6501800000000001E-2</v>
      </c>
      <c r="D29" s="2">
        <v>0.35499999999999998</v>
      </c>
      <c r="E29">
        <v>43403</v>
      </c>
      <c r="F29">
        <v>3883</v>
      </c>
      <c r="G29">
        <v>39520</v>
      </c>
      <c r="H29">
        <v>336</v>
      </c>
      <c r="I29">
        <v>10688</v>
      </c>
      <c r="J29" s="2">
        <f t="shared" si="0"/>
        <v>8.946386194502684E-2</v>
      </c>
      <c r="K29" s="2">
        <f t="shared" si="1"/>
        <v>0.91053613805497313</v>
      </c>
      <c r="L29" s="2">
        <f t="shared" si="2"/>
        <v>8.5020242914979755E-3</v>
      </c>
      <c r="M29" s="2">
        <f t="shared" si="3"/>
        <v>0.27044534412955468</v>
      </c>
    </row>
    <row r="30" spans="1:13">
      <c r="A30" t="s">
        <v>15</v>
      </c>
      <c r="D30" s="2">
        <v>0.1719</v>
      </c>
      <c r="E30">
        <v>49642</v>
      </c>
      <c r="F30">
        <v>2211</v>
      </c>
      <c r="G30">
        <v>47431</v>
      </c>
      <c r="H30">
        <v>727</v>
      </c>
      <c r="I30">
        <v>12441</v>
      </c>
      <c r="J30" s="2">
        <f t="shared" si="0"/>
        <v>4.4538898513355629E-2</v>
      </c>
      <c r="K30" s="2">
        <f t="shared" si="1"/>
        <v>0.95546110148664443</v>
      </c>
      <c r="L30" s="2">
        <f t="shared" si="2"/>
        <v>1.5327528409689865E-2</v>
      </c>
      <c r="M30" s="2">
        <f t="shared" si="3"/>
        <v>0.26229681010309713</v>
      </c>
    </row>
    <row r="31" spans="1:13">
      <c r="B31" s="7">
        <f>AVERAGE(B26:B30)</f>
        <v>4.4078533333333336E-2</v>
      </c>
      <c r="C31" s="7">
        <f t="shared" ref="C31:M31" si="6">AVERAGE(C26:C30)</f>
        <v>4.4698416666666664E-2</v>
      </c>
      <c r="D31" s="8">
        <f t="shared" si="6"/>
        <v>0.24442</v>
      </c>
      <c r="E31" s="9">
        <f t="shared" si="6"/>
        <v>45153.8</v>
      </c>
      <c r="F31" s="9">
        <f t="shared" si="6"/>
        <v>2892.8</v>
      </c>
      <c r="G31" s="9">
        <f t="shared" si="6"/>
        <v>42263</v>
      </c>
      <c r="H31" s="9">
        <f t="shared" si="6"/>
        <v>579.79999999999995</v>
      </c>
      <c r="I31" s="7">
        <f t="shared" si="6"/>
        <v>11272</v>
      </c>
      <c r="J31" s="8">
        <f t="shared" si="6"/>
        <v>6.5760083270392122E-2</v>
      </c>
      <c r="K31" s="8">
        <f t="shared" si="6"/>
        <v>0.93428415864439796</v>
      </c>
      <c r="L31" s="8">
        <f t="shared" si="6"/>
        <v>1.3664392542785026E-2</v>
      </c>
      <c r="M31" s="8">
        <f t="shared" si="6"/>
        <v>0.26685205035062565</v>
      </c>
    </row>
    <row r="32" spans="1:13">
      <c r="D32" s="2"/>
      <c r="J32" s="2"/>
      <c r="K32" s="2"/>
      <c r="L32" s="2"/>
      <c r="M32" s="2"/>
    </row>
    <row r="33" spans="1:13" s="3" customFormat="1">
      <c r="A33" s="3" t="s">
        <v>16</v>
      </c>
      <c r="B33" s="1" t="s">
        <v>1</v>
      </c>
      <c r="C33" s="1" t="s">
        <v>2</v>
      </c>
      <c r="D33" s="1" t="s">
        <v>3</v>
      </c>
      <c r="E33" s="1" t="s">
        <v>4</v>
      </c>
      <c r="F33" s="1" t="s">
        <v>8</v>
      </c>
      <c r="G33" s="1" t="s">
        <v>27</v>
      </c>
      <c r="H33" s="1" t="s">
        <v>25</v>
      </c>
      <c r="I33" s="1" t="s">
        <v>24</v>
      </c>
      <c r="J33" s="1" t="s">
        <v>5</v>
      </c>
      <c r="K33" s="1" t="s">
        <v>6</v>
      </c>
      <c r="L33" s="1" t="s">
        <v>26</v>
      </c>
      <c r="M33" s="1" t="s">
        <v>23</v>
      </c>
    </row>
    <row r="34" spans="1:13">
      <c r="A34" t="s">
        <v>9</v>
      </c>
      <c r="B34">
        <v>0.105839</v>
      </c>
      <c r="C34">
        <v>0.107345</v>
      </c>
      <c r="D34" s="2">
        <v>0.39950000000000002</v>
      </c>
      <c r="E34">
        <v>36287</v>
      </c>
      <c r="F34">
        <v>5884</v>
      </c>
      <c r="G34">
        <v>30403</v>
      </c>
      <c r="H34">
        <v>968</v>
      </c>
      <c r="I34">
        <v>7620</v>
      </c>
      <c r="J34" s="2">
        <f t="shared" si="0"/>
        <v>0.16215173478105108</v>
      </c>
      <c r="K34" s="2">
        <f t="shared" si="1"/>
        <v>0.83784826521894895</v>
      </c>
      <c r="L34" s="2">
        <f t="shared" si="2"/>
        <v>3.1838963260204585E-2</v>
      </c>
      <c r="M34" s="2">
        <f t="shared" si="3"/>
        <v>0.25063316120119727</v>
      </c>
    </row>
    <row r="35" spans="1:13">
      <c r="A35" t="s">
        <v>10</v>
      </c>
      <c r="B35">
        <v>0.14574000000000001</v>
      </c>
      <c r="C35">
        <v>0.14862</v>
      </c>
      <c r="D35" s="2">
        <v>0.31490000000000001</v>
      </c>
      <c r="E35">
        <v>36633</v>
      </c>
      <c r="F35">
        <v>5891</v>
      </c>
      <c r="G35">
        <v>30742</v>
      </c>
      <c r="H35">
        <v>838</v>
      </c>
      <c r="I35">
        <v>7546</v>
      </c>
      <c r="J35" s="2">
        <f t="shared" si="0"/>
        <v>0.16081129036660935</v>
      </c>
      <c r="K35" s="2">
        <f t="shared" si="1"/>
        <v>0.83918870963339065</v>
      </c>
      <c r="L35" s="2">
        <f t="shared" si="2"/>
        <v>2.725912432502765E-2</v>
      </c>
      <c r="M35" s="2">
        <f t="shared" si="3"/>
        <v>0.24546223407715828</v>
      </c>
    </row>
    <row r="36" spans="1:13">
      <c r="A36" t="s">
        <v>12</v>
      </c>
      <c r="B36">
        <v>0.17979000000000001</v>
      </c>
      <c r="C36">
        <v>0.18902099999999999</v>
      </c>
      <c r="D36" s="2">
        <v>0.17799999999999999</v>
      </c>
      <c r="E36">
        <v>44687</v>
      </c>
      <c r="F36">
        <v>4676</v>
      </c>
      <c r="G36">
        <v>40011</v>
      </c>
      <c r="H36">
        <v>1080</v>
      </c>
      <c r="I36">
        <v>9637</v>
      </c>
      <c r="J36" s="2">
        <f t="shared" si="0"/>
        <v>0.10463893302302683</v>
      </c>
      <c r="K36" s="2">
        <f t="shared" si="1"/>
        <v>0.89536106697697315</v>
      </c>
      <c r="L36" s="2">
        <f t="shared" si="2"/>
        <v>2.699257704131364E-2</v>
      </c>
      <c r="M36" s="2">
        <f t="shared" si="3"/>
        <v>0.24085876383994401</v>
      </c>
    </row>
    <row r="37" spans="1:13">
      <c r="A37" t="s">
        <v>14</v>
      </c>
      <c r="D37" s="2">
        <v>0.26960000000000001</v>
      </c>
      <c r="E37">
        <v>43323</v>
      </c>
      <c r="F37">
        <v>4547</v>
      </c>
      <c r="G37">
        <v>38776</v>
      </c>
      <c r="H37">
        <v>1063</v>
      </c>
      <c r="I37">
        <v>9387</v>
      </c>
      <c r="J37" s="2">
        <f t="shared" si="0"/>
        <v>0.10495579715162846</v>
      </c>
      <c r="K37" s="2">
        <f t="shared" si="1"/>
        <v>0.8950442028483715</v>
      </c>
      <c r="L37" s="2">
        <f t="shared" si="2"/>
        <v>2.7413864245925314E-2</v>
      </c>
      <c r="M37" s="2">
        <f t="shared" si="3"/>
        <v>0.24208273158654839</v>
      </c>
    </row>
    <row r="38" spans="1:13">
      <c r="A38" t="s">
        <v>15</v>
      </c>
      <c r="B38">
        <v>0.115005</v>
      </c>
      <c r="C38">
        <v>0.108471</v>
      </c>
      <c r="D38" s="2">
        <v>0.19350000000000001</v>
      </c>
      <c r="E38">
        <v>46632</v>
      </c>
      <c r="F38">
        <v>3824</v>
      </c>
      <c r="G38">
        <v>42808</v>
      </c>
      <c r="H38">
        <v>1085</v>
      </c>
      <c r="I38">
        <v>10153</v>
      </c>
      <c r="J38" s="2">
        <f t="shared" si="0"/>
        <v>8.2003774232286844E-2</v>
      </c>
      <c r="K38" s="2">
        <f t="shared" si="1"/>
        <v>0.91799622576771311</v>
      </c>
      <c r="L38" s="2">
        <f t="shared" si="2"/>
        <v>2.5345729770136424E-2</v>
      </c>
      <c r="M38" s="2">
        <f t="shared" si="3"/>
        <v>0.237175294337507</v>
      </c>
    </row>
    <row r="39" spans="1:13">
      <c r="A39" t="s">
        <v>17</v>
      </c>
      <c r="B39">
        <v>0.19272</v>
      </c>
      <c r="C39">
        <v>0.20850099999999999</v>
      </c>
      <c r="D39" s="2">
        <v>0.3024</v>
      </c>
      <c r="E39">
        <v>44480</v>
      </c>
      <c r="F39">
        <v>4605</v>
      </c>
      <c r="G39">
        <v>39875</v>
      </c>
      <c r="H39">
        <v>1082</v>
      </c>
      <c r="I39">
        <v>9596</v>
      </c>
      <c r="J39" s="2">
        <f t="shared" si="0"/>
        <v>0.1035296762589928</v>
      </c>
      <c r="K39" s="2">
        <f t="shared" si="1"/>
        <v>0.89647032374100721</v>
      </c>
      <c r="L39" s="2">
        <f t="shared" si="2"/>
        <v>2.7134796238244514E-2</v>
      </c>
      <c r="M39" s="2">
        <f t="shared" si="3"/>
        <v>0.24065203761755485</v>
      </c>
    </row>
    <row r="40" spans="1:13">
      <c r="B40" s="7">
        <f>AVERAGE(B34:B39)</f>
        <v>0.1478188</v>
      </c>
      <c r="C40" s="7">
        <f t="shared" ref="C40:M40" si="7">AVERAGE(C34:C39)</f>
        <v>0.15239159999999999</v>
      </c>
      <c r="D40" s="8">
        <f t="shared" si="7"/>
        <v>0.27631666666666671</v>
      </c>
      <c r="E40" s="7">
        <f t="shared" si="7"/>
        <v>42007</v>
      </c>
      <c r="F40" s="9">
        <f t="shared" si="7"/>
        <v>4904.5</v>
      </c>
      <c r="G40" s="9">
        <f t="shared" si="7"/>
        <v>37102.5</v>
      </c>
      <c r="H40" s="9">
        <f t="shared" si="7"/>
        <v>1019.3333333333334</v>
      </c>
      <c r="I40" s="9">
        <f t="shared" si="7"/>
        <v>8989.8333333333339</v>
      </c>
      <c r="J40" s="8">
        <f t="shared" si="7"/>
        <v>0.11968186763559924</v>
      </c>
      <c r="K40" s="8">
        <f t="shared" si="7"/>
        <v>0.88031813236440071</v>
      </c>
      <c r="L40" s="8">
        <f t="shared" si="7"/>
        <v>2.7664175813475356E-2</v>
      </c>
      <c r="M40" s="8">
        <f t="shared" si="7"/>
        <v>0.24281070377665162</v>
      </c>
    </row>
    <row r="41" spans="1:13">
      <c r="D41" s="2"/>
      <c r="J41" s="2"/>
      <c r="K41" s="2"/>
      <c r="L41" s="2"/>
      <c r="M41" s="2"/>
    </row>
    <row r="42" spans="1:13" s="3" customFormat="1">
      <c r="A42" s="3" t="s">
        <v>21</v>
      </c>
      <c r="B42" s="1" t="s">
        <v>1</v>
      </c>
      <c r="C42" s="1" t="s">
        <v>2</v>
      </c>
      <c r="D42" s="1" t="s">
        <v>3</v>
      </c>
      <c r="E42" s="1" t="s">
        <v>4</v>
      </c>
      <c r="F42" s="1" t="s">
        <v>8</v>
      </c>
      <c r="G42" s="1" t="s">
        <v>27</v>
      </c>
      <c r="H42" s="1" t="s">
        <v>25</v>
      </c>
      <c r="I42" s="1" t="s">
        <v>24</v>
      </c>
      <c r="J42" s="1" t="s">
        <v>5</v>
      </c>
      <c r="K42" s="1" t="s">
        <v>6</v>
      </c>
      <c r="L42" s="1" t="s">
        <v>26</v>
      </c>
      <c r="M42" s="1" t="s">
        <v>23</v>
      </c>
    </row>
    <row r="43" spans="1:13">
      <c r="A43" t="s">
        <v>9</v>
      </c>
      <c r="B43">
        <v>0.201206</v>
      </c>
      <c r="C43">
        <v>0.20352300000000001</v>
      </c>
      <c r="D43" s="2">
        <v>0.4027</v>
      </c>
      <c r="E43">
        <v>26020</v>
      </c>
      <c r="F43">
        <v>4844</v>
      </c>
      <c r="G43">
        <v>21176</v>
      </c>
      <c r="H43">
        <v>1212</v>
      </c>
      <c r="I43">
        <v>5199</v>
      </c>
      <c r="J43" s="2">
        <f t="shared" si="0"/>
        <v>0.18616448885472714</v>
      </c>
      <c r="K43" s="2">
        <f t="shared" si="1"/>
        <v>0.81383551114527286</v>
      </c>
      <c r="L43" s="2">
        <f t="shared" si="2"/>
        <v>5.723460521344919E-2</v>
      </c>
      <c r="M43" s="2">
        <f t="shared" si="3"/>
        <v>0.24551378919531544</v>
      </c>
    </row>
    <row r="44" spans="1:13">
      <c r="A44" t="s">
        <v>10</v>
      </c>
      <c r="B44">
        <v>0.316689</v>
      </c>
      <c r="C44">
        <v>0.32125799999999999</v>
      </c>
      <c r="D44" s="2">
        <v>0.29899999999999999</v>
      </c>
      <c r="E44">
        <v>35287</v>
      </c>
      <c r="F44">
        <v>3590</v>
      </c>
      <c r="G44">
        <v>31697</v>
      </c>
      <c r="H44">
        <v>1665</v>
      </c>
      <c r="I44">
        <v>7097</v>
      </c>
      <c r="J44" s="2">
        <f t="shared" si="0"/>
        <v>0.10173718366537252</v>
      </c>
      <c r="K44" s="2">
        <f t="shared" si="1"/>
        <v>0.89826281633462746</v>
      </c>
      <c r="L44" s="2">
        <f t="shared" si="2"/>
        <v>5.2528630469760543E-2</v>
      </c>
      <c r="M44" s="2">
        <f t="shared" si="3"/>
        <v>0.22390131558191628</v>
      </c>
    </row>
    <row r="45" spans="1:13">
      <c r="A45" t="s">
        <v>12</v>
      </c>
      <c r="B45">
        <v>0.49959500000000001</v>
      </c>
      <c r="C45">
        <v>0.55548699999999995</v>
      </c>
      <c r="D45" s="2">
        <v>0.28370000000000001</v>
      </c>
      <c r="E45">
        <v>31969</v>
      </c>
      <c r="F45">
        <v>3450</v>
      </c>
      <c r="G45">
        <v>28519</v>
      </c>
      <c r="H45">
        <v>1366</v>
      </c>
      <c r="I45">
        <v>6683</v>
      </c>
      <c r="J45" s="2">
        <f t="shared" si="0"/>
        <v>0.10791704463699209</v>
      </c>
      <c r="K45" s="2">
        <f t="shared" si="1"/>
        <v>0.89208295536300797</v>
      </c>
      <c r="L45" s="2">
        <f t="shared" si="2"/>
        <v>4.7897892632981519E-2</v>
      </c>
      <c r="M45" s="2">
        <f t="shared" si="3"/>
        <v>0.23433500473368632</v>
      </c>
    </row>
    <row r="46" spans="1:13">
      <c r="A46" t="s">
        <v>14</v>
      </c>
      <c r="B46">
        <v>0.14201</v>
      </c>
      <c r="C46">
        <v>0.147228</v>
      </c>
      <c r="D46" s="2">
        <v>0.25430000000000003</v>
      </c>
      <c r="E46">
        <v>36389</v>
      </c>
      <c r="F46">
        <v>3020</v>
      </c>
      <c r="G46">
        <v>33369</v>
      </c>
      <c r="H46">
        <v>1533</v>
      </c>
      <c r="I46">
        <v>7323</v>
      </c>
      <c r="J46" s="2">
        <f t="shared" si="0"/>
        <v>8.2992113001181672E-2</v>
      </c>
      <c r="K46" s="2">
        <f t="shared" si="1"/>
        <v>0.9170078869988183</v>
      </c>
      <c r="L46" s="2">
        <f t="shared" si="2"/>
        <v>4.5940843297671494E-2</v>
      </c>
      <c r="M46" s="2">
        <f t="shared" si="3"/>
        <v>0.21945518295423896</v>
      </c>
    </row>
    <row r="47" spans="1:13">
      <c r="A47" t="s">
        <v>15</v>
      </c>
      <c r="B47">
        <v>0.54125000000000001</v>
      </c>
      <c r="C47">
        <v>0.59477599999999997</v>
      </c>
      <c r="D47" s="2">
        <v>0.2276</v>
      </c>
      <c r="E47">
        <v>38628</v>
      </c>
      <c r="F47">
        <v>3365</v>
      </c>
      <c r="G47">
        <v>35263</v>
      </c>
      <c r="H47">
        <v>1660</v>
      </c>
      <c r="I47">
        <v>7713</v>
      </c>
      <c r="J47" s="2">
        <f t="shared" si="0"/>
        <v>8.7112975044009527E-2</v>
      </c>
      <c r="K47" s="2">
        <f t="shared" si="1"/>
        <v>0.9128870249559905</v>
      </c>
      <c r="L47" s="2">
        <f t="shared" si="2"/>
        <v>4.7074837648526782E-2</v>
      </c>
      <c r="M47" s="2">
        <f t="shared" si="3"/>
        <v>0.21872784505005247</v>
      </c>
    </row>
    <row r="48" spans="1:13">
      <c r="A48" t="s">
        <v>17</v>
      </c>
      <c r="B48">
        <v>0.13164100000000001</v>
      </c>
      <c r="C48">
        <v>0.14493</v>
      </c>
      <c r="D48" s="2">
        <v>0.29289999999999999</v>
      </c>
      <c r="E48">
        <v>29677</v>
      </c>
      <c r="F48">
        <v>4865</v>
      </c>
      <c r="G48">
        <v>24812</v>
      </c>
      <c r="H48">
        <v>1371</v>
      </c>
      <c r="I48">
        <v>5535</v>
      </c>
      <c r="J48" s="2">
        <f t="shared" si="0"/>
        <v>0.16393166425177746</v>
      </c>
      <c r="K48" s="2">
        <f t="shared" si="1"/>
        <v>0.83606833574822248</v>
      </c>
      <c r="L48" s="2">
        <f t="shared" si="2"/>
        <v>5.5255521521844271E-2</v>
      </c>
      <c r="M48" s="2">
        <f t="shared" si="3"/>
        <v>0.2230775431242947</v>
      </c>
    </row>
    <row r="49" spans="1:14">
      <c r="A49" t="s">
        <v>18</v>
      </c>
      <c r="B49">
        <v>0.33652700000000002</v>
      </c>
      <c r="C49">
        <v>0.33783200000000002</v>
      </c>
      <c r="D49" s="2">
        <v>0.47549999999999998</v>
      </c>
      <c r="E49">
        <v>23706</v>
      </c>
      <c r="F49">
        <v>5706</v>
      </c>
      <c r="G49">
        <v>18000</v>
      </c>
      <c r="H49">
        <v>1090</v>
      </c>
      <c r="I49">
        <v>4161</v>
      </c>
      <c r="J49" s="2">
        <f t="shared" si="0"/>
        <v>0.24069855732725892</v>
      </c>
      <c r="K49" s="2">
        <f t="shared" si="1"/>
        <v>0.75930144267274113</v>
      </c>
      <c r="L49" s="2">
        <f t="shared" si="2"/>
        <v>6.0555555555555557E-2</v>
      </c>
      <c r="M49" s="2">
        <f t="shared" si="3"/>
        <v>0.23116666666666666</v>
      </c>
    </row>
    <row r="50" spans="1:14">
      <c r="B50" s="7">
        <f>AVERAGE(B43:B49)</f>
        <v>0.30984542857142855</v>
      </c>
      <c r="C50" s="7">
        <f t="shared" ref="C50:M50" si="8">AVERAGE(C43:C49)</f>
        <v>0.32929057142857138</v>
      </c>
      <c r="D50" s="8">
        <f t="shared" si="8"/>
        <v>0.31938571428571427</v>
      </c>
      <c r="E50" s="7">
        <f t="shared" si="8"/>
        <v>31668</v>
      </c>
      <c r="F50" s="7">
        <f t="shared" si="8"/>
        <v>4120</v>
      </c>
      <c r="G50" s="7">
        <f t="shared" si="8"/>
        <v>27548</v>
      </c>
      <c r="H50" s="9">
        <f t="shared" si="8"/>
        <v>1413.8571428571429</v>
      </c>
      <c r="I50" s="9">
        <f t="shared" si="8"/>
        <v>6244.4285714285716</v>
      </c>
      <c r="J50" s="8">
        <f t="shared" si="8"/>
        <v>0.13865057525447419</v>
      </c>
      <c r="K50" s="8">
        <f t="shared" si="8"/>
        <v>0.86134942474552567</v>
      </c>
      <c r="L50" s="8">
        <f t="shared" si="8"/>
        <v>5.235541233425562E-2</v>
      </c>
      <c r="M50" s="8">
        <f t="shared" si="8"/>
        <v>0.22802533532945296</v>
      </c>
    </row>
    <row r="51" spans="1:14">
      <c r="D51" s="2"/>
      <c r="J51" s="2" t="s">
        <v>29</v>
      </c>
      <c r="K51" s="2" t="s">
        <v>30</v>
      </c>
      <c r="L51" s="2" t="s">
        <v>31</v>
      </c>
      <c r="M51" s="2"/>
    </row>
    <row r="52" spans="1:14">
      <c r="B52">
        <v>2.7709700000000002E-3</v>
      </c>
      <c r="C52">
        <v>2.7791299999999999E-3</v>
      </c>
      <c r="D52" s="2">
        <v>8.7300000000000003E-2</v>
      </c>
      <c r="E52">
        <v>28173</v>
      </c>
      <c r="F52">
        <v>8948.5</v>
      </c>
      <c r="G52">
        <v>19224.5</v>
      </c>
      <c r="H52">
        <v>0</v>
      </c>
      <c r="I52">
        <v>0</v>
      </c>
      <c r="J52" s="2">
        <v>0.3161332698564</v>
      </c>
      <c r="K52" s="2">
        <v>0.68386673014359989</v>
      </c>
      <c r="L52" s="2">
        <v>0</v>
      </c>
      <c r="M52" s="2">
        <v>0</v>
      </c>
      <c r="N52" s="2">
        <f xml:space="preserve"> 1-L52-M52</f>
        <v>1</v>
      </c>
    </row>
    <row r="53" spans="1:14" ht="21" customHeight="1">
      <c r="B53">
        <v>8.2318950000000012E-3</v>
      </c>
      <c r="C53">
        <v>8.5160433333333323E-3</v>
      </c>
      <c r="D53" s="2">
        <v>0.1268878</v>
      </c>
      <c r="E53">
        <v>81911</v>
      </c>
      <c r="F53" s="10">
        <v>23164.666666666668</v>
      </c>
      <c r="G53" s="10">
        <v>58746.333333333336</v>
      </c>
      <c r="H53" s="10">
        <v>1247.6666666666667</v>
      </c>
      <c r="I53">
        <v>9936</v>
      </c>
      <c r="J53" s="2">
        <v>0.28199632262149299</v>
      </c>
      <c r="K53" s="2">
        <v>0.71800367737850701</v>
      </c>
      <c r="L53" s="2">
        <v>2.2185094687528276E-2</v>
      </c>
      <c r="M53" s="2">
        <v>0.16883664456060324</v>
      </c>
      <c r="N53" s="2">
        <f t="shared" ref="N53:N57" si="9" xml:space="preserve"> 1-L53-M53</f>
        <v>0.80897826075186852</v>
      </c>
    </row>
    <row r="54" spans="1:14">
      <c r="B54">
        <v>5.4507549999999998E-3</v>
      </c>
      <c r="C54">
        <v>5.8996100000000004E-3</v>
      </c>
      <c r="D54" s="2">
        <v>0.16885</v>
      </c>
      <c r="E54">
        <v>236819</v>
      </c>
      <c r="F54" s="10">
        <v>26245.75</v>
      </c>
      <c r="G54" s="10">
        <v>210573.25</v>
      </c>
      <c r="H54" s="10">
        <v>3662.25</v>
      </c>
      <c r="I54" s="10">
        <v>55724.25</v>
      </c>
      <c r="J54" s="2">
        <v>0.11174886099792777</v>
      </c>
      <c r="K54" s="2">
        <v>0.88825113900207231</v>
      </c>
      <c r="L54" s="2">
        <v>1.7124016321792276E-2</v>
      </c>
      <c r="M54" s="2">
        <v>0.26451682208823313</v>
      </c>
      <c r="N54" s="2">
        <f t="shared" si="9"/>
        <v>0.71835916158997459</v>
      </c>
    </row>
    <row r="55" spans="1:14">
      <c r="B55">
        <v>4.4078533333333336E-2</v>
      </c>
      <c r="C55">
        <v>4.4698416666666664E-2</v>
      </c>
      <c r="D55" s="2">
        <v>0.24442</v>
      </c>
      <c r="E55" s="10">
        <v>45153.8</v>
      </c>
      <c r="F55" s="10">
        <v>2892.8</v>
      </c>
      <c r="G55" s="10">
        <v>42263</v>
      </c>
      <c r="H55" s="10">
        <v>579.79999999999995</v>
      </c>
      <c r="I55">
        <v>11272</v>
      </c>
      <c r="J55" s="2">
        <v>6.5760083270392122E-2</v>
      </c>
      <c r="K55" s="2">
        <v>0.93428415864439796</v>
      </c>
      <c r="L55" s="2">
        <v>1.3664392542785026E-2</v>
      </c>
      <c r="M55" s="2">
        <v>0.26685205035062565</v>
      </c>
      <c r="N55" s="2">
        <f t="shared" si="9"/>
        <v>0.71948355710658929</v>
      </c>
    </row>
    <row r="56" spans="1:14">
      <c r="B56">
        <v>0.1478188</v>
      </c>
      <c r="C56">
        <v>0.15239159999999999</v>
      </c>
      <c r="D56" s="2">
        <v>0.27631666666666671</v>
      </c>
      <c r="E56">
        <v>42007</v>
      </c>
      <c r="F56" s="10">
        <v>4904.5</v>
      </c>
      <c r="G56" s="10">
        <v>37102.5</v>
      </c>
      <c r="H56" s="10">
        <v>1019.3333333333334</v>
      </c>
      <c r="I56" s="10">
        <v>8989.8333333333339</v>
      </c>
      <c r="J56" s="2">
        <v>0.11968186763559924</v>
      </c>
      <c r="K56" s="2">
        <v>0.88031813236440071</v>
      </c>
      <c r="L56" s="2">
        <v>2.7664175813475356E-2</v>
      </c>
      <c r="M56" s="2">
        <v>0.24281070377665162</v>
      </c>
      <c r="N56" s="2">
        <f t="shared" si="9"/>
        <v>0.72952512040987305</v>
      </c>
    </row>
    <row r="57" spans="1:14">
      <c r="B57">
        <v>0.30984542857142855</v>
      </c>
      <c r="C57">
        <v>0.32929057142857138</v>
      </c>
      <c r="D57" s="2">
        <v>0.31938571428571427</v>
      </c>
      <c r="E57">
        <v>31668</v>
      </c>
      <c r="F57">
        <v>4120</v>
      </c>
      <c r="G57">
        <v>27548</v>
      </c>
      <c r="H57" s="10">
        <v>1413.8571428571429</v>
      </c>
      <c r="I57" s="10">
        <v>6244.4285714285716</v>
      </c>
      <c r="J57" s="2">
        <v>0.13865057525447419</v>
      </c>
      <c r="K57" s="2">
        <v>0.86134942474552567</v>
      </c>
      <c r="L57" s="2">
        <v>5.235541233425562E-2</v>
      </c>
      <c r="M57" s="2">
        <v>0.22802533532945296</v>
      </c>
      <c r="N57" s="2">
        <f t="shared" si="9"/>
        <v>0.71961925233629143</v>
      </c>
    </row>
    <row r="58" spans="1:14">
      <c r="L58" s="2">
        <f t="shared" ref="L58:N58" si="10">AVERAGE(L52:L57)</f>
        <v>2.2165515283306094E-2</v>
      </c>
      <c r="M58" s="2">
        <f t="shared" si="10"/>
        <v>0.19517359268426107</v>
      </c>
      <c r="N58" s="2">
        <f t="shared" si="10"/>
        <v>0.78266089203243272</v>
      </c>
    </row>
    <row r="101" spans="13:14">
      <c r="M101" t="s">
        <v>29</v>
      </c>
      <c r="N101" t="s">
        <v>30</v>
      </c>
    </row>
    <row r="102" spans="13:14">
      <c r="M102" s="2">
        <f>AVERAGE(J52:J57)</f>
        <v>0.17232849660604774</v>
      </c>
      <c r="N102" s="2">
        <f>AVERAGE(K52:K57)</f>
        <v>0.82767887704641729</v>
      </c>
    </row>
  </sheetData>
  <pageMargins left="0.75" right="0.75" top="1" bottom="1" header="0.5" footer="0.5"/>
  <pageSetup orientation="portrait" horizontalDpi="4294967292" verticalDpi="4294967292"/>
  <drawing r:id="rId1"/>
  <tableParts count="1">
    <tablePart r:id="rId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Auburn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Marshall</dc:creator>
  <cp:lastModifiedBy>Andrew Marshall</cp:lastModifiedBy>
  <dcterms:created xsi:type="dcterms:W3CDTF">2015-03-17T16:02:11Z</dcterms:created>
  <dcterms:modified xsi:type="dcterms:W3CDTF">2015-03-19T00:00:33Z</dcterms:modified>
</cp:coreProperties>
</file>