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Dropbox\Workspace\code\pim-sim\config\"/>
    </mc:Choice>
  </mc:AlternateContent>
  <xr:revisionPtr revIDLastSave="0" documentId="13_ncr:1_{EAEEC812-EAC1-4E79-A66A-6F73C3BC561C}" xr6:coauthVersionLast="47" xr6:coauthVersionMax="47" xr10:uidLastSave="{00000000-0000-0000-0000-000000000000}"/>
  <bookViews>
    <workbookView xWindow="11370" yWindow="3930" windowWidth="28800" windowHeight="15345" xr2:uid="{00000000-000D-0000-FFFF-FFFF00000000}"/>
  </bookViews>
  <sheets>
    <sheet name="DC综合结果" sheetId="1" r:id="rId1"/>
    <sheet name="MC读写功耗" sheetId="2" r:id="rId2"/>
    <sheet name="PIM_arr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L24" i="1"/>
  <c r="K24" i="1"/>
  <c r="K10" i="1" l="1"/>
  <c r="K13" i="1"/>
  <c r="J13" i="1"/>
  <c r="K12" i="1"/>
  <c r="J12" i="1"/>
  <c r="J10" i="1"/>
  <c r="K9" i="1"/>
  <c r="J9" i="1"/>
  <c r="K8" i="1"/>
  <c r="J8" i="1"/>
  <c r="J7" i="1"/>
  <c r="J4" i="1"/>
  <c r="K4" i="1"/>
  <c r="J5" i="1"/>
  <c r="K5" i="1"/>
  <c r="J6" i="1"/>
  <c r="K6" i="1"/>
  <c r="K7" i="1"/>
  <c r="J11" i="1"/>
  <c r="K11" i="1"/>
  <c r="J16" i="1"/>
  <c r="K16" i="1"/>
  <c r="J17" i="1"/>
  <c r="K17" i="1"/>
  <c r="J18" i="1"/>
  <c r="K18" i="1"/>
  <c r="K3" i="1"/>
  <c r="J3" i="1"/>
  <c r="E17" i="2"/>
  <c r="E20" i="2"/>
  <c r="H19" i="1"/>
  <c r="H18" i="1"/>
  <c r="H20" i="2" l="1"/>
  <c r="H17" i="2"/>
  <c r="H14" i="2"/>
  <c r="D20" i="2"/>
  <c r="D17" i="2"/>
  <c r="D14" i="2"/>
  <c r="C20" i="2"/>
  <c r="C17" i="2"/>
  <c r="C14" i="2"/>
  <c r="H11" i="1" l="1"/>
  <c r="H28" i="1" l="1"/>
  <c r="H13" i="1"/>
  <c r="H12" i="1"/>
  <c r="B28" i="2" l="1"/>
  <c r="B20" i="2"/>
  <c r="B25" i="2"/>
  <c r="B17" i="2"/>
  <c r="B14" i="2"/>
  <c r="H26" i="1"/>
  <c r="H25" i="1"/>
  <c r="H24" i="1"/>
  <c r="H23" i="1"/>
  <c r="H22" i="1"/>
  <c r="H3" i="1"/>
  <c r="H4" i="1"/>
  <c r="H5" i="1"/>
  <c r="H6" i="1"/>
  <c r="H7" i="1"/>
  <c r="H39" i="1"/>
  <c r="H38" i="1"/>
  <c r="H37" i="1"/>
  <c r="H10" i="1"/>
  <c r="H34" i="1"/>
  <c r="H8" i="1"/>
  <c r="H35" i="1"/>
  <c r="H36" i="1"/>
  <c r="H14" i="1" l="1"/>
  <c r="H15" i="1"/>
  <c r="H9" i="1" l="1"/>
  <c r="H17" i="1" l="1"/>
  <c r="H16" i="1"/>
  <c r="H27" i="1" l="1"/>
  <c r="H29" i="1"/>
  <c r="G20" i="2" l="1"/>
  <c r="G17" i="2"/>
  <c r="G28" i="2"/>
  <c r="G25" i="2"/>
  <c r="G14" i="2"/>
  <c r="B5" i="2"/>
  <c r="H32" i="1" l="1"/>
  <c r="H33" i="1"/>
</calcChain>
</file>

<file path=xl/sharedStrings.xml><?xml version="1.0" encoding="utf-8"?>
<sst xmlns="http://schemas.openxmlformats.org/spreadsheetml/2006/main" count="163" uniqueCount="116">
  <si>
    <r>
      <rPr>
        <sz val="11"/>
        <color rgb="FF000000"/>
        <rFont val="Noto Sans CJK SC"/>
        <family val="2"/>
        <charset val="1"/>
      </rPr>
      <t>面积</t>
    </r>
    <r>
      <rPr>
        <sz val="11"/>
        <color theme="1"/>
        <rFont val="等线"/>
        <family val="2"/>
        <scheme val="minor"/>
      </rPr>
      <t>(um^2)</t>
    </r>
  </si>
  <si>
    <r>
      <rPr>
        <sz val="11"/>
        <color rgb="FF000000"/>
        <rFont val="Noto Sans CJK SC"/>
        <family val="2"/>
        <charset val="1"/>
      </rPr>
      <t>综合功耗</t>
    </r>
    <r>
      <rPr>
        <sz val="11"/>
        <color theme="1"/>
        <rFont val="等线"/>
        <family val="2"/>
        <scheme val="minor"/>
      </rPr>
      <t>(mW)</t>
    </r>
  </si>
  <si>
    <r>
      <t>PT</t>
    </r>
    <r>
      <rPr>
        <sz val="11"/>
        <color rgb="FF000000"/>
        <rFont val="Noto Sans CJK SC"/>
        <family val="2"/>
        <charset val="1"/>
      </rPr>
      <t>总功耗</t>
    </r>
    <r>
      <rPr>
        <sz val="11"/>
        <color theme="1"/>
        <rFont val="等线"/>
        <family val="2"/>
        <scheme val="minor"/>
      </rPr>
      <t>(W)</t>
    </r>
    <phoneticPr fontId="3" type="noConversion"/>
  </si>
  <si>
    <t>PT internal(W)</t>
    <phoneticPr fontId="3" type="noConversion"/>
  </si>
  <si>
    <t>PT Switch(W)</t>
    <phoneticPr fontId="3" type="noConversion"/>
  </si>
  <si>
    <r>
      <t>PT</t>
    </r>
    <r>
      <rPr>
        <sz val="11"/>
        <color rgb="FF000000"/>
        <rFont val="Noto Sans CJK SC"/>
        <family val="2"/>
        <charset val="1"/>
      </rPr>
      <t>静态</t>
    </r>
    <r>
      <rPr>
        <sz val="11"/>
        <color theme="1"/>
        <rFont val="等线"/>
        <family val="2"/>
        <scheme val="minor"/>
      </rPr>
      <t>(W)</t>
    </r>
    <phoneticPr fontId="3" type="noConversion"/>
  </si>
  <si>
    <t>addertree_16_8（simple_2拍)</t>
    <phoneticPr fontId="3" type="noConversion"/>
  </si>
  <si>
    <t>500MHz</t>
    <phoneticPr fontId="3" type="noConversion"/>
  </si>
  <si>
    <t>base_svt_c35_ssg_cworst_max_0p72_0c.db</t>
    <phoneticPr fontId="3" type="noConversion"/>
  </si>
  <si>
    <t>PT动态(W)</t>
    <phoneticPr fontId="3" type="noConversion"/>
  </si>
  <si>
    <t>base_svt_c35_tt_ctypical_max_0p90v_85c.db</t>
    <phoneticPr fontId="3" type="noConversion"/>
  </si>
  <si>
    <t>pim_accumulate</t>
    <phoneticPr fontId="1" type="noConversion"/>
  </si>
  <si>
    <t>Sparse_network</t>
    <phoneticPr fontId="1" type="noConversion"/>
  </si>
  <si>
    <t>meta_ping_pong</t>
    <phoneticPr fontId="1" type="noConversion"/>
  </si>
  <si>
    <t>fm_ping_pong</t>
    <phoneticPr fontId="1" type="noConversion"/>
  </si>
  <si>
    <t>Config</t>
    <phoneticPr fontId="5" type="noConversion"/>
  </si>
  <si>
    <t>INS-RAM</t>
    <phoneticPr fontId="5" type="noConversion"/>
  </si>
  <si>
    <t>Meta-RF</t>
    <phoneticPr fontId="5" type="noConversion"/>
  </si>
  <si>
    <t>Total cache size (bytes)</t>
  </si>
  <si>
    <t>131072（128KB_1024）</t>
    <phoneticPr fontId="5" type="noConversion"/>
  </si>
  <si>
    <t>16384(16KB_1024）</t>
    <phoneticPr fontId="5" type="noConversion"/>
  </si>
  <si>
    <t>Number of Words</t>
    <phoneticPr fontId="5" type="noConversion"/>
  </si>
  <si>
    <t>Number of Bits</t>
    <phoneticPr fontId="5" type="noConversion"/>
  </si>
  <si>
    <t>Size(KB)</t>
    <phoneticPr fontId="5" type="noConversion"/>
  </si>
  <si>
    <t>Multiplexer Width</t>
    <phoneticPr fontId="5" type="noConversion"/>
  </si>
  <si>
    <t>Number of Banks</t>
    <phoneticPr fontId="5" type="noConversion"/>
  </si>
  <si>
    <t>/</t>
    <phoneticPr fontId="5" type="noConversion"/>
  </si>
  <si>
    <t>activity(%)</t>
    <phoneticPr fontId="5" type="noConversion"/>
  </si>
  <si>
    <t>Frequency</t>
    <phoneticPr fontId="5" type="noConversion"/>
  </si>
  <si>
    <t>500MHz</t>
    <phoneticPr fontId="5" type="noConversion"/>
  </si>
  <si>
    <t>Technology size (nm)</t>
  </si>
  <si>
    <t>28nm</t>
    <phoneticPr fontId="5" type="noConversion"/>
  </si>
  <si>
    <t>base_svt_c35_tt_ctypical_0p9_85c.db</t>
    <phoneticPr fontId="3" type="noConversion"/>
  </si>
  <si>
    <t>Cache height (um)</t>
    <phoneticPr fontId="5" type="noConversion"/>
  </si>
  <si>
    <t>Cache width (um)</t>
    <phoneticPr fontId="5" type="noConversion"/>
  </si>
  <si>
    <t>Cache area (mm2)</t>
    <phoneticPr fontId="5" type="noConversion"/>
  </si>
  <si>
    <t>ICC_standby_c_selective_percharge(mA)</t>
    <phoneticPr fontId="5" type="noConversion"/>
  </si>
  <si>
    <t>ICC_standby_p_selective_percharge(mA)</t>
    <phoneticPr fontId="5" type="noConversion"/>
  </si>
  <si>
    <t>leakage_power_standby_selective_percharge(mW)</t>
    <phoneticPr fontId="5" type="noConversion"/>
  </si>
  <si>
    <t>icc_rd_c(mA)</t>
    <phoneticPr fontId="5" type="noConversion"/>
  </si>
  <si>
    <t>icc_rd_p(mA)</t>
    <phoneticPr fontId="5" type="noConversion"/>
  </si>
  <si>
    <t>icc_rd_avg0_power(mW)</t>
    <phoneticPr fontId="5" type="noConversion"/>
  </si>
  <si>
    <t>base_svt_c35_ssg_cworst_max_0p72_m40c.db(外围电压0p72,core电压0p81)</t>
    <phoneticPr fontId="1" type="noConversion"/>
  </si>
  <si>
    <t>128*6</t>
    <phoneticPr fontId="1" type="noConversion"/>
  </si>
  <si>
    <t>meta_ping_pong（macro,768*2）</t>
    <phoneticPr fontId="1" type="noConversion"/>
  </si>
  <si>
    <t>addertree_16_8_reg</t>
    <phoneticPr fontId="3" type="noConversion"/>
  </si>
  <si>
    <t>addertree_16_8_reg(reg,csd等都包含进去，一列的结果)</t>
    <phoneticPr fontId="3" type="noConversion"/>
  </si>
  <si>
    <t>meta_ping_pong（一列,48*2）</t>
    <phoneticPr fontId="1" type="noConversion"/>
  </si>
  <si>
    <t>6KB</t>
    <phoneticPr fontId="1" type="noConversion"/>
  </si>
  <si>
    <t>addertree_16_8_csd_no_reg</t>
    <phoneticPr fontId="3" type="noConversion"/>
  </si>
  <si>
    <t>pim_accumulate_base</t>
    <phoneticPr fontId="1" type="noConversion"/>
  </si>
  <si>
    <t>fm_ping_pong_1024_128(base)</t>
    <phoneticPr fontId="1" type="noConversion"/>
  </si>
  <si>
    <t>Leading_one_jump(支持输入稀疏额外开销)</t>
  </si>
  <si>
    <t>Leading_one(支持输入稀疏额外开销)</t>
  </si>
  <si>
    <t>shiftadd(16个)</t>
    <phoneticPr fontId="3" type="noConversion"/>
  </si>
  <si>
    <t>Res_scale(残差量化)</t>
    <phoneticPr fontId="3" type="noConversion"/>
  </si>
  <si>
    <t>IntAdder_8</t>
    <phoneticPr fontId="3" type="noConversion"/>
  </si>
  <si>
    <t>Mask-RAM</t>
    <phoneticPr fontId="1" type="noConversion"/>
  </si>
  <si>
    <t>1KB</t>
    <phoneticPr fontId="1" type="noConversion"/>
  </si>
  <si>
    <t>1KB(需要16个)</t>
    <phoneticPr fontId="1" type="noConversion"/>
  </si>
  <si>
    <t>/</t>
    <phoneticPr fontId="1" type="noConversion"/>
  </si>
  <si>
    <t>500MHz</t>
    <phoneticPr fontId="1" type="noConversion"/>
  </si>
  <si>
    <t>28nm</t>
    <phoneticPr fontId="1" type="noConversion"/>
  </si>
  <si>
    <t>IN-RAM/OUT-RAM(base)</t>
    <phoneticPr fontId="5" type="noConversion"/>
  </si>
  <si>
    <t>Global Memory</t>
    <phoneticPr fontId="1" type="noConversion"/>
  </si>
  <si>
    <t>pim_accumulate_base_buf（2列）</t>
    <phoneticPr fontId="1" type="noConversion"/>
  </si>
  <si>
    <t>pim_accumulate_buf（16列）</t>
    <phoneticPr fontId="1" type="noConversion"/>
  </si>
  <si>
    <t>Sparse_leading_one</t>
    <phoneticPr fontId="1" type="noConversion"/>
  </si>
  <si>
    <t>config</t>
    <phoneticPr fontId="1" type="noConversion"/>
  </si>
  <si>
    <t>total cache size</t>
    <phoneticPr fontId="1" type="noConversion"/>
  </si>
  <si>
    <t>number of bank</t>
    <phoneticPr fontId="1" type="noConversion"/>
  </si>
  <si>
    <t>Associativity</t>
    <phoneticPr fontId="1" type="noConversion"/>
  </si>
  <si>
    <t>Block size</t>
    <phoneticPr fontId="1" type="noConversion"/>
  </si>
  <si>
    <t>technology</t>
    <phoneticPr fontId="1" type="noConversion"/>
  </si>
  <si>
    <t>access time</t>
    <phoneticPr fontId="1" type="noConversion"/>
  </si>
  <si>
    <t>Total leakage power of a bank (mW)</t>
  </si>
  <si>
    <t>Total gate leakage power of a bank (mW)</t>
  </si>
  <si>
    <t>64MB</t>
    <phoneticPr fontId="1" type="noConversion"/>
  </si>
  <si>
    <t>dynamic write energy per access(nJ)</t>
    <phoneticPr fontId="1" type="noConversion"/>
  </si>
  <si>
    <t>dynamic read energy per access(nJ)</t>
    <phoneticPr fontId="1" type="noConversion"/>
  </si>
  <si>
    <t>cycle time(ns)</t>
    <phoneticPr fontId="1" type="noConversion"/>
  </si>
  <si>
    <t>bus  width</t>
    <phoneticPr fontId="1" type="noConversion"/>
  </si>
  <si>
    <t>32KB</t>
    <phoneticPr fontId="1" type="noConversion"/>
  </si>
  <si>
    <t>256KB_1024</t>
    <phoneticPr fontId="1" type="noConversion"/>
  </si>
  <si>
    <t>Mask-RAM_hybrid</t>
    <phoneticPr fontId="1" type="noConversion"/>
  </si>
  <si>
    <t>500MHZ</t>
    <phoneticPr fontId="1" type="noConversion"/>
  </si>
  <si>
    <t>28nm</t>
    <phoneticPr fontId="1" type="noConversion"/>
  </si>
  <si>
    <t>OUTPUT</t>
    <phoneticPr fontId="1" type="noConversion"/>
  </si>
  <si>
    <t>1Kb</t>
    <phoneticPr fontId="1" type="noConversion"/>
  </si>
  <si>
    <t>pim_compute(直接除以f)(+leading)</t>
    <phoneticPr fontId="3" type="noConversion"/>
  </si>
  <si>
    <r>
      <t xml:space="preserve">scale </t>
    </r>
    <r>
      <rPr>
        <b/>
        <sz val="11"/>
        <color rgb="FF000000"/>
        <rFont val="Noto Sans CJK SC"/>
        <family val="2"/>
        <charset val="1"/>
      </rPr>
      <t>（量化）</t>
    </r>
    <phoneticPr fontId="3" type="noConversion"/>
  </si>
  <si>
    <r>
      <t xml:space="preserve">mul </t>
    </r>
    <r>
      <rPr>
        <b/>
        <sz val="11"/>
        <color rgb="FF000000"/>
        <rFont val="Noto Sans CJK SC"/>
        <family val="2"/>
        <charset val="1"/>
      </rPr>
      <t>（位宽</t>
    </r>
    <r>
      <rPr>
        <b/>
        <sz val="11"/>
        <color theme="1"/>
        <rFont val="等线"/>
        <family val="2"/>
        <scheme val="minor"/>
      </rPr>
      <t>8bit</t>
    </r>
    <r>
      <rPr>
        <b/>
        <sz val="11"/>
        <color rgb="FF000000"/>
        <rFont val="Noto Sans CJK SC"/>
        <family val="2"/>
        <charset val="1"/>
      </rPr>
      <t>乘法）</t>
    </r>
  </si>
  <si>
    <r>
      <t xml:space="preserve">IntAdd_32 </t>
    </r>
    <r>
      <rPr>
        <b/>
        <sz val="11"/>
        <color rgb="FF000000"/>
        <rFont val="Noto Sans CJK SC"/>
        <family val="2"/>
        <charset val="1"/>
      </rPr>
      <t>（</t>
    </r>
    <r>
      <rPr>
        <b/>
        <sz val="11"/>
        <color theme="1"/>
        <rFont val="等线"/>
        <family val="2"/>
        <scheme val="minor"/>
      </rPr>
      <t>32</t>
    </r>
    <r>
      <rPr>
        <b/>
        <sz val="11"/>
        <color rgb="FF000000"/>
        <rFont val="Noto Sans CJK SC"/>
        <family val="2"/>
        <charset val="1"/>
      </rPr>
      <t>位</t>
    </r>
    <r>
      <rPr>
        <b/>
        <sz val="11"/>
        <color theme="1"/>
        <rFont val="等线"/>
        <family val="2"/>
        <scheme val="minor"/>
      </rPr>
      <t>int</t>
    </r>
    <r>
      <rPr>
        <b/>
        <sz val="11"/>
        <color rgb="FF000000"/>
        <rFont val="Noto Sans CJK SC"/>
        <family val="2"/>
        <charset val="1"/>
      </rPr>
      <t>加法器）</t>
    </r>
    <phoneticPr fontId="1" type="noConversion"/>
  </si>
  <si>
    <r>
      <t xml:space="preserve">scale </t>
    </r>
    <r>
      <rPr>
        <sz val="11"/>
        <color theme="1"/>
        <rFont val="Noto Sans CJK SC"/>
        <family val="2"/>
        <charset val="1"/>
      </rPr>
      <t>（量化）</t>
    </r>
    <phoneticPr fontId="3" type="noConversion"/>
  </si>
  <si>
    <r>
      <t xml:space="preserve">mul </t>
    </r>
    <r>
      <rPr>
        <sz val="11"/>
        <color theme="1"/>
        <rFont val="Noto Sans CJK SC"/>
        <family val="2"/>
        <charset val="1"/>
      </rPr>
      <t>（位宽</t>
    </r>
    <r>
      <rPr>
        <sz val="11"/>
        <color theme="1"/>
        <rFont val="等线"/>
        <family val="2"/>
        <charset val="1"/>
      </rPr>
      <t>8bit</t>
    </r>
    <r>
      <rPr>
        <sz val="11"/>
        <color theme="1"/>
        <rFont val="Noto Sans CJK SC"/>
        <family val="2"/>
        <charset val="1"/>
      </rPr>
      <t>乘法）</t>
    </r>
  </si>
  <si>
    <r>
      <t xml:space="preserve">IntAdd_32 </t>
    </r>
    <r>
      <rPr>
        <sz val="11"/>
        <color theme="1"/>
        <rFont val="Noto Sans CJK SC"/>
        <family val="2"/>
        <charset val="1"/>
      </rPr>
      <t>（</t>
    </r>
    <r>
      <rPr>
        <sz val="11"/>
        <color theme="1"/>
        <rFont val="等线"/>
        <family val="2"/>
        <charset val="1"/>
      </rPr>
      <t>32</t>
    </r>
    <r>
      <rPr>
        <sz val="11"/>
        <color theme="1"/>
        <rFont val="Noto Sans CJK SC"/>
        <family val="2"/>
        <charset val="1"/>
      </rPr>
      <t>位</t>
    </r>
    <r>
      <rPr>
        <sz val="11"/>
        <color theme="1"/>
        <rFont val="等线"/>
        <family val="2"/>
        <charset val="1"/>
      </rPr>
      <t>int</t>
    </r>
    <r>
      <rPr>
        <sz val="11"/>
        <color theme="1"/>
        <rFont val="Noto Sans CJK SC"/>
        <family val="2"/>
        <charset val="1"/>
      </rPr>
      <t>加法器）</t>
    </r>
  </si>
  <si>
    <r>
      <t>pim_compute(直接除以f)</t>
    </r>
    <r>
      <rPr>
        <sz val="11"/>
        <color rgb="FFFF0000"/>
        <rFont val="等线"/>
        <family val="3"/>
        <charset val="134"/>
      </rPr>
      <t>(include clock network internal)</t>
    </r>
    <phoneticPr fontId="3" type="noConversion"/>
  </si>
  <si>
    <t>静态 mW</t>
    <phoneticPr fontId="1" type="noConversion"/>
  </si>
  <si>
    <t>动态 mW</t>
    <phoneticPr fontId="1" type="noConversion"/>
  </si>
  <si>
    <t>addertree 1个（simple_2拍)</t>
    <phoneticPr fontId="3" type="noConversion"/>
  </si>
  <si>
    <t>addertree + csd decoder</t>
    <phoneticPr fontId="3" type="noConversion"/>
  </si>
  <si>
    <t>shiftadd(1个)</t>
    <phoneticPr fontId="3" type="noConversion"/>
  </si>
  <si>
    <t>result adder base 1个</t>
    <phoneticPr fontId="1" type="noConversion"/>
  </si>
  <si>
    <t>result adder csd 1个</t>
    <phoneticPr fontId="1" type="noConversion"/>
  </si>
  <si>
    <t>input buffer vs</t>
    <phoneticPr fontId="1" type="noConversion"/>
  </si>
  <si>
    <t>input buffer base</t>
    <phoneticPr fontId="1" type="noConversion"/>
  </si>
  <si>
    <t>ipu csd</t>
    <phoneticPr fontId="3" type="noConversion"/>
  </si>
  <si>
    <t>ipu base</t>
    <phoneticPr fontId="1" type="noConversion"/>
  </si>
  <si>
    <t>写</t>
    <phoneticPr fontId="1" type="noConversion"/>
  </si>
  <si>
    <t>算</t>
    <phoneticPr fontId="1" type="noConversion"/>
  </si>
  <si>
    <t>base</t>
    <phoneticPr fontId="1" type="noConversion"/>
  </si>
  <si>
    <t>bit sparse</t>
    <phoneticPr fontId="1" type="noConversion"/>
  </si>
  <si>
    <t>value sparse</t>
    <phoneticPr fontId="1" type="noConversion"/>
  </si>
  <si>
    <t>hybrid sparse</t>
    <phoneticPr fontId="1" type="noConversion"/>
  </si>
  <si>
    <t>W/bit</t>
    <phoneticPr fontId="1" type="noConversion"/>
  </si>
  <si>
    <t>mW/bit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</si>
</sst>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Noto Sans CJK SC"/>
      <family val="2"/>
      <charset val="1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000000"/>
      <name val="Noto Sans CJK SC"/>
      <family val="2"/>
      <charset val="1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"/>
    </font>
    <font>
      <sz val="11"/>
      <color theme="1"/>
      <name val="Noto Sans CJK SC"/>
      <family val="2"/>
      <charset val="1"/>
    </font>
    <font>
      <sz val="11"/>
      <color rgb="FF000000"/>
      <name val="等线"/>
      <family val="2"/>
      <charset val="1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0" tint="-0.499984740745262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1" fontId="0" fillId="0" borderId="0" xfId="0" applyNumberFormat="1"/>
    <xf numFmtId="0" fontId="4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11" fontId="6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1" fontId="4" fillId="0" borderId="0" xfId="0" applyNumberFormat="1" applyFont="1" applyFill="1" applyAlignment="1">
      <alignment horizontal="center"/>
    </xf>
    <xf numFmtId="0" fontId="6" fillId="0" borderId="1" xfId="0" applyFont="1" applyFill="1" applyBorder="1"/>
    <xf numFmtId="0" fontId="6" fillId="0" borderId="6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Fill="1"/>
    <xf numFmtId="0" fontId="4" fillId="0" borderId="5" xfId="0" applyFont="1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11" fontId="4" fillId="0" borderId="7" xfId="0" applyNumberFormat="1" applyFont="1" applyFill="1" applyBorder="1" applyAlignment="1">
      <alignment horizontal="center"/>
    </xf>
    <xf numFmtId="11" fontId="6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/>
    <xf numFmtId="0" fontId="6" fillId="0" borderId="0" xfId="0" applyFont="1" applyFill="1" applyAlignment="1">
      <alignment horizontal="center"/>
    </xf>
    <xf numFmtId="0" fontId="6" fillId="0" borderId="6" xfId="0" applyFont="1" applyFill="1" applyBorder="1" applyAlignment="1">
      <alignment horizontal="left"/>
    </xf>
    <xf numFmtId="11" fontId="6" fillId="0" borderId="6" xfId="0" applyNumberFormat="1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11" fontId="8" fillId="6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9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11" fontId="9" fillId="7" borderId="1" xfId="0" applyNumberFormat="1" applyFont="1" applyFill="1" applyBorder="1" applyAlignment="1">
      <alignment horizontal="center"/>
    </xf>
    <xf numFmtId="11" fontId="11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11" fontId="12" fillId="7" borderId="1" xfId="0" applyNumberFormat="1" applyFont="1" applyFill="1" applyBorder="1" applyAlignment="1">
      <alignment horizontal="center"/>
    </xf>
    <xf numFmtId="0" fontId="9" fillId="7" borderId="6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center"/>
    </xf>
    <xf numFmtId="11" fontId="9" fillId="7" borderId="6" xfId="0" applyNumberFormat="1" applyFont="1" applyFill="1" applyBorder="1" applyAlignment="1">
      <alignment horizontal="center"/>
    </xf>
    <xf numFmtId="11" fontId="9" fillId="7" borderId="0" xfId="0" applyNumberFormat="1" applyFont="1" applyFill="1" applyAlignment="1">
      <alignment horizontal="center"/>
    </xf>
    <xf numFmtId="11" fontId="11" fillId="7" borderId="6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/>
    </xf>
    <xf numFmtId="11" fontId="0" fillId="7" borderId="1" xfId="0" applyNumberFormat="1" applyFont="1" applyFill="1" applyBorder="1" applyAlignment="1">
      <alignment horizontal="center"/>
    </xf>
    <xf numFmtId="11" fontId="8" fillId="7" borderId="1" xfId="0" applyNumberFormat="1" applyFont="1" applyFill="1" applyBorder="1" applyAlignment="1">
      <alignment horizontal="center"/>
    </xf>
    <xf numFmtId="0" fontId="8" fillId="7" borderId="7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11" fontId="8" fillId="7" borderId="7" xfId="0" applyNumberFormat="1" applyFont="1" applyFill="1" applyBorder="1" applyAlignment="1">
      <alignment horizontal="center"/>
    </xf>
    <xf numFmtId="11" fontId="0" fillId="7" borderId="0" xfId="0" applyNumberFormat="1" applyFont="1" applyFill="1" applyAlignment="1">
      <alignment horizontal="center"/>
    </xf>
    <xf numFmtId="0" fontId="8" fillId="7" borderId="1" xfId="0" applyFont="1" applyFill="1" applyBorder="1"/>
    <xf numFmtId="0" fontId="0" fillId="7" borderId="0" xfId="0" applyFont="1" applyFill="1"/>
    <xf numFmtId="0" fontId="0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center"/>
    </xf>
    <xf numFmtId="11" fontId="13" fillId="7" borderId="1" xfId="0" applyNumberFormat="1" applyFont="1" applyFill="1" applyBorder="1" applyAlignment="1">
      <alignment horizontal="center"/>
    </xf>
    <xf numFmtId="0" fontId="0" fillId="7" borderId="1" xfId="0" applyFont="1" applyFill="1" applyBorder="1"/>
    <xf numFmtId="0" fontId="11" fillId="7" borderId="1" xfId="0" applyFont="1" applyFill="1" applyBorder="1" applyAlignment="1">
      <alignment horizontal="left"/>
    </xf>
    <xf numFmtId="11" fontId="15" fillId="7" borderId="1" xfId="0" applyNumberFormat="1" applyFont="1" applyFill="1" applyBorder="1" applyAlignment="1">
      <alignment horizontal="center"/>
    </xf>
    <xf numFmtId="11" fontId="14" fillId="7" borderId="1" xfId="0" applyNumberFormat="1" applyFont="1" applyFill="1" applyBorder="1" applyAlignment="1">
      <alignment horizontal="center"/>
    </xf>
    <xf numFmtId="176" fontId="0" fillId="0" borderId="5" xfId="0" applyNumberFormat="1" applyFill="1" applyBorder="1" applyAlignment="1">
      <alignment horizontal="center"/>
    </xf>
    <xf numFmtId="176" fontId="0" fillId="0" borderId="0" xfId="0" applyNumberFormat="1"/>
    <xf numFmtId="0" fontId="0" fillId="8" borderId="0" xfId="0" applyFill="1"/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0" xfId="0" applyFill="1" applyBorder="1"/>
    <xf numFmtId="0" fontId="0" fillId="9" borderId="0" xfId="0" applyFill="1"/>
    <xf numFmtId="49" fontId="0" fillId="9" borderId="1" xfId="0" applyNumberFormat="1" applyFill="1" applyBorder="1" applyAlignment="1">
      <alignment horizontal="left" vertic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G16" zoomScale="115" zoomScaleNormal="115" workbookViewId="0">
      <selection activeCell="I45" sqref="I45"/>
    </sheetView>
  </sheetViews>
  <sheetFormatPr defaultColWidth="14.125" defaultRowHeight="14.25"/>
  <cols>
    <col min="1" max="1" width="48.375" customWidth="1"/>
    <col min="2" max="2" width="20.875" customWidth="1"/>
    <col min="10" max="10" width="17.375" style="97" customWidth="1"/>
    <col min="11" max="11" width="14.125" style="97"/>
    <col min="12" max="12" width="38.875" customWidth="1"/>
  </cols>
  <sheetData>
    <row r="1" spans="1:13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9</v>
      </c>
      <c r="I1" s="7"/>
      <c r="J1" s="96" t="s">
        <v>97</v>
      </c>
      <c r="K1" s="96" t="s">
        <v>98</v>
      </c>
    </row>
    <row r="2" spans="1:13">
      <c r="A2" s="110" t="s">
        <v>10</v>
      </c>
      <c r="B2" s="111"/>
      <c r="C2" s="111"/>
      <c r="D2" s="111"/>
      <c r="E2" s="111"/>
      <c r="F2" s="111"/>
      <c r="G2" s="111"/>
      <c r="H2" s="112"/>
    </row>
    <row r="3" spans="1:13">
      <c r="A3" s="26" t="s">
        <v>90</v>
      </c>
      <c r="B3" s="25">
        <v>2378.5439820000001</v>
      </c>
      <c r="C3" s="25">
        <v>1.1196999999999999</v>
      </c>
      <c r="D3" s="27">
        <v>1.0272599999999999E-3</v>
      </c>
      <c r="E3" s="27">
        <v>5.0042000000000001E-4</v>
      </c>
      <c r="F3" s="27">
        <v>4.8244999999999999E-4</v>
      </c>
      <c r="G3" s="27">
        <v>4.43659999999999E-5</v>
      </c>
      <c r="H3" s="25">
        <f t="shared" ref="H3:H7" si="0">E3+F3</f>
        <v>9.8287000000000005E-4</v>
      </c>
      <c r="I3" s="98"/>
      <c r="J3" s="97">
        <f>G3*1000</f>
        <v>4.4365999999999899E-2</v>
      </c>
      <c r="K3" s="97">
        <f>H3*1000</f>
        <v>0.98287000000000002</v>
      </c>
      <c r="L3" s="26" t="s">
        <v>90</v>
      </c>
    </row>
    <row r="4" spans="1:13">
      <c r="A4" s="26" t="s">
        <v>55</v>
      </c>
      <c r="B4" s="25">
        <v>4368.167974</v>
      </c>
      <c r="C4" s="25">
        <v>1.7396</v>
      </c>
      <c r="D4" s="27">
        <v>1.5757600000000001E-3</v>
      </c>
      <c r="E4" s="27">
        <v>8.4077999999999996E-4</v>
      </c>
      <c r="F4" s="27">
        <v>6.4793000000000001E-4</v>
      </c>
      <c r="G4" s="27">
        <v>8.7185E-5</v>
      </c>
      <c r="H4" s="25">
        <f t="shared" si="0"/>
        <v>1.4887099999999999E-3</v>
      </c>
      <c r="I4" s="98"/>
      <c r="J4" s="97">
        <f t="shared" ref="J4:J18" si="1">G4*1000</f>
        <v>8.7184999999999999E-2</v>
      </c>
      <c r="K4" s="97">
        <f t="shared" ref="K4:K18" si="2">H4*1000</f>
        <v>1.4887099999999998</v>
      </c>
      <c r="L4" s="26" t="s">
        <v>55</v>
      </c>
    </row>
    <row r="5" spans="1:13">
      <c r="A5" s="26" t="s">
        <v>91</v>
      </c>
      <c r="B5" s="25">
        <v>237.88800000000001</v>
      </c>
      <c r="C5" s="27">
        <v>0.62290000000000001</v>
      </c>
      <c r="D5" s="27">
        <v>6.5121999999999901E-4</v>
      </c>
      <c r="E5" s="27">
        <v>3.2709000000000001E-5</v>
      </c>
      <c r="F5" s="27">
        <v>6.1401999999999995E-4</v>
      </c>
      <c r="G5" s="27">
        <v>4.5229999999999904E-6</v>
      </c>
      <c r="H5" s="25">
        <f t="shared" si="0"/>
        <v>6.4672899999999997E-4</v>
      </c>
      <c r="I5" s="98"/>
      <c r="J5" s="97">
        <f t="shared" si="1"/>
        <v>4.5229999999999906E-3</v>
      </c>
      <c r="K5" s="97">
        <f t="shared" si="2"/>
        <v>0.646729</v>
      </c>
      <c r="L5" s="26" t="s">
        <v>91</v>
      </c>
    </row>
    <row r="6" spans="1:13">
      <c r="A6" s="26" t="s">
        <v>56</v>
      </c>
      <c r="B6" s="25">
        <v>53.591999999999999</v>
      </c>
      <c r="C6" s="27">
        <v>0.31230000000000002</v>
      </c>
      <c r="D6" s="27">
        <v>2.9209E-4</v>
      </c>
      <c r="E6" s="27">
        <v>6.8900000000000001E-6</v>
      </c>
      <c r="F6" s="27">
        <v>2.8393E-4</v>
      </c>
      <c r="G6" s="27">
        <v>1.2967E-6</v>
      </c>
      <c r="H6" s="25">
        <f t="shared" si="0"/>
        <v>2.9082000000000001E-4</v>
      </c>
      <c r="I6" s="98"/>
      <c r="J6" s="97">
        <f t="shared" si="1"/>
        <v>1.2967E-3</v>
      </c>
      <c r="K6" s="97">
        <f t="shared" si="2"/>
        <v>0.29082000000000002</v>
      </c>
      <c r="L6" s="26" t="s">
        <v>56</v>
      </c>
    </row>
    <row r="7" spans="1:13">
      <c r="A7" s="60" t="s">
        <v>92</v>
      </c>
      <c r="B7" s="37">
        <v>207.31200200000001</v>
      </c>
      <c r="C7" s="61">
        <v>1.2241</v>
      </c>
      <c r="D7" s="61">
        <v>1.1592499999999999E-3</v>
      </c>
      <c r="E7" s="61">
        <v>2.919E-5</v>
      </c>
      <c r="F7" s="61">
        <v>1.1250399999999999E-3</v>
      </c>
      <c r="G7" s="61">
        <v>5.0300000000000001E-6</v>
      </c>
      <c r="H7" s="37">
        <f t="shared" si="0"/>
        <v>1.1542299999999998E-3</v>
      </c>
      <c r="I7" s="98"/>
      <c r="J7" s="97">
        <f>G7*1000</f>
        <v>5.0299999999999997E-3</v>
      </c>
      <c r="K7" s="97">
        <f t="shared" si="2"/>
        <v>1.1542299999999999</v>
      </c>
      <c r="L7" s="60" t="s">
        <v>92</v>
      </c>
    </row>
    <row r="8" spans="1:13">
      <c r="A8" s="5" t="s">
        <v>6</v>
      </c>
      <c r="B8" s="6">
        <v>435.62399599999998</v>
      </c>
      <c r="C8" s="6">
        <v>0.73429999999999995</v>
      </c>
      <c r="D8" s="8">
        <v>5.6840000000000005E-4</v>
      </c>
      <c r="E8" s="8">
        <v>9.1370000000000001E-5</v>
      </c>
      <c r="F8" s="8">
        <v>4.6816999999999898E-4</v>
      </c>
      <c r="G8" s="8">
        <v>8.9239999999999894E-6</v>
      </c>
      <c r="H8" s="8">
        <f t="shared" ref="H8:H13" si="3">E8+F8</f>
        <v>5.59539999999999E-4</v>
      </c>
      <c r="J8" s="97">
        <f t="shared" ref="J8:K10" si="4">G8*1000/16</f>
        <v>5.5774999999999933E-4</v>
      </c>
      <c r="K8" s="97">
        <f t="shared" si="4"/>
        <v>3.497124999999994E-2</v>
      </c>
      <c r="L8" s="5" t="s">
        <v>99</v>
      </c>
    </row>
    <row r="9" spans="1:13">
      <c r="A9" s="36" t="s">
        <v>45</v>
      </c>
      <c r="B9" s="6">
        <v>940.79999099999998</v>
      </c>
      <c r="C9" s="25">
        <v>0.72619999999999996</v>
      </c>
      <c r="D9" s="27">
        <v>5.4653999999999901E-4</v>
      </c>
      <c r="E9" s="8">
        <v>7.394E-5</v>
      </c>
      <c r="F9" s="27">
        <v>4.55069E-4</v>
      </c>
      <c r="G9" s="27">
        <v>1.7581E-5</v>
      </c>
      <c r="H9" s="27">
        <f t="shared" si="3"/>
        <v>5.2900899999999999E-4</v>
      </c>
      <c r="J9" s="97">
        <f t="shared" si="4"/>
        <v>1.0988125E-3</v>
      </c>
      <c r="K9" s="97">
        <f t="shared" si="4"/>
        <v>3.3063062499999997E-2</v>
      </c>
      <c r="L9" s="36" t="s">
        <v>100</v>
      </c>
    </row>
    <row r="10" spans="1:13">
      <c r="A10" s="5" t="s">
        <v>54</v>
      </c>
      <c r="B10" s="6">
        <v>3287.2560140000001</v>
      </c>
      <c r="C10" s="6">
        <v>6.6105999999999998</v>
      </c>
      <c r="D10" s="8">
        <v>5.1012000000000002E-3</v>
      </c>
      <c r="E10" s="8">
        <v>2.8163E-4</v>
      </c>
      <c r="F10" s="8">
        <v>4.7666999999999996E-3</v>
      </c>
      <c r="G10" s="8">
        <v>5.3619999999999903E-5</v>
      </c>
      <c r="H10" s="35">
        <f t="shared" si="3"/>
        <v>5.0483299999999993E-3</v>
      </c>
      <c r="J10" s="97">
        <f t="shared" si="4"/>
        <v>3.351249999999994E-3</v>
      </c>
      <c r="K10" s="97">
        <f t="shared" si="4"/>
        <v>0.31552062499999994</v>
      </c>
      <c r="L10" s="5" t="s">
        <v>101</v>
      </c>
    </row>
    <row r="11" spans="1:13" s="42" customFormat="1">
      <c r="A11" s="26" t="s">
        <v>67</v>
      </c>
      <c r="B11" s="55">
        <v>22244.543699000002</v>
      </c>
      <c r="C11" s="55">
        <v>4.4051</v>
      </c>
      <c r="D11" s="28">
        <v>1.5299000000000001E-3</v>
      </c>
      <c r="E11" s="56">
        <v>5.0670000000000001E-4</v>
      </c>
      <c r="F11" s="55">
        <v>7.4080000000000001E-4</v>
      </c>
      <c r="G11" s="55">
        <v>2.8222000000000002E-4</v>
      </c>
      <c r="H11" s="57">
        <f t="shared" si="3"/>
        <v>1.2474999999999999E-3</v>
      </c>
      <c r="I11" s="48"/>
      <c r="J11" s="97">
        <f t="shared" si="1"/>
        <v>0.28222000000000003</v>
      </c>
      <c r="K11" s="97">
        <f t="shared" si="2"/>
        <v>1.2474999999999998</v>
      </c>
      <c r="L11" s="26" t="s">
        <v>67</v>
      </c>
      <c r="M11" s="48"/>
    </row>
    <row r="12" spans="1:13">
      <c r="A12" s="58" t="s">
        <v>65</v>
      </c>
      <c r="B12" s="55">
        <v>955.58400200000005</v>
      </c>
      <c r="C12" s="55">
        <v>0.36059999999999998</v>
      </c>
      <c r="D12" s="59">
        <v>1.0497000000000001E-4</v>
      </c>
      <c r="E12" s="56">
        <v>1.6939999999999899E-5</v>
      </c>
      <c r="F12" s="57">
        <v>7.0897999999999903E-5</v>
      </c>
      <c r="G12" s="57">
        <v>1.7127999999999901E-5</v>
      </c>
      <c r="H12" s="57">
        <f t="shared" si="3"/>
        <v>8.7837999999999805E-5</v>
      </c>
      <c r="J12" s="97">
        <f>G12*1000/2</f>
        <v>8.5639999999999501E-3</v>
      </c>
      <c r="K12" s="97">
        <f>H12*1000/2</f>
        <v>4.3918999999999903E-2</v>
      </c>
      <c r="L12" s="58" t="s">
        <v>102</v>
      </c>
    </row>
    <row r="13" spans="1:13">
      <c r="A13" s="26" t="s">
        <v>66</v>
      </c>
      <c r="B13" s="25">
        <v>9632.1119830000007</v>
      </c>
      <c r="C13" s="25">
        <v>2.3496000000000001</v>
      </c>
      <c r="D13" s="25">
        <v>4.349E-4</v>
      </c>
      <c r="E13" s="25">
        <v>1.0739999999999901E-4</v>
      </c>
      <c r="F13" s="25">
        <v>1.7793E-4</v>
      </c>
      <c r="G13" s="25">
        <v>1.4952999999999901E-4</v>
      </c>
      <c r="H13" s="25">
        <f t="shared" si="3"/>
        <v>2.85329999999999E-4</v>
      </c>
      <c r="J13" s="97">
        <f>G13*1000/16</f>
        <v>9.3456249999999373E-3</v>
      </c>
      <c r="K13" s="97">
        <f>H13*1000/16</f>
        <v>1.7833124999999939E-2</v>
      </c>
      <c r="L13" s="26" t="s">
        <v>103</v>
      </c>
    </row>
    <row r="14" spans="1:13">
      <c r="A14" s="62" t="s">
        <v>47</v>
      </c>
      <c r="B14" s="63">
        <v>256.87199800000002</v>
      </c>
      <c r="C14" s="63">
        <v>0.81899999999999995</v>
      </c>
      <c r="D14" s="64">
        <v>3.2920999999999997E-4</v>
      </c>
      <c r="E14" s="65">
        <v>4.0629999E-6</v>
      </c>
      <c r="F14" s="63">
        <v>3.1927999000000001E-4</v>
      </c>
      <c r="G14" s="65">
        <v>5.8309990000000003E-6</v>
      </c>
      <c r="H14" s="65">
        <f t="shared" ref="H14:H17" si="5">E14+F14</f>
        <v>3.2334298989999998E-4</v>
      </c>
      <c r="I14" s="22"/>
      <c r="L14" s="62"/>
    </row>
    <row r="15" spans="1:13" s="43" customFormat="1">
      <c r="A15" s="62" t="s">
        <v>13</v>
      </c>
      <c r="B15" s="63">
        <v>10112.088057000001</v>
      </c>
      <c r="C15" s="63">
        <v>241.73509999999999</v>
      </c>
      <c r="D15" s="63">
        <v>9.6039990000000002E-3</v>
      </c>
      <c r="E15" s="65">
        <v>1.4702000000000001E-4</v>
      </c>
      <c r="F15" s="65">
        <v>9.1769989999999999E-3</v>
      </c>
      <c r="G15" s="65">
        <v>2.7950000000000002E-4</v>
      </c>
      <c r="H15" s="65">
        <f t="shared" si="5"/>
        <v>9.3240189999999994E-3</v>
      </c>
      <c r="J15" s="97"/>
      <c r="K15" s="97"/>
      <c r="L15" s="62"/>
    </row>
    <row r="16" spans="1:13">
      <c r="A16" s="66" t="s">
        <v>14</v>
      </c>
      <c r="B16" s="6">
        <v>40193.664004999999</v>
      </c>
      <c r="C16" s="6">
        <v>14.536</v>
      </c>
      <c r="D16" s="8">
        <v>3.7033000000000001E-3</v>
      </c>
      <c r="E16" s="8">
        <v>4.9640000000000003E-4</v>
      </c>
      <c r="F16" s="8">
        <v>2.5827999999999901E-3</v>
      </c>
      <c r="G16" s="8">
        <v>6.2419999999999902E-4</v>
      </c>
      <c r="H16" s="8">
        <f t="shared" si="5"/>
        <v>3.0791999999999903E-3</v>
      </c>
      <c r="J16" s="97">
        <f t="shared" si="1"/>
        <v>0.62419999999999898</v>
      </c>
      <c r="K16" s="97">
        <f t="shared" si="2"/>
        <v>3.0791999999999904</v>
      </c>
      <c r="L16" s="66" t="s">
        <v>104</v>
      </c>
    </row>
    <row r="17" spans="1:12">
      <c r="A17" s="66" t="s">
        <v>51</v>
      </c>
      <c r="B17" s="6">
        <v>39935.78</v>
      </c>
      <c r="C17" s="6">
        <v>9.5296000000000003</v>
      </c>
      <c r="D17" s="6">
        <v>1.4168E-3</v>
      </c>
      <c r="E17" s="8">
        <v>7.2890000000000002E-5</v>
      </c>
      <c r="F17" s="6">
        <v>7.9483500000000003E-4</v>
      </c>
      <c r="G17" s="6">
        <v>5.4949999999999899E-4</v>
      </c>
      <c r="H17" s="8">
        <f t="shared" si="5"/>
        <v>8.6772500000000007E-4</v>
      </c>
      <c r="J17" s="97">
        <f t="shared" si="1"/>
        <v>0.54949999999999899</v>
      </c>
      <c r="K17" s="97">
        <f t="shared" si="2"/>
        <v>0.86772500000000008</v>
      </c>
      <c r="L17" s="66" t="s">
        <v>105</v>
      </c>
    </row>
    <row r="18" spans="1:12">
      <c r="A18" s="5" t="s">
        <v>89</v>
      </c>
      <c r="B18" s="6">
        <v>663.43200000000002</v>
      </c>
      <c r="C18" s="6">
        <v>0.442</v>
      </c>
      <c r="D18" s="8">
        <v>3.1578999999999901E-4</v>
      </c>
      <c r="E18" s="8">
        <v>2.27999999999999E-5</v>
      </c>
      <c r="F18" s="8">
        <v>2.8117600000000001E-4</v>
      </c>
      <c r="G18" s="8">
        <v>1.1781E-5</v>
      </c>
      <c r="H18" s="35">
        <f t="shared" ref="H18" si="6">E18+F18</f>
        <v>3.0397599999999991E-4</v>
      </c>
      <c r="J18" s="97">
        <f t="shared" si="1"/>
        <v>1.1781E-2</v>
      </c>
      <c r="K18" s="97">
        <f t="shared" si="2"/>
        <v>0.30397599999999991</v>
      </c>
      <c r="L18" s="5" t="s">
        <v>106</v>
      </c>
    </row>
    <row r="19" spans="1:12">
      <c r="A19" s="5" t="s">
        <v>52</v>
      </c>
      <c r="B19" s="6">
        <v>51.072000000000003</v>
      </c>
      <c r="C19" s="8">
        <v>1.3299999999999999E-2</v>
      </c>
      <c r="D19" s="8">
        <v>1.33E-5</v>
      </c>
      <c r="E19" s="8">
        <v>1.0900000000000001E-5</v>
      </c>
      <c r="F19" s="8">
        <v>1.55E-6</v>
      </c>
      <c r="G19" s="8">
        <v>8.8899999999999998E-7</v>
      </c>
      <c r="H19" s="35">
        <f>E19+F19</f>
        <v>1.2450000000000001E-5</v>
      </c>
      <c r="L19" s="5"/>
    </row>
    <row r="20" spans="1:12">
      <c r="A20" s="113" t="s">
        <v>7</v>
      </c>
      <c r="B20" s="114"/>
      <c r="C20" s="114"/>
      <c r="D20" s="114"/>
      <c r="E20" s="114"/>
      <c r="F20" s="114"/>
      <c r="G20" s="114"/>
      <c r="H20" s="114"/>
      <c r="I20" s="98"/>
      <c r="J20" s="97">
        <v>1.0891999999999999E-2</v>
      </c>
      <c r="K20" s="97">
        <v>0.2915259999999999</v>
      </c>
      <c r="L20" t="s">
        <v>107</v>
      </c>
    </row>
    <row r="21" spans="1:12">
      <c r="A21" s="107" t="s">
        <v>8</v>
      </c>
      <c r="B21" s="108"/>
      <c r="C21" s="108"/>
      <c r="D21" s="108"/>
      <c r="E21" s="108"/>
      <c r="F21" s="108"/>
      <c r="G21" s="108"/>
      <c r="H21" s="109"/>
    </row>
    <row r="22" spans="1:12">
      <c r="A22" s="67" t="s">
        <v>93</v>
      </c>
      <c r="B22" s="68">
        <v>2404.247985</v>
      </c>
      <c r="C22" s="68">
        <v>0.53959999999999997</v>
      </c>
      <c r="D22" s="69">
        <v>1.4857499999999999E-4</v>
      </c>
      <c r="E22" s="69">
        <v>9.0081999999999996E-5</v>
      </c>
      <c r="F22" s="69">
        <v>5.8471000000000003E-5</v>
      </c>
      <c r="G22" s="69">
        <v>3.1728999999999999E-8</v>
      </c>
      <c r="H22" s="70">
        <f t="shared" ref="H22:H24" si="7">E22+F22</f>
        <v>1.48553E-4</v>
      </c>
      <c r="K22" s="116" t="s">
        <v>115</v>
      </c>
      <c r="L22" s="116"/>
    </row>
    <row r="23" spans="1:12">
      <c r="A23" s="67" t="s">
        <v>55</v>
      </c>
      <c r="B23" s="68">
        <v>4439.2319740000003</v>
      </c>
      <c r="C23" s="68">
        <v>0.88219999999999998</v>
      </c>
      <c r="D23" s="69">
        <v>2.3415999999999999E-4</v>
      </c>
      <c r="E23" s="69">
        <v>1.44277E-4</v>
      </c>
      <c r="F23" s="69">
        <v>8.9870999999999994E-5</v>
      </c>
      <c r="G23" s="69">
        <v>5.8461999999999998E-8</v>
      </c>
      <c r="H23" s="70">
        <f t="shared" si="7"/>
        <v>2.34148E-4</v>
      </c>
      <c r="J23" s="4"/>
      <c r="K23" s="4" t="s">
        <v>108</v>
      </c>
      <c r="L23" s="4" t="s">
        <v>109</v>
      </c>
    </row>
    <row r="24" spans="1:12">
      <c r="A24" s="67" t="s">
        <v>94</v>
      </c>
      <c r="B24" s="68">
        <v>246.791999</v>
      </c>
      <c r="C24" s="69">
        <v>4.1429000000000001E-2</v>
      </c>
      <c r="D24" s="69">
        <v>8.1251999999999997E-6</v>
      </c>
      <c r="E24" s="69">
        <v>5.1877999999999997E-6</v>
      </c>
      <c r="F24" s="69">
        <v>2.9349999999999999E-6</v>
      </c>
      <c r="G24" s="69">
        <v>3.0880000000000001E-9</v>
      </c>
      <c r="H24" s="70">
        <f t="shared" si="7"/>
        <v>8.1227999999999995E-6</v>
      </c>
      <c r="J24" s="4" t="s">
        <v>110</v>
      </c>
      <c r="K24" s="115">
        <f>K31*1000</f>
        <v>0.31337500000000001</v>
      </c>
      <c r="L24" s="4">
        <f>L31*1000</f>
        <v>2.9587749999999999E-2</v>
      </c>
    </row>
    <row r="25" spans="1:12">
      <c r="A25" s="71" t="s">
        <v>56</v>
      </c>
      <c r="B25" s="72">
        <v>44.015999999999998</v>
      </c>
      <c r="C25" s="73">
        <v>9.9457E-3</v>
      </c>
      <c r="D25" s="73">
        <v>9.1100000000000004E-7</v>
      </c>
      <c r="E25" s="73">
        <v>7.7179999999999996E-7</v>
      </c>
      <c r="F25" s="73">
        <v>1.385E-7</v>
      </c>
      <c r="G25" s="73">
        <v>5.6400000000000002E-10</v>
      </c>
      <c r="H25" s="73">
        <f>E25+F25</f>
        <v>9.1029999999999999E-7</v>
      </c>
      <c r="J25" s="4" t="s">
        <v>111</v>
      </c>
      <c r="K25" s="115"/>
      <c r="L25" s="4">
        <f t="shared" ref="L25:L27" si="8">L32*1000</f>
        <v>5.1432499999999992E-2</v>
      </c>
    </row>
    <row r="26" spans="1:12">
      <c r="A26" s="74" t="s">
        <v>95</v>
      </c>
      <c r="B26" s="75">
        <v>237.551999</v>
      </c>
      <c r="C26" s="76">
        <v>4.4996000000000001E-2</v>
      </c>
      <c r="D26" s="76">
        <v>3.8260000000000003E-6</v>
      </c>
      <c r="E26" s="76">
        <v>3.2100000000000002E-6</v>
      </c>
      <c r="F26" s="77">
        <v>6.1340000000000003E-7</v>
      </c>
      <c r="G26" s="76">
        <v>2.2221E-9</v>
      </c>
      <c r="H26" s="78">
        <f>E26+F26</f>
        <v>3.8234000000000005E-6</v>
      </c>
      <c r="J26" s="4" t="s">
        <v>112</v>
      </c>
      <c r="K26" s="115"/>
      <c r="L26" s="4">
        <f t="shared" si="8"/>
        <v>2.9587749999999999E-2</v>
      </c>
    </row>
    <row r="27" spans="1:12" s="39" customFormat="1">
      <c r="A27" s="79" t="s">
        <v>12</v>
      </c>
      <c r="B27" s="80">
        <v>20763.455657999999</v>
      </c>
      <c r="C27" s="80">
        <v>1.5577000000000001</v>
      </c>
      <c r="D27" s="80">
        <v>1.4676000000000001E-4</v>
      </c>
      <c r="E27" s="81">
        <v>2.4958999999999999E-5</v>
      </c>
      <c r="F27" s="80">
        <v>1.2157E-4</v>
      </c>
      <c r="G27" s="82">
        <v>1.5524999999999999E-7</v>
      </c>
      <c r="H27" s="80">
        <f t="shared" ref="H27:H33" si="9">E27+F27</f>
        <v>1.4652900000000001E-4</v>
      </c>
      <c r="J27" s="4" t="s">
        <v>113</v>
      </c>
      <c r="K27" s="115"/>
      <c r="L27" s="4">
        <f t="shared" si="8"/>
        <v>5.1432499999999992E-2</v>
      </c>
    </row>
    <row r="28" spans="1:12">
      <c r="A28" s="83" t="s">
        <v>50</v>
      </c>
      <c r="B28" s="84">
        <v>988.34399699999994</v>
      </c>
      <c r="C28" s="84">
        <v>0.15989999999999999</v>
      </c>
      <c r="D28" s="85">
        <v>5.7306999999999999E-5</v>
      </c>
      <c r="E28" s="86">
        <v>1.0899E-5</v>
      </c>
      <c r="F28" s="85">
        <v>4.6397999999999897E-5</v>
      </c>
      <c r="G28" s="85">
        <v>1.04689999999999E-8</v>
      </c>
      <c r="H28" s="85">
        <f>E28+F28</f>
        <v>5.7296999999999895E-5</v>
      </c>
    </row>
    <row r="29" spans="1:12">
      <c r="A29" s="79" t="s">
        <v>11</v>
      </c>
      <c r="B29" s="80">
        <v>11265.911978</v>
      </c>
      <c r="C29" s="80">
        <v>1.2984</v>
      </c>
      <c r="D29" s="80">
        <v>2.0126000000000001E-4</v>
      </c>
      <c r="E29" s="82">
        <v>8.8629999999999902E-5</v>
      </c>
      <c r="F29" s="80">
        <v>1.12525E-4</v>
      </c>
      <c r="G29" s="82">
        <v>1.3325999999999999E-7</v>
      </c>
      <c r="H29" s="80">
        <f t="shared" si="9"/>
        <v>2.011549999999999E-4</v>
      </c>
      <c r="K29" s="116" t="s">
        <v>114</v>
      </c>
      <c r="L29" s="116"/>
    </row>
    <row r="30" spans="1:12">
      <c r="A30" s="87" t="s">
        <v>47</v>
      </c>
      <c r="B30" s="88"/>
      <c r="C30" s="88"/>
      <c r="D30" s="80"/>
      <c r="E30" s="80"/>
      <c r="F30" s="80"/>
      <c r="G30" s="80"/>
      <c r="H30" s="80"/>
      <c r="J30" s="4"/>
      <c r="K30" s="4" t="s">
        <v>108</v>
      </c>
      <c r="L30" s="4" t="s">
        <v>109</v>
      </c>
    </row>
    <row r="31" spans="1:12">
      <c r="A31" s="87" t="s">
        <v>44</v>
      </c>
      <c r="B31" s="80">
        <v>8886.0238009999994</v>
      </c>
      <c r="C31" s="80">
        <v>154.8955</v>
      </c>
      <c r="D31" s="80"/>
      <c r="E31" s="82"/>
      <c r="F31" s="80"/>
      <c r="G31" s="82"/>
      <c r="H31" s="80"/>
      <c r="J31" s="4" t="s">
        <v>110</v>
      </c>
      <c r="K31" s="115">
        <v>3.1337500000000001E-4</v>
      </c>
      <c r="L31" s="4">
        <v>2.9587749999999998E-5</v>
      </c>
    </row>
    <row r="32" spans="1:12">
      <c r="A32" s="87" t="s">
        <v>14</v>
      </c>
      <c r="B32" s="80">
        <v>39741.239864000003</v>
      </c>
      <c r="C32" s="80">
        <v>8.0748999999999995</v>
      </c>
      <c r="D32" s="82">
        <v>1.9986000000000001E-3</v>
      </c>
      <c r="E32" s="82">
        <v>2.9359999999999901E-4</v>
      </c>
      <c r="F32" s="80">
        <v>1.7044E-3</v>
      </c>
      <c r="G32" s="82">
        <v>3.9760000000000001E-7</v>
      </c>
      <c r="H32" s="80">
        <f t="shared" si="9"/>
        <v>1.9979999999999989E-3</v>
      </c>
      <c r="J32" s="4" t="s">
        <v>111</v>
      </c>
      <c r="K32" s="115"/>
      <c r="L32" s="4">
        <v>5.1432499999999992E-5</v>
      </c>
    </row>
    <row r="33" spans="1:12">
      <c r="A33" s="87" t="s">
        <v>51</v>
      </c>
      <c r="B33" s="80">
        <v>35886.647867</v>
      </c>
      <c r="C33" s="80">
        <v>5.4508999999999999</v>
      </c>
      <c r="D33" s="80">
        <v>5.4529899999999898E-4</v>
      </c>
      <c r="E33" s="82">
        <v>4.6839999999999897E-5</v>
      </c>
      <c r="F33" s="80">
        <v>4.9802530000000002E-4</v>
      </c>
      <c r="G33" s="82">
        <v>3.6530000000000002E-7</v>
      </c>
      <c r="H33" s="80">
        <f t="shared" si="9"/>
        <v>5.4486529999999995E-4</v>
      </c>
      <c r="J33" s="4" t="s">
        <v>112</v>
      </c>
      <c r="K33" s="115"/>
      <c r="L33" s="4">
        <v>2.9587749999999998E-5</v>
      </c>
    </row>
    <row r="34" spans="1:12">
      <c r="A34" s="89" t="s">
        <v>6</v>
      </c>
      <c r="B34" s="90"/>
      <c r="C34" s="91">
        <v>0.44479999999999997</v>
      </c>
      <c r="D34" s="91">
        <v>3.7523999999999902E-4</v>
      </c>
      <c r="E34" s="91">
        <v>5.3575999999999902E-5</v>
      </c>
      <c r="F34" s="91">
        <v>3.2167600000000001E-4</v>
      </c>
      <c r="G34" s="91">
        <v>6.4044999999999896E-9</v>
      </c>
      <c r="H34" s="91">
        <f>E34+F34</f>
        <v>3.7525199999999991E-4</v>
      </c>
      <c r="J34" s="4" t="s">
        <v>113</v>
      </c>
      <c r="K34" s="115"/>
      <c r="L34" s="4">
        <v>5.1432499999999992E-5</v>
      </c>
    </row>
    <row r="35" spans="1:12">
      <c r="A35" s="92" t="s">
        <v>49</v>
      </c>
      <c r="B35" s="90">
        <v>683.92799300000001</v>
      </c>
      <c r="C35" s="91">
        <v>0.47</v>
      </c>
      <c r="D35" s="91">
        <v>4.2191E-4</v>
      </c>
      <c r="E35" s="91">
        <v>6.4403E-5</v>
      </c>
      <c r="F35" s="91">
        <v>3.5748000000000003E-4</v>
      </c>
      <c r="G35" s="91">
        <v>9.1823000000000004E-9</v>
      </c>
      <c r="H35" s="91">
        <f>E35+F35</f>
        <v>4.2188300000000001E-4</v>
      </c>
    </row>
    <row r="36" spans="1:12">
      <c r="A36" s="92" t="s">
        <v>46</v>
      </c>
      <c r="B36" s="80">
        <v>934.07998999999995</v>
      </c>
      <c r="C36" s="80">
        <v>0.44330000000000003</v>
      </c>
      <c r="D36" s="80">
        <v>3.5351000000000002E-4</v>
      </c>
      <c r="E36" s="82">
        <v>4.4820000000000001E-5</v>
      </c>
      <c r="F36" s="80">
        <v>3.0873199999999901E-4</v>
      </c>
      <c r="G36" s="82">
        <v>1.1723E-8</v>
      </c>
      <c r="H36" s="82">
        <f>E36+F36</f>
        <v>3.53551999999999E-4</v>
      </c>
      <c r="K36" s="97" t="s">
        <v>97</v>
      </c>
      <c r="L36" t="s">
        <v>98</v>
      </c>
    </row>
    <row r="37" spans="1:12">
      <c r="A37" s="79" t="s">
        <v>54</v>
      </c>
      <c r="B37" s="90">
        <v>3966</v>
      </c>
      <c r="C37" s="90">
        <v>0.58589999999999998</v>
      </c>
      <c r="D37" s="91">
        <v>1.7677E-4</v>
      </c>
      <c r="E37" s="91">
        <v>1.1902E-4</v>
      </c>
      <c r="F37" s="91">
        <v>5.7670000000000002E-5</v>
      </c>
      <c r="G37" s="91">
        <v>5.0432999999999999E-8</v>
      </c>
      <c r="H37" s="91">
        <f t="shared" ref="H37:H39" si="10">E37+F37</f>
        <v>1.7668999999999999E-4</v>
      </c>
      <c r="J37" s="29" t="s">
        <v>17</v>
      </c>
      <c r="K37" s="97">
        <v>6.3433108799999998</v>
      </c>
      <c r="L37">
        <v>29.89043856</v>
      </c>
    </row>
    <row r="38" spans="1:12">
      <c r="A38" s="93" t="s">
        <v>96</v>
      </c>
      <c r="B38" s="90">
        <v>639.24</v>
      </c>
      <c r="C38" s="90">
        <v>0.1028</v>
      </c>
      <c r="D38" s="94">
        <v>4.2830000000000003E-6</v>
      </c>
      <c r="E38" s="94">
        <v>2.5840000000000002E-6</v>
      </c>
      <c r="F38" s="94">
        <v>1.6921000000000001E-6</v>
      </c>
      <c r="G38" s="94">
        <v>6.4840000000000004E-9</v>
      </c>
      <c r="H38" s="94">
        <f t="shared" si="10"/>
        <v>4.2761000000000004E-6</v>
      </c>
      <c r="J38" s="10" t="s">
        <v>57</v>
      </c>
      <c r="K38" s="97">
        <v>1.4595552000000001</v>
      </c>
      <c r="L38">
        <v>6.1295184000000003</v>
      </c>
    </row>
    <row r="39" spans="1:12">
      <c r="A39" s="93" t="s">
        <v>52</v>
      </c>
      <c r="B39" s="90">
        <v>51.072000000000003</v>
      </c>
      <c r="C39" s="91">
        <v>7.3200000000000001E-3</v>
      </c>
      <c r="D39" s="95">
        <v>8.9499999999999994E-5</v>
      </c>
      <c r="E39" s="95">
        <v>8.7800000000000006E-5</v>
      </c>
      <c r="F39" s="95">
        <v>1.6899999999999999E-6</v>
      </c>
      <c r="G39" s="95">
        <v>6.48E-9</v>
      </c>
      <c r="H39" s="95">
        <f t="shared" si="10"/>
        <v>8.9490000000000012E-5</v>
      </c>
      <c r="J39" s="10" t="s">
        <v>84</v>
      </c>
      <c r="K39" s="97">
        <v>1.4595552000000001</v>
      </c>
      <c r="L39">
        <v>4.5715680000000001</v>
      </c>
    </row>
    <row r="40" spans="1:12">
      <c r="A40" s="93" t="s">
        <v>53</v>
      </c>
      <c r="B40" s="90">
        <v>14.448</v>
      </c>
      <c r="C40" s="91">
        <v>4.0200000000000001E-4</v>
      </c>
      <c r="D40" s="91"/>
      <c r="E40" s="91"/>
      <c r="F40" s="91"/>
      <c r="G40" s="91"/>
      <c r="H40" s="91"/>
    </row>
  </sheetData>
  <mergeCells count="7">
    <mergeCell ref="A21:H21"/>
    <mergeCell ref="A2:H2"/>
    <mergeCell ref="A20:H20"/>
    <mergeCell ref="K24:K27"/>
    <mergeCell ref="K31:K34"/>
    <mergeCell ref="K29:L29"/>
    <mergeCell ref="K22:L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D18A-CC29-4FCE-B7B9-B3E48B8402A6}">
  <dimension ref="A1:K28"/>
  <sheetViews>
    <sheetView zoomScaleNormal="100" workbookViewId="0">
      <selection activeCell="E20" sqref="E20"/>
    </sheetView>
  </sheetViews>
  <sheetFormatPr defaultRowHeight="14.25"/>
  <cols>
    <col min="1" max="1" width="42" customWidth="1"/>
    <col min="2" max="5" width="24.375" customWidth="1"/>
    <col min="6" max="6" width="18.375" customWidth="1"/>
    <col min="7" max="8" width="13.125" style="34" customWidth="1"/>
    <col min="9" max="9" width="35.75" style="34" customWidth="1"/>
    <col min="10" max="10" width="19.625" customWidth="1"/>
  </cols>
  <sheetData>
    <row r="1" spans="1:11">
      <c r="A1" s="9" t="s">
        <v>15</v>
      </c>
      <c r="B1" s="10" t="s">
        <v>63</v>
      </c>
      <c r="C1" s="10" t="s">
        <v>63</v>
      </c>
      <c r="D1" s="10" t="s">
        <v>57</v>
      </c>
      <c r="E1" s="10" t="s">
        <v>84</v>
      </c>
      <c r="F1" s="10" t="s">
        <v>16</v>
      </c>
      <c r="G1" s="29" t="s">
        <v>17</v>
      </c>
      <c r="H1" s="44" t="s">
        <v>87</v>
      </c>
      <c r="I1" s="44" t="s">
        <v>68</v>
      </c>
      <c r="J1" s="23" t="s">
        <v>64</v>
      </c>
    </row>
    <row r="2" spans="1:11">
      <c r="A2" s="11" t="s">
        <v>18</v>
      </c>
      <c r="B2" s="12" t="s">
        <v>19</v>
      </c>
      <c r="C2" s="12" t="s">
        <v>83</v>
      </c>
      <c r="D2" s="12" t="s">
        <v>59</v>
      </c>
      <c r="E2" s="12" t="s">
        <v>59</v>
      </c>
      <c r="F2" s="12" t="s">
        <v>20</v>
      </c>
      <c r="G2" s="30" t="s">
        <v>48</v>
      </c>
      <c r="H2" s="45" t="s">
        <v>88</v>
      </c>
      <c r="I2" s="45" t="s">
        <v>69</v>
      </c>
      <c r="J2" s="41" t="s">
        <v>77</v>
      </c>
    </row>
    <row r="3" spans="1:11">
      <c r="A3" s="14" t="s">
        <v>21</v>
      </c>
      <c r="B3" s="13">
        <v>1024</v>
      </c>
      <c r="C3" s="13">
        <v>2048</v>
      </c>
      <c r="D3" s="13">
        <v>64</v>
      </c>
      <c r="E3" s="13">
        <v>64</v>
      </c>
      <c r="F3" s="13">
        <v>1024</v>
      </c>
      <c r="G3" s="31">
        <v>64</v>
      </c>
      <c r="H3" s="46">
        <v>32</v>
      </c>
      <c r="I3" s="34" t="s">
        <v>81</v>
      </c>
      <c r="J3" s="52">
        <v>512</v>
      </c>
    </row>
    <row r="4" spans="1:11">
      <c r="A4" s="14" t="s">
        <v>22</v>
      </c>
      <c r="B4" s="13">
        <v>128</v>
      </c>
      <c r="C4" s="13">
        <v>128</v>
      </c>
      <c r="D4" s="13">
        <v>128</v>
      </c>
      <c r="E4" s="13">
        <v>128</v>
      </c>
      <c r="F4" s="13">
        <v>128</v>
      </c>
      <c r="G4" s="31" t="s">
        <v>43</v>
      </c>
      <c r="H4" s="46">
        <v>32</v>
      </c>
      <c r="I4" s="47" t="s">
        <v>70</v>
      </c>
      <c r="J4" s="52">
        <v>1</v>
      </c>
    </row>
    <row r="5" spans="1:11">
      <c r="A5" s="15" t="s">
        <v>23</v>
      </c>
      <c r="B5" s="16">
        <f>B3*B4/1024/8</f>
        <v>16</v>
      </c>
      <c r="C5" s="16" t="s">
        <v>82</v>
      </c>
      <c r="D5" s="16" t="s">
        <v>58</v>
      </c>
      <c r="E5" s="16" t="s">
        <v>58</v>
      </c>
      <c r="F5" s="16">
        <v>16</v>
      </c>
      <c r="G5" s="31">
        <v>6</v>
      </c>
      <c r="H5" s="46" t="s">
        <v>88</v>
      </c>
      <c r="I5" s="47" t="s">
        <v>71</v>
      </c>
      <c r="J5" s="52">
        <v>8</v>
      </c>
    </row>
    <row r="6" spans="1:11">
      <c r="A6" s="14" t="s">
        <v>24</v>
      </c>
      <c r="B6" s="13">
        <v>4</v>
      </c>
      <c r="C6" s="13">
        <v>4</v>
      </c>
      <c r="D6" s="13">
        <v>4</v>
      </c>
      <c r="E6" s="13">
        <v>4</v>
      </c>
      <c r="F6" s="13">
        <v>4</v>
      </c>
      <c r="G6" s="31">
        <v>2</v>
      </c>
      <c r="H6" s="46"/>
      <c r="I6" s="47" t="s">
        <v>72</v>
      </c>
      <c r="J6" s="53">
        <v>128</v>
      </c>
    </row>
    <row r="7" spans="1:11">
      <c r="A7" s="14" t="s">
        <v>25</v>
      </c>
      <c r="B7" s="13" t="s">
        <v>26</v>
      </c>
      <c r="C7" s="13" t="s">
        <v>26</v>
      </c>
      <c r="D7" s="13" t="s">
        <v>60</v>
      </c>
      <c r="E7" s="13" t="s">
        <v>60</v>
      </c>
      <c r="F7" s="13" t="s">
        <v>26</v>
      </c>
      <c r="G7" s="30" t="s">
        <v>26</v>
      </c>
      <c r="H7" s="47"/>
      <c r="I7" s="47" t="s">
        <v>73</v>
      </c>
      <c r="J7" s="52">
        <v>22</v>
      </c>
    </row>
    <row r="8" spans="1:11">
      <c r="A8" s="14" t="s">
        <v>27</v>
      </c>
      <c r="B8" s="13">
        <v>3</v>
      </c>
      <c r="C8" s="54">
        <v>0.05</v>
      </c>
      <c r="D8" s="54">
        <v>0.06</v>
      </c>
      <c r="E8" s="54">
        <v>0.02</v>
      </c>
      <c r="F8" s="13">
        <v>10</v>
      </c>
      <c r="G8" s="30">
        <v>8</v>
      </c>
      <c r="H8" s="47"/>
      <c r="I8" s="34" t="s">
        <v>74</v>
      </c>
      <c r="J8" s="52">
        <v>7.5120500000000003</v>
      </c>
    </row>
    <row r="9" spans="1:11">
      <c r="A9" s="14" t="s">
        <v>28</v>
      </c>
      <c r="B9" s="13" t="s">
        <v>29</v>
      </c>
      <c r="C9" s="13">
        <v>500</v>
      </c>
      <c r="D9" s="13" t="s">
        <v>61</v>
      </c>
      <c r="E9" s="13" t="s">
        <v>85</v>
      </c>
      <c r="F9" s="13" t="s">
        <v>29</v>
      </c>
      <c r="G9" s="30" t="s">
        <v>29</v>
      </c>
      <c r="H9" s="47"/>
      <c r="I9" s="47" t="s">
        <v>80</v>
      </c>
      <c r="J9" s="52">
        <v>1.8419700000000001</v>
      </c>
    </row>
    <row r="10" spans="1:11">
      <c r="A10" s="11" t="s">
        <v>30</v>
      </c>
      <c r="B10" s="13" t="s">
        <v>31</v>
      </c>
      <c r="C10" s="13">
        <v>28</v>
      </c>
      <c r="D10" s="13" t="s">
        <v>62</v>
      </c>
      <c r="E10" s="13" t="s">
        <v>86</v>
      </c>
      <c r="F10" s="13" t="s">
        <v>31</v>
      </c>
      <c r="G10" s="30" t="s">
        <v>31</v>
      </c>
      <c r="H10" s="47"/>
      <c r="I10" s="47" t="s">
        <v>79</v>
      </c>
      <c r="J10" s="53">
        <v>1.00183</v>
      </c>
    </row>
    <row r="11" spans="1:11">
      <c r="A11" s="110" t="s">
        <v>32</v>
      </c>
      <c r="B11" s="111"/>
      <c r="C11" s="111"/>
      <c r="D11" s="111"/>
      <c r="E11" s="111"/>
      <c r="F11" s="111"/>
      <c r="G11" s="111"/>
      <c r="H11" s="48"/>
      <c r="I11" s="47" t="s">
        <v>78</v>
      </c>
      <c r="J11" s="53">
        <v>1.0403199999999999</v>
      </c>
      <c r="K11" s="20"/>
    </row>
    <row r="12" spans="1:11">
      <c r="A12" s="11" t="s">
        <v>33</v>
      </c>
      <c r="B12" s="24">
        <v>106.93</v>
      </c>
      <c r="C12" s="39">
        <v>197.23500000000001</v>
      </c>
      <c r="D12" s="39">
        <v>23.63</v>
      </c>
      <c r="E12" s="13" t="s">
        <v>60</v>
      </c>
      <c r="G12" s="32">
        <v>23.62</v>
      </c>
      <c r="H12" s="49">
        <v>19.3</v>
      </c>
      <c r="I12" s="48" t="s">
        <v>75</v>
      </c>
      <c r="J12" s="48">
        <v>19466.7</v>
      </c>
      <c r="K12" s="20"/>
    </row>
    <row r="13" spans="1:11">
      <c r="A13" s="11" t="s">
        <v>34</v>
      </c>
      <c r="B13" s="24">
        <v>436.62</v>
      </c>
      <c r="C13" s="24">
        <v>436.62</v>
      </c>
      <c r="D13" s="24">
        <v>206.02500000000001</v>
      </c>
      <c r="E13" s="13" t="s">
        <v>60</v>
      </c>
      <c r="F13" s="4"/>
      <c r="G13" s="32">
        <v>206.02500000000001</v>
      </c>
      <c r="H13" s="49">
        <v>69.704999999999998</v>
      </c>
      <c r="I13" s="49" t="s">
        <v>76</v>
      </c>
      <c r="J13" s="39">
        <v>36.244799999999998</v>
      </c>
      <c r="K13" s="20"/>
    </row>
    <row r="14" spans="1:11">
      <c r="A14" s="11" t="s">
        <v>35</v>
      </c>
      <c r="B14" s="24">
        <f>B12*B13*8</f>
        <v>373502.21280000004</v>
      </c>
      <c r="C14" s="24">
        <f>C12*C13*8</f>
        <v>688933.96560000011</v>
      </c>
      <c r="D14" s="24">
        <f>D12*D13*16</f>
        <v>77893.932000000001</v>
      </c>
      <c r="E14" s="13" t="s">
        <v>60</v>
      </c>
      <c r="F14" s="4"/>
      <c r="G14" s="32">
        <f>G12*G13*6</f>
        <v>29197.863000000005</v>
      </c>
      <c r="H14" s="49">
        <f>H12*H13</f>
        <v>1345.3064999999999</v>
      </c>
      <c r="I14" s="49"/>
      <c r="J14" s="20"/>
      <c r="K14" s="20"/>
    </row>
    <row r="15" spans="1:11">
      <c r="A15" s="11" t="s">
        <v>36</v>
      </c>
      <c r="B15" s="24">
        <v>8.9830999999999994E-2</v>
      </c>
      <c r="C15" s="39">
        <v>0.17902999999999999</v>
      </c>
      <c r="D15" s="40">
        <v>4.8910000000000004E-3</v>
      </c>
      <c r="E15" s="40">
        <v>4.8910000000000004E-3</v>
      </c>
      <c r="G15" s="33">
        <v>4.8910000000000004E-3</v>
      </c>
      <c r="H15" s="50">
        <v>1.1440000000000001E-3</v>
      </c>
      <c r="I15" s="50"/>
    </row>
    <row r="16" spans="1:11">
      <c r="A16" s="11" t="s">
        <v>37</v>
      </c>
      <c r="B16" s="24">
        <v>0.183172</v>
      </c>
      <c r="C16" s="24">
        <v>0.32913100000000001</v>
      </c>
      <c r="D16" s="24">
        <v>9.6466999999999997E-2</v>
      </c>
      <c r="E16" s="24">
        <v>9.6466999999999997E-2</v>
      </c>
      <c r="F16" s="4"/>
      <c r="G16" s="32">
        <v>9.6466999999999997E-2</v>
      </c>
      <c r="H16" s="49">
        <v>3.209E-2</v>
      </c>
      <c r="I16" s="49"/>
      <c r="K16" s="20"/>
    </row>
    <row r="17" spans="1:11" s="105" customFormat="1">
      <c r="A17" s="99" t="s">
        <v>38</v>
      </c>
      <c r="B17" s="100">
        <f>(B15+B16)*0.9*8</f>
        <v>1.9656216</v>
      </c>
      <c r="C17" s="100">
        <f>(C15+C16)*0.9*8</f>
        <v>3.6587592</v>
      </c>
      <c r="D17" s="100">
        <f>(D15+D16)*0.9</f>
        <v>9.1222200000000003E-2</v>
      </c>
      <c r="E17" s="100">
        <f>(E15+E16)*0.9</f>
        <v>9.1222200000000003E-2</v>
      </c>
      <c r="F17" s="101"/>
      <c r="G17" s="102">
        <f>(G15*0.81+G16*0.72)*6*0.9</f>
        <v>0.39645692999999993</v>
      </c>
      <c r="H17" s="103">
        <f>(H15+H16)*0.9</f>
        <v>2.9910599999999999E-2</v>
      </c>
      <c r="I17" s="103"/>
      <c r="J17" s="104"/>
    </row>
    <row r="18" spans="1:11">
      <c r="A18" s="18" t="s">
        <v>39</v>
      </c>
      <c r="B18" s="24">
        <v>0.109065</v>
      </c>
      <c r="C18" s="24">
        <v>0.25354500000000002</v>
      </c>
      <c r="D18" s="38">
        <v>4.4089999999999997E-3</v>
      </c>
      <c r="E18" s="38">
        <v>1.47E-3</v>
      </c>
      <c r="F18" s="4"/>
      <c r="G18" s="33">
        <v>5.8789999999999997E-3</v>
      </c>
      <c r="H18" s="50">
        <v>4.7699999999999999E-4</v>
      </c>
      <c r="I18" s="50"/>
      <c r="J18" s="20"/>
    </row>
    <row r="19" spans="1:11">
      <c r="A19" s="18" t="s">
        <v>40</v>
      </c>
      <c r="B19" s="24">
        <v>0.84885900000000003</v>
      </c>
      <c r="C19" s="24">
        <v>1.6172070000000001</v>
      </c>
      <c r="D19" s="24">
        <v>0.42125200000000002</v>
      </c>
      <c r="E19" s="24">
        <v>0.316</v>
      </c>
      <c r="F19" s="4"/>
      <c r="G19" s="32">
        <v>0.47387800000000002</v>
      </c>
      <c r="H19" s="49">
        <v>0.353912</v>
      </c>
      <c r="I19" s="49"/>
      <c r="J19" s="20"/>
      <c r="K19" s="20"/>
    </row>
    <row r="20" spans="1:11" s="105" customFormat="1">
      <c r="A20" s="106" t="s">
        <v>41</v>
      </c>
      <c r="B20" s="100">
        <f>(B18+B19)*0.9*8</f>
        <v>6.8970528</v>
      </c>
      <c r="C20" s="100">
        <f>(C18+C19)*0.9*8</f>
        <v>13.4694144</v>
      </c>
      <c r="D20" s="100">
        <f>(D18+D19)*0.9</f>
        <v>0.38309490000000002</v>
      </c>
      <c r="E20" s="100">
        <f>(E18+E19)*0.9</f>
        <v>0.28572300000000006</v>
      </c>
      <c r="F20" s="101"/>
      <c r="G20" s="102">
        <f>(G18*0.81+G19*0.72)*6*0.9</f>
        <v>1.86815241</v>
      </c>
      <c r="H20" s="103">
        <f>(H18+H19)*0.9</f>
        <v>0.31895010000000001</v>
      </c>
      <c r="I20" s="103"/>
      <c r="J20" s="104"/>
      <c r="K20" s="104"/>
    </row>
    <row r="21" spans="1:11">
      <c r="A21" s="117" t="s">
        <v>42</v>
      </c>
      <c r="B21" s="118"/>
      <c r="C21" s="118"/>
      <c r="D21" s="118"/>
      <c r="E21" s="118"/>
      <c r="F21" s="118"/>
      <c r="G21" s="118"/>
      <c r="H21" s="51"/>
      <c r="I21" s="51"/>
      <c r="J21" s="21"/>
      <c r="K21" s="21"/>
    </row>
    <row r="22" spans="1:11">
      <c r="A22" s="14" t="s">
        <v>27</v>
      </c>
      <c r="B22" s="4"/>
      <c r="C22" s="4"/>
      <c r="D22" s="4"/>
      <c r="E22" s="4"/>
      <c r="F22" s="4"/>
      <c r="G22" s="32">
        <v>8</v>
      </c>
      <c r="H22" s="49"/>
      <c r="I22" s="49"/>
      <c r="J22" s="20"/>
      <c r="K22" s="20"/>
    </row>
    <row r="23" spans="1:11">
      <c r="A23" s="11" t="s">
        <v>36</v>
      </c>
      <c r="B23" s="38">
        <v>2.166E-3</v>
      </c>
      <c r="C23" s="38"/>
      <c r="D23" s="38"/>
      <c r="E23" s="38"/>
      <c r="F23" s="4"/>
      <c r="G23" s="33">
        <v>7.5660000000000004E-5</v>
      </c>
      <c r="H23" s="50"/>
      <c r="I23" s="50"/>
    </row>
    <row r="24" spans="1:11">
      <c r="A24" s="11" t="s">
        <v>37</v>
      </c>
      <c r="B24" s="38">
        <v>2.196E-4</v>
      </c>
      <c r="C24" s="40"/>
      <c r="D24" s="40"/>
      <c r="E24" s="40"/>
      <c r="G24" s="33">
        <v>8.1890000000000004E-5</v>
      </c>
      <c r="H24" s="50"/>
      <c r="I24" s="50"/>
    </row>
    <row r="25" spans="1:11">
      <c r="A25" s="17" t="s">
        <v>38</v>
      </c>
      <c r="B25" s="24">
        <f>(B23*0.81+B24*0.72)*8</f>
        <v>1.5300576E-2</v>
      </c>
      <c r="C25" s="24"/>
      <c r="D25" s="24"/>
      <c r="E25" s="24"/>
      <c r="F25" s="4"/>
      <c r="G25" s="32">
        <f>(G23*0.81+G24*0.72)*6</f>
        <v>7.2147240000000005E-4</v>
      </c>
      <c r="H25" s="49"/>
      <c r="I25" s="49"/>
    </row>
    <row r="26" spans="1:11">
      <c r="A26" s="18" t="s">
        <v>39</v>
      </c>
      <c r="B26" s="24">
        <v>9.7140000000000004E-2</v>
      </c>
      <c r="C26" s="39"/>
      <c r="D26" s="39"/>
      <c r="E26" s="39"/>
      <c r="G26" s="33">
        <v>4.8019999999999998E-3</v>
      </c>
      <c r="H26" s="50"/>
      <c r="I26" s="50"/>
    </row>
    <row r="27" spans="1:11">
      <c r="A27" s="18" t="s">
        <v>40</v>
      </c>
      <c r="B27" s="24">
        <v>0.62269200000000002</v>
      </c>
      <c r="C27" s="24"/>
      <c r="D27" s="24"/>
      <c r="E27" s="24"/>
      <c r="F27" s="4"/>
      <c r="G27" s="32">
        <v>0.33626600000000001</v>
      </c>
      <c r="H27" s="49"/>
      <c r="I27" s="49"/>
    </row>
    <row r="28" spans="1:11">
      <c r="A28" s="19" t="s">
        <v>41</v>
      </c>
      <c r="B28" s="24">
        <f>(B26*0.81+B27*0.72)*8</f>
        <v>4.2161731200000006</v>
      </c>
      <c r="C28" s="24"/>
      <c r="D28" s="24"/>
      <c r="E28" s="24"/>
      <c r="F28" s="4"/>
      <c r="G28" s="32">
        <f>(G26*0.81+G27*0.72)*6</f>
        <v>1.4760068400000002</v>
      </c>
      <c r="H28" s="49"/>
      <c r="I28" s="49"/>
    </row>
  </sheetData>
  <mergeCells count="2">
    <mergeCell ref="A21:G21"/>
    <mergeCell ref="A11:G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8F62-90E0-40D0-AD1E-71A6130C4BAD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DC综合结果</vt:lpstr>
      <vt:lpstr>MC读写功耗</vt:lpstr>
      <vt:lpstr>PIM_array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cenlin</dc:creator>
  <cp:lastModifiedBy>艺坤 王</cp:lastModifiedBy>
  <dcterms:created xsi:type="dcterms:W3CDTF">2015-06-05T18:19:34Z</dcterms:created>
  <dcterms:modified xsi:type="dcterms:W3CDTF">2024-08-24T08:43:38Z</dcterms:modified>
</cp:coreProperties>
</file>