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2895"/>
  </bookViews>
  <sheets>
    <sheet name="01APRIL 2014" sheetId="6" r:id="rId1"/>
    <sheet name="02 APRIL 2014" sheetId="8" r:id="rId2"/>
    <sheet name="03APRIL 2014" sheetId="7" r:id="rId3"/>
    <sheet name="04APRIL14 " sheetId="9" r:id="rId4"/>
    <sheet name="05APRIL14  " sheetId="10" r:id="rId5"/>
    <sheet name="06APRIL14  " sheetId="11" r:id="rId6"/>
    <sheet name="07APRIL14   " sheetId="12" r:id="rId7"/>
    <sheet name="08 APRIL 14" sheetId="13" r:id="rId8"/>
    <sheet name="09 APRIL 14 " sheetId="14" r:id="rId9"/>
    <sheet name="10 APRIL 14  " sheetId="15" r:id="rId10"/>
    <sheet name="11 APRIL 14   " sheetId="16" r:id="rId11"/>
    <sheet name="12 APRIL 14 " sheetId="17" r:id="rId12"/>
    <sheet name="13 APRIL 14 " sheetId="18" r:id="rId13"/>
    <sheet name="14 APRIL 14" sheetId="19" r:id="rId14"/>
    <sheet name="15 APRIL 14 " sheetId="21" r:id="rId15"/>
    <sheet name="16 APRIL 14 " sheetId="22" r:id="rId16"/>
    <sheet name="17 APRIL 14 " sheetId="24" r:id="rId17"/>
    <sheet name="Sheet1" sheetId="25" r:id="rId18"/>
  </sheets>
  <definedNames>
    <definedName name="_xlnm.Print_Area" localSheetId="1">'02 APRIL 2014'!$A$1:$AA$37</definedName>
  </definedNames>
  <calcPr calcId="144525"/>
</workbook>
</file>

<file path=xl/calcChain.xml><?xml version="1.0" encoding="utf-8"?>
<calcChain xmlns="http://schemas.openxmlformats.org/spreadsheetml/2006/main">
  <c r="R35" i="9" l="1"/>
  <c r="Z36" i="24"/>
  <c r="V36" i="24"/>
  <c r="E36" i="24"/>
  <c r="R30" i="24" s="1"/>
  <c r="I35" i="24"/>
  <c r="I34" i="24"/>
  <c r="I33" i="24"/>
  <c r="I32" i="24"/>
  <c r="I31" i="24"/>
  <c r="I30" i="24"/>
  <c r="I29" i="24"/>
  <c r="I36" i="24" s="1"/>
  <c r="R27" i="24" s="1"/>
  <c r="E29" i="24"/>
  <c r="E32" i="24" s="1"/>
  <c r="R29" i="24" s="1"/>
  <c r="R26" i="24"/>
  <c r="L26" i="24"/>
  <c r="H26" i="24"/>
  <c r="M26" i="24" s="1"/>
  <c r="O25" i="24"/>
  <c r="L25" i="24"/>
  <c r="H25" i="24"/>
  <c r="L23" i="24"/>
  <c r="R23" i="24" s="1"/>
  <c r="H23" i="24"/>
  <c r="O22" i="24"/>
  <c r="L22" i="24"/>
  <c r="H22" i="24"/>
  <c r="M22" i="24" s="1"/>
  <c r="N22" i="24" s="1"/>
  <c r="R22" i="24" s="1"/>
  <c r="L21" i="24"/>
  <c r="R21" i="24" s="1"/>
  <c r="H21" i="24"/>
  <c r="Z18" i="24"/>
  <c r="V18" i="24"/>
  <c r="E18" i="24"/>
  <c r="R11" i="24" s="1"/>
  <c r="I17" i="24"/>
  <c r="I16" i="24"/>
  <c r="I15" i="24"/>
  <c r="I14" i="24"/>
  <c r="I13" i="24"/>
  <c r="I12" i="24"/>
  <c r="I11" i="24"/>
  <c r="E11" i="24"/>
  <c r="E14" i="24" s="1"/>
  <c r="R10" i="24" s="1"/>
  <c r="I10" i="24"/>
  <c r="R7" i="24"/>
  <c r="L7" i="24"/>
  <c r="H7" i="24"/>
  <c r="M7" i="24" s="1"/>
  <c r="O6" i="24"/>
  <c r="L6" i="24"/>
  <c r="H6" i="24"/>
  <c r="L4" i="24"/>
  <c r="R4" i="24" s="1"/>
  <c r="H4" i="24"/>
  <c r="O3" i="24"/>
  <c r="L3" i="24"/>
  <c r="H3" i="24"/>
  <c r="L2" i="24"/>
  <c r="H2" i="24"/>
  <c r="Z36" i="22"/>
  <c r="V36" i="22"/>
  <c r="E36" i="22"/>
  <c r="I35" i="22"/>
  <c r="I34" i="22"/>
  <c r="I33" i="22"/>
  <c r="I32" i="22"/>
  <c r="I31" i="22"/>
  <c r="R30" i="22"/>
  <c r="I30" i="22"/>
  <c r="I29" i="22"/>
  <c r="E29" i="22"/>
  <c r="E32" i="22" s="1"/>
  <c r="R29" i="22" s="1"/>
  <c r="L26" i="22"/>
  <c r="R26" i="22" s="1"/>
  <c r="H26" i="22"/>
  <c r="O25" i="22"/>
  <c r="L25" i="22"/>
  <c r="H25" i="22"/>
  <c r="M25" i="22" s="1"/>
  <c r="N25" i="22" s="1"/>
  <c r="L23" i="22"/>
  <c r="H23" i="22"/>
  <c r="O22" i="22"/>
  <c r="L22" i="22"/>
  <c r="H22" i="22"/>
  <c r="L21" i="22"/>
  <c r="H21" i="22"/>
  <c r="Z18" i="22"/>
  <c r="V18" i="22"/>
  <c r="E18" i="22"/>
  <c r="R11" i="22" s="1"/>
  <c r="I17" i="22"/>
  <c r="I16" i="22"/>
  <c r="I15" i="22"/>
  <c r="I14" i="22"/>
  <c r="I13" i="22"/>
  <c r="I12" i="22"/>
  <c r="I11" i="22"/>
  <c r="E11" i="22"/>
  <c r="E14" i="22" s="1"/>
  <c r="R10" i="22" s="1"/>
  <c r="I10" i="22"/>
  <c r="L7" i="22"/>
  <c r="R7" i="22" s="1"/>
  <c r="H7" i="22"/>
  <c r="O6" i="22"/>
  <c r="L6" i="22"/>
  <c r="H6" i="22"/>
  <c r="L4" i="22"/>
  <c r="R4" i="22" s="1"/>
  <c r="H4" i="22"/>
  <c r="O3" i="22"/>
  <c r="L3" i="22"/>
  <c r="H3" i="22"/>
  <c r="L2" i="22"/>
  <c r="R2" i="22" s="1"/>
  <c r="H2" i="22"/>
  <c r="E30" i="21"/>
  <c r="Z36" i="21"/>
  <c r="V36" i="21"/>
  <c r="E36" i="21"/>
  <c r="R30" i="21" s="1"/>
  <c r="I35" i="21"/>
  <c r="I34" i="21"/>
  <c r="I33" i="21"/>
  <c r="I32" i="21"/>
  <c r="I31" i="21"/>
  <c r="I30" i="21"/>
  <c r="I29" i="21"/>
  <c r="E29" i="21"/>
  <c r="E32" i="21" s="1"/>
  <c r="R29" i="21" s="1"/>
  <c r="L26" i="21"/>
  <c r="R26" i="21" s="1"/>
  <c r="H26" i="21"/>
  <c r="O25" i="21"/>
  <c r="L25" i="21"/>
  <c r="H25" i="21"/>
  <c r="L23" i="21"/>
  <c r="R23" i="21" s="1"/>
  <c r="H23" i="21"/>
  <c r="O22" i="21"/>
  <c r="L22" i="21"/>
  <c r="H22" i="21"/>
  <c r="M22" i="21" s="1"/>
  <c r="N22" i="21" s="1"/>
  <c r="R22" i="21" s="1"/>
  <c r="L21" i="21"/>
  <c r="R21" i="21" s="1"/>
  <c r="H21" i="21"/>
  <c r="Z18" i="21"/>
  <c r="V18" i="21"/>
  <c r="E18" i="21"/>
  <c r="R11" i="21" s="1"/>
  <c r="I17" i="21"/>
  <c r="I16" i="21"/>
  <c r="I15" i="21"/>
  <c r="I14" i="21"/>
  <c r="I13" i="21"/>
  <c r="I12" i="21"/>
  <c r="I11" i="21"/>
  <c r="E11" i="21"/>
  <c r="E14" i="21" s="1"/>
  <c r="R10" i="21" s="1"/>
  <c r="I10" i="21"/>
  <c r="L7" i="21"/>
  <c r="R7" i="21" s="1"/>
  <c r="H7" i="21"/>
  <c r="M7" i="21" s="1"/>
  <c r="O6" i="21"/>
  <c r="L6" i="21"/>
  <c r="H6" i="21"/>
  <c r="L4" i="21"/>
  <c r="R4" i="21" s="1"/>
  <c r="H4" i="21"/>
  <c r="O3" i="21"/>
  <c r="L3" i="21"/>
  <c r="H3" i="21"/>
  <c r="L2" i="21"/>
  <c r="R2" i="21" s="1"/>
  <c r="H2" i="21"/>
  <c r="Z36" i="19"/>
  <c r="V36" i="19"/>
  <c r="E36" i="19"/>
  <c r="R30" i="19" s="1"/>
  <c r="I35" i="19"/>
  <c r="I34" i="19"/>
  <c r="I33" i="19"/>
  <c r="I32" i="19"/>
  <c r="I31" i="19"/>
  <c r="I30" i="19"/>
  <c r="I29" i="19"/>
  <c r="I36" i="19" s="1"/>
  <c r="R27" i="19" s="1"/>
  <c r="E29" i="19"/>
  <c r="E32" i="19" s="1"/>
  <c r="R29" i="19" s="1"/>
  <c r="L26" i="19"/>
  <c r="R26" i="19" s="1"/>
  <c r="H26" i="19"/>
  <c r="M26" i="19" s="1"/>
  <c r="O25" i="19"/>
  <c r="L25" i="19"/>
  <c r="H25" i="19"/>
  <c r="M25" i="19" s="1"/>
  <c r="N25" i="19" s="1"/>
  <c r="L23" i="19"/>
  <c r="R23" i="19" s="1"/>
  <c r="H23" i="19"/>
  <c r="O22" i="19"/>
  <c r="L22" i="19"/>
  <c r="H22" i="19"/>
  <c r="L21" i="19"/>
  <c r="R21" i="19" s="1"/>
  <c r="H21" i="19"/>
  <c r="Z18" i="19"/>
  <c r="V18" i="19"/>
  <c r="E18" i="19"/>
  <c r="R11" i="19" s="1"/>
  <c r="I17" i="19"/>
  <c r="I16" i="19"/>
  <c r="I15" i="19"/>
  <c r="I14" i="19"/>
  <c r="I13" i="19"/>
  <c r="I12" i="19"/>
  <c r="I11" i="19"/>
  <c r="E11" i="19"/>
  <c r="E14" i="19" s="1"/>
  <c r="R10" i="19" s="1"/>
  <c r="I10" i="19"/>
  <c r="L7" i="19"/>
  <c r="R7" i="19" s="1"/>
  <c r="H7" i="19"/>
  <c r="O6" i="19"/>
  <c r="L6" i="19"/>
  <c r="H6" i="19"/>
  <c r="M6" i="19" s="1"/>
  <c r="N6" i="19" s="1"/>
  <c r="L4" i="19"/>
  <c r="R4" i="19" s="1"/>
  <c r="H4" i="19"/>
  <c r="O3" i="19"/>
  <c r="L3" i="19"/>
  <c r="H3" i="19"/>
  <c r="L2" i="19"/>
  <c r="R2" i="19" s="1"/>
  <c r="H2" i="19"/>
  <c r="V20" i="16"/>
  <c r="Z36" i="18"/>
  <c r="V36" i="18"/>
  <c r="E36" i="18"/>
  <c r="R30" i="18" s="1"/>
  <c r="I35" i="18"/>
  <c r="I34" i="18"/>
  <c r="I33" i="18"/>
  <c r="I32" i="18"/>
  <c r="I31" i="18"/>
  <c r="I30" i="18"/>
  <c r="I29" i="18"/>
  <c r="E29" i="18"/>
  <c r="E32" i="18" s="1"/>
  <c r="R29" i="18" s="1"/>
  <c r="L26" i="18"/>
  <c r="R26" i="18" s="1"/>
  <c r="H26" i="18"/>
  <c r="M26" i="18" s="1"/>
  <c r="O25" i="18"/>
  <c r="L25" i="18"/>
  <c r="H25" i="18"/>
  <c r="M25" i="18" s="1"/>
  <c r="N25" i="18" s="1"/>
  <c r="L23" i="18"/>
  <c r="R23" i="18" s="1"/>
  <c r="H23" i="18"/>
  <c r="O22" i="18"/>
  <c r="L22" i="18"/>
  <c r="H22" i="18"/>
  <c r="M22" i="18" s="1"/>
  <c r="N22" i="18" s="1"/>
  <c r="R22" i="18" s="1"/>
  <c r="L21" i="18"/>
  <c r="R21" i="18" s="1"/>
  <c r="H21" i="18"/>
  <c r="Z18" i="18"/>
  <c r="V18" i="18"/>
  <c r="E18" i="18"/>
  <c r="R11" i="18" s="1"/>
  <c r="I17" i="18"/>
  <c r="I16" i="18"/>
  <c r="I15" i="18"/>
  <c r="I14" i="18"/>
  <c r="I13" i="18"/>
  <c r="I12" i="18"/>
  <c r="I11" i="18"/>
  <c r="E11" i="18"/>
  <c r="E14" i="18" s="1"/>
  <c r="R10" i="18" s="1"/>
  <c r="I10" i="18"/>
  <c r="L7" i="18"/>
  <c r="R7" i="18" s="1"/>
  <c r="H7" i="18"/>
  <c r="O6" i="18"/>
  <c r="L6" i="18"/>
  <c r="H6" i="18"/>
  <c r="L4" i="18"/>
  <c r="R4" i="18" s="1"/>
  <c r="H4" i="18"/>
  <c r="O3" i="18"/>
  <c r="L3" i="18"/>
  <c r="H3" i="18"/>
  <c r="R2" i="18"/>
  <c r="L2" i="18"/>
  <c r="H2" i="18"/>
  <c r="M2" i="18" s="1"/>
  <c r="Z18" i="10"/>
  <c r="E12" i="10"/>
  <c r="E14" i="10" s="1"/>
  <c r="R10" i="10" s="1"/>
  <c r="E29" i="17"/>
  <c r="E11" i="17"/>
  <c r="E14" i="17" s="1"/>
  <c r="R10" i="17" s="1"/>
  <c r="E29" i="16"/>
  <c r="E32" i="16" s="1"/>
  <c r="R29" i="16" s="1"/>
  <c r="E11" i="16"/>
  <c r="E29" i="15"/>
  <c r="E11" i="15"/>
  <c r="E14" i="15" s="1"/>
  <c r="R10" i="15" s="1"/>
  <c r="E29" i="14"/>
  <c r="E32" i="14" s="1"/>
  <c r="R29" i="14" s="1"/>
  <c r="E11" i="14"/>
  <c r="E14" i="14" s="1"/>
  <c r="R10" i="14" s="1"/>
  <c r="E36" i="13"/>
  <c r="E29" i="13"/>
  <c r="I30" i="13"/>
  <c r="E11" i="13"/>
  <c r="E29" i="12"/>
  <c r="E11" i="12"/>
  <c r="E14" i="12" s="1"/>
  <c r="R10" i="12" s="1"/>
  <c r="E11" i="11"/>
  <c r="E14" i="11" s="1"/>
  <c r="R10" i="11" s="1"/>
  <c r="E29" i="10"/>
  <c r="E32" i="10" s="1"/>
  <c r="R29" i="10" s="1"/>
  <c r="E11" i="10"/>
  <c r="E29" i="9"/>
  <c r="E11" i="9"/>
  <c r="E14" i="9" s="1"/>
  <c r="R10" i="9" s="1"/>
  <c r="E29" i="7"/>
  <c r="E32" i="7" s="1"/>
  <c r="R29" i="7" s="1"/>
  <c r="E11" i="7"/>
  <c r="I29" i="8"/>
  <c r="E11" i="8"/>
  <c r="E29" i="6"/>
  <c r="L3" i="17"/>
  <c r="Z36" i="17"/>
  <c r="V36" i="17"/>
  <c r="E36" i="17"/>
  <c r="R30" i="17" s="1"/>
  <c r="I35" i="17"/>
  <c r="I34" i="17"/>
  <c r="I33" i="17"/>
  <c r="I32" i="17"/>
  <c r="E32" i="17"/>
  <c r="I31" i="17"/>
  <c r="I30" i="17"/>
  <c r="R29" i="17"/>
  <c r="I29" i="17"/>
  <c r="L26" i="17"/>
  <c r="R26" i="17" s="1"/>
  <c r="H26" i="17"/>
  <c r="O25" i="17"/>
  <c r="L25" i="17"/>
  <c r="H25" i="17"/>
  <c r="L23" i="17"/>
  <c r="R23" i="17" s="1"/>
  <c r="H23" i="17"/>
  <c r="O22" i="17"/>
  <c r="L22" i="17"/>
  <c r="H22" i="17"/>
  <c r="L21" i="17"/>
  <c r="R21" i="17" s="1"/>
  <c r="H21" i="17"/>
  <c r="Z18" i="17"/>
  <c r="V18" i="17"/>
  <c r="E18" i="17"/>
  <c r="I17" i="17"/>
  <c r="I16" i="17"/>
  <c r="I15" i="17"/>
  <c r="I14" i="17"/>
  <c r="I13" i="17"/>
  <c r="I12" i="17"/>
  <c r="R11" i="17"/>
  <c r="I11" i="17"/>
  <c r="I10" i="17"/>
  <c r="L7" i="17"/>
  <c r="R7" i="17" s="1"/>
  <c r="H7" i="17"/>
  <c r="O6" i="17"/>
  <c r="L6" i="17"/>
  <c r="H6" i="17"/>
  <c r="L4" i="17"/>
  <c r="R4" i="17" s="1"/>
  <c r="H4" i="17"/>
  <c r="O3" i="17"/>
  <c r="P3" i="17" s="1"/>
  <c r="H3" i="17"/>
  <c r="L2" i="17"/>
  <c r="R2" i="17" s="1"/>
  <c r="H2" i="17"/>
  <c r="Z36" i="16"/>
  <c r="V36" i="16"/>
  <c r="E36" i="16"/>
  <c r="R30" i="16" s="1"/>
  <c r="I35" i="16"/>
  <c r="I34" i="16"/>
  <c r="I33" i="16"/>
  <c r="I32" i="16"/>
  <c r="I31" i="16"/>
  <c r="I30" i="16"/>
  <c r="I29" i="16"/>
  <c r="L26" i="16"/>
  <c r="R26" i="16" s="1"/>
  <c r="H26" i="16"/>
  <c r="O25" i="16"/>
  <c r="L25" i="16"/>
  <c r="H25" i="16"/>
  <c r="L23" i="16"/>
  <c r="R23" i="16" s="1"/>
  <c r="H23" i="16"/>
  <c r="O22" i="16"/>
  <c r="L22" i="16"/>
  <c r="H22" i="16"/>
  <c r="L21" i="16"/>
  <c r="R21" i="16" s="1"/>
  <c r="H21" i="16"/>
  <c r="Z18" i="16"/>
  <c r="E18" i="16"/>
  <c r="I17" i="16"/>
  <c r="I16" i="16"/>
  <c r="I15" i="16"/>
  <c r="I14" i="16"/>
  <c r="E14" i="16"/>
  <c r="R10" i="16" s="1"/>
  <c r="I13" i="16"/>
  <c r="I12" i="16"/>
  <c r="R11" i="16"/>
  <c r="I11" i="16"/>
  <c r="I10" i="16"/>
  <c r="L7" i="16"/>
  <c r="R7" i="16" s="1"/>
  <c r="H7" i="16"/>
  <c r="O6" i="16"/>
  <c r="L6" i="16"/>
  <c r="H6" i="16"/>
  <c r="L4" i="16"/>
  <c r="R4" i="16" s="1"/>
  <c r="H4" i="16"/>
  <c r="O3" i="16"/>
  <c r="L3" i="16"/>
  <c r="H3" i="16"/>
  <c r="L2" i="16"/>
  <c r="R2" i="16" s="1"/>
  <c r="H2" i="16"/>
  <c r="Z36" i="15"/>
  <c r="V36" i="15"/>
  <c r="E36" i="15"/>
  <c r="R30" i="15" s="1"/>
  <c r="I35" i="15"/>
  <c r="I34" i="15"/>
  <c r="I33" i="15"/>
  <c r="I32" i="15"/>
  <c r="E32" i="15"/>
  <c r="I31" i="15"/>
  <c r="I30" i="15"/>
  <c r="R29" i="15"/>
  <c r="I29" i="15"/>
  <c r="L26" i="15"/>
  <c r="R26" i="15" s="1"/>
  <c r="H26" i="15"/>
  <c r="O25" i="15"/>
  <c r="L25" i="15"/>
  <c r="H25" i="15"/>
  <c r="L23" i="15"/>
  <c r="R23" i="15" s="1"/>
  <c r="H23" i="15"/>
  <c r="O22" i="15"/>
  <c r="L22" i="15"/>
  <c r="H22" i="15"/>
  <c r="L21" i="15"/>
  <c r="R21" i="15" s="1"/>
  <c r="H21" i="15"/>
  <c r="Z18" i="15"/>
  <c r="V18" i="15"/>
  <c r="E18" i="15"/>
  <c r="I17" i="15"/>
  <c r="I16" i="15"/>
  <c r="I15" i="15"/>
  <c r="I14" i="15"/>
  <c r="I13" i="15"/>
  <c r="I12" i="15"/>
  <c r="R11" i="15"/>
  <c r="I11" i="15"/>
  <c r="I10" i="15"/>
  <c r="L7" i="15"/>
  <c r="R7" i="15" s="1"/>
  <c r="H7" i="15"/>
  <c r="O6" i="15"/>
  <c r="L6" i="15"/>
  <c r="H6" i="15"/>
  <c r="L4" i="15"/>
  <c r="R4" i="15" s="1"/>
  <c r="H4" i="15"/>
  <c r="O3" i="15"/>
  <c r="L3" i="15"/>
  <c r="H3" i="15"/>
  <c r="L2" i="15"/>
  <c r="R2" i="15" s="1"/>
  <c r="H2" i="15"/>
  <c r="Z36" i="14"/>
  <c r="V36" i="14"/>
  <c r="E36" i="14"/>
  <c r="R30" i="14" s="1"/>
  <c r="I35" i="14"/>
  <c r="I34" i="14"/>
  <c r="I33" i="14"/>
  <c r="I32" i="14"/>
  <c r="I31" i="14"/>
  <c r="I30" i="14"/>
  <c r="I29" i="14"/>
  <c r="L26" i="14"/>
  <c r="R26" i="14" s="1"/>
  <c r="H26" i="14"/>
  <c r="O25" i="14"/>
  <c r="L25" i="14"/>
  <c r="H25" i="14"/>
  <c r="L23" i="14"/>
  <c r="R23" i="14" s="1"/>
  <c r="H23" i="14"/>
  <c r="O22" i="14"/>
  <c r="L22" i="14"/>
  <c r="H22" i="14"/>
  <c r="L21" i="14"/>
  <c r="R21" i="14" s="1"/>
  <c r="H21" i="14"/>
  <c r="Z18" i="14"/>
  <c r="V18" i="14"/>
  <c r="E18" i="14"/>
  <c r="I17" i="14"/>
  <c r="I16" i="14"/>
  <c r="I15" i="14"/>
  <c r="I14" i="14"/>
  <c r="I13" i="14"/>
  <c r="I12" i="14"/>
  <c r="R11" i="14"/>
  <c r="I11" i="14"/>
  <c r="I10" i="14"/>
  <c r="L7" i="14"/>
  <c r="R7" i="14" s="1"/>
  <c r="H7" i="14"/>
  <c r="O6" i="14"/>
  <c r="L6" i="14"/>
  <c r="H6" i="14"/>
  <c r="L4" i="14"/>
  <c r="R4" i="14" s="1"/>
  <c r="H4" i="14"/>
  <c r="O3" i="14"/>
  <c r="L3" i="14"/>
  <c r="H3" i="14"/>
  <c r="L2" i="14"/>
  <c r="R2" i="14" s="1"/>
  <c r="H2" i="14"/>
  <c r="Z36" i="13"/>
  <c r="V36" i="13"/>
  <c r="R30" i="13"/>
  <c r="I35" i="13"/>
  <c r="I34" i="13"/>
  <c r="I33" i="13"/>
  <c r="I32" i="13"/>
  <c r="E32" i="13"/>
  <c r="R29" i="13" s="1"/>
  <c r="I31" i="13"/>
  <c r="I29" i="13"/>
  <c r="I36" i="13" s="1"/>
  <c r="R27" i="13" s="1"/>
  <c r="L26" i="13"/>
  <c r="R26" i="13" s="1"/>
  <c r="H26" i="13"/>
  <c r="O25" i="13"/>
  <c r="L25" i="13"/>
  <c r="H25" i="13"/>
  <c r="L23" i="13"/>
  <c r="R23" i="13" s="1"/>
  <c r="H23" i="13"/>
  <c r="O22" i="13"/>
  <c r="L22" i="13"/>
  <c r="H22" i="13"/>
  <c r="L21" i="13"/>
  <c r="R21" i="13" s="1"/>
  <c r="H21" i="13"/>
  <c r="Z18" i="13"/>
  <c r="V18" i="13"/>
  <c r="E18" i="13"/>
  <c r="I17" i="13"/>
  <c r="I16" i="13"/>
  <c r="I15" i="13"/>
  <c r="I14" i="13"/>
  <c r="E14" i="13"/>
  <c r="R10" i="13" s="1"/>
  <c r="I13" i="13"/>
  <c r="I12" i="13"/>
  <c r="R11" i="13"/>
  <c r="I11" i="13"/>
  <c r="I10" i="13"/>
  <c r="L7" i="13"/>
  <c r="R7" i="13" s="1"/>
  <c r="H7" i="13"/>
  <c r="O6" i="13"/>
  <c r="L6" i="13"/>
  <c r="H6" i="13"/>
  <c r="L4" i="13"/>
  <c r="R4" i="13" s="1"/>
  <c r="H4" i="13"/>
  <c r="O3" i="13"/>
  <c r="L3" i="13"/>
  <c r="H3" i="13"/>
  <c r="L2" i="13"/>
  <c r="R2" i="13" s="1"/>
  <c r="H2" i="13"/>
  <c r="Z36" i="12"/>
  <c r="V36" i="12"/>
  <c r="E36" i="12"/>
  <c r="R30" i="12" s="1"/>
  <c r="I35" i="12"/>
  <c r="I34" i="12"/>
  <c r="I33" i="12"/>
  <c r="I32" i="12"/>
  <c r="E32" i="12"/>
  <c r="I31" i="12"/>
  <c r="I30" i="12"/>
  <c r="R29" i="12"/>
  <c r="I29" i="12"/>
  <c r="L26" i="12"/>
  <c r="R26" i="12" s="1"/>
  <c r="H26" i="12"/>
  <c r="O25" i="12"/>
  <c r="L25" i="12"/>
  <c r="H25" i="12"/>
  <c r="L23" i="12"/>
  <c r="R23" i="12" s="1"/>
  <c r="H23" i="12"/>
  <c r="O22" i="12"/>
  <c r="L22" i="12"/>
  <c r="H22" i="12"/>
  <c r="L21" i="12"/>
  <c r="R21" i="12" s="1"/>
  <c r="H21" i="12"/>
  <c r="Z18" i="12"/>
  <c r="V18" i="12"/>
  <c r="E18" i="12"/>
  <c r="I17" i="12"/>
  <c r="I16" i="12"/>
  <c r="I15" i="12"/>
  <c r="I14" i="12"/>
  <c r="I13" i="12"/>
  <c r="I12" i="12"/>
  <c r="R11" i="12"/>
  <c r="I11" i="12"/>
  <c r="I10" i="12"/>
  <c r="L7" i="12"/>
  <c r="R7" i="12" s="1"/>
  <c r="H7" i="12"/>
  <c r="O6" i="12"/>
  <c r="L6" i="12"/>
  <c r="H6" i="12"/>
  <c r="L4" i="12"/>
  <c r="R4" i="12" s="1"/>
  <c r="H4" i="12"/>
  <c r="O3" i="12"/>
  <c r="L3" i="12"/>
  <c r="H3" i="12"/>
  <c r="L2" i="12"/>
  <c r="R2" i="12" s="1"/>
  <c r="H2" i="12"/>
  <c r="Z36" i="11"/>
  <c r="V36" i="11"/>
  <c r="E36" i="11"/>
  <c r="R30" i="11" s="1"/>
  <c r="I35" i="11"/>
  <c r="I34" i="11"/>
  <c r="I33" i="11"/>
  <c r="I32" i="11"/>
  <c r="E32" i="11"/>
  <c r="R29" i="11" s="1"/>
  <c r="I31" i="11"/>
  <c r="I30" i="11"/>
  <c r="I29" i="11"/>
  <c r="L26" i="11"/>
  <c r="R26" i="11" s="1"/>
  <c r="H26" i="11"/>
  <c r="O25" i="11"/>
  <c r="L25" i="11"/>
  <c r="H25" i="11"/>
  <c r="L23" i="11"/>
  <c r="R23" i="11" s="1"/>
  <c r="H23" i="11"/>
  <c r="O22" i="11"/>
  <c r="L22" i="11"/>
  <c r="H22" i="11"/>
  <c r="L21" i="11"/>
  <c r="R21" i="11" s="1"/>
  <c r="H21" i="11"/>
  <c r="Z18" i="11"/>
  <c r="V18" i="11"/>
  <c r="E18" i="11"/>
  <c r="I17" i="11"/>
  <c r="I16" i="11"/>
  <c r="I15" i="11"/>
  <c r="I14" i="11"/>
  <c r="I13" i="11"/>
  <c r="I12" i="11"/>
  <c r="R11" i="11"/>
  <c r="I11" i="11"/>
  <c r="I10" i="11"/>
  <c r="L7" i="11"/>
  <c r="R7" i="11" s="1"/>
  <c r="H7" i="11"/>
  <c r="O6" i="11"/>
  <c r="L6" i="11"/>
  <c r="H6" i="11"/>
  <c r="L4" i="11"/>
  <c r="R4" i="11" s="1"/>
  <c r="H4" i="11"/>
  <c r="O3" i="11"/>
  <c r="L3" i="11"/>
  <c r="H3" i="11"/>
  <c r="L2" i="11"/>
  <c r="R2" i="11" s="1"/>
  <c r="H2" i="11"/>
  <c r="Z36" i="10"/>
  <c r="V36" i="10"/>
  <c r="E36" i="10"/>
  <c r="R30" i="10" s="1"/>
  <c r="I35" i="10"/>
  <c r="I34" i="10"/>
  <c r="I33" i="10"/>
  <c r="I32" i="10"/>
  <c r="I31" i="10"/>
  <c r="I30" i="10"/>
  <c r="I29" i="10"/>
  <c r="L26" i="10"/>
  <c r="R26" i="10" s="1"/>
  <c r="H26" i="10"/>
  <c r="O25" i="10"/>
  <c r="L25" i="10"/>
  <c r="H25" i="10"/>
  <c r="L23" i="10"/>
  <c r="R23" i="10" s="1"/>
  <c r="H23" i="10"/>
  <c r="O22" i="10"/>
  <c r="L22" i="10"/>
  <c r="H22" i="10"/>
  <c r="L21" i="10"/>
  <c r="R21" i="10" s="1"/>
  <c r="H21" i="10"/>
  <c r="V18" i="10"/>
  <c r="E18" i="10"/>
  <c r="I17" i="10"/>
  <c r="I16" i="10"/>
  <c r="I15" i="10"/>
  <c r="I14" i="10"/>
  <c r="I13" i="10"/>
  <c r="I12" i="10"/>
  <c r="R11" i="10"/>
  <c r="I11" i="10"/>
  <c r="I10" i="10"/>
  <c r="L7" i="10"/>
  <c r="R7" i="10" s="1"/>
  <c r="H7" i="10"/>
  <c r="O6" i="10"/>
  <c r="L6" i="10"/>
  <c r="H6" i="10"/>
  <c r="L4" i="10"/>
  <c r="R4" i="10" s="1"/>
  <c r="H4" i="10"/>
  <c r="O3" i="10"/>
  <c r="L3" i="10"/>
  <c r="H3" i="10"/>
  <c r="L2" i="10"/>
  <c r="R2" i="10" s="1"/>
  <c r="H2" i="10"/>
  <c r="Z36" i="9"/>
  <c r="V36" i="9"/>
  <c r="E36" i="9"/>
  <c r="R30" i="9" s="1"/>
  <c r="I35" i="9"/>
  <c r="I34" i="9"/>
  <c r="I33" i="9"/>
  <c r="I32" i="9"/>
  <c r="E32" i="9"/>
  <c r="R29" i="9" s="1"/>
  <c r="I31" i="9"/>
  <c r="I30" i="9"/>
  <c r="I29" i="9"/>
  <c r="L26" i="9"/>
  <c r="R26" i="9" s="1"/>
  <c r="H26" i="9"/>
  <c r="O25" i="9"/>
  <c r="L25" i="9"/>
  <c r="H25" i="9"/>
  <c r="L23" i="9"/>
  <c r="R23" i="9" s="1"/>
  <c r="H23" i="9"/>
  <c r="O22" i="9"/>
  <c r="L22" i="9"/>
  <c r="H22" i="9"/>
  <c r="L21" i="9"/>
  <c r="R21" i="9" s="1"/>
  <c r="H21" i="9"/>
  <c r="Z18" i="9"/>
  <c r="V18" i="9"/>
  <c r="E18" i="9"/>
  <c r="I17" i="9"/>
  <c r="I16" i="9"/>
  <c r="I15" i="9"/>
  <c r="I14" i="9"/>
  <c r="I13" i="9"/>
  <c r="I12" i="9"/>
  <c r="R11" i="9"/>
  <c r="I11" i="9"/>
  <c r="I10" i="9"/>
  <c r="L7" i="9"/>
  <c r="R7" i="9" s="1"/>
  <c r="H7" i="9"/>
  <c r="O6" i="9"/>
  <c r="L6" i="9"/>
  <c r="H6" i="9"/>
  <c r="L4" i="9"/>
  <c r="R4" i="9" s="1"/>
  <c r="H4" i="9"/>
  <c r="O3" i="9"/>
  <c r="L3" i="9"/>
  <c r="H3" i="9"/>
  <c r="L2" i="9"/>
  <c r="R2" i="9" s="1"/>
  <c r="H2" i="9"/>
  <c r="I12" i="7"/>
  <c r="Z36" i="8"/>
  <c r="V36" i="8"/>
  <c r="E36" i="8"/>
  <c r="R30" i="8" s="1"/>
  <c r="I35" i="8"/>
  <c r="I34" i="8"/>
  <c r="I33" i="8"/>
  <c r="I32" i="8"/>
  <c r="E32" i="8"/>
  <c r="R29" i="8" s="1"/>
  <c r="I31" i="8"/>
  <c r="I30" i="8"/>
  <c r="I36" i="8"/>
  <c r="R27" i="8" s="1"/>
  <c r="L26" i="8"/>
  <c r="R26" i="8" s="1"/>
  <c r="H26" i="8"/>
  <c r="O25" i="8"/>
  <c r="L25" i="8"/>
  <c r="H25" i="8"/>
  <c r="L23" i="8"/>
  <c r="R23" i="8" s="1"/>
  <c r="H23" i="8"/>
  <c r="O22" i="8"/>
  <c r="L22" i="8"/>
  <c r="H22" i="8"/>
  <c r="L21" i="8"/>
  <c r="R21" i="8" s="1"/>
  <c r="H21" i="8"/>
  <c r="Z18" i="8"/>
  <c r="V18" i="8"/>
  <c r="E18" i="8"/>
  <c r="I17" i="8"/>
  <c r="I16" i="8"/>
  <c r="I15" i="8"/>
  <c r="I14" i="8"/>
  <c r="E14" i="8"/>
  <c r="R10" i="8" s="1"/>
  <c r="I13" i="8"/>
  <c r="I12" i="8"/>
  <c r="R11" i="8"/>
  <c r="I11" i="8"/>
  <c r="I10" i="8"/>
  <c r="L7" i="8"/>
  <c r="R7" i="8" s="1"/>
  <c r="H7" i="8"/>
  <c r="O6" i="8"/>
  <c r="L6" i="8"/>
  <c r="H6" i="8"/>
  <c r="L4" i="8"/>
  <c r="R4" i="8" s="1"/>
  <c r="H4" i="8"/>
  <c r="O3" i="8"/>
  <c r="L3" i="8"/>
  <c r="H3" i="8"/>
  <c r="L2" i="8"/>
  <c r="R2" i="8" s="1"/>
  <c r="H2" i="8"/>
  <c r="Z36" i="7"/>
  <c r="V36" i="7"/>
  <c r="E36" i="7"/>
  <c r="R30" i="7" s="1"/>
  <c r="I35" i="7"/>
  <c r="I34" i="7"/>
  <c r="I33" i="7"/>
  <c r="I32" i="7"/>
  <c r="I31" i="7"/>
  <c r="I30" i="7"/>
  <c r="I29" i="7"/>
  <c r="L26" i="7"/>
  <c r="R26" i="7" s="1"/>
  <c r="H26" i="7"/>
  <c r="O25" i="7"/>
  <c r="L25" i="7"/>
  <c r="H25" i="7"/>
  <c r="L23" i="7"/>
  <c r="R23" i="7" s="1"/>
  <c r="H23" i="7"/>
  <c r="O22" i="7"/>
  <c r="L22" i="7"/>
  <c r="H22" i="7"/>
  <c r="L21" i="7"/>
  <c r="R21" i="7" s="1"/>
  <c r="H21" i="7"/>
  <c r="Z18" i="7"/>
  <c r="V18" i="7"/>
  <c r="E18" i="7"/>
  <c r="R11" i="7" s="1"/>
  <c r="I17" i="7"/>
  <c r="I16" i="7"/>
  <c r="I15" i="7"/>
  <c r="I14" i="7"/>
  <c r="E14" i="7"/>
  <c r="R10" i="7" s="1"/>
  <c r="I13" i="7"/>
  <c r="I11" i="7"/>
  <c r="I10" i="7"/>
  <c r="L7" i="7"/>
  <c r="R7" i="7" s="1"/>
  <c r="H7" i="7"/>
  <c r="O6" i="7"/>
  <c r="L6" i="7"/>
  <c r="H6" i="7"/>
  <c r="L4" i="7"/>
  <c r="R4" i="7" s="1"/>
  <c r="H4" i="7"/>
  <c r="O3" i="7"/>
  <c r="L3" i="7"/>
  <c r="H3" i="7"/>
  <c r="L2" i="7"/>
  <c r="R2" i="7" s="1"/>
  <c r="H2" i="7"/>
  <c r="L23" i="6"/>
  <c r="L26" i="6"/>
  <c r="L25" i="6"/>
  <c r="L22" i="6"/>
  <c r="L21" i="6"/>
  <c r="L7" i="6"/>
  <c r="L6" i="6"/>
  <c r="L4" i="6"/>
  <c r="L3" i="6"/>
  <c r="L2" i="6"/>
  <c r="I36" i="18" l="1"/>
  <c r="R27" i="18" s="1"/>
  <c r="I36" i="21"/>
  <c r="R27" i="21" s="1"/>
  <c r="I36" i="9"/>
  <c r="R27" i="9" s="1"/>
  <c r="I18" i="10"/>
  <c r="R8" i="10" s="1"/>
  <c r="I36" i="12"/>
  <c r="R27" i="12" s="1"/>
  <c r="I18" i="13"/>
  <c r="R8" i="13" s="1"/>
  <c r="I36" i="14"/>
  <c r="R27" i="14" s="1"/>
  <c r="I36" i="15"/>
  <c r="R27" i="15" s="1"/>
  <c r="I18" i="16"/>
  <c r="R8" i="16" s="1"/>
  <c r="I36" i="16"/>
  <c r="R27" i="16" s="1"/>
  <c r="I36" i="17"/>
  <c r="R27" i="17" s="1"/>
  <c r="M3" i="19"/>
  <c r="N3" i="19" s="1"/>
  <c r="R3" i="19" s="1"/>
  <c r="M7" i="19"/>
  <c r="M2" i="21"/>
  <c r="M25" i="21"/>
  <c r="N25" i="21" s="1"/>
  <c r="M22" i="22"/>
  <c r="N22" i="22" s="1"/>
  <c r="R22" i="22" s="1"/>
  <c r="M26" i="22"/>
  <c r="I36" i="22"/>
  <c r="R27" i="22" s="1"/>
  <c r="I18" i="24"/>
  <c r="R8" i="24" s="1"/>
  <c r="P25" i="24"/>
  <c r="M4" i="24"/>
  <c r="O4" i="24" s="1"/>
  <c r="P4" i="24" s="1"/>
  <c r="M2" i="24"/>
  <c r="N2" i="24" s="1"/>
  <c r="P22" i="24"/>
  <c r="M25" i="24"/>
  <c r="N25" i="24" s="1"/>
  <c r="R25" i="24" s="1"/>
  <c r="R28" i="24" s="1"/>
  <c r="R31" i="24" s="1"/>
  <c r="R35" i="24" s="1"/>
  <c r="N4" i="24"/>
  <c r="N7" i="24"/>
  <c r="O7" i="24"/>
  <c r="P7" i="24" s="1"/>
  <c r="O26" i="24"/>
  <c r="N26" i="24"/>
  <c r="O2" i="24"/>
  <c r="P2" i="24" s="1"/>
  <c r="P26" i="24"/>
  <c r="R2" i="24"/>
  <c r="P3" i="24"/>
  <c r="P6" i="24"/>
  <c r="M3" i="24"/>
  <c r="N3" i="24" s="1"/>
  <c r="R3" i="24" s="1"/>
  <c r="M6" i="24"/>
  <c r="N6" i="24" s="1"/>
  <c r="R6" i="24" s="1"/>
  <c r="M21" i="24"/>
  <c r="M23" i="24"/>
  <c r="I18" i="22"/>
  <c r="R8" i="22" s="1"/>
  <c r="M7" i="22"/>
  <c r="N7" i="22" s="1"/>
  <c r="P22" i="22"/>
  <c r="R25" i="22"/>
  <c r="M2" i="22"/>
  <c r="N2" i="22" s="1"/>
  <c r="P3" i="22"/>
  <c r="M4" i="22"/>
  <c r="O4" i="22" s="1"/>
  <c r="P4" i="22" s="1"/>
  <c r="P6" i="22"/>
  <c r="O2" i="22"/>
  <c r="P2" i="22" s="1"/>
  <c r="N4" i="22"/>
  <c r="O7" i="22"/>
  <c r="P7" i="22" s="1"/>
  <c r="N26" i="22"/>
  <c r="O26" i="22"/>
  <c r="P26" i="22" s="1"/>
  <c r="M3" i="22"/>
  <c r="N3" i="22" s="1"/>
  <c r="R3" i="22" s="1"/>
  <c r="M6" i="22"/>
  <c r="N6" i="22" s="1"/>
  <c r="R6" i="22" s="1"/>
  <c r="M21" i="22"/>
  <c r="R21" i="22"/>
  <c r="M23" i="22"/>
  <c r="R23" i="22"/>
  <c r="P25" i="22"/>
  <c r="M26" i="21"/>
  <c r="N26" i="21" s="1"/>
  <c r="I18" i="21"/>
  <c r="R8" i="21" s="1"/>
  <c r="M4" i="21"/>
  <c r="N4" i="21" s="1"/>
  <c r="P25" i="21"/>
  <c r="P22" i="21"/>
  <c r="N2" i="21"/>
  <c r="O2" i="21"/>
  <c r="P2" i="21" s="1"/>
  <c r="N7" i="21"/>
  <c r="O7" i="21"/>
  <c r="P7" i="21" s="1"/>
  <c r="O26" i="21"/>
  <c r="P26" i="21" s="1"/>
  <c r="P3" i="21"/>
  <c r="P6" i="21"/>
  <c r="R25" i="21"/>
  <c r="R28" i="21" s="1"/>
  <c r="R31" i="21" s="1"/>
  <c r="R35" i="21" s="1"/>
  <c r="M3" i="21"/>
  <c r="N3" i="21" s="1"/>
  <c r="R3" i="21" s="1"/>
  <c r="M6" i="21"/>
  <c r="N6" i="21" s="1"/>
  <c r="R6" i="21" s="1"/>
  <c r="M21" i="21"/>
  <c r="M23" i="21"/>
  <c r="M22" i="19"/>
  <c r="N22" i="19" s="1"/>
  <c r="R22" i="19" s="1"/>
  <c r="P25" i="19"/>
  <c r="P22" i="19"/>
  <c r="I18" i="19"/>
  <c r="R8" i="19" s="1"/>
  <c r="P3" i="19"/>
  <c r="N7" i="19"/>
  <c r="O7" i="19"/>
  <c r="O26" i="19"/>
  <c r="N26" i="19"/>
  <c r="R6" i="19"/>
  <c r="P7" i="19"/>
  <c r="P26" i="19"/>
  <c r="M2" i="19"/>
  <c r="M4" i="19"/>
  <c r="P6" i="19"/>
  <c r="R25" i="19"/>
  <c r="M21" i="19"/>
  <c r="M23" i="19"/>
  <c r="P25" i="18"/>
  <c r="P22" i="18"/>
  <c r="I18" i="18"/>
  <c r="R8" i="18" s="1"/>
  <c r="M7" i="18"/>
  <c r="N7" i="18" s="1"/>
  <c r="M4" i="18"/>
  <c r="N4" i="18" s="1"/>
  <c r="N2" i="18"/>
  <c r="O2" i="18"/>
  <c r="P2" i="18" s="1"/>
  <c r="O7" i="18"/>
  <c r="P7" i="18" s="1"/>
  <c r="O26" i="18"/>
  <c r="P26" i="18" s="1"/>
  <c r="N26" i="18"/>
  <c r="P3" i="18"/>
  <c r="P6" i="18"/>
  <c r="R25" i="18"/>
  <c r="R28" i="18" s="1"/>
  <c r="R31" i="18" s="1"/>
  <c r="R35" i="18" s="1"/>
  <c r="M3" i="18"/>
  <c r="N3" i="18" s="1"/>
  <c r="R3" i="18" s="1"/>
  <c r="M6" i="18"/>
  <c r="N6" i="18" s="1"/>
  <c r="R6" i="18" s="1"/>
  <c r="M21" i="18"/>
  <c r="M23" i="18"/>
  <c r="I18" i="17"/>
  <c r="R8" i="17" s="1"/>
  <c r="I18" i="15"/>
  <c r="R8" i="15" s="1"/>
  <c r="I18" i="14"/>
  <c r="R8" i="14" s="1"/>
  <c r="I18" i="12"/>
  <c r="R8" i="12" s="1"/>
  <c r="I36" i="11"/>
  <c r="R27" i="11" s="1"/>
  <c r="I18" i="11"/>
  <c r="R8" i="11" s="1"/>
  <c r="I36" i="10"/>
  <c r="R27" i="10" s="1"/>
  <c r="I18" i="9"/>
  <c r="R8" i="9" s="1"/>
  <c r="I36" i="7"/>
  <c r="R27" i="7" s="1"/>
  <c r="I18" i="7"/>
  <c r="R8" i="7" s="1"/>
  <c r="I18" i="8"/>
  <c r="R8" i="8" s="1"/>
  <c r="M2" i="17"/>
  <c r="M3" i="17"/>
  <c r="N3" i="17" s="1"/>
  <c r="R3" i="17" s="1"/>
  <c r="M4" i="17"/>
  <c r="M6" i="17"/>
  <c r="N6" i="17" s="1"/>
  <c r="R6" i="17" s="1"/>
  <c r="P6" i="17"/>
  <c r="M7" i="17"/>
  <c r="M21" i="17"/>
  <c r="M22" i="17"/>
  <c r="N22" i="17" s="1"/>
  <c r="R22" i="17" s="1"/>
  <c r="P22" i="17"/>
  <c r="M23" i="17"/>
  <c r="M25" i="17"/>
  <c r="N25" i="17" s="1"/>
  <c r="R25" i="17" s="1"/>
  <c r="P25" i="17"/>
  <c r="M26" i="17"/>
  <c r="M2" i="16"/>
  <c r="M3" i="16"/>
  <c r="N3" i="16" s="1"/>
  <c r="R3" i="16" s="1"/>
  <c r="P3" i="16"/>
  <c r="M4" i="16"/>
  <c r="M6" i="16"/>
  <c r="N6" i="16" s="1"/>
  <c r="R6" i="16" s="1"/>
  <c r="P6" i="16"/>
  <c r="M7" i="16"/>
  <c r="M21" i="16"/>
  <c r="M22" i="16"/>
  <c r="N22" i="16" s="1"/>
  <c r="R22" i="16" s="1"/>
  <c r="P22" i="16"/>
  <c r="M23" i="16"/>
  <c r="M25" i="16"/>
  <c r="N25" i="16" s="1"/>
  <c r="R25" i="16" s="1"/>
  <c r="P25" i="16"/>
  <c r="M26" i="16"/>
  <c r="M2" i="15"/>
  <c r="M3" i="15"/>
  <c r="N3" i="15" s="1"/>
  <c r="R3" i="15" s="1"/>
  <c r="P3" i="15"/>
  <c r="M4" i="15"/>
  <c r="M6" i="15"/>
  <c r="N6" i="15" s="1"/>
  <c r="R6" i="15" s="1"/>
  <c r="P6" i="15"/>
  <c r="M7" i="15"/>
  <c r="M21" i="15"/>
  <c r="M22" i="15"/>
  <c r="N22" i="15" s="1"/>
  <c r="R22" i="15" s="1"/>
  <c r="P22" i="15"/>
  <c r="M23" i="15"/>
  <c r="M25" i="15"/>
  <c r="N25" i="15" s="1"/>
  <c r="R25" i="15" s="1"/>
  <c r="P25" i="15"/>
  <c r="M26" i="15"/>
  <c r="M2" i="14"/>
  <c r="M3" i="14"/>
  <c r="N3" i="14" s="1"/>
  <c r="R3" i="14" s="1"/>
  <c r="P3" i="14"/>
  <c r="M4" i="14"/>
  <c r="M6" i="14"/>
  <c r="N6" i="14" s="1"/>
  <c r="R6" i="14" s="1"/>
  <c r="P6" i="14"/>
  <c r="M7" i="14"/>
  <c r="M21" i="14"/>
  <c r="M22" i="14"/>
  <c r="N22" i="14" s="1"/>
  <c r="R22" i="14" s="1"/>
  <c r="P22" i="14"/>
  <c r="M23" i="14"/>
  <c r="M25" i="14"/>
  <c r="N25" i="14" s="1"/>
  <c r="R25" i="14" s="1"/>
  <c r="P25" i="14"/>
  <c r="M26" i="14"/>
  <c r="M2" i="13"/>
  <c r="M3" i="13"/>
  <c r="N3" i="13" s="1"/>
  <c r="R3" i="13" s="1"/>
  <c r="P3" i="13"/>
  <c r="M4" i="13"/>
  <c r="M6" i="13"/>
  <c r="N6" i="13" s="1"/>
  <c r="R6" i="13" s="1"/>
  <c r="P6" i="13"/>
  <c r="M7" i="13"/>
  <c r="M21" i="13"/>
  <c r="M22" i="13"/>
  <c r="N22" i="13" s="1"/>
  <c r="R22" i="13" s="1"/>
  <c r="P22" i="13"/>
  <c r="M23" i="13"/>
  <c r="M25" i="13"/>
  <c r="N25" i="13" s="1"/>
  <c r="R25" i="13" s="1"/>
  <c r="P25" i="13"/>
  <c r="M26" i="13"/>
  <c r="M2" i="12"/>
  <c r="M3" i="12"/>
  <c r="N3" i="12" s="1"/>
  <c r="R3" i="12" s="1"/>
  <c r="P3" i="12"/>
  <c r="M4" i="12"/>
  <c r="M6" i="12"/>
  <c r="N6" i="12" s="1"/>
  <c r="R6" i="12" s="1"/>
  <c r="P6" i="12"/>
  <c r="M7" i="12"/>
  <c r="M21" i="12"/>
  <c r="M22" i="12"/>
  <c r="N22" i="12" s="1"/>
  <c r="R22" i="12" s="1"/>
  <c r="P22" i="12"/>
  <c r="M23" i="12"/>
  <c r="M25" i="12"/>
  <c r="N25" i="12" s="1"/>
  <c r="R25" i="12" s="1"/>
  <c r="P25" i="12"/>
  <c r="M26" i="12"/>
  <c r="M2" i="11"/>
  <c r="M3" i="11"/>
  <c r="N3" i="11" s="1"/>
  <c r="R3" i="11" s="1"/>
  <c r="P3" i="11"/>
  <c r="M4" i="11"/>
  <c r="M6" i="11"/>
  <c r="N6" i="11" s="1"/>
  <c r="R6" i="11" s="1"/>
  <c r="P6" i="11"/>
  <c r="M7" i="11"/>
  <c r="M21" i="11"/>
  <c r="M22" i="11"/>
  <c r="N22" i="11" s="1"/>
  <c r="R22" i="11" s="1"/>
  <c r="P22" i="11"/>
  <c r="M23" i="11"/>
  <c r="M25" i="11"/>
  <c r="N25" i="11" s="1"/>
  <c r="R25" i="11" s="1"/>
  <c r="P25" i="11"/>
  <c r="M26" i="11"/>
  <c r="M2" i="10"/>
  <c r="M3" i="10"/>
  <c r="N3" i="10" s="1"/>
  <c r="R3" i="10" s="1"/>
  <c r="P3" i="10"/>
  <c r="M4" i="10"/>
  <c r="M6" i="10"/>
  <c r="N6" i="10" s="1"/>
  <c r="R6" i="10" s="1"/>
  <c r="P6" i="10"/>
  <c r="M7" i="10"/>
  <c r="M21" i="10"/>
  <c r="M22" i="10"/>
  <c r="N22" i="10" s="1"/>
  <c r="R22" i="10" s="1"/>
  <c r="P22" i="10"/>
  <c r="M23" i="10"/>
  <c r="M25" i="10"/>
  <c r="N25" i="10" s="1"/>
  <c r="R25" i="10" s="1"/>
  <c r="P25" i="10"/>
  <c r="M26" i="10"/>
  <c r="M2" i="9"/>
  <c r="M3" i="9"/>
  <c r="N3" i="9" s="1"/>
  <c r="R3" i="9" s="1"/>
  <c r="P3" i="9"/>
  <c r="M4" i="9"/>
  <c r="M6" i="9"/>
  <c r="N6" i="9" s="1"/>
  <c r="R6" i="9" s="1"/>
  <c r="P6" i="9"/>
  <c r="M7" i="9"/>
  <c r="M21" i="9"/>
  <c r="M22" i="9"/>
  <c r="N22" i="9" s="1"/>
  <c r="R22" i="9" s="1"/>
  <c r="P22" i="9"/>
  <c r="M23" i="9"/>
  <c r="M25" i="9"/>
  <c r="N25" i="9" s="1"/>
  <c r="R25" i="9" s="1"/>
  <c r="P25" i="9"/>
  <c r="M26" i="9"/>
  <c r="M2" i="8"/>
  <c r="M3" i="8"/>
  <c r="N3" i="8" s="1"/>
  <c r="R3" i="8" s="1"/>
  <c r="P3" i="8"/>
  <c r="M4" i="8"/>
  <c r="M6" i="8"/>
  <c r="N6" i="8" s="1"/>
  <c r="R6" i="8" s="1"/>
  <c r="P6" i="8"/>
  <c r="M7" i="8"/>
  <c r="M21" i="8"/>
  <c r="M22" i="8"/>
  <c r="N22" i="8" s="1"/>
  <c r="R22" i="8" s="1"/>
  <c r="P22" i="8"/>
  <c r="M23" i="8"/>
  <c r="M25" i="8"/>
  <c r="N25" i="8" s="1"/>
  <c r="R25" i="8" s="1"/>
  <c r="P25" i="8"/>
  <c r="M26" i="8"/>
  <c r="M2" i="7"/>
  <c r="M3" i="7"/>
  <c r="N3" i="7" s="1"/>
  <c r="R3" i="7" s="1"/>
  <c r="P3" i="7"/>
  <c r="M4" i="7"/>
  <c r="M6" i="7"/>
  <c r="N6" i="7" s="1"/>
  <c r="R6" i="7" s="1"/>
  <c r="P6" i="7"/>
  <c r="M7" i="7"/>
  <c r="M21" i="7"/>
  <c r="M22" i="7"/>
  <c r="N22" i="7" s="1"/>
  <c r="R22" i="7" s="1"/>
  <c r="P22" i="7"/>
  <c r="M23" i="7"/>
  <c r="M25" i="7"/>
  <c r="N25" i="7" s="1"/>
  <c r="R25" i="7" s="1"/>
  <c r="P25" i="7"/>
  <c r="M26" i="7"/>
  <c r="I29" i="6"/>
  <c r="I30" i="6"/>
  <c r="I31" i="6"/>
  <c r="E32" i="6"/>
  <c r="R29" i="6" s="1"/>
  <c r="I32" i="6"/>
  <c r="I33" i="6"/>
  <c r="I34" i="6"/>
  <c r="I35" i="6"/>
  <c r="E36" i="6"/>
  <c r="R30" i="6" s="1"/>
  <c r="Z36" i="6"/>
  <c r="V36" i="6"/>
  <c r="R26" i="6"/>
  <c r="H26" i="6"/>
  <c r="O25" i="6"/>
  <c r="H25" i="6"/>
  <c r="R23" i="6"/>
  <c r="H23" i="6"/>
  <c r="O22" i="6"/>
  <c r="H22" i="6"/>
  <c r="R21" i="6"/>
  <c r="H21" i="6"/>
  <c r="M21" i="6" s="1"/>
  <c r="Z18" i="6"/>
  <c r="V18" i="6"/>
  <c r="E18" i="6"/>
  <c r="R11" i="6" s="1"/>
  <c r="I17" i="6"/>
  <c r="I16" i="6"/>
  <c r="I15" i="6"/>
  <c r="I14" i="6"/>
  <c r="E14" i="6"/>
  <c r="R10" i="6" s="1"/>
  <c r="I13" i="6"/>
  <c r="I12" i="6"/>
  <c r="I11" i="6"/>
  <c r="I10" i="6"/>
  <c r="R7" i="6"/>
  <c r="H7" i="6"/>
  <c r="O6" i="6"/>
  <c r="H6" i="6"/>
  <c r="R4" i="6"/>
  <c r="H4" i="6"/>
  <c r="O3" i="6"/>
  <c r="H3" i="6"/>
  <c r="R2" i="6"/>
  <c r="H2" i="6"/>
  <c r="M2" i="6" s="1"/>
  <c r="O4" i="18" l="1"/>
  <c r="P4" i="18" s="1"/>
  <c r="R9" i="19"/>
  <c r="R12" i="19" s="1"/>
  <c r="R16" i="19" s="1"/>
  <c r="O4" i="21"/>
  <c r="P4" i="21" s="1"/>
  <c r="O23" i="24"/>
  <c r="P23" i="24" s="1"/>
  <c r="N23" i="24"/>
  <c r="O21" i="24"/>
  <c r="P21" i="24" s="1"/>
  <c r="N21" i="24"/>
  <c r="R9" i="24"/>
  <c r="R12" i="24" s="1"/>
  <c r="R16" i="24" s="1"/>
  <c r="R9" i="22"/>
  <c r="R12" i="22" s="1"/>
  <c r="R16" i="22" s="1"/>
  <c r="R28" i="22"/>
  <c r="R31" i="22" s="1"/>
  <c r="R35" i="22" s="1"/>
  <c r="N23" i="22"/>
  <c r="O23" i="22"/>
  <c r="P23" i="22" s="1"/>
  <c r="N21" i="22"/>
  <c r="O21" i="22"/>
  <c r="P21" i="22" s="1"/>
  <c r="R9" i="21"/>
  <c r="R12" i="21" s="1"/>
  <c r="R16" i="21" s="1"/>
  <c r="O23" i="21"/>
  <c r="P23" i="21" s="1"/>
  <c r="N23" i="21"/>
  <c r="O21" i="21"/>
  <c r="P21" i="21" s="1"/>
  <c r="N21" i="21"/>
  <c r="R28" i="19"/>
  <c r="R31" i="19" s="1"/>
  <c r="R35" i="19" s="1"/>
  <c r="O23" i="19"/>
  <c r="P23" i="19" s="1"/>
  <c r="N23" i="19"/>
  <c r="O4" i="19"/>
  <c r="P4" i="19" s="1"/>
  <c r="N4" i="19"/>
  <c r="O21" i="19"/>
  <c r="P21" i="19" s="1"/>
  <c r="N21" i="19"/>
  <c r="O2" i="19"/>
  <c r="P2" i="19" s="1"/>
  <c r="N2" i="19"/>
  <c r="R9" i="18"/>
  <c r="R12" i="18" s="1"/>
  <c r="R16" i="18" s="1"/>
  <c r="O23" i="18"/>
  <c r="P23" i="18" s="1"/>
  <c r="N23" i="18"/>
  <c r="O21" i="18"/>
  <c r="P21" i="18" s="1"/>
  <c r="N21" i="18"/>
  <c r="I36" i="6"/>
  <c r="R27" i="6" s="1"/>
  <c r="I18" i="6"/>
  <c r="R8" i="6" s="1"/>
  <c r="R28" i="17"/>
  <c r="R31" i="17" s="1"/>
  <c r="R35" i="17" s="1"/>
  <c r="R9" i="17"/>
  <c r="R12" i="17" s="1"/>
  <c r="R16" i="17" s="1"/>
  <c r="O26" i="17"/>
  <c r="P26" i="17" s="1"/>
  <c r="N26" i="17"/>
  <c r="O23" i="17"/>
  <c r="P23" i="17" s="1"/>
  <c r="N23" i="17"/>
  <c r="O21" i="17"/>
  <c r="P21" i="17" s="1"/>
  <c r="N21" i="17"/>
  <c r="O7" i="17"/>
  <c r="P7" i="17" s="1"/>
  <c r="N7" i="17"/>
  <c r="O4" i="17"/>
  <c r="P4" i="17" s="1"/>
  <c r="N4" i="17"/>
  <c r="O2" i="17"/>
  <c r="P2" i="17" s="1"/>
  <c r="N2" i="17"/>
  <c r="R28" i="16"/>
  <c r="R31" i="16" s="1"/>
  <c r="R35" i="16" s="1"/>
  <c r="R9" i="16"/>
  <c r="R12" i="16" s="1"/>
  <c r="R16" i="16" s="1"/>
  <c r="O26" i="16"/>
  <c r="P26" i="16" s="1"/>
  <c r="N26" i="16"/>
  <c r="O23" i="16"/>
  <c r="P23" i="16" s="1"/>
  <c r="N23" i="16"/>
  <c r="O21" i="16"/>
  <c r="P21" i="16" s="1"/>
  <c r="N21" i="16"/>
  <c r="O7" i="16"/>
  <c r="P7" i="16" s="1"/>
  <c r="N7" i="16"/>
  <c r="O4" i="16"/>
  <c r="P4" i="16" s="1"/>
  <c r="N4" i="16"/>
  <c r="O2" i="16"/>
  <c r="P2" i="16" s="1"/>
  <c r="N2" i="16"/>
  <c r="R28" i="15"/>
  <c r="R31" i="15" s="1"/>
  <c r="R35" i="15" s="1"/>
  <c r="R9" i="15"/>
  <c r="R12" i="15" s="1"/>
  <c r="R16" i="15" s="1"/>
  <c r="O26" i="15"/>
  <c r="P26" i="15" s="1"/>
  <c r="N26" i="15"/>
  <c r="O23" i="15"/>
  <c r="P23" i="15" s="1"/>
  <c r="N23" i="15"/>
  <c r="O21" i="15"/>
  <c r="P21" i="15" s="1"/>
  <c r="N21" i="15"/>
  <c r="O7" i="15"/>
  <c r="P7" i="15" s="1"/>
  <c r="N7" i="15"/>
  <c r="O4" i="15"/>
  <c r="P4" i="15" s="1"/>
  <c r="N4" i="15"/>
  <c r="O2" i="15"/>
  <c r="P2" i="15" s="1"/>
  <c r="N2" i="15"/>
  <c r="R28" i="14"/>
  <c r="R31" i="14" s="1"/>
  <c r="R35" i="14" s="1"/>
  <c r="R9" i="14"/>
  <c r="R12" i="14" s="1"/>
  <c r="R16" i="14" s="1"/>
  <c r="O26" i="14"/>
  <c r="P26" i="14" s="1"/>
  <c r="N26" i="14"/>
  <c r="O23" i="14"/>
  <c r="P23" i="14" s="1"/>
  <c r="N23" i="14"/>
  <c r="O21" i="14"/>
  <c r="P21" i="14" s="1"/>
  <c r="N21" i="14"/>
  <c r="O7" i="14"/>
  <c r="P7" i="14" s="1"/>
  <c r="N7" i="14"/>
  <c r="O4" i="14"/>
  <c r="P4" i="14" s="1"/>
  <c r="N4" i="14"/>
  <c r="O2" i="14"/>
  <c r="P2" i="14" s="1"/>
  <c r="N2" i="14"/>
  <c r="R28" i="13"/>
  <c r="R31" i="13" s="1"/>
  <c r="R35" i="13" s="1"/>
  <c r="R9" i="13"/>
  <c r="R12" i="13" s="1"/>
  <c r="R16" i="13" s="1"/>
  <c r="O26" i="13"/>
  <c r="P26" i="13" s="1"/>
  <c r="N26" i="13"/>
  <c r="O23" i="13"/>
  <c r="P23" i="13" s="1"/>
  <c r="N23" i="13"/>
  <c r="O21" i="13"/>
  <c r="P21" i="13" s="1"/>
  <c r="N21" i="13"/>
  <c r="O7" i="13"/>
  <c r="P7" i="13" s="1"/>
  <c r="N7" i="13"/>
  <c r="O4" i="13"/>
  <c r="P4" i="13" s="1"/>
  <c r="N4" i="13"/>
  <c r="O2" i="13"/>
  <c r="P2" i="13" s="1"/>
  <c r="N2" i="13"/>
  <c r="R28" i="12"/>
  <c r="R31" i="12" s="1"/>
  <c r="R35" i="12" s="1"/>
  <c r="R9" i="12"/>
  <c r="R12" i="12" s="1"/>
  <c r="R16" i="12" s="1"/>
  <c r="O26" i="12"/>
  <c r="P26" i="12" s="1"/>
  <c r="N26" i="12"/>
  <c r="O23" i="12"/>
  <c r="P23" i="12" s="1"/>
  <c r="N23" i="12"/>
  <c r="O21" i="12"/>
  <c r="P21" i="12" s="1"/>
  <c r="N21" i="12"/>
  <c r="O7" i="12"/>
  <c r="P7" i="12" s="1"/>
  <c r="N7" i="12"/>
  <c r="O4" i="12"/>
  <c r="P4" i="12" s="1"/>
  <c r="N4" i="12"/>
  <c r="O2" i="12"/>
  <c r="P2" i="12" s="1"/>
  <c r="N2" i="12"/>
  <c r="R28" i="11"/>
  <c r="R31" i="11" s="1"/>
  <c r="R35" i="11" s="1"/>
  <c r="R9" i="11"/>
  <c r="R12" i="11" s="1"/>
  <c r="R16" i="11" s="1"/>
  <c r="O26" i="11"/>
  <c r="P26" i="11" s="1"/>
  <c r="N26" i="11"/>
  <c r="O23" i="11"/>
  <c r="P23" i="11" s="1"/>
  <c r="N23" i="11"/>
  <c r="O21" i="11"/>
  <c r="P21" i="11" s="1"/>
  <c r="N21" i="11"/>
  <c r="O7" i="11"/>
  <c r="P7" i="11" s="1"/>
  <c r="N7" i="11"/>
  <c r="O4" i="11"/>
  <c r="P4" i="11" s="1"/>
  <c r="N4" i="11"/>
  <c r="O2" i="11"/>
  <c r="P2" i="11" s="1"/>
  <c r="N2" i="11"/>
  <c r="R28" i="10"/>
  <c r="R31" i="10" s="1"/>
  <c r="R35" i="10" s="1"/>
  <c r="R9" i="10"/>
  <c r="R12" i="10" s="1"/>
  <c r="R16" i="10" s="1"/>
  <c r="O26" i="10"/>
  <c r="P26" i="10" s="1"/>
  <c r="N26" i="10"/>
  <c r="O23" i="10"/>
  <c r="P23" i="10" s="1"/>
  <c r="N23" i="10"/>
  <c r="O21" i="10"/>
  <c r="P21" i="10" s="1"/>
  <c r="N21" i="10"/>
  <c r="O7" i="10"/>
  <c r="P7" i="10" s="1"/>
  <c r="N7" i="10"/>
  <c r="O4" i="10"/>
  <c r="P4" i="10" s="1"/>
  <c r="N4" i="10"/>
  <c r="O2" i="10"/>
  <c r="P2" i="10" s="1"/>
  <c r="N2" i="10"/>
  <c r="R28" i="9"/>
  <c r="R31" i="9" s="1"/>
  <c r="R9" i="9"/>
  <c r="R12" i="9" s="1"/>
  <c r="R16" i="9" s="1"/>
  <c r="O26" i="9"/>
  <c r="P26" i="9" s="1"/>
  <c r="N26" i="9"/>
  <c r="O23" i="9"/>
  <c r="P23" i="9" s="1"/>
  <c r="N23" i="9"/>
  <c r="O21" i="9"/>
  <c r="P21" i="9" s="1"/>
  <c r="N21" i="9"/>
  <c r="O7" i="9"/>
  <c r="P7" i="9" s="1"/>
  <c r="N7" i="9"/>
  <c r="O4" i="9"/>
  <c r="P4" i="9" s="1"/>
  <c r="N4" i="9"/>
  <c r="O2" i="9"/>
  <c r="P2" i="9" s="1"/>
  <c r="N2" i="9"/>
  <c r="R28" i="8"/>
  <c r="R31" i="8" s="1"/>
  <c r="R35" i="8" s="1"/>
  <c r="R9" i="8"/>
  <c r="R12" i="8" s="1"/>
  <c r="R16" i="8" s="1"/>
  <c r="O26" i="8"/>
  <c r="P26" i="8" s="1"/>
  <c r="N26" i="8"/>
  <c r="O23" i="8"/>
  <c r="P23" i="8" s="1"/>
  <c r="N23" i="8"/>
  <c r="O21" i="8"/>
  <c r="P21" i="8" s="1"/>
  <c r="N21" i="8"/>
  <c r="O7" i="8"/>
  <c r="P7" i="8" s="1"/>
  <c r="N7" i="8"/>
  <c r="O4" i="8"/>
  <c r="P4" i="8" s="1"/>
  <c r="N4" i="8"/>
  <c r="O2" i="8"/>
  <c r="P2" i="8" s="1"/>
  <c r="N2" i="8"/>
  <c r="R28" i="7"/>
  <c r="R31" i="7" s="1"/>
  <c r="R35" i="7" s="1"/>
  <c r="R9" i="7"/>
  <c r="R12" i="7" s="1"/>
  <c r="R16" i="7" s="1"/>
  <c r="O26" i="7"/>
  <c r="P26" i="7" s="1"/>
  <c r="N26" i="7"/>
  <c r="O23" i="7"/>
  <c r="P23" i="7" s="1"/>
  <c r="N23" i="7"/>
  <c r="O21" i="7"/>
  <c r="P21" i="7" s="1"/>
  <c r="N21" i="7"/>
  <c r="O7" i="7"/>
  <c r="P7" i="7" s="1"/>
  <c r="N7" i="7"/>
  <c r="O4" i="7"/>
  <c r="P4" i="7" s="1"/>
  <c r="N4" i="7"/>
  <c r="O2" i="7"/>
  <c r="P2" i="7" s="1"/>
  <c r="N2" i="7"/>
  <c r="O21" i="6"/>
  <c r="P21" i="6" s="1"/>
  <c r="N21" i="6"/>
  <c r="O2" i="6"/>
  <c r="P2" i="6" s="1"/>
  <c r="N2" i="6"/>
  <c r="M3" i="6"/>
  <c r="N3" i="6" s="1"/>
  <c r="R3" i="6" s="1"/>
  <c r="P3" i="6"/>
  <c r="M4" i="6"/>
  <c r="M6" i="6"/>
  <c r="N6" i="6" s="1"/>
  <c r="R6" i="6" s="1"/>
  <c r="P6" i="6"/>
  <c r="M7" i="6"/>
  <c r="M22" i="6"/>
  <c r="N22" i="6" s="1"/>
  <c r="R22" i="6" s="1"/>
  <c r="P22" i="6"/>
  <c r="M23" i="6"/>
  <c r="M25" i="6"/>
  <c r="N25" i="6" s="1"/>
  <c r="R25" i="6" s="1"/>
  <c r="P25" i="6"/>
  <c r="M26" i="6"/>
  <c r="R28" i="6" l="1"/>
  <c r="R31" i="6" s="1"/>
  <c r="R35" i="6" s="1"/>
  <c r="R9" i="6"/>
  <c r="O26" i="6"/>
  <c r="P26" i="6" s="1"/>
  <c r="N26" i="6"/>
  <c r="O23" i="6"/>
  <c r="P23" i="6" s="1"/>
  <c r="N23" i="6"/>
  <c r="O7" i="6"/>
  <c r="P7" i="6" s="1"/>
  <c r="N7" i="6"/>
  <c r="O4" i="6"/>
  <c r="P4" i="6" s="1"/>
  <c r="N4" i="6"/>
  <c r="R12" i="6" l="1"/>
  <c r="R16" i="6" s="1"/>
</calcChain>
</file>

<file path=xl/sharedStrings.xml><?xml version="1.0" encoding="utf-8"?>
<sst xmlns="http://schemas.openxmlformats.org/spreadsheetml/2006/main" count="3057" uniqueCount="338">
  <si>
    <t>PARTICULAR</t>
  </si>
  <si>
    <t>RATE</t>
  </si>
  <si>
    <t>AMOUNT</t>
  </si>
  <si>
    <t>LOOSE MOBIL</t>
  </si>
  <si>
    <t>TOTAL SALES</t>
  </si>
  <si>
    <t>OPENING CASH</t>
  </si>
  <si>
    <t>HSD TANK1</t>
  </si>
  <si>
    <t>HSD TANK2</t>
  </si>
  <si>
    <t>HSD TANK3</t>
  </si>
  <si>
    <t>MS TANK1</t>
  </si>
  <si>
    <t>MS TANK2</t>
  </si>
  <si>
    <t>NORMAL</t>
  </si>
  <si>
    <t>TURBO</t>
  </si>
  <si>
    <t>OP. METER</t>
  </si>
  <si>
    <t>CL. METER</t>
  </si>
  <si>
    <t>%</t>
  </si>
  <si>
    <t>% TYPE</t>
  </si>
  <si>
    <t>METER SALE</t>
  </si>
  <si>
    <t>ACTUAL SALE</t>
  </si>
  <si>
    <t>CASH</t>
  </si>
  <si>
    <t>LESS</t>
  </si>
  <si>
    <t>OK SALE</t>
  </si>
  <si>
    <t>STORAGE</t>
  </si>
  <si>
    <t>SHIFT TOTAL</t>
  </si>
  <si>
    <t>TEST</t>
  </si>
  <si>
    <t>QTY. CALC FOR %</t>
  </si>
  <si>
    <t>QTY ND</t>
  </si>
  <si>
    <t>% ON Sale</t>
  </si>
  <si>
    <t>QTY</t>
  </si>
  <si>
    <t>LUBE SALES</t>
  </si>
  <si>
    <t>CASH OUT FLOW (Expenses)</t>
  </si>
  <si>
    <t>CASH IN FLOW (Receivings)</t>
  </si>
  <si>
    <t>TOTAL</t>
  </si>
  <si>
    <t>TO NIGHT SHIFT</t>
  </si>
  <si>
    <t>CASH IN FLOW (Lube Sales)</t>
  </si>
  <si>
    <t>TO CREDIT SALES</t>
  </si>
  <si>
    <t>TO EXPENSES</t>
  </si>
  <si>
    <t>TOTAL EXPENSES</t>
  </si>
  <si>
    <t>TOTAL RECEIVING</t>
  </si>
  <si>
    <t>CLOSING CASH</t>
  </si>
  <si>
    <t>Lal Ghoda 1X1</t>
  </si>
  <si>
    <t>FROM DAY SHIFT</t>
  </si>
  <si>
    <t>DATE &amp; OPERATOR</t>
  </si>
  <si>
    <t>Loose Mobil</t>
  </si>
  <si>
    <t>MILCY Super 1X1</t>
  </si>
  <si>
    <t>TO TOTAL EXPENSES</t>
  </si>
  <si>
    <t>TOTAL MISC. RECEIVING</t>
  </si>
  <si>
    <t>REMARKS</t>
  </si>
  <si>
    <t>Salary</t>
  </si>
  <si>
    <t>Total</t>
  </si>
  <si>
    <t>DAY EXPENSES:</t>
  </si>
  <si>
    <t>DAY RECEIPTS</t>
  </si>
  <si>
    <t>NIGHT EXPENSES:</t>
  </si>
  <si>
    <t>NIGHT RECEIPTS</t>
  </si>
  <si>
    <t>Pouch 20 ml</t>
  </si>
  <si>
    <t>BANK DEPOSIT</t>
  </si>
  <si>
    <t>Milcy Turbo 4X1</t>
  </si>
  <si>
    <t>MILCY Turbo 1X1</t>
  </si>
  <si>
    <t>Lal Ghora 1X1/2</t>
  </si>
  <si>
    <t>Pappu Driver</t>
  </si>
  <si>
    <t>Milcy Super 1X1</t>
  </si>
  <si>
    <t>Cash</t>
  </si>
  <si>
    <t>Diesel</t>
  </si>
  <si>
    <t>Raju 2631</t>
  </si>
  <si>
    <t>Gramin Sadhan</t>
  </si>
  <si>
    <t>Tanker Driver Deit</t>
  </si>
  <si>
    <t>Racer1X1</t>
  </si>
  <si>
    <t>Milcy Turbo 1X1</t>
  </si>
  <si>
    <t>LAL GHORA1x1/2</t>
  </si>
  <si>
    <t>LAL GHORA1x1</t>
  </si>
  <si>
    <t>MILCY Turbo  SUPER1x1</t>
  </si>
  <si>
    <t>DAY SHIFT 07 MARCH RAJESH</t>
  </si>
  <si>
    <t>Charity</t>
  </si>
  <si>
    <t>DAY SHIFT 10 MARCH PARSHURAM</t>
  </si>
  <si>
    <t>Pouch 20 Ml</t>
  </si>
  <si>
    <t xml:space="preserve">TO CREDIT SALES </t>
  </si>
  <si>
    <t>GREASE 1X2 KG</t>
  </si>
  <si>
    <t>DIESEL</t>
  </si>
  <si>
    <t>charity</t>
  </si>
  <si>
    <t>Lal Ghora 1X1</t>
  </si>
  <si>
    <t>MILCY SUPER 1X1</t>
  </si>
  <si>
    <t>RAVINDRA MISTRY</t>
  </si>
  <si>
    <t>OFFICE EXPANCES</t>
  </si>
  <si>
    <t>TEA &amp; PAN</t>
  </si>
  <si>
    <t>PAPPU DRIVER</t>
  </si>
  <si>
    <t>CHARITY</t>
  </si>
  <si>
    <t>DAY SHIFT 01 APRIL ISTIYAK AHMED</t>
  </si>
  <si>
    <t>TO CREDIT SALES 5Ltr</t>
  </si>
  <si>
    <t>Grease 1X2</t>
  </si>
  <si>
    <t>NIGHT SHIFT 01 APRIL  RAJESH &amp; SHAMSHER</t>
  </si>
  <si>
    <t>Lal Ghoda 1X1/2</t>
  </si>
  <si>
    <t>DAY SHIFT 02 APRIL ISTIYAK AHMED</t>
  </si>
  <si>
    <t>NIGHT SHIFT 02 APRIL RAJESH &amp; SHAMSHER ALI</t>
  </si>
  <si>
    <t>DAY SHIFT 03 APRIL ISTIYAK AHMED</t>
  </si>
  <si>
    <t>lal Ghora 1X5</t>
  </si>
  <si>
    <t>NIGHT SHIFT 03 APRIL RAJESH &amp; BECHAN</t>
  </si>
  <si>
    <t>DAY SHIFT 04 APRIL SHABBIR ALI</t>
  </si>
  <si>
    <t>Grease 1x1</t>
  </si>
  <si>
    <t>NIGHT SHIFT 04 APRIL RAJESH SHAMSHER</t>
  </si>
  <si>
    <t>DAY SHIFT 05 APRIL BUNTY</t>
  </si>
  <si>
    <t>NIGHT SHIFT 05 APRIL BECHAN &amp; SHAMSHER ALI</t>
  </si>
  <si>
    <t>DAY SHIFT 06 APRIL BUNTY</t>
  </si>
  <si>
    <t>NIGHT SHIFT 06 APRIL ISTIYAK &amp; SHAMSHER ALI</t>
  </si>
  <si>
    <t>Grease 1X1</t>
  </si>
  <si>
    <t>NIGHT SHIFT 07 APRIL ISTIYAK &amp; SHAMSHER ALI</t>
  </si>
  <si>
    <t>DAY SHIFT 08 APRIL BUNTY</t>
  </si>
  <si>
    <t>NIGHT SHIFT 08 APRIL ISTIYAK &amp; SHAMSHER ALI</t>
  </si>
  <si>
    <t>MILCY Turbo  1X3</t>
  </si>
  <si>
    <t>DAY SHIFT 09 APRIL BUNTY</t>
  </si>
  <si>
    <t>NIGHT SHIFT 09 APRIL ISTIYAK &amp; SHAMSHER ALI</t>
  </si>
  <si>
    <t>MILCY TURBO 1X1</t>
  </si>
  <si>
    <t>RASER 1X1/2</t>
  </si>
  <si>
    <t>NIGHT SHIFT 10 APRIL ISTIYAK &amp;SHAMSHER ALI</t>
  </si>
  <si>
    <t>DAY SHIFT 11 APRIL BUNTY</t>
  </si>
  <si>
    <t>NIGHT SHIFT 11 APRIL ISTIYAK &amp; SHAMSHER ALI</t>
  </si>
  <si>
    <t>DAY SHIFT 12 APRIL BECHAN RAM</t>
  </si>
  <si>
    <t>Milcy SUPER 1X1</t>
  </si>
  <si>
    <t>NIGHT SHIFT 12 APRIL ISTIYAK &amp; BUNTY</t>
  </si>
  <si>
    <t>TRANSPORTAION</t>
  </si>
  <si>
    <t>PHOTOSTAE</t>
  </si>
  <si>
    <t>BATHROOM CLEANING</t>
  </si>
  <si>
    <t>RAJU 2631</t>
  </si>
  <si>
    <t>ACHCHELAL</t>
  </si>
  <si>
    <t>NANHE (GRAMIN SAD)</t>
  </si>
  <si>
    <t>MAUPARA</t>
  </si>
  <si>
    <t>SANJAY GHANDHI</t>
  </si>
  <si>
    <t>UP 65 AV0927 TATA</t>
  </si>
  <si>
    <t>DARI CONDUCTOR</t>
  </si>
  <si>
    <t>HALUWA PANDEY</t>
  </si>
  <si>
    <t>TO BOI CASHIER</t>
  </si>
  <si>
    <t>BECHAN</t>
  </si>
  <si>
    <t>SHABBIR</t>
  </si>
  <si>
    <t>GENERATOR REPAIR</t>
  </si>
  <si>
    <t>RECHARGE COOPAN</t>
  </si>
  <si>
    <t>MAHENDRA</t>
  </si>
  <si>
    <t xml:space="preserve">RAJENDRA Mistry </t>
  </si>
  <si>
    <t>HOLI</t>
  </si>
  <si>
    <t>SENEHI 2265</t>
  </si>
  <si>
    <t>Raju 2631 CLEANER</t>
  </si>
  <si>
    <t>HOME GENERATOR</t>
  </si>
  <si>
    <t>HOME</t>
  </si>
  <si>
    <t>RAM PRAKASH YADAV</t>
  </si>
  <si>
    <t xml:space="preserve">Raju 2631 </t>
  </si>
  <si>
    <t>PARSURAM</t>
  </si>
  <si>
    <t>HOME EXPANCES</t>
  </si>
  <si>
    <t xml:space="preserve"> AUG13 to MAR 2014</t>
  </si>
  <si>
    <t>SLEA TAX</t>
  </si>
  <si>
    <t>OLD SADI,TEA,CHARITY</t>
  </si>
  <si>
    <t>UP65CT 0498</t>
  </si>
  <si>
    <t>MAHESHWARI ADV</t>
  </si>
  <si>
    <t>UP 61 8660 KAMLESH</t>
  </si>
  <si>
    <t>SHAMSER ALI</t>
  </si>
  <si>
    <t>PP GUPTA FITTER</t>
  </si>
  <si>
    <t xml:space="preserve">RAJU 2631 </t>
  </si>
  <si>
    <t>GOODS</t>
  </si>
  <si>
    <t xml:space="preserve">GENERATOR </t>
  </si>
  <si>
    <t>LABOURING</t>
  </si>
  <si>
    <t>BOI DADA CASHEAR</t>
  </si>
  <si>
    <t>PETROL</t>
  </si>
  <si>
    <t>MOBIL FARE</t>
  </si>
  <si>
    <t>UP65 AY 9903 REPAIR</t>
  </si>
  <si>
    <t>ISTIYAK AHMED</t>
  </si>
  <si>
    <t>RETURN LATE FEE</t>
  </si>
  <si>
    <t>ZAREEF KHAN</t>
  </si>
  <si>
    <t>TEA &amp; PAN EXP.</t>
  </si>
  <si>
    <t>2265 SNEHI BUS</t>
  </si>
  <si>
    <t>DADRI CONDUCTOR</t>
  </si>
  <si>
    <t>MOBIL DEPOSITED</t>
  </si>
  <si>
    <t>RAJESH KUMAR</t>
  </si>
  <si>
    <t>CHAUHAN 4523 BUS</t>
  </si>
  <si>
    <t>DIEEL</t>
  </si>
  <si>
    <t>FAROOQUE BHAI</t>
  </si>
  <si>
    <t>3971 NATE</t>
  </si>
  <si>
    <t>GATE VALVE</t>
  </si>
  <si>
    <t xml:space="preserve">BECHANRAM </t>
  </si>
  <si>
    <t>MAUPARA MOLVI SAHEB</t>
  </si>
  <si>
    <t>BANNE CHACHA</t>
  </si>
  <si>
    <t>Rajendra  &amp; LABOR</t>
  </si>
  <si>
    <t>SHABBIR ALI</t>
  </si>
  <si>
    <t>UP65R 2727 SANDEEP</t>
  </si>
  <si>
    <t>TEA &amp; PAN EXPANCES</t>
  </si>
  <si>
    <t>GANDIV &amp; CHARITY</t>
  </si>
  <si>
    <t>RAMPRAKASH YADAY</t>
  </si>
  <si>
    <t>DARHI CONDUCTOR</t>
  </si>
  <si>
    <t>2631 RAJU</t>
  </si>
  <si>
    <t>DISEL</t>
  </si>
  <si>
    <t>PAPPU DRIVER DIET</t>
  </si>
  <si>
    <t xml:space="preserve">HAFIZ JI </t>
  </si>
  <si>
    <t>QURAN SHREEF(FATIHA)</t>
  </si>
  <si>
    <t>SANJAY (DABBU BHAI)</t>
  </si>
  <si>
    <t>SALARY</t>
  </si>
  <si>
    <t>MNNE PAUTA</t>
  </si>
  <si>
    <t>MAHENDRA PRASAD</t>
  </si>
  <si>
    <t>PIPE RUBER</t>
  </si>
  <si>
    <t>UP618660 KAMLESH</t>
  </si>
  <si>
    <t>MOBIL SELLING</t>
  </si>
  <si>
    <t>NANHE(GRAMIN SA)</t>
  </si>
  <si>
    <t>UP 65CT3902</t>
  </si>
  <si>
    <t>UP65 BT 0498</t>
  </si>
  <si>
    <t>7334 FAROOQUE BHAI</t>
  </si>
  <si>
    <t>ALI AHMED</t>
  </si>
  <si>
    <t>4523 CHAUHAN</t>
  </si>
  <si>
    <t>JH 20A 4812</t>
  </si>
  <si>
    <t xml:space="preserve">2631 RAJU </t>
  </si>
  <si>
    <t>HALUWA PANDAY</t>
  </si>
  <si>
    <t>RAJENDRA MISTRY</t>
  </si>
  <si>
    <t>PAPER &amp; CHARITY</t>
  </si>
  <si>
    <t>UP  65 AR 2727</t>
  </si>
  <si>
    <t>7334 FAROOQUE</t>
  </si>
  <si>
    <t>2861 FAROOQUE BHAI</t>
  </si>
  <si>
    <t>CURENCY DEFALT(G.S)</t>
  </si>
  <si>
    <t>UP 65 BT 0498</t>
  </si>
  <si>
    <t xml:space="preserve">AMIT </t>
  </si>
  <si>
    <t>SMT.SANJEEDA BEGU</t>
  </si>
  <si>
    <t>CHEQUE</t>
  </si>
  <si>
    <t>DAY SHIFT 13 APRIL BECHAN RAM</t>
  </si>
  <si>
    <t>Lal Ghora1X1</t>
  </si>
  <si>
    <t>13/4/2014</t>
  </si>
  <si>
    <t>VINAY SNGH</t>
  </si>
  <si>
    <t>MAHENDRA RECHARGE</t>
  </si>
  <si>
    <t>CHOTE DADA EXPAN</t>
  </si>
  <si>
    <t>COPY</t>
  </si>
  <si>
    <t>TEA&amp; PAN</t>
  </si>
  <si>
    <t>NAJAM BHAI INTERNET</t>
  </si>
  <si>
    <t>NAJAM BHAI</t>
  </si>
  <si>
    <t>NIGHT SHIFT 13 APRIL BECHAN &amp; RAJESH</t>
  </si>
  <si>
    <t>AMIT</t>
  </si>
  <si>
    <t>PAPPU VEER VAAR</t>
  </si>
  <si>
    <t>BABU BHAI ALINAGAR</t>
  </si>
  <si>
    <t>UP 65F9855(PETROL)</t>
  </si>
  <si>
    <t>SHORT</t>
  </si>
  <si>
    <t>CURENCY RUBER</t>
  </si>
  <si>
    <t>TEA &amp; PAN EXPAN</t>
  </si>
  <si>
    <t>PEN</t>
  </si>
  <si>
    <t>VECHILE REPAIR 3668</t>
  </si>
  <si>
    <t>PAPPU</t>
  </si>
  <si>
    <t>CHOTE DADA</t>
  </si>
  <si>
    <t>CURANCY TAPE</t>
  </si>
  <si>
    <t>FPAM RAKSIN FEVICOL</t>
  </si>
  <si>
    <t>LATE.MUKHTAR WIFE</t>
  </si>
  <si>
    <t>HOME FURNITURE</t>
  </si>
  <si>
    <t>9315 SAGAR BUS</t>
  </si>
  <si>
    <t>ACHECHE LAL</t>
  </si>
  <si>
    <t>STOVE REPAIR</t>
  </si>
  <si>
    <t>RAMJI MISHRA</t>
  </si>
  <si>
    <t>OLD SADI&amp; TEA</t>
  </si>
  <si>
    <t>CHAQUE</t>
  </si>
  <si>
    <t>UP653668 REPAIRING</t>
  </si>
  <si>
    <t>TELEPHONE BILL</t>
  </si>
  <si>
    <t>MOBILE BILL</t>
  </si>
  <si>
    <t>ULTINATOR FARE</t>
  </si>
  <si>
    <t>RAJU TATA</t>
  </si>
  <si>
    <t>2631 RAVINDRA</t>
  </si>
  <si>
    <t>MOBILE  RECHARGE</t>
  </si>
  <si>
    <t>GANDIV&amp; CHARITY</t>
  </si>
  <si>
    <t>BECHAN RAM</t>
  </si>
  <si>
    <t>2631 CLEANER</t>
  </si>
  <si>
    <t>UP65 AK 3668</t>
  </si>
  <si>
    <t>9907DARHI</t>
  </si>
  <si>
    <t>UP  CT 3985 VINAY SINGH</t>
  </si>
  <si>
    <t>DEOT FARE</t>
  </si>
  <si>
    <t>SHAMSHER ALI</t>
  </si>
  <si>
    <t>DEPOT FARE</t>
  </si>
  <si>
    <t>HOME EXAPNCES</t>
  </si>
  <si>
    <t>REHANA MAR to APRIL</t>
  </si>
  <si>
    <t>DABBU BHAI</t>
  </si>
  <si>
    <t>PAPPU DRIVER DEIT</t>
  </si>
  <si>
    <t>SRI. SAFFUL'S OPRAT.</t>
  </si>
  <si>
    <t>MUNNA LKO</t>
  </si>
  <si>
    <t>EAHSAN ALI MAR to AP</t>
  </si>
  <si>
    <t>DABBU BHAI HDFC</t>
  </si>
  <si>
    <t>BOI240</t>
  </si>
  <si>
    <t>NATE MISTRY</t>
  </si>
  <si>
    <t>2861 FAROOQE</t>
  </si>
  <si>
    <t>SURENDRA SINGH</t>
  </si>
  <si>
    <t>MOBIL RAJU</t>
  </si>
  <si>
    <t>Gr. Sa.(CURANCY)</t>
  </si>
  <si>
    <t>SMT.SANJEEDA BEG</t>
  </si>
  <si>
    <t>UP 65CT BANNE CHAC</t>
  </si>
  <si>
    <t>9907 DARHI</t>
  </si>
  <si>
    <t>TATA POLICE</t>
  </si>
  <si>
    <t>CHOTE LAL (GRAMIN S.)</t>
  </si>
  <si>
    <t>INTERNET RECHAGE</t>
  </si>
  <si>
    <t>LKO SAFARI INSTALM.</t>
  </si>
  <si>
    <t>GANDIV PAPER</t>
  </si>
  <si>
    <t>UP65CT3985 VINAY</t>
  </si>
  <si>
    <t>UP65CT4704 RAVI</t>
  </si>
  <si>
    <t>UP65AY 0927 RK SINGH</t>
  </si>
  <si>
    <t xml:space="preserve">Kanhaya Lal </t>
  </si>
  <si>
    <t>DAY SHIFT 14 APRIL SHABBIR ALI</t>
  </si>
  <si>
    <t>Lal Ghora1X1/2</t>
  </si>
  <si>
    <t>NIGHT SHIFT 14 APRIL ISTIYAK &amp; BUNTY</t>
  </si>
  <si>
    <t>14/4/2014</t>
  </si>
  <si>
    <t>GULSHAN DRIVER</t>
  </si>
  <si>
    <t>VECHILE REPAIRING</t>
  </si>
  <si>
    <t>OLD SADI</t>
  </si>
  <si>
    <t>BUDHAN</t>
  </si>
  <si>
    <t>UP65 AY 0927 TATA</t>
  </si>
  <si>
    <t>DAY SHIFT 15 APRIL SHABBIR ALI</t>
  </si>
  <si>
    <t>RASER-4 1X1</t>
  </si>
  <si>
    <t>RASER-2 1X1/2</t>
  </si>
  <si>
    <t>NIGHT SHIFT 15 APRIL ISTIYAK &amp; BUNTY</t>
  </si>
  <si>
    <t>NOTE RATE DIFF.(-.9)</t>
  </si>
  <si>
    <t>15/4/2014</t>
  </si>
  <si>
    <t>VIJAY SHANKER PANDAY</t>
  </si>
  <si>
    <t>TANKER DRIVER DEIT</t>
  </si>
  <si>
    <t>PAPSI</t>
  </si>
  <si>
    <t>WEIGHT &amp; MESRURME</t>
  </si>
  <si>
    <t>7334 FAROOQUE BH</t>
  </si>
  <si>
    <t>GRAMIN SADHAN</t>
  </si>
  <si>
    <t>RAJU MOBIL</t>
  </si>
  <si>
    <t>VINAY SINGH</t>
  </si>
  <si>
    <t>PETROL RATE DIFF.</t>
  </si>
  <si>
    <t>LESS(0.9)</t>
  </si>
  <si>
    <t>CHEST</t>
  </si>
  <si>
    <t>DAY SHIFT 16 APRIL SHABBIR ALI</t>
  </si>
  <si>
    <t>LAL GHORA 1X1</t>
  </si>
  <si>
    <t>LAL GHORA 1X1/2</t>
  </si>
  <si>
    <t>NIGHT SHIFT 16 APRIL ISTIYAK &amp; BUNTY</t>
  </si>
  <si>
    <t>16/4/2014</t>
  </si>
  <si>
    <t>HOME FURN.LABOUR</t>
  </si>
  <si>
    <t>VECHILE AY 9903</t>
  </si>
  <si>
    <t>KYC FORM INTERNET</t>
  </si>
  <si>
    <t>GANDIV &amp; PEN</t>
  </si>
  <si>
    <t>JAI BHAWANI CONCRE.</t>
  </si>
  <si>
    <t>VECHILE REPAIR</t>
  </si>
  <si>
    <t>DAY SHIFT 17 APRIL SHABBIR ALI</t>
  </si>
  <si>
    <t>17/4/2014</t>
  </si>
  <si>
    <t>REVENVE TICKET</t>
  </si>
  <si>
    <t>PHOTOSTE</t>
  </si>
  <si>
    <t>PP.GUPTA</t>
  </si>
  <si>
    <t>INTERNET CHARGES</t>
  </si>
  <si>
    <t xml:space="preserve">TEA &amp; PAN </t>
  </si>
  <si>
    <t>UP 65 BT 7334</t>
  </si>
  <si>
    <t>JAMIL AHMED</t>
  </si>
  <si>
    <t>RAMPRAKASH YADV</t>
  </si>
  <si>
    <t>MILCY TURBO 1X5LTR</t>
  </si>
  <si>
    <t>NIGHT SHIFT 17 APRIL ISTIYAK &amp; BUNTY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</si>
</sst>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9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0" fillId="0" borderId="14" xfId="0" applyBorder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0" xfId="0" applyFont="1" applyBorder="1"/>
    <xf numFmtId="0" fontId="0" fillId="0" borderId="9" xfId="0" applyFill="1" applyBorder="1"/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2" fontId="0" fillId="2" borderId="15" xfId="0" applyNumberFormat="1" applyFill="1" applyBorder="1"/>
    <xf numFmtId="0" fontId="0" fillId="3" borderId="14" xfId="0" applyFill="1" applyBorder="1"/>
    <xf numFmtId="2" fontId="0" fillId="3" borderId="15" xfId="0" applyNumberFormat="1" applyFill="1" applyBorder="1"/>
    <xf numFmtId="0" fontId="1" fillId="0" borderId="14" xfId="0" applyFont="1" applyFill="1" applyBorder="1"/>
    <xf numFmtId="0" fontId="0" fillId="0" borderId="19" xfId="0" applyFill="1" applyBorder="1"/>
    <xf numFmtId="0" fontId="0" fillId="0" borderId="21" xfId="0" applyBorder="1"/>
    <xf numFmtId="0" fontId="0" fillId="0" borderId="22" xfId="0" applyBorder="1"/>
    <xf numFmtId="2" fontId="1" fillId="2" borderId="2" xfId="0" applyNumberFormat="1" applyFont="1" applyFill="1" applyBorder="1"/>
    <xf numFmtId="0" fontId="1" fillId="2" borderId="2" xfId="0" applyFont="1" applyFill="1" applyBorder="1"/>
    <xf numFmtId="2" fontId="1" fillId="0" borderId="6" xfId="0" applyNumberFormat="1" applyFont="1" applyFill="1" applyBorder="1"/>
    <xf numFmtId="2" fontId="1" fillId="4" borderId="2" xfId="0" applyNumberFormat="1" applyFont="1" applyFill="1" applyBorder="1"/>
    <xf numFmtId="18" fontId="0" fillId="0" borderId="0" xfId="0" applyNumberFormat="1"/>
    <xf numFmtId="0" fontId="1" fillId="0" borderId="0" xfId="0" applyFont="1" applyBorder="1" applyAlignment="1">
      <alignment horizontal="right"/>
    </xf>
    <xf numFmtId="2" fontId="1" fillId="0" borderId="2" xfId="0" applyNumberFormat="1" applyFont="1" applyFill="1" applyBorder="1"/>
    <xf numFmtId="0" fontId="1" fillId="0" borderId="3" xfId="0" applyFont="1" applyBorder="1" applyAlignment="1">
      <alignment horizontal="left" vertical="center" wrapText="1"/>
    </xf>
    <xf numFmtId="2" fontId="1" fillId="2" borderId="15" xfId="0" applyNumberFormat="1" applyFont="1" applyFill="1" applyBorder="1"/>
    <xf numFmtId="2" fontId="1" fillId="0" borderId="6" xfId="0" applyNumberFormat="1" applyFont="1" applyBorder="1"/>
    <xf numFmtId="0" fontId="1" fillId="0" borderId="12" xfId="0" applyFont="1" applyBorder="1" applyAlignment="1">
      <alignment horizontal="center" vertical="center" wrapText="1"/>
    </xf>
    <xf numFmtId="2" fontId="0" fillId="0" borderId="15" xfId="0" applyNumberFormat="1" applyBorder="1" applyAlignment="1">
      <alignment horizontal="right"/>
    </xf>
    <xf numFmtId="0" fontId="0" fillId="3" borderId="15" xfId="0" applyFill="1" applyBorder="1"/>
    <xf numFmtId="0" fontId="0" fillId="0" borderId="15" xfId="0" applyBorder="1"/>
    <xf numFmtId="0" fontId="1" fillId="0" borderId="27" xfId="0" applyFont="1" applyBorder="1" applyAlignment="1">
      <alignment horizontal="left" vertical="center" wrapText="1"/>
    </xf>
    <xf numFmtId="2" fontId="0" fillId="2" borderId="28" xfId="0" applyNumberFormat="1" applyFill="1" applyBorder="1"/>
    <xf numFmtId="2" fontId="0" fillId="3" borderId="28" xfId="0" applyNumberFormat="1" applyFill="1" applyBorder="1"/>
    <xf numFmtId="0" fontId="1" fillId="0" borderId="14" xfId="0" applyFont="1" applyBorder="1"/>
    <xf numFmtId="0" fontId="1" fillId="0" borderId="15" xfId="0" applyFont="1" applyBorder="1"/>
    <xf numFmtId="2" fontId="0" fillId="0" borderId="15" xfId="0" applyNumberFormat="1" applyBorder="1"/>
    <xf numFmtId="0" fontId="0" fillId="0" borderId="29" xfId="0" applyBorder="1"/>
    <xf numFmtId="0" fontId="1" fillId="0" borderId="30" xfId="0" applyFont="1" applyBorder="1" applyAlignment="1">
      <alignment horizontal="right"/>
    </xf>
    <xf numFmtId="2" fontId="1" fillId="0" borderId="31" xfId="0" applyNumberFormat="1" applyFont="1" applyBorder="1"/>
    <xf numFmtId="0" fontId="1" fillId="0" borderId="8" xfId="0" applyFont="1" applyBorder="1" applyAlignment="1">
      <alignment horizontal="right"/>
    </xf>
    <xf numFmtId="0" fontId="0" fillId="0" borderId="30" xfId="0" applyBorder="1"/>
    <xf numFmtId="2" fontId="1" fillId="0" borderId="8" xfId="0" applyNumberFormat="1" applyFont="1" applyBorder="1"/>
    <xf numFmtId="2" fontId="0" fillId="0" borderId="31" xfId="0" applyNumberFormat="1" applyBorder="1"/>
    <xf numFmtId="0" fontId="1" fillId="0" borderId="21" xfId="0" applyFont="1" applyBorder="1" applyAlignment="1">
      <alignment horizontal="right"/>
    </xf>
    <xf numFmtId="2" fontId="1" fillId="2" borderId="36" xfId="0" applyNumberFormat="1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7" xfId="0" applyBorder="1"/>
    <xf numFmtId="0" fontId="0" fillId="0" borderId="37" xfId="0" applyBorder="1"/>
    <xf numFmtId="0" fontId="0" fillId="0" borderId="20" xfId="0" applyBorder="1"/>
    <xf numFmtId="0" fontId="0" fillId="0" borderId="2" xfId="0" applyBorder="1"/>
    <xf numFmtId="0" fontId="1" fillId="0" borderId="0" xfId="0" applyFont="1" applyBorder="1" applyAlignment="1">
      <alignment horizontal="right"/>
    </xf>
    <xf numFmtId="2" fontId="0" fillId="0" borderId="1" xfId="0" applyNumberFormat="1" applyBorder="1"/>
    <xf numFmtId="0" fontId="1" fillId="0" borderId="21" xfId="0" applyFont="1" applyBorder="1"/>
    <xf numFmtId="0" fontId="1" fillId="0" borderId="22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4" fillId="0" borderId="1" xfId="0" applyNumberFormat="1" applyFont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1" xfId="0" applyNumberFormat="1" applyFill="1" applyBorder="1"/>
    <xf numFmtId="2" fontId="0" fillId="0" borderId="9" xfId="0" applyNumberFormat="1" applyFill="1" applyBorder="1"/>
    <xf numFmtId="0" fontId="0" fillId="0" borderId="1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38" xfId="0" applyFill="1" applyBorder="1"/>
    <xf numFmtId="0" fontId="1" fillId="0" borderId="0" xfId="0" applyFont="1" applyBorder="1" applyAlignment="1">
      <alignment horizontal="right"/>
    </xf>
    <xf numFmtId="0" fontId="6" fillId="0" borderId="14" xfId="0" applyFont="1" applyBorder="1"/>
    <xf numFmtId="0" fontId="6" fillId="0" borderId="1" xfId="0" applyFont="1" applyBorder="1"/>
    <xf numFmtId="2" fontId="6" fillId="0" borderId="1" xfId="0" applyNumberFormat="1" applyFont="1" applyBorder="1" applyAlignment="1">
      <alignment horizontal="right"/>
    </xf>
    <xf numFmtId="0" fontId="6" fillId="3" borderId="1" xfId="0" applyFont="1" applyFill="1" applyBorder="1"/>
    <xf numFmtId="0" fontId="6" fillId="0" borderId="0" xfId="0" applyFont="1"/>
    <xf numFmtId="0" fontId="6" fillId="0" borderId="0" xfId="0" applyFont="1" applyBorder="1"/>
    <xf numFmtId="0" fontId="6" fillId="0" borderId="19" xfId="0" applyFont="1" applyFill="1" applyBorder="1"/>
    <xf numFmtId="0" fontId="6" fillId="0" borderId="1" xfId="0" applyFont="1" applyFill="1" applyBorder="1"/>
    <xf numFmtId="0" fontId="6" fillId="0" borderId="5" xfId="0" applyFont="1" applyBorder="1"/>
    <xf numFmtId="0" fontId="7" fillId="0" borderId="10" xfId="0" applyFont="1" applyBorder="1"/>
    <xf numFmtId="0" fontId="6" fillId="0" borderId="9" xfId="0" applyFont="1" applyBorder="1"/>
    <xf numFmtId="0" fontId="6" fillId="0" borderId="7" xfId="0" applyFont="1" applyBorder="1"/>
    <xf numFmtId="0" fontId="6" fillId="0" borderId="21" xfId="0" applyFont="1" applyBorder="1"/>
    <xf numFmtId="0" fontId="7" fillId="2" borderId="2" xfId="0" applyFont="1" applyFill="1" applyBorder="1"/>
    <xf numFmtId="2" fontId="6" fillId="0" borderId="0" xfId="0" applyNumberFormat="1" applyFont="1"/>
    <xf numFmtId="0" fontId="6" fillId="0" borderId="9" xfId="0" applyFont="1" applyFill="1" applyBorder="1"/>
    <xf numFmtId="2" fontId="1" fillId="0" borderId="22" xfId="0" applyNumberFormat="1" applyFont="1" applyBorder="1"/>
    <xf numFmtId="2" fontId="0" fillId="0" borderId="9" xfId="0" applyNumberFormat="1" applyBorder="1" applyAlignment="1">
      <alignment horizontal="right"/>
    </xf>
    <xf numFmtId="2" fontId="6" fillId="0" borderId="1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9" xfId="0" applyFont="1" applyBorder="1" applyAlignment="1">
      <alignment horizontal="left" vertical="center" wrapText="1"/>
    </xf>
    <xf numFmtId="2" fontId="6" fillId="0" borderId="23" xfId="0" applyNumberFormat="1" applyFont="1" applyBorder="1"/>
    <xf numFmtId="0" fontId="6" fillId="0" borderId="23" xfId="0" applyFont="1" applyBorder="1"/>
    <xf numFmtId="0" fontId="1" fillId="0" borderId="23" xfId="0" applyFont="1" applyBorder="1"/>
    <xf numFmtId="0" fontId="0" fillId="0" borderId="23" xfId="0" applyFill="1" applyBorder="1"/>
    <xf numFmtId="0" fontId="1" fillId="2" borderId="10" xfId="0" applyFont="1" applyFill="1" applyBorder="1"/>
    <xf numFmtId="0" fontId="0" fillId="0" borderId="40" xfId="0" applyFill="1" applyBorder="1"/>
    <xf numFmtId="0" fontId="0" fillId="0" borderId="23" xfId="0" applyBorder="1"/>
    <xf numFmtId="0" fontId="0" fillId="3" borderId="23" xfId="0" applyFill="1" applyBorder="1"/>
    <xf numFmtId="2" fontId="0" fillId="0" borderId="17" xfId="0" applyNumberFormat="1" applyBorder="1" applyAlignment="1">
      <alignment horizontal="right"/>
    </xf>
    <xf numFmtId="0" fontId="0" fillId="3" borderId="17" xfId="0" applyFill="1" applyBorder="1"/>
    <xf numFmtId="0" fontId="1" fillId="0" borderId="41" xfId="0" applyFont="1" applyBorder="1" applyAlignment="1">
      <alignment horizontal="left" vertical="center" wrapText="1"/>
    </xf>
    <xf numFmtId="2" fontId="6" fillId="0" borderId="42" xfId="0" applyNumberFormat="1" applyFont="1" applyBorder="1"/>
    <xf numFmtId="0" fontId="6" fillId="0" borderId="43" xfId="0" applyFont="1" applyBorder="1"/>
    <xf numFmtId="2" fontId="6" fillId="0" borderId="43" xfId="0" applyNumberFormat="1" applyFont="1" applyBorder="1"/>
    <xf numFmtId="2" fontId="6" fillId="0" borderId="44" xfId="0" applyNumberFormat="1" applyFont="1" applyBorder="1"/>
    <xf numFmtId="2" fontId="6" fillId="0" borderId="23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1" fillId="2" borderId="24" xfId="0" applyNumberFormat="1" applyFont="1" applyFill="1" applyBorder="1"/>
    <xf numFmtId="0" fontId="1" fillId="0" borderId="46" xfId="0" applyFont="1" applyBorder="1"/>
    <xf numFmtId="2" fontId="0" fillId="0" borderId="47" xfId="0" applyNumberFormat="1" applyFill="1" applyBorder="1"/>
    <xf numFmtId="2" fontId="0" fillId="0" borderId="31" xfId="0" applyNumberFormat="1" applyFont="1" applyBorder="1"/>
    <xf numFmtId="0" fontId="0" fillId="0" borderId="48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1" fillId="0" borderId="2" xfId="0" applyNumberFormat="1" applyFont="1" applyBorder="1"/>
    <xf numFmtId="2" fontId="1" fillId="0" borderId="45" xfId="0" applyNumberFormat="1" applyFont="1" applyBorder="1"/>
    <xf numFmtId="2" fontId="1" fillId="0" borderId="21" xfId="0" applyNumberFormat="1" applyFont="1" applyBorder="1"/>
    <xf numFmtId="2" fontId="1" fillId="0" borderId="46" xfId="0" applyNumberFormat="1" applyFont="1" applyBorder="1"/>
    <xf numFmtId="2" fontId="1" fillId="0" borderId="50" xfId="0" applyNumberFormat="1" applyFont="1" applyBorder="1"/>
    <xf numFmtId="0" fontId="1" fillId="0" borderId="7" xfId="0" applyFont="1" applyBorder="1"/>
    <xf numFmtId="2" fontId="1" fillId="2" borderId="26" xfId="0" applyNumberFormat="1" applyFont="1" applyFill="1" applyBorder="1"/>
    <xf numFmtId="0" fontId="1" fillId="0" borderId="0" xfId="0" applyFont="1" applyBorder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0" fontId="1" fillId="0" borderId="24" xfId="0" applyFont="1" applyBorder="1" applyAlignment="1">
      <alignment horizontal="center" vertical="center" textRotation="255" wrapText="1"/>
    </xf>
    <xf numFmtId="0" fontId="1" fillId="0" borderId="25" xfId="0" applyFont="1" applyBorder="1" applyAlignment="1">
      <alignment horizontal="center" vertical="center" textRotation="255" wrapText="1"/>
    </xf>
    <xf numFmtId="0" fontId="1" fillId="0" borderId="5" xfId="0" applyFont="1" applyBorder="1" applyAlignment="1">
      <alignment horizontal="center" vertical="center" textRotation="255" wrapText="1"/>
    </xf>
    <xf numFmtId="0" fontId="1" fillId="0" borderId="26" xfId="0" applyFont="1" applyBorder="1" applyAlignment="1">
      <alignment horizontal="center" vertical="center" textRotation="255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" fillId="0" borderId="4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21" workbookViewId="0">
      <selection activeCell="F28" sqref="F28"/>
    </sheetView>
  </sheetViews>
  <sheetFormatPr defaultRowHeight="15" x14ac:dyDescent="0.25"/>
  <cols>
    <col min="1" max="1" width="11.28515625" customWidth="1"/>
    <col min="2" max="2" width="22.28515625" bestFit="1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28515625" bestFit="1" customWidth="1"/>
    <col min="11" max="11" width="5.7109375" bestFit="1" customWidth="1"/>
    <col min="12" max="12" width="9.140625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4.140625" bestFit="1" customWidth="1"/>
    <col min="20" max="20" width="20.7109375" customWidth="1"/>
    <col min="21" max="21" width="10.7109375" customWidth="1"/>
    <col min="22" max="22" width="11.28515625" bestFit="1" customWidth="1"/>
    <col min="23" max="23" width="3" customWidth="1"/>
    <col min="24" max="24" width="18.5703125" customWidth="1"/>
    <col min="25" max="25" width="10.7109375" customWidth="1"/>
    <col min="26" max="26" width="9.5703125" bestFit="1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41643</v>
      </c>
      <c r="U1" s="146"/>
      <c r="V1" s="146"/>
      <c r="W1" s="146"/>
      <c r="X1" s="146"/>
      <c r="Y1" s="146"/>
      <c r="Z1" s="146"/>
    </row>
    <row r="2" spans="1:26" x14ac:dyDescent="0.25">
      <c r="A2" s="147" t="s">
        <v>86</v>
      </c>
      <c r="B2" s="13" t="s">
        <v>6</v>
      </c>
      <c r="C2" s="4" t="s">
        <v>11</v>
      </c>
      <c r="D2" s="105">
        <v>4433027</v>
      </c>
      <c r="E2" s="105">
        <v>4433525</v>
      </c>
      <c r="F2" s="4"/>
      <c r="G2" s="4"/>
      <c r="H2" s="12">
        <f>G2-F2</f>
        <v>0</v>
      </c>
      <c r="I2" s="19">
        <v>1.2</v>
      </c>
      <c r="J2" s="20">
        <v>2.8</v>
      </c>
      <c r="K2" s="5" t="s">
        <v>20</v>
      </c>
      <c r="L2" s="10">
        <f>E2-D2</f>
        <v>498</v>
      </c>
      <c r="M2" s="10">
        <f>L2-H2-I2</f>
        <v>496.8</v>
      </c>
      <c r="N2" s="10">
        <f>J2%*M2</f>
        <v>13.910399999999999</v>
      </c>
      <c r="O2" s="12">
        <f>IF(K2="LESS",(J2%*M2),"0")</f>
        <v>13.910399999999999</v>
      </c>
      <c r="P2" s="10">
        <f>L2-I2-O2</f>
        <v>482.88960000000003</v>
      </c>
      <c r="Q2" s="11">
        <v>60.44</v>
      </c>
      <c r="R2" s="28">
        <f>IF(K2="less",(L2-I2)*Q2,((L2-I2)+N2)*Q2)</f>
        <v>30026.592000000001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105">
        <v>573166.5</v>
      </c>
      <c r="E3" s="105">
        <v>573834.30000000005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667.80000000004657</v>
      </c>
      <c r="M3" s="10">
        <f>L3-H3-I3</f>
        <v>667.80000000004657</v>
      </c>
      <c r="N3" s="10">
        <f t="shared" ref="N3:N7" si="1">J3%*M3</f>
        <v>32.054400000002239</v>
      </c>
      <c r="O3" s="12" t="str">
        <f t="shared" ref="O3:O7" si="2">IF(K3="LESS",(J3%*M3),"0")</f>
        <v>0</v>
      </c>
      <c r="P3" s="10">
        <f>L3-I3-O3</f>
        <v>667.80000000004657</v>
      </c>
      <c r="Q3" s="11">
        <v>60.44</v>
      </c>
      <c r="R3" s="28">
        <f>IF(K3="less",(L3-I3)*Q3,((L3-I3)+N3)*Q3)</f>
        <v>42299.199936002951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105">
        <v>101340.23</v>
      </c>
      <c r="E4" s="105">
        <v>101345.24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5.0100000000093132</v>
      </c>
      <c r="M4" s="10">
        <f t="shared" ref="M4:M7" si="3">L4-H4-I4</f>
        <v>5.0100000000093132</v>
      </c>
      <c r="N4" s="10">
        <f t="shared" si="1"/>
        <v>0</v>
      </c>
      <c r="O4" s="12">
        <f t="shared" si="2"/>
        <v>0</v>
      </c>
      <c r="P4" s="10">
        <f t="shared" ref="P4:P7" si="4">L4-I4-O4</f>
        <v>5.0100000000093132</v>
      </c>
      <c r="Q4" s="11">
        <v>60.44</v>
      </c>
      <c r="R4" s="28">
        <f t="shared" ref="R4:R7" si="5">IF(K4="less",(L4-I4)*Q4,((L4-I4)+N4)*Q4)</f>
        <v>302.80440000056291</v>
      </c>
      <c r="S4" s="14"/>
      <c r="T4" s="13" t="s">
        <v>82</v>
      </c>
      <c r="U4" s="4" t="s">
        <v>19</v>
      </c>
      <c r="V4" s="54">
        <v>35</v>
      </c>
      <c r="W4" s="2"/>
      <c r="X4" s="13" t="s">
        <v>128</v>
      </c>
      <c r="Y4" s="4" t="s">
        <v>19</v>
      </c>
      <c r="Z4" s="54">
        <v>500</v>
      </c>
    </row>
    <row r="5" spans="1:26" x14ac:dyDescent="0.25">
      <c r="A5" s="148"/>
      <c r="B5" s="29"/>
      <c r="C5" s="16"/>
      <c r="D5" s="105"/>
      <c r="E5" s="105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118</v>
      </c>
      <c r="U5" s="4" t="s">
        <v>19</v>
      </c>
      <c r="V5" s="54">
        <v>120</v>
      </c>
      <c r="W5" s="2"/>
      <c r="X5" s="13" t="s">
        <v>126</v>
      </c>
      <c r="Y5" s="4" t="s">
        <v>19</v>
      </c>
      <c r="Z5" s="54">
        <v>200</v>
      </c>
    </row>
    <row r="6" spans="1:26" x14ac:dyDescent="0.25">
      <c r="A6" s="148"/>
      <c r="B6" s="13" t="s">
        <v>9</v>
      </c>
      <c r="C6" s="4" t="s">
        <v>11</v>
      </c>
      <c r="D6" s="105">
        <v>2424164.4</v>
      </c>
      <c r="E6" s="105">
        <v>2424826.2000000002</v>
      </c>
      <c r="F6" s="4"/>
      <c r="G6" s="4"/>
      <c r="H6" s="12">
        <f t="shared" si="0"/>
        <v>0</v>
      </c>
      <c r="I6" s="19">
        <v>0.6</v>
      </c>
      <c r="J6" s="5">
        <v>5.25</v>
      </c>
      <c r="K6" s="5" t="s">
        <v>19</v>
      </c>
      <c r="L6" s="10">
        <f>E6-D6</f>
        <v>661.8000000002794</v>
      </c>
      <c r="M6" s="10">
        <f t="shared" si="3"/>
        <v>661.20000000027937</v>
      </c>
      <c r="N6" s="10">
        <f t="shared" si="1"/>
        <v>34.713000000014667</v>
      </c>
      <c r="O6" s="12" t="str">
        <f t="shared" si="2"/>
        <v>0</v>
      </c>
      <c r="P6" s="10">
        <f t="shared" si="4"/>
        <v>661.20000000027937</v>
      </c>
      <c r="Q6" s="4">
        <v>79.209999999999994</v>
      </c>
      <c r="R6" s="28">
        <f t="shared" si="5"/>
        <v>55123.268730023286</v>
      </c>
      <c r="T6" s="13" t="s">
        <v>119</v>
      </c>
      <c r="U6" s="4" t="s">
        <v>19</v>
      </c>
      <c r="V6" s="54">
        <v>30</v>
      </c>
      <c r="W6" s="2"/>
      <c r="X6" s="13"/>
      <c r="Y6" s="4"/>
      <c r="Z6" s="54"/>
    </row>
    <row r="7" spans="1:26" x14ac:dyDescent="0.25">
      <c r="A7" s="148"/>
      <c r="B7" s="13" t="s">
        <v>10</v>
      </c>
      <c r="C7" s="4" t="s">
        <v>12</v>
      </c>
      <c r="D7" s="105">
        <v>1016018</v>
      </c>
      <c r="E7" s="105">
        <v>1016852</v>
      </c>
      <c r="F7" s="4"/>
      <c r="G7" s="4"/>
      <c r="H7" s="12">
        <f t="shared" si="0"/>
        <v>0</v>
      </c>
      <c r="I7" s="19">
        <v>0.6</v>
      </c>
      <c r="J7" s="5">
        <v>4.4000000000000004</v>
      </c>
      <c r="K7" s="5" t="s">
        <v>20</v>
      </c>
      <c r="L7" s="10">
        <f>E7-D7</f>
        <v>834</v>
      </c>
      <c r="M7" s="10">
        <f t="shared" si="3"/>
        <v>833.4</v>
      </c>
      <c r="N7" s="10">
        <f t="shared" si="1"/>
        <v>36.669600000000003</v>
      </c>
      <c r="O7" s="12">
        <f t="shared" si="2"/>
        <v>36.669600000000003</v>
      </c>
      <c r="P7" s="10">
        <f t="shared" si="4"/>
        <v>796.73039999999992</v>
      </c>
      <c r="Q7" s="4">
        <v>79.209999999999994</v>
      </c>
      <c r="R7" s="28">
        <f t="shared" si="5"/>
        <v>66013.613999999987</v>
      </c>
      <c r="S7" s="14"/>
      <c r="T7" s="13" t="s">
        <v>120</v>
      </c>
      <c r="U7" s="4" t="s">
        <v>19</v>
      </c>
      <c r="V7" s="54">
        <v>30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2076</v>
      </c>
      <c r="T8" s="13" t="s">
        <v>121</v>
      </c>
      <c r="U8" s="4" t="s">
        <v>19</v>
      </c>
      <c r="V8" s="54">
        <v>20000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195841.4790660268</v>
      </c>
      <c r="T9" s="13" t="s">
        <v>122</v>
      </c>
      <c r="U9" s="4" t="s">
        <v>48</v>
      </c>
      <c r="V9" s="54">
        <v>1200</v>
      </c>
      <c r="W9" s="2"/>
      <c r="X9" s="13"/>
      <c r="Y9" s="4"/>
      <c r="Z9" s="54"/>
    </row>
    <row r="10" spans="1:26" x14ac:dyDescent="0.25">
      <c r="A10" s="148"/>
      <c r="B10" s="87" t="s">
        <v>33</v>
      </c>
      <c r="C10" s="88"/>
      <c r="D10" s="88"/>
      <c r="E10" s="94">
        <v>36567</v>
      </c>
      <c r="F10" s="4" t="s">
        <v>43</v>
      </c>
      <c r="G10" s="4">
        <v>5</v>
      </c>
      <c r="H10" s="4">
        <v>200</v>
      </c>
      <c r="I10" s="5">
        <f>G10*H10</f>
        <v>1000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65721.2</v>
      </c>
      <c r="T10" s="13" t="s">
        <v>123</v>
      </c>
      <c r="U10" s="4" t="s">
        <v>48</v>
      </c>
      <c r="V10" s="54">
        <v>1500</v>
      </c>
      <c r="W10" s="2"/>
      <c r="X10" s="13"/>
      <c r="Y10" s="4"/>
      <c r="Z10" s="54"/>
    </row>
    <row r="11" spans="1:26" x14ac:dyDescent="0.25">
      <c r="A11" s="148"/>
      <c r="B11" s="87" t="s">
        <v>87</v>
      </c>
      <c r="C11" s="88"/>
      <c r="D11" s="88"/>
      <c r="E11" s="94">
        <v>302.2</v>
      </c>
      <c r="F11" s="4" t="s">
        <v>54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700</v>
      </c>
      <c r="T11" s="13" t="s">
        <v>118</v>
      </c>
      <c r="U11" s="4" t="s">
        <v>19</v>
      </c>
      <c r="V11" s="54">
        <v>80</v>
      </c>
      <c r="W11" s="2"/>
      <c r="X11" s="13"/>
      <c r="Y11" s="4"/>
      <c r="Z11" s="54"/>
    </row>
    <row r="12" spans="1:26" ht="15.75" thickBot="1" x14ac:dyDescent="0.3">
      <c r="A12" s="148"/>
      <c r="B12" s="93"/>
      <c r="C12" s="88"/>
      <c r="D12" s="88"/>
      <c r="E12" s="94"/>
      <c r="F12" s="4" t="s">
        <v>40</v>
      </c>
      <c r="G12" s="4">
        <v>2</v>
      </c>
      <c r="H12" s="4">
        <v>178</v>
      </c>
      <c r="I12" s="5">
        <f t="shared" si="6"/>
        <v>356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130820.27906602681</v>
      </c>
      <c r="T12" s="13" t="s">
        <v>124</v>
      </c>
      <c r="U12" s="4" t="s">
        <v>19</v>
      </c>
      <c r="V12" s="54">
        <v>3500</v>
      </c>
      <c r="W12" s="2"/>
      <c r="X12" s="13"/>
      <c r="Y12" s="4"/>
      <c r="Z12" s="54"/>
    </row>
    <row r="13" spans="1:26" ht="15.75" thickBot="1" x14ac:dyDescent="0.3">
      <c r="A13" s="148"/>
      <c r="B13" s="87" t="s">
        <v>45</v>
      </c>
      <c r="C13" s="88"/>
      <c r="D13" s="88"/>
      <c r="E13" s="94">
        <v>28852</v>
      </c>
      <c r="F13" s="4" t="s">
        <v>88</v>
      </c>
      <c r="G13" s="4">
        <v>1</v>
      </c>
      <c r="H13" s="4">
        <v>484</v>
      </c>
      <c r="I13" s="5">
        <f t="shared" si="6"/>
        <v>484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/>
      <c r="T13" s="13" t="s">
        <v>125</v>
      </c>
      <c r="U13" s="4" t="s">
        <v>19</v>
      </c>
      <c r="V13" s="54">
        <v>250</v>
      </c>
      <c r="W13" s="2"/>
      <c r="X13" s="13"/>
      <c r="Y13" s="4"/>
      <c r="Z13" s="54"/>
    </row>
    <row r="14" spans="1:26" ht="15.75" thickBot="1" x14ac:dyDescent="0.3">
      <c r="A14" s="148"/>
      <c r="B14" s="95"/>
      <c r="C14" s="92"/>
      <c r="D14" s="96" t="s">
        <v>32</v>
      </c>
      <c r="E14" s="100">
        <f>SUM(E10:E13)</f>
        <v>65721.2</v>
      </c>
      <c r="F14" s="4" t="s">
        <v>67</v>
      </c>
      <c r="G14" s="4">
        <v>1</v>
      </c>
      <c r="H14" s="4">
        <v>236</v>
      </c>
      <c r="I14" s="5">
        <f t="shared" si="6"/>
        <v>236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38">
        <v>412525</v>
      </c>
      <c r="T14" s="13" t="s">
        <v>81</v>
      </c>
      <c r="U14" s="4" t="s">
        <v>19</v>
      </c>
      <c r="V14" s="54">
        <v>2000</v>
      </c>
      <c r="W14" s="2"/>
      <c r="X14" s="13"/>
      <c r="Y14" s="4"/>
      <c r="Z14" s="54"/>
    </row>
    <row r="15" spans="1:26" ht="15.75" thickBot="1" x14ac:dyDescent="0.3">
      <c r="A15" s="148"/>
      <c r="B15" s="159" t="s">
        <v>31</v>
      </c>
      <c r="C15" s="160"/>
      <c r="D15" s="160"/>
      <c r="E15" s="160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 t="s">
        <v>83</v>
      </c>
      <c r="U15" s="4" t="s">
        <v>19</v>
      </c>
      <c r="V15" s="54">
        <v>95</v>
      </c>
      <c r="W15" s="2"/>
      <c r="X15" s="13"/>
      <c r="Y15" s="4"/>
      <c r="Z15" s="54"/>
    </row>
    <row r="16" spans="1:26" ht="15.75" thickBot="1" x14ac:dyDescent="0.3">
      <c r="A16" s="149"/>
      <c r="B16" s="88"/>
      <c r="C16" s="88"/>
      <c r="D16" s="88"/>
      <c r="E16" s="94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543345.27906602679</v>
      </c>
      <c r="T16" s="13" t="s">
        <v>85</v>
      </c>
      <c r="U16" s="4" t="s">
        <v>19</v>
      </c>
      <c r="V16" s="54">
        <v>12</v>
      </c>
      <c r="W16" s="2"/>
      <c r="X16" s="13"/>
      <c r="Y16" s="4"/>
      <c r="Z16" s="54"/>
    </row>
    <row r="17" spans="1:26" ht="15.75" thickBot="1" x14ac:dyDescent="0.3">
      <c r="A17" s="149"/>
      <c r="B17" s="87" t="s">
        <v>46</v>
      </c>
      <c r="C17" s="88"/>
      <c r="D17" s="97"/>
      <c r="E17" s="102">
        <v>700</v>
      </c>
      <c r="F17" s="4"/>
      <c r="G17" s="4"/>
      <c r="H17" s="4"/>
      <c r="I17" s="5">
        <f t="shared" si="6"/>
        <v>0</v>
      </c>
      <c r="J17" s="2"/>
      <c r="K17" s="2"/>
      <c r="L17" s="40"/>
      <c r="M17" s="40"/>
      <c r="N17" s="40"/>
      <c r="O17" s="40"/>
      <c r="P17" s="40"/>
      <c r="Q17" s="40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98"/>
      <c r="C18" s="99"/>
      <c r="D18" s="96" t="s">
        <v>32</v>
      </c>
      <c r="E18" s="100">
        <f>SUM(E16:E17)</f>
        <v>700</v>
      </c>
      <c r="F18" s="33"/>
      <c r="G18" s="33"/>
      <c r="H18" s="23" t="s">
        <v>32</v>
      </c>
      <c r="I18" s="36">
        <f>SUM(I10:I17)</f>
        <v>2076</v>
      </c>
      <c r="J18" s="33"/>
      <c r="K18" s="33"/>
      <c r="M18" s="33"/>
      <c r="N18" s="33"/>
      <c r="O18" s="33"/>
      <c r="P18" s="33"/>
      <c r="Q18" s="33"/>
      <c r="R18" s="34"/>
      <c r="T18" s="55"/>
      <c r="U18" s="56" t="s">
        <v>49</v>
      </c>
      <c r="V18" s="57">
        <f>SUM(V4:V17)</f>
        <v>28852</v>
      </c>
      <c r="W18" s="2"/>
      <c r="X18" s="8"/>
      <c r="Y18" s="58" t="s">
        <v>49</v>
      </c>
      <c r="Z18" s="60">
        <f>SUM(Z4:Z17)</f>
        <v>700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110" t="s">
        <v>14</v>
      </c>
      <c r="F20" s="25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89</v>
      </c>
      <c r="B21" s="4" t="s">
        <v>6</v>
      </c>
      <c r="C21" s="4" t="s">
        <v>11</v>
      </c>
      <c r="D21" s="105">
        <v>4433525</v>
      </c>
      <c r="E21" s="111">
        <v>4434374</v>
      </c>
      <c r="F21" s="13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849</v>
      </c>
      <c r="M21" s="10">
        <f>L21-H21-I21</f>
        <v>849</v>
      </c>
      <c r="N21" s="10">
        <f>J21%*M21</f>
        <v>23.771999999999998</v>
      </c>
      <c r="O21" s="12">
        <f>IF(K21="LESS",(J21%*M21),"0")</f>
        <v>23.771999999999998</v>
      </c>
      <c r="P21" s="10">
        <f>L21-I21-O21</f>
        <v>825.22799999999995</v>
      </c>
      <c r="Q21" s="46">
        <v>60.44</v>
      </c>
      <c r="R21" s="50">
        <f>IF(K21="less",(L21-I21)*Q21,((L21-I21)+N21)*Q21)</f>
        <v>51313.56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105">
        <v>573834.30000000005</v>
      </c>
      <c r="E22" s="112">
        <v>574746.80000000005</v>
      </c>
      <c r="F22" s="13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912.5</v>
      </c>
      <c r="M22" s="10">
        <f t="shared" ref="M22:M23" si="8">L22-H22-I22</f>
        <v>912.5</v>
      </c>
      <c r="N22" s="10">
        <f t="shared" ref="N22:N23" si="9">J22%*M22</f>
        <v>43.800000000000004</v>
      </c>
      <c r="O22" s="12" t="str">
        <f t="shared" ref="O22:O23" si="10">IF(K22="LESS",(J22%*M22),"0")</f>
        <v>0</v>
      </c>
      <c r="P22" s="10">
        <f t="shared" ref="P22:P23" si="11">L22-I22-O22</f>
        <v>912.5</v>
      </c>
      <c r="Q22" s="46">
        <v>60.44</v>
      </c>
      <c r="R22" s="50">
        <f t="shared" ref="R22:R23" si="12">IF(K22="less",(L22-I22)*Q22,((L22-I22)+N22)*Q22)</f>
        <v>57798.771999999997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105">
        <v>101345.24</v>
      </c>
      <c r="E23" s="111">
        <v>101345.24</v>
      </c>
      <c r="F23" s="13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84</v>
      </c>
      <c r="U23" s="4" t="s">
        <v>19</v>
      </c>
      <c r="V23" s="54">
        <v>2000</v>
      </c>
      <c r="W23" s="2"/>
      <c r="X23" s="13"/>
      <c r="Y23" s="4"/>
      <c r="Z23" s="54"/>
    </row>
    <row r="24" spans="1:26" x14ac:dyDescent="0.25">
      <c r="A24" s="148"/>
      <c r="B24" s="16"/>
      <c r="C24" s="16"/>
      <c r="D24" s="105"/>
      <c r="E24" s="112"/>
      <c r="F24" s="29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127</v>
      </c>
      <c r="U24" s="4" t="s">
        <v>77</v>
      </c>
      <c r="V24" s="54">
        <v>2000</v>
      </c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05">
        <v>2424826.2000000002</v>
      </c>
      <c r="E25" s="111">
        <v>2425150.6</v>
      </c>
      <c r="F25" s="13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324.39999999990687</v>
      </c>
      <c r="M25" s="10">
        <f t="shared" ref="M25:M26" si="14">L25-H25-I25</f>
        <v>324.39999999990687</v>
      </c>
      <c r="N25" s="10">
        <f t="shared" ref="N25:N26" si="15">J25%*M25</f>
        <v>17.03099999999511</v>
      </c>
      <c r="O25" s="12" t="str">
        <f t="shared" ref="O25:O26" si="16">IF(K25="LESS",(J25%*M25),"0")</f>
        <v>0</v>
      </c>
      <c r="P25" s="10">
        <f t="shared" ref="P25:P26" si="17">L25-I25-O25</f>
        <v>324.39999999990687</v>
      </c>
      <c r="Q25" s="48">
        <v>79.209999999999994</v>
      </c>
      <c r="R25" s="50">
        <f t="shared" ref="R25:R26" si="18">IF(K25="less",(L25-I25)*Q25,((L25-I25)+N25)*Q25)</f>
        <v>27044.749509992234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05">
        <v>1016852</v>
      </c>
      <c r="E26" s="111">
        <v>1016852</v>
      </c>
      <c r="F26" s="13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6"/>
      <c r="F27" s="165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420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113" t="s">
        <v>2</v>
      </c>
      <c r="F28" s="5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136577.08150999222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400</v>
      </c>
      <c r="D29" s="4">
        <v>60.44</v>
      </c>
      <c r="E29" s="114">
        <f>C29*D29</f>
        <v>24176</v>
      </c>
      <c r="F29" s="13" t="s">
        <v>3</v>
      </c>
      <c r="G29" s="4">
        <v>1</v>
      </c>
      <c r="H29" s="4">
        <v>200</v>
      </c>
      <c r="I29" s="5">
        <f>G29*H29</f>
        <v>200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28176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114">
        <v>4000</v>
      </c>
      <c r="F30" s="13" t="s">
        <v>44</v>
      </c>
      <c r="G30" s="4">
        <v>1</v>
      </c>
      <c r="H30" s="4">
        <v>220</v>
      </c>
      <c r="I30" s="5">
        <f t="shared" ref="I30:I35" si="19">G30*H30</f>
        <v>220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36567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13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144968.08150999222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115">
        <f>SUM(E29:E30)</f>
        <v>28176</v>
      </c>
      <c r="F32" s="13"/>
      <c r="G32" s="4"/>
      <c r="H32" s="4"/>
      <c r="I32" s="5">
        <f t="shared" si="19"/>
        <v>0</v>
      </c>
      <c r="J32" s="2"/>
      <c r="K32" s="2"/>
      <c r="L32" s="163" t="s">
        <v>55</v>
      </c>
      <c r="M32" s="163"/>
      <c r="N32" s="163"/>
      <c r="O32" s="163"/>
      <c r="P32" s="163"/>
      <c r="Q32" s="163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62"/>
      <c r="F33" s="13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38">
        <v>543389.31999999995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114">
        <v>36567</v>
      </c>
      <c r="F34" s="13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116"/>
      <c r="F35" s="13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688357.4015099922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115">
        <f>SUM(E34:E35)</f>
        <v>36567</v>
      </c>
      <c r="F36" s="3"/>
      <c r="G36" s="33"/>
      <c r="H36" s="23" t="s">
        <v>32</v>
      </c>
      <c r="I36" s="36">
        <f>SUM(I29:I35)</f>
        <v>420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8">
        <v>688315</v>
      </c>
      <c r="T36" s="55"/>
      <c r="U36" s="56" t="s">
        <v>49</v>
      </c>
      <c r="V36" s="57">
        <f>SUM(V23:V35)</f>
        <v>4000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X21:Z21"/>
    <mergeCell ref="B27:E27"/>
    <mergeCell ref="F27:I27"/>
    <mergeCell ref="L27:Q27"/>
    <mergeCell ref="T21:V21"/>
    <mergeCell ref="A21:A36"/>
    <mergeCell ref="L29:Q29"/>
    <mergeCell ref="L30:Q30"/>
    <mergeCell ref="L31:Q31"/>
    <mergeCell ref="B33:E33"/>
    <mergeCell ref="L28:Q28"/>
    <mergeCell ref="L32:Q32"/>
    <mergeCell ref="L33:Q33"/>
    <mergeCell ref="L35:Q35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4:Q14"/>
    <mergeCell ref="B15:E15"/>
    <mergeCell ref="L16:Q16"/>
    <mergeCell ref="L13:Q13"/>
  </mergeCells>
  <printOptions horizontalCentered="1"/>
  <pageMargins left="0.5" right="0.5" top="0.2" bottom="0.2" header="0.3" footer="0.3"/>
  <pageSetup paperSize="5" scale="95" orientation="landscape" verticalDpi="0" r:id="rId1"/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G25" workbookViewId="0">
      <selection activeCell="R35" sqref="R35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4.140625" bestFit="1" customWidth="1"/>
    <col min="20" max="20" width="20.7109375" customWidth="1"/>
    <col min="21" max="21" width="10.7109375" customWidth="1"/>
    <col min="22" max="22" width="11.2851562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41916</v>
      </c>
      <c r="U1" s="146"/>
      <c r="V1" s="146"/>
      <c r="W1" s="146"/>
      <c r="X1" s="146"/>
      <c r="Y1" s="146"/>
      <c r="Z1" s="146"/>
    </row>
    <row r="2" spans="1:26" x14ac:dyDescent="0.25">
      <c r="A2" s="147" t="s">
        <v>73</v>
      </c>
      <c r="B2" s="13" t="s">
        <v>6</v>
      </c>
      <c r="C2" s="4" t="s">
        <v>11</v>
      </c>
      <c r="D2" s="77">
        <v>4449155</v>
      </c>
      <c r="E2" s="77">
        <v>4449786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631</v>
      </c>
      <c r="M2" s="10">
        <f>L2-H2-I2</f>
        <v>631</v>
      </c>
      <c r="N2" s="10">
        <f>J2%*M2</f>
        <v>17.667999999999999</v>
      </c>
      <c r="O2" s="12">
        <f>IF(K2="LESS",(J2%*M2),"0")</f>
        <v>17.667999999999999</v>
      </c>
      <c r="P2" s="10">
        <f>L2-I2-O2</f>
        <v>613.33199999999999</v>
      </c>
      <c r="Q2" s="11">
        <v>60.44</v>
      </c>
      <c r="R2" s="28">
        <f>IF(K2="less",(L2-I2)*Q2,((L2-I2)+N2)*Q2)</f>
        <v>38137.64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579159.4</v>
      </c>
      <c r="E3" s="77">
        <v>579989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829.59999999997672</v>
      </c>
      <c r="M3" s="10">
        <f t="shared" ref="M3:M7" si="1">L3-H3-I3</f>
        <v>829.59999999997672</v>
      </c>
      <c r="N3" s="10">
        <f t="shared" ref="N3:N7" si="2">J3%*M3</f>
        <v>39.820799999998883</v>
      </c>
      <c r="O3" s="12" t="str">
        <f t="shared" ref="O3:O7" si="3">IF(K3="LESS",(J3%*M3),"0")</f>
        <v>0</v>
      </c>
      <c r="P3" s="10">
        <f t="shared" ref="P3:P7" si="4">L3-I3-O3</f>
        <v>829.59999999997672</v>
      </c>
      <c r="Q3" s="11">
        <v>60.44</v>
      </c>
      <c r="R3" s="28">
        <f t="shared" ref="R3:R7" si="5">IF(K3="less",(L3-I3)*Q3,((L3-I3)+N3)*Q3)</f>
        <v>52547.793151998521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108443.28</v>
      </c>
      <c r="E4" s="82">
        <v>111453.28</v>
      </c>
      <c r="F4" s="4"/>
      <c r="G4" s="4"/>
      <c r="H4" s="12">
        <f t="shared" si="0"/>
        <v>0</v>
      </c>
      <c r="I4" s="19">
        <v>3000</v>
      </c>
      <c r="J4" s="5">
        <v>0</v>
      </c>
      <c r="K4" s="5" t="s">
        <v>20</v>
      </c>
      <c r="L4" s="10">
        <f>E4-D4</f>
        <v>3010</v>
      </c>
      <c r="M4" s="10">
        <f t="shared" si="1"/>
        <v>10</v>
      </c>
      <c r="N4" s="10">
        <f t="shared" si="2"/>
        <v>0</v>
      </c>
      <c r="O4" s="12">
        <f t="shared" si="3"/>
        <v>0</v>
      </c>
      <c r="P4" s="10">
        <f t="shared" si="4"/>
        <v>10</v>
      </c>
      <c r="Q4" s="11">
        <v>60.44</v>
      </c>
      <c r="R4" s="28">
        <f t="shared" si="5"/>
        <v>604.4</v>
      </c>
      <c r="S4" s="14"/>
      <c r="U4" s="4"/>
      <c r="V4" s="54"/>
      <c r="W4" s="2"/>
      <c r="X4" s="4" t="s">
        <v>204</v>
      </c>
      <c r="Y4" s="4" t="s">
        <v>61</v>
      </c>
      <c r="Z4" s="54">
        <v>2000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247</v>
      </c>
      <c r="U5" s="4" t="s">
        <v>19</v>
      </c>
      <c r="V5" s="54">
        <v>900</v>
      </c>
      <c r="W5" s="2"/>
      <c r="X5" s="13" t="s">
        <v>172</v>
      </c>
      <c r="Y5" s="4" t="s">
        <v>61</v>
      </c>
      <c r="Z5" s="54">
        <v>500</v>
      </c>
    </row>
    <row r="6" spans="1:26" x14ac:dyDescent="0.25">
      <c r="A6" s="148"/>
      <c r="B6" s="13" t="s">
        <v>9</v>
      </c>
      <c r="C6" s="4" t="s">
        <v>11</v>
      </c>
      <c r="D6" s="11">
        <v>2434602.2000000002</v>
      </c>
      <c r="E6" s="11">
        <v>2435327.4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725.1999999997206</v>
      </c>
      <c r="M6" s="10">
        <f t="shared" si="1"/>
        <v>725.1999999997206</v>
      </c>
      <c r="N6" s="10">
        <f t="shared" si="2"/>
        <v>38.072999999985328</v>
      </c>
      <c r="O6" s="12" t="str">
        <f t="shared" si="3"/>
        <v>0</v>
      </c>
      <c r="P6" s="10">
        <f t="shared" si="4"/>
        <v>725.1999999997206</v>
      </c>
      <c r="Q6" s="4">
        <v>79.209999999999994</v>
      </c>
      <c r="R6" s="28">
        <f t="shared" si="5"/>
        <v>60458.854329976704</v>
      </c>
      <c r="T6" s="13" t="s">
        <v>249</v>
      </c>
      <c r="U6" s="4" t="s">
        <v>19</v>
      </c>
      <c r="V6" s="54">
        <v>1946</v>
      </c>
      <c r="W6" s="2"/>
      <c r="X6" s="13" t="s">
        <v>256</v>
      </c>
      <c r="Y6" s="4" t="s">
        <v>61</v>
      </c>
      <c r="Z6" s="54">
        <v>200</v>
      </c>
    </row>
    <row r="7" spans="1:26" x14ac:dyDescent="0.25">
      <c r="A7" s="148"/>
      <c r="B7" s="13" t="s">
        <v>10</v>
      </c>
      <c r="C7" s="4" t="s">
        <v>12</v>
      </c>
      <c r="D7" s="11">
        <v>1022374</v>
      </c>
      <c r="E7" s="11">
        <v>1023066</v>
      </c>
      <c r="F7" s="4"/>
      <c r="G7" s="4"/>
      <c r="H7" s="12">
        <f t="shared" si="0"/>
        <v>0</v>
      </c>
      <c r="I7" s="19">
        <v>1</v>
      </c>
      <c r="J7" s="5">
        <v>4.4000000000000004</v>
      </c>
      <c r="K7" s="5" t="s">
        <v>20</v>
      </c>
      <c r="L7" s="10">
        <f>E7-D7</f>
        <v>692</v>
      </c>
      <c r="M7" s="10">
        <f t="shared" si="1"/>
        <v>691</v>
      </c>
      <c r="N7" s="10">
        <f t="shared" si="2"/>
        <v>30.404000000000003</v>
      </c>
      <c r="O7" s="12">
        <f t="shared" si="3"/>
        <v>30.404000000000003</v>
      </c>
      <c r="P7" s="10">
        <f t="shared" si="4"/>
        <v>660.596</v>
      </c>
      <c r="Q7" s="4">
        <v>79.209999999999994</v>
      </c>
      <c r="R7" s="28">
        <f t="shared" si="5"/>
        <v>54734.109999999993</v>
      </c>
      <c r="S7" s="14"/>
      <c r="T7" s="13" t="s">
        <v>248</v>
      </c>
      <c r="U7" s="4" t="s">
        <v>19</v>
      </c>
      <c r="V7" s="54">
        <v>2167</v>
      </c>
      <c r="W7" s="2"/>
      <c r="X7" s="13" t="s">
        <v>257</v>
      </c>
      <c r="Y7" s="4" t="s">
        <v>61</v>
      </c>
      <c r="Z7" s="54">
        <v>600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1860</v>
      </c>
      <c r="T8" s="13" t="s">
        <v>250</v>
      </c>
      <c r="U8" s="66" t="s">
        <v>61</v>
      </c>
      <c r="V8" s="54">
        <v>40</v>
      </c>
      <c r="W8" s="2"/>
      <c r="X8" s="13" t="s">
        <v>258</v>
      </c>
      <c r="Y8" s="4" t="s">
        <v>61</v>
      </c>
      <c r="Z8" s="54">
        <v>200</v>
      </c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208342.79748197523</v>
      </c>
      <c r="T9" s="13" t="s">
        <v>132</v>
      </c>
      <c r="U9" s="66" t="s">
        <v>61</v>
      </c>
      <c r="V9" s="54">
        <v>800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25521</v>
      </c>
      <c r="F10" s="4" t="s">
        <v>43</v>
      </c>
      <c r="G10" s="4">
        <v>4.5</v>
      </c>
      <c r="H10" s="4">
        <v>200</v>
      </c>
      <c r="I10" s="5">
        <f>G10*H10</f>
        <v>900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42195</v>
      </c>
      <c r="T10" s="13" t="s">
        <v>251</v>
      </c>
      <c r="U10" s="66" t="s">
        <v>61</v>
      </c>
      <c r="V10" s="54">
        <v>605</v>
      </c>
      <c r="W10" s="2"/>
      <c r="X10" s="13"/>
      <c r="Y10" s="4"/>
      <c r="Z10" s="54"/>
    </row>
    <row r="11" spans="1:26" x14ac:dyDescent="0.25">
      <c r="A11" s="148"/>
      <c r="B11" s="13" t="s">
        <v>75</v>
      </c>
      <c r="C11" s="4">
        <v>150</v>
      </c>
      <c r="D11" s="4">
        <v>60.44</v>
      </c>
      <c r="E11" s="80">
        <f>C11*D11</f>
        <v>9066</v>
      </c>
      <c r="F11" s="4" t="s">
        <v>74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3500</v>
      </c>
      <c r="T11" s="67" t="s">
        <v>252</v>
      </c>
      <c r="U11" s="66" t="s">
        <v>61</v>
      </c>
      <c r="V11" s="54">
        <v>50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69</v>
      </c>
      <c r="G12" s="4">
        <v>1</v>
      </c>
      <c r="H12" s="4">
        <v>170</v>
      </c>
      <c r="I12" s="5">
        <f t="shared" si="6"/>
        <v>170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169647.79748197523</v>
      </c>
      <c r="T12" s="4" t="s">
        <v>83</v>
      </c>
      <c r="U12" s="66" t="s">
        <v>61</v>
      </c>
      <c r="V12" s="54">
        <v>70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7608</v>
      </c>
      <c r="F13" s="85" t="s">
        <v>80</v>
      </c>
      <c r="G13" s="4">
        <v>2</v>
      </c>
      <c r="H13" s="4">
        <v>219</v>
      </c>
      <c r="I13" s="5">
        <f t="shared" si="6"/>
        <v>438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320900</v>
      </c>
      <c r="T13" s="68" t="s">
        <v>253</v>
      </c>
      <c r="U13" s="4" t="s">
        <v>130</v>
      </c>
      <c r="V13" s="54">
        <v>20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42195</v>
      </c>
      <c r="F14" s="4" t="s">
        <v>110</v>
      </c>
      <c r="G14" s="4">
        <v>1</v>
      </c>
      <c r="H14" s="4">
        <v>236</v>
      </c>
      <c r="I14" s="5">
        <f t="shared" si="6"/>
        <v>236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321080</v>
      </c>
      <c r="T14" s="13" t="s">
        <v>254</v>
      </c>
      <c r="U14" s="66" t="s">
        <v>61</v>
      </c>
      <c r="V14" s="54">
        <v>10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 t="s">
        <v>111</v>
      </c>
      <c r="G15" s="4">
        <v>1</v>
      </c>
      <c r="H15" s="4">
        <v>116</v>
      </c>
      <c r="I15" s="5">
        <f t="shared" si="6"/>
        <v>116</v>
      </c>
      <c r="J15" s="2"/>
      <c r="K15" s="2"/>
      <c r="L15" s="2"/>
      <c r="M15" s="2"/>
      <c r="N15" s="2"/>
      <c r="O15" s="2"/>
      <c r="P15" s="2"/>
      <c r="Q15" s="2"/>
      <c r="R15" s="44"/>
      <c r="T15" s="13" t="s">
        <v>255</v>
      </c>
      <c r="U15" s="4" t="s">
        <v>190</v>
      </c>
      <c r="V15" s="54">
        <v>1000</v>
      </c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169827.79748197523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3500</v>
      </c>
      <c r="F17" s="4"/>
      <c r="G17" s="4"/>
      <c r="H17" s="4"/>
      <c r="I17" s="5">
        <f t="shared" si="6"/>
        <v>0</v>
      </c>
      <c r="J17" s="2"/>
      <c r="K17" s="2"/>
      <c r="L17" s="83"/>
      <c r="M17" s="83"/>
      <c r="N17" s="83"/>
      <c r="O17" s="83"/>
      <c r="P17" s="83"/>
      <c r="Q17" s="83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3500</v>
      </c>
      <c r="F18" s="33"/>
      <c r="G18" s="33"/>
      <c r="H18" s="23" t="s">
        <v>32</v>
      </c>
      <c r="I18" s="36">
        <f>SUM(I10:I17)</f>
        <v>1860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7608</v>
      </c>
      <c r="W18" s="2"/>
      <c r="X18" s="8"/>
      <c r="Y18" s="58" t="s">
        <v>49</v>
      </c>
      <c r="Z18" s="60">
        <f>SUM(Z4:Z17)</f>
        <v>3500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112</v>
      </c>
      <c r="B21" s="4" t="s">
        <v>6</v>
      </c>
      <c r="C21" s="4" t="s">
        <v>11</v>
      </c>
      <c r="D21" s="77">
        <v>4449786</v>
      </c>
      <c r="E21" s="77">
        <v>4451213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1427</v>
      </c>
      <c r="M21" s="10">
        <f>L21-H21-I21</f>
        <v>1427</v>
      </c>
      <c r="N21" s="10">
        <f>J21%*M21</f>
        <v>39.955999999999996</v>
      </c>
      <c r="O21" s="12">
        <f>IF(K21="LESS",(J21%*M21),"0")</f>
        <v>39.955999999999996</v>
      </c>
      <c r="P21" s="10">
        <f>L21-I21-O21</f>
        <v>1387.0440000000001</v>
      </c>
      <c r="Q21" s="46">
        <v>60.44</v>
      </c>
      <c r="R21" s="50">
        <f>IF(K21="less",(L21-I21)*Q21,((L21-I21)+N21)*Q21)</f>
        <v>86247.87999999999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579989</v>
      </c>
      <c r="E22" s="77">
        <v>580273.9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284.90000000002328</v>
      </c>
      <c r="M22" s="10">
        <f t="shared" ref="M22:M23" si="8">L22-H22-I22</f>
        <v>284.90000000002328</v>
      </c>
      <c r="N22" s="10">
        <f t="shared" ref="N22:N23" si="9">J22%*M22</f>
        <v>13.675200000001118</v>
      </c>
      <c r="O22" s="12" t="str">
        <f t="shared" ref="O22:O23" si="10">IF(K22="LESS",(J22%*M22),"0")</f>
        <v>0</v>
      </c>
      <c r="P22" s="10">
        <f t="shared" ref="P22:P23" si="11">L22-I22-O22</f>
        <v>284.90000000002328</v>
      </c>
      <c r="Q22" s="46">
        <v>60.44</v>
      </c>
      <c r="R22" s="50">
        <f t="shared" ref="R22:R23" si="12">IF(K22="less",(L22-I22)*Q22,((L22-I22)+N22)*Q22)</f>
        <v>18045.885088001472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111453.28</v>
      </c>
      <c r="E23" s="82">
        <v>111453.28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259</v>
      </c>
      <c r="U23" s="4" t="s">
        <v>62</v>
      </c>
      <c r="V23" s="54">
        <v>12400</v>
      </c>
      <c r="W23" s="2"/>
      <c r="X23" s="13"/>
      <c r="Y23" s="4"/>
      <c r="Z23" s="54"/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260</v>
      </c>
      <c r="U24" s="4" t="s">
        <v>19</v>
      </c>
      <c r="V24" s="54">
        <v>100</v>
      </c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2435327.4</v>
      </c>
      <c r="E25" s="11">
        <v>2435327.4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0</v>
      </c>
      <c r="M25" s="10">
        <f t="shared" ref="M25:M26" si="14">L25-H25-I25</f>
        <v>0</v>
      </c>
      <c r="N25" s="10">
        <f t="shared" ref="N25:N26" si="15">J25%*M25</f>
        <v>0</v>
      </c>
      <c r="O25" s="12" t="str">
        <f t="shared" ref="O25:O26" si="16">IF(K25="LESS",(J25%*M25),"0")</f>
        <v>0</v>
      </c>
      <c r="P25" s="10">
        <f t="shared" ref="P25:P26" si="17">L25-I25-O25</f>
        <v>0</v>
      </c>
      <c r="Q25" s="48">
        <v>79.209999999999994</v>
      </c>
      <c r="R25" s="50">
        <f t="shared" ref="R25:R26" si="18">IF(K25="less",(L25-I25)*Q25,((L25-I25)+N25)*Q25)</f>
        <v>0</v>
      </c>
      <c r="T25" s="13" t="s">
        <v>261</v>
      </c>
      <c r="U25" s="4" t="s">
        <v>190</v>
      </c>
      <c r="V25" s="54">
        <v>1000</v>
      </c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1023066</v>
      </c>
      <c r="E26" s="11">
        <v>1023365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299</v>
      </c>
      <c r="M26" s="10">
        <f t="shared" si="14"/>
        <v>299</v>
      </c>
      <c r="N26" s="10">
        <f t="shared" si="15"/>
        <v>13.156000000000001</v>
      </c>
      <c r="O26" s="12">
        <f t="shared" si="16"/>
        <v>13.156000000000001</v>
      </c>
      <c r="P26" s="10">
        <f t="shared" si="17"/>
        <v>285.84399999999999</v>
      </c>
      <c r="Q26" s="48">
        <v>79.209999999999994</v>
      </c>
      <c r="R26" s="50">
        <f t="shared" si="18"/>
        <v>23683.789999999997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100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128077.55508800146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110</v>
      </c>
      <c r="D29" s="4">
        <v>60.44</v>
      </c>
      <c r="E29" s="80">
        <f>C29*D29</f>
        <v>6648.4</v>
      </c>
      <c r="F29" s="4" t="s">
        <v>3</v>
      </c>
      <c r="G29" s="4">
        <v>0.5</v>
      </c>
      <c r="H29" s="4">
        <v>200</v>
      </c>
      <c r="I29" s="5">
        <f>G29*H29</f>
        <v>100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20148.400000000001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>
        <v>13500</v>
      </c>
      <c r="F30" s="4" t="s">
        <v>70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25521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133450.15508800145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5">
        <f>SUM(E29:E30)</f>
        <v>20148.400000000001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103">
        <v>169827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25521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/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129">
        <f>R31-R32+R33</f>
        <v>303277.15508800145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25521</v>
      </c>
      <c r="F36" s="33"/>
      <c r="G36" s="33"/>
      <c r="H36" s="23" t="s">
        <v>32</v>
      </c>
      <c r="I36" s="36">
        <f>SUM(I29:I35)</f>
        <v>100</v>
      </c>
      <c r="J36" s="33"/>
      <c r="K36" s="33"/>
      <c r="L36" s="62"/>
      <c r="M36" s="62"/>
      <c r="N36" s="62"/>
      <c r="O36" s="62"/>
      <c r="P36" s="130" t="s">
        <v>314</v>
      </c>
      <c r="Q36" s="62"/>
      <c r="R36" s="141">
        <v>303280</v>
      </c>
      <c r="T36" s="55"/>
      <c r="U36" s="56" t="s">
        <v>49</v>
      </c>
      <c r="V36" s="57">
        <f>SUM(V23:V35)</f>
        <v>13500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1" bottom="0.21" header="0.3" footer="0.3"/>
  <pageSetup paperSize="5" scale="97" orientation="landscape" verticalDpi="0" r:id="rId1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C25" workbookViewId="0">
      <selection activeCell="R35" sqref="R35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8" width="10.7109375" customWidth="1"/>
    <col min="9" max="9" width="8.7109375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1.7109375" customWidth="1"/>
    <col min="20" max="20" width="20.7109375" customWidth="1"/>
    <col min="21" max="21" width="10.7109375" customWidth="1"/>
    <col min="22" max="22" width="9.710937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41947</v>
      </c>
      <c r="U1" s="146"/>
      <c r="V1" s="146"/>
      <c r="W1" s="146"/>
      <c r="X1" s="146"/>
      <c r="Y1" s="146"/>
      <c r="Z1" s="146"/>
    </row>
    <row r="2" spans="1:26" x14ac:dyDescent="0.25">
      <c r="A2" s="147" t="s">
        <v>113</v>
      </c>
      <c r="B2" s="13" t="s">
        <v>6</v>
      </c>
      <c r="C2" s="4" t="s">
        <v>11</v>
      </c>
      <c r="D2" s="77">
        <v>4451213</v>
      </c>
      <c r="E2" s="77">
        <v>4451501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288</v>
      </c>
      <c r="M2" s="10">
        <f>L2-H2-I2</f>
        <v>288</v>
      </c>
      <c r="N2" s="10">
        <f>J2%*M2</f>
        <v>8.0640000000000001</v>
      </c>
      <c r="O2" s="12">
        <f>IF(K2="LESS",(J2%*M2),"0")</f>
        <v>8.0640000000000001</v>
      </c>
      <c r="P2" s="10">
        <f>L2-I2-O2</f>
        <v>279.93599999999998</v>
      </c>
      <c r="Q2" s="11">
        <v>60.44</v>
      </c>
      <c r="R2" s="28">
        <f>IF(K2="less",(L2-I2)*Q2,((L2-I2)+N2)*Q2)</f>
        <v>17406.72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580273.9</v>
      </c>
      <c r="E3" s="77">
        <v>582207.1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1933.1999999999534</v>
      </c>
      <c r="M3" s="10">
        <f t="shared" ref="M3:M7" si="1">L3-H3-I3</f>
        <v>1933.1999999999534</v>
      </c>
      <c r="N3" s="10">
        <f t="shared" ref="N3:N7" si="2">J3%*M3</f>
        <v>92.793599999997767</v>
      </c>
      <c r="O3" s="12" t="str">
        <f t="shared" ref="O3:O7" si="3">IF(K3="LESS",(J3%*M3),"0")</f>
        <v>0</v>
      </c>
      <c r="P3" s="10">
        <f t="shared" ref="P3:P7" si="4">L3-I3-O3</f>
        <v>1933.1999999999534</v>
      </c>
      <c r="Q3" s="11">
        <v>60.44</v>
      </c>
      <c r="R3" s="28">
        <f t="shared" ref="R3:R7" si="5">IF(K3="less",(L3-I3)*Q3,((L3-I3)+N3)*Q3)</f>
        <v>122451.05318399704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111453.28</v>
      </c>
      <c r="E4" s="82">
        <v>111492.36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39.080000000001746</v>
      </c>
      <c r="M4" s="10">
        <f t="shared" si="1"/>
        <v>39.080000000001746</v>
      </c>
      <c r="N4" s="10">
        <f t="shared" si="2"/>
        <v>0</v>
      </c>
      <c r="O4" s="12">
        <f t="shared" si="3"/>
        <v>0</v>
      </c>
      <c r="P4" s="10">
        <f t="shared" si="4"/>
        <v>39.080000000001746</v>
      </c>
      <c r="Q4" s="11">
        <v>60.44</v>
      </c>
      <c r="R4" s="28">
        <f t="shared" si="5"/>
        <v>2361.9952000001053</v>
      </c>
      <c r="S4" s="14"/>
      <c r="T4" s="13" t="s">
        <v>262</v>
      </c>
      <c r="U4" s="4" t="s">
        <v>19</v>
      </c>
      <c r="V4" s="54">
        <v>80</v>
      </c>
      <c r="W4" s="2"/>
      <c r="X4" s="4" t="s">
        <v>64</v>
      </c>
      <c r="Y4" s="4" t="s">
        <v>61</v>
      </c>
      <c r="Z4" s="54">
        <v>88580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84</v>
      </c>
      <c r="U5" s="4" t="s">
        <v>48</v>
      </c>
      <c r="V5" s="54">
        <v>500</v>
      </c>
      <c r="W5" s="2"/>
      <c r="X5" s="13" t="s">
        <v>275</v>
      </c>
      <c r="Y5" s="4" t="s">
        <v>61</v>
      </c>
      <c r="Z5" s="54">
        <v>11420</v>
      </c>
    </row>
    <row r="6" spans="1:26" x14ac:dyDescent="0.25">
      <c r="A6" s="148"/>
      <c r="B6" s="13" t="s">
        <v>9</v>
      </c>
      <c r="C6" s="4" t="s">
        <v>11</v>
      </c>
      <c r="D6" s="11">
        <v>2435327.4</v>
      </c>
      <c r="E6" s="11">
        <v>2435750.7000000002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423.3000000002794</v>
      </c>
      <c r="M6" s="10">
        <f t="shared" si="1"/>
        <v>423.3000000002794</v>
      </c>
      <c r="N6" s="10">
        <f t="shared" si="2"/>
        <v>22.223250000014666</v>
      </c>
      <c r="O6" s="12" t="str">
        <f t="shared" si="3"/>
        <v>0</v>
      </c>
      <c r="P6" s="10">
        <f t="shared" si="4"/>
        <v>423.3000000002794</v>
      </c>
      <c r="Q6" s="4">
        <v>79.209999999999994</v>
      </c>
      <c r="R6" s="28">
        <f t="shared" si="5"/>
        <v>35289.89663252329</v>
      </c>
      <c r="T6" s="13" t="s">
        <v>65</v>
      </c>
      <c r="U6" s="4" t="s">
        <v>19</v>
      </c>
      <c r="V6" s="54">
        <v>200</v>
      </c>
      <c r="W6" s="2"/>
      <c r="X6" s="13" t="s">
        <v>276</v>
      </c>
      <c r="Y6" s="4" t="s">
        <v>61</v>
      </c>
      <c r="Z6" s="54">
        <v>500</v>
      </c>
    </row>
    <row r="7" spans="1:26" x14ac:dyDescent="0.25">
      <c r="A7" s="148"/>
      <c r="B7" s="13" t="s">
        <v>10</v>
      </c>
      <c r="C7" s="4" t="s">
        <v>12</v>
      </c>
      <c r="D7" s="11">
        <v>1023365</v>
      </c>
      <c r="E7" s="11">
        <v>1024278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913</v>
      </c>
      <c r="M7" s="10">
        <f t="shared" si="1"/>
        <v>913</v>
      </c>
      <c r="N7" s="10">
        <f t="shared" si="2"/>
        <v>40.172000000000004</v>
      </c>
      <c r="O7" s="12">
        <f t="shared" si="3"/>
        <v>40.172000000000004</v>
      </c>
      <c r="P7" s="10">
        <f t="shared" si="4"/>
        <v>872.82799999999997</v>
      </c>
      <c r="Q7" s="4">
        <v>79.209999999999994</v>
      </c>
      <c r="R7" s="28">
        <f t="shared" si="5"/>
        <v>72318.73</v>
      </c>
      <c r="S7" s="14"/>
      <c r="T7" s="13" t="s">
        <v>263</v>
      </c>
      <c r="U7" s="4" t="s">
        <v>19</v>
      </c>
      <c r="V7" s="54">
        <v>6000</v>
      </c>
      <c r="W7" s="2"/>
      <c r="X7" s="13" t="s">
        <v>251</v>
      </c>
      <c r="Y7" s="4" t="s">
        <v>61</v>
      </c>
      <c r="Z7" s="54">
        <v>605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1557</v>
      </c>
      <c r="T8" s="13" t="s">
        <v>264</v>
      </c>
      <c r="U8" s="66" t="s">
        <v>190</v>
      </c>
      <c r="V8" s="54">
        <v>1000</v>
      </c>
      <c r="W8" s="2"/>
      <c r="X8" s="134">
        <v>2631</v>
      </c>
      <c r="Y8" s="4" t="s">
        <v>61</v>
      </c>
      <c r="Z8" s="54">
        <v>500</v>
      </c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251385.3950165204</v>
      </c>
      <c r="T9" s="13" t="s">
        <v>265</v>
      </c>
      <c r="U9" s="4" t="s">
        <v>19</v>
      </c>
      <c r="V9" s="54">
        <v>2000</v>
      </c>
      <c r="W9" s="2"/>
      <c r="X9" s="13" t="s">
        <v>252</v>
      </c>
      <c r="Y9" s="4" t="s">
        <v>61</v>
      </c>
      <c r="Z9" s="54">
        <v>50</v>
      </c>
    </row>
    <row r="10" spans="1:26" x14ac:dyDescent="0.25">
      <c r="A10" s="148"/>
      <c r="B10" s="13" t="s">
        <v>33</v>
      </c>
      <c r="C10" s="4"/>
      <c r="D10" s="4"/>
      <c r="E10" s="80">
        <v>21619</v>
      </c>
      <c r="F10" s="4" t="s">
        <v>43</v>
      </c>
      <c r="G10" s="4">
        <v>4.5</v>
      </c>
      <c r="H10" s="4">
        <v>200</v>
      </c>
      <c r="I10" s="5">
        <f>G10*H10</f>
        <v>900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304670.36</v>
      </c>
      <c r="T10" s="13" t="s">
        <v>266</v>
      </c>
      <c r="U10" s="4" t="s">
        <v>19</v>
      </c>
      <c r="V10" s="54">
        <v>30</v>
      </c>
      <c r="W10" s="2"/>
      <c r="X10" s="13" t="s">
        <v>262</v>
      </c>
      <c r="Y10" s="4" t="s">
        <v>61</v>
      </c>
      <c r="Z10" s="54">
        <v>100</v>
      </c>
    </row>
    <row r="11" spans="1:26" x14ac:dyDescent="0.25">
      <c r="A11" s="148"/>
      <c r="B11" s="13" t="s">
        <v>75</v>
      </c>
      <c r="C11" s="4">
        <v>844</v>
      </c>
      <c r="D11" s="4">
        <v>60.44</v>
      </c>
      <c r="E11" s="80">
        <f>C11*D11</f>
        <v>51011.360000000001</v>
      </c>
      <c r="F11" s="4" t="s">
        <v>74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201755</v>
      </c>
      <c r="T11" s="67" t="s">
        <v>267</v>
      </c>
      <c r="U11" s="4" t="s">
        <v>19</v>
      </c>
      <c r="V11" s="54">
        <v>10000</v>
      </c>
      <c r="W11" s="2"/>
      <c r="X11" s="13" t="s">
        <v>277</v>
      </c>
      <c r="Y11" s="4" t="s">
        <v>61</v>
      </c>
      <c r="Z11" s="54">
        <v>100000</v>
      </c>
    </row>
    <row r="12" spans="1:26" ht="15.75" thickBot="1" x14ac:dyDescent="0.3">
      <c r="A12" s="148"/>
      <c r="B12" s="32"/>
      <c r="C12" s="4"/>
      <c r="D12" s="4"/>
      <c r="E12" s="6"/>
      <c r="F12" s="4" t="s">
        <v>80</v>
      </c>
      <c r="G12" s="4">
        <v>3</v>
      </c>
      <c r="H12" s="4">
        <v>219</v>
      </c>
      <c r="I12" s="5">
        <f t="shared" si="6"/>
        <v>657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148470.03501652041</v>
      </c>
      <c r="T12" s="13" t="s">
        <v>268</v>
      </c>
      <c r="U12" s="4" t="s">
        <v>48</v>
      </c>
      <c r="V12" s="54">
        <v>6000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232040</v>
      </c>
      <c r="F13" s="85" t="s">
        <v>76</v>
      </c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303100</v>
      </c>
      <c r="T13" s="68" t="s">
        <v>269</v>
      </c>
      <c r="U13" s="4" t="s">
        <v>48</v>
      </c>
      <c r="V13" s="54">
        <v>4000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304670.36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303280</v>
      </c>
      <c r="T14" s="13" t="s">
        <v>270</v>
      </c>
      <c r="U14" s="4" t="s">
        <v>19</v>
      </c>
      <c r="V14" s="54">
        <v>1000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 t="s">
        <v>271</v>
      </c>
      <c r="U15" s="4" t="s">
        <v>19</v>
      </c>
      <c r="V15" s="54">
        <v>200000</v>
      </c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148650.03501652041</v>
      </c>
      <c r="T16" s="13" t="s">
        <v>272</v>
      </c>
      <c r="U16" s="4" t="s">
        <v>19</v>
      </c>
      <c r="V16" s="54">
        <v>300</v>
      </c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201755</v>
      </c>
      <c r="F17" s="4"/>
      <c r="G17" s="4"/>
      <c r="H17" s="4"/>
      <c r="I17" s="5">
        <f t="shared" si="6"/>
        <v>0</v>
      </c>
      <c r="J17" s="2"/>
      <c r="K17" s="2"/>
      <c r="L17" s="84"/>
      <c r="M17" s="84"/>
      <c r="N17" s="84"/>
      <c r="O17" s="84"/>
      <c r="P17" s="84"/>
      <c r="Q17" s="84"/>
      <c r="R17" s="37"/>
      <c r="T17" s="13" t="s">
        <v>273</v>
      </c>
      <c r="U17" s="4" t="s">
        <v>19</v>
      </c>
      <c r="V17" s="54">
        <v>500</v>
      </c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201755</v>
      </c>
      <c r="F18" s="33"/>
      <c r="G18" s="33"/>
      <c r="H18" s="23" t="s">
        <v>32</v>
      </c>
      <c r="I18" s="36">
        <f>SUM(I10:I17)</f>
        <v>1557</v>
      </c>
      <c r="J18" s="33"/>
      <c r="K18" s="33"/>
      <c r="L18" s="72"/>
      <c r="M18" s="72"/>
      <c r="N18" s="72"/>
      <c r="O18" s="72"/>
      <c r="P18" s="72"/>
      <c r="Q18" s="33"/>
      <c r="R18" s="73"/>
      <c r="T18" s="55" t="s">
        <v>222</v>
      </c>
      <c r="U18" s="4" t="s">
        <v>19</v>
      </c>
      <c r="V18" s="132">
        <v>130</v>
      </c>
      <c r="W18" s="2"/>
      <c r="X18" s="8"/>
      <c r="Y18" s="58" t="s">
        <v>49</v>
      </c>
      <c r="Z18" s="60">
        <f>SUM(Z4:Z17)</f>
        <v>201755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T19" s="32" t="s">
        <v>274</v>
      </c>
      <c r="U19" s="4" t="s">
        <v>19</v>
      </c>
      <c r="V19" s="131">
        <v>300</v>
      </c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  <c r="T20" s="4"/>
      <c r="U20" s="133" t="s">
        <v>32</v>
      </c>
      <c r="V20" s="19">
        <f>SUM(V4:V19)</f>
        <v>232040</v>
      </c>
    </row>
    <row r="21" spans="1:26" x14ac:dyDescent="0.25">
      <c r="A21" s="147" t="s">
        <v>114</v>
      </c>
      <c r="B21" s="4" t="s">
        <v>6</v>
      </c>
      <c r="C21" s="4" t="s">
        <v>11</v>
      </c>
      <c r="D21" s="77">
        <v>4451501</v>
      </c>
      <c r="E21" s="77">
        <v>4452301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800</v>
      </c>
      <c r="M21" s="10">
        <f>L21-H21-I21</f>
        <v>800</v>
      </c>
      <c r="N21" s="10">
        <f>J21%*M21</f>
        <v>22.4</v>
      </c>
      <c r="O21" s="12">
        <f>IF(K21="LESS",(J21%*M21),"0")</f>
        <v>22.4</v>
      </c>
      <c r="P21" s="10">
        <f>L21-I21-O21</f>
        <v>777.6</v>
      </c>
      <c r="Q21" s="46">
        <v>60.44</v>
      </c>
      <c r="R21" s="50">
        <f>IF(K21="less",(L21-I21)*Q21,((L21-I21)+N21)*Q21)</f>
        <v>48352</v>
      </c>
      <c r="T21" s="169" t="s">
        <v>52</v>
      </c>
      <c r="U21" s="152"/>
      <c r="V21" s="17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582207.1</v>
      </c>
      <c r="E22" s="77">
        <v>583406.80000000005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1199.7000000000698</v>
      </c>
      <c r="M22" s="10">
        <f t="shared" ref="M22:M23" si="8">L22-H22-I22</f>
        <v>1199.7000000000698</v>
      </c>
      <c r="N22" s="10">
        <f t="shared" ref="N22:N23" si="9">J22%*M22</f>
        <v>57.585600000003353</v>
      </c>
      <c r="O22" s="12" t="str">
        <f t="shared" ref="O22:O23" si="10">IF(K22="LESS",(J22%*M22),"0")</f>
        <v>0</v>
      </c>
      <c r="P22" s="10">
        <f t="shared" ref="P22:P23" si="11">L22-I22-O22</f>
        <v>1199.7000000000698</v>
      </c>
      <c r="Q22" s="46">
        <v>60.44</v>
      </c>
      <c r="R22" s="50">
        <f t="shared" ref="R22:R23" si="12">IF(K22="less",(L22-I22)*Q22,((L22-I22)+N22)*Q22)</f>
        <v>75990.341664004416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111492.36</v>
      </c>
      <c r="E23" s="82">
        <v>111492.36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278</v>
      </c>
      <c r="U23" s="4" t="s">
        <v>19</v>
      </c>
      <c r="V23" s="54">
        <v>1000</v>
      </c>
      <c r="W23" s="2"/>
      <c r="X23" s="13" t="s">
        <v>279</v>
      </c>
      <c r="Y23" s="4" t="s">
        <v>61</v>
      </c>
      <c r="Z23" s="54">
        <v>200</v>
      </c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161</v>
      </c>
      <c r="U24" s="4" t="s">
        <v>190</v>
      </c>
      <c r="V24" s="54">
        <v>1000</v>
      </c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2435750.7000000002</v>
      </c>
      <c r="E25" s="11">
        <v>2436132.6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381.89999999990687</v>
      </c>
      <c r="M25" s="10">
        <f t="shared" ref="M25:M26" si="14">L25-H25-I25</f>
        <v>381.89999999990687</v>
      </c>
      <c r="N25" s="10">
        <f t="shared" ref="N25:N26" si="15">J25%*M25</f>
        <v>20.049749999995111</v>
      </c>
      <c r="O25" s="12" t="str">
        <f t="shared" ref="O25:O26" si="16">IF(K25="LESS",(J25%*M25),"0")</f>
        <v>0</v>
      </c>
      <c r="P25" s="10">
        <f t="shared" ref="P25:P26" si="17">L25-I25-O25</f>
        <v>381.89999999990687</v>
      </c>
      <c r="Q25" s="48">
        <v>79.209999999999994</v>
      </c>
      <c r="R25" s="50">
        <f t="shared" ref="R25:R26" si="18">IF(K25="less",(L25-I25)*Q25,((L25-I25)+N25)*Q25)</f>
        <v>31838.439697492235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1024278</v>
      </c>
      <c r="E26" s="11">
        <v>1024278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300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156480.78136149666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700</v>
      </c>
      <c r="D29" s="4">
        <v>60.44</v>
      </c>
      <c r="E29" s="80">
        <f>C29*D29</f>
        <v>42308</v>
      </c>
      <c r="F29" s="4" t="s">
        <v>3</v>
      </c>
      <c r="G29" s="4">
        <v>1.5</v>
      </c>
      <c r="H29" s="4">
        <v>200</v>
      </c>
      <c r="I29" s="5">
        <f>G29*H29</f>
        <v>300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44308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>
        <v>2000</v>
      </c>
      <c r="F30" s="4" t="s">
        <v>70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21819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133991.78136149666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5">
        <f>SUM(E29:E30)</f>
        <v>44308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148650.04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21619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>
        <v>200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282641.8213614967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21819</v>
      </c>
      <c r="F36" s="33"/>
      <c r="G36" s="33"/>
      <c r="H36" s="23" t="s">
        <v>32</v>
      </c>
      <c r="I36" s="36">
        <f>SUM(I29:I35)</f>
        <v>300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282610</v>
      </c>
      <c r="T36" s="55"/>
      <c r="U36" s="56" t="s">
        <v>49</v>
      </c>
      <c r="V36" s="57">
        <f>SUM(V23:V35)</f>
        <v>2000</v>
      </c>
      <c r="X36" s="55"/>
      <c r="Y36" s="56" t="s">
        <v>49</v>
      </c>
      <c r="Z36" s="57">
        <f>SUM(Z23:Z35)</f>
        <v>200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  <mergeCell ref="T21:V21"/>
    <mergeCell ref="X21:Z21"/>
    <mergeCell ref="B27:E27"/>
    <mergeCell ref="F27:I27"/>
    <mergeCell ref="L27:Q27"/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</mergeCells>
  <printOptions horizontalCentered="1"/>
  <pageMargins left="0.5" right="0.5" top="0.21" bottom="0.21" header="0.3" footer="0.3"/>
  <pageSetup paperSize="5" scale="98" orientation="landscape" verticalDpi="0" r:id="rId1"/>
  <colBreaks count="1" manualBreakCount="1">
    <brk id="18" max="3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E22" workbookViewId="0">
      <selection activeCell="R35" sqref="R35"/>
    </sheetView>
  </sheetViews>
  <sheetFormatPr defaultRowHeight="15" x14ac:dyDescent="0.25"/>
  <cols>
    <col min="1" max="1" width="10.285156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8" width="10.7109375" customWidth="1"/>
    <col min="9" max="9" width="9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1" customWidth="1"/>
    <col min="20" max="20" width="20.7109375" customWidth="1"/>
    <col min="21" max="21" width="10.7109375" customWidth="1"/>
    <col min="22" max="22" width="12.2851562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41977</v>
      </c>
      <c r="U1" s="146"/>
      <c r="V1" s="146"/>
      <c r="W1" s="146"/>
      <c r="X1" s="146"/>
      <c r="Y1" s="146"/>
      <c r="Z1" s="146"/>
    </row>
    <row r="2" spans="1:26" x14ac:dyDescent="0.25">
      <c r="A2" s="147" t="s">
        <v>115</v>
      </c>
      <c r="B2" s="13" t="s">
        <v>6</v>
      </c>
      <c r="C2" s="4" t="s">
        <v>11</v>
      </c>
      <c r="D2" s="77">
        <v>4452301</v>
      </c>
      <c r="E2" s="77">
        <v>4453402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1101</v>
      </c>
      <c r="M2" s="10">
        <f>L2-H2-I2</f>
        <v>1101</v>
      </c>
      <c r="N2" s="10">
        <f>J2%*M2</f>
        <v>30.827999999999996</v>
      </c>
      <c r="O2" s="12">
        <f>IF(K2="LESS",(J2%*M2),"0")</f>
        <v>30.827999999999996</v>
      </c>
      <c r="P2" s="10">
        <f>L2-I2-O2</f>
        <v>1070.172</v>
      </c>
      <c r="Q2" s="11">
        <v>60.44</v>
      </c>
      <c r="R2" s="28">
        <f>IF(K2="less",(L2-I2)*Q2,((L2-I2)+N2)*Q2)</f>
        <v>66544.44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583406.80000000005</v>
      </c>
      <c r="E3" s="77">
        <v>584108.69999999995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701.89999999990687</v>
      </c>
      <c r="M3" s="10">
        <f>L3-H3-I3</f>
        <v>701.89999999990687</v>
      </c>
      <c r="N3" s="10">
        <f t="shared" ref="N3:N7" si="1">J3%*M3</f>
        <v>33.691199999995533</v>
      </c>
      <c r="O3" s="12" t="str">
        <f t="shared" ref="O3:O7" si="2">IF(K3="LESS",(J3%*M3),"0")</f>
        <v>0</v>
      </c>
      <c r="P3" s="10">
        <f>L3-I3-O3</f>
        <v>701.89999999990687</v>
      </c>
      <c r="Q3" s="11">
        <v>60.44</v>
      </c>
      <c r="R3" s="28">
        <f>IF(K3="less",(L3-I3)*Q3,((L3-I3)+N3)*Q3)</f>
        <v>44459.132127994097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111492.36</v>
      </c>
      <c r="E4" s="82">
        <v>113507.56</v>
      </c>
      <c r="F4" s="4"/>
      <c r="G4" s="4"/>
      <c r="H4" s="12">
        <f t="shared" si="0"/>
        <v>0</v>
      </c>
      <c r="I4" s="19">
        <v>2000</v>
      </c>
      <c r="J4" s="5">
        <v>0</v>
      </c>
      <c r="K4" s="5" t="s">
        <v>20</v>
      </c>
      <c r="L4" s="10">
        <f>E4-D4</f>
        <v>2015.1999999999971</v>
      </c>
      <c r="M4" s="10">
        <f t="shared" ref="M4:M7" si="3">L4-H4-I4</f>
        <v>15.19999999999709</v>
      </c>
      <c r="N4" s="10">
        <f t="shared" si="1"/>
        <v>0</v>
      </c>
      <c r="O4" s="12">
        <f t="shared" si="2"/>
        <v>0</v>
      </c>
      <c r="P4" s="10">
        <f t="shared" ref="P4:P7" si="4">L4-I4-O4</f>
        <v>15.19999999999709</v>
      </c>
      <c r="Q4" s="11">
        <v>60.44</v>
      </c>
      <c r="R4" s="28">
        <f t="shared" ref="R4:R7" si="5">IF(K4="less",(L4-I4)*Q4,((L4-I4)+N4)*Q4)</f>
        <v>918.68799999982411</v>
      </c>
      <c r="S4" s="14"/>
      <c r="T4" s="13" t="s">
        <v>204</v>
      </c>
      <c r="U4" s="4" t="s">
        <v>61</v>
      </c>
      <c r="V4" s="54">
        <v>5500</v>
      </c>
      <c r="W4" s="2"/>
      <c r="X4" s="135">
        <v>2631</v>
      </c>
      <c r="Y4" s="4" t="s">
        <v>19</v>
      </c>
      <c r="Z4" s="54">
        <v>1000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280</v>
      </c>
      <c r="U5" s="66" t="s">
        <v>61</v>
      </c>
      <c r="V5" s="54">
        <v>1511</v>
      </c>
      <c r="W5" s="2"/>
      <c r="X5" s="13" t="s">
        <v>256</v>
      </c>
      <c r="Y5" s="4" t="s">
        <v>19</v>
      </c>
      <c r="Z5" s="54">
        <v>100</v>
      </c>
    </row>
    <row r="6" spans="1:26" x14ac:dyDescent="0.25">
      <c r="A6" s="148"/>
      <c r="B6" s="13" t="s">
        <v>9</v>
      </c>
      <c r="C6" s="4" t="s">
        <v>11</v>
      </c>
      <c r="D6" s="11">
        <v>2436132.6</v>
      </c>
      <c r="E6" s="11">
        <v>2436852.2000000002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719.60000000009313</v>
      </c>
      <c r="M6" s="10">
        <f t="shared" si="3"/>
        <v>719.60000000009313</v>
      </c>
      <c r="N6" s="10">
        <f t="shared" si="1"/>
        <v>37.779000000004885</v>
      </c>
      <c r="O6" s="12" t="str">
        <f t="shared" si="2"/>
        <v>0</v>
      </c>
      <c r="P6" s="10">
        <f t="shared" si="4"/>
        <v>719.60000000009313</v>
      </c>
      <c r="Q6" s="4">
        <v>79.209999999999994</v>
      </c>
      <c r="R6" s="28">
        <f>IF(K6="less",(L6-I6)*Q6,((L6-I6)+N6)*Q6)</f>
        <v>59991.990590007757</v>
      </c>
      <c r="T6" s="13" t="s">
        <v>242</v>
      </c>
      <c r="U6" s="4" t="s">
        <v>190</v>
      </c>
      <c r="V6" s="54">
        <v>1000</v>
      </c>
      <c r="W6" s="2"/>
      <c r="X6" s="13" t="s">
        <v>285</v>
      </c>
      <c r="Y6" s="4" t="s">
        <v>19</v>
      </c>
      <c r="Z6" s="54">
        <v>12400</v>
      </c>
    </row>
    <row r="7" spans="1:26" x14ac:dyDescent="0.25">
      <c r="A7" s="148"/>
      <c r="B7" s="13" t="s">
        <v>10</v>
      </c>
      <c r="C7" s="4" t="s">
        <v>12</v>
      </c>
      <c r="D7" s="11">
        <v>1024278</v>
      </c>
      <c r="E7" s="11">
        <v>1025001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723</v>
      </c>
      <c r="M7" s="10">
        <f t="shared" si="3"/>
        <v>723</v>
      </c>
      <c r="N7" s="10">
        <f t="shared" si="1"/>
        <v>31.812000000000005</v>
      </c>
      <c r="O7" s="12">
        <f t="shared" si="2"/>
        <v>31.812000000000005</v>
      </c>
      <c r="P7" s="10">
        <f t="shared" si="4"/>
        <v>691.18799999999999</v>
      </c>
      <c r="Q7" s="4">
        <v>79.209999999999994</v>
      </c>
      <c r="R7" s="28">
        <f t="shared" si="5"/>
        <v>57268.829999999994</v>
      </c>
      <c r="S7" s="14"/>
      <c r="T7" s="13" t="s">
        <v>143</v>
      </c>
      <c r="U7" s="4" t="s">
        <v>190</v>
      </c>
      <c r="V7" s="54">
        <v>1500</v>
      </c>
      <c r="W7" s="2"/>
      <c r="X7" s="13" t="s">
        <v>209</v>
      </c>
      <c r="Y7" s="4" t="s">
        <v>19</v>
      </c>
      <c r="Z7" s="54">
        <v>500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1238</v>
      </c>
      <c r="T8" s="13" t="s">
        <v>281</v>
      </c>
      <c r="U8" s="66" t="s">
        <v>61</v>
      </c>
      <c r="V8" s="54">
        <v>1800</v>
      </c>
      <c r="W8" s="2"/>
      <c r="X8" s="13" t="s">
        <v>286</v>
      </c>
      <c r="Y8" s="4" t="s">
        <v>19</v>
      </c>
      <c r="Z8" s="54">
        <v>1000</v>
      </c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230421.08071800167</v>
      </c>
      <c r="T9" s="13" t="s">
        <v>266</v>
      </c>
      <c r="U9" s="66" t="s">
        <v>61</v>
      </c>
      <c r="V9" s="54">
        <v>30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24587</v>
      </c>
      <c r="F10" s="4" t="s">
        <v>43</v>
      </c>
      <c r="G10" s="4">
        <v>4</v>
      </c>
      <c r="H10" s="4">
        <v>200</v>
      </c>
      <c r="I10" s="5">
        <f>G10*H10</f>
        <v>800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54261.599999999999</v>
      </c>
      <c r="T10" s="13" t="s">
        <v>282</v>
      </c>
      <c r="U10" s="66" t="s">
        <v>61</v>
      </c>
      <c r="V10" s="54">
        <v>300</v>
      </c>
      <c r="W10" s="2"/>
      <c r="X10" s="13"/>
      <c r="Y10" s="4"/>
      <c r="Z10" s="54"/>
    </row>
    <row r="11" spans="1:26" x14ac:dyDescent="0.25">
      <c r="A11" s="148"/>
      <c r="B11" s="13" t="s">
        <v>75</v>
      </c>
      <c r="C11" s="4">
        <v>15</v>
      </c>
      <c r="D11" s="4">
        <v>60.44</v>
      </c>
      <c r="E11" s="80">
        <f>C11*D11</f>
        <v>906.59999999999991</v>
      </c>
      <c r="F11" s="4" t="s">
        <v>116</v>
      </c>
      <c r="G11" s="4">
        <v>2</v>
      </c>
      <c r="H11" s="4">
        <v>219</v>
      </c>
      <c r="I11" s="5">
        <f t="shared" ref="I11:I17" si="6">G11*H11</f>
        <v>438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15000</v>
      </c>
      <c r="T11" s="67" t="s">
        <v>283</v>
      </c>
      <c r="U11" s="66" t="s">
        <v>61</v>
      </c>
      <c r="V11" s="54">
        <v>15000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/>
      <c r="G12" s="4"/>
      <c r="H12" s="4"/>
      <c r="I12" s="5">
        <f t="shared" si="6"/>
        <v>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191159.48071800167</v>
      </c>
      <c r="T12" s="4" t="s">
        <v>168</v>
      </c>
      <c r="U12" s="4" t="s">
        <v>190</v>
      </c>
      <c r="V12" s="54">
        <v>2000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28768</v>
      </c>
      <c r="F13" s="85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267300</v>
      </c>
      <c r="T13" s="68" t="s">
        <v>83</v>
      </c>
      <c r="U13" s="66" t="s">
        <v>61</v>
      </c>
      <c r="V13" s="54">
        <v>110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54261.599999999999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282610</v>
      </c>
      <c r="T14" s="13" t="s">
        <v>85</v>
      </c>
      <c r="U14" s="66" t="s">
        <v>61</v>
      </c>
      <c r="V14" s="54">
        <v>12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 t="s">
        <v>284</v>
      </c>
      <c r="U15" s="66" t="s">
        <v>61</v>
      </c>
      <c r="V15" s="54">
        <v>5</v>
      </c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206469.48071800167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15000</v>
      </c>
      <c r="F17" s="4"/>
      <c r="G17" s="4"/>
      <c r="H17" s="4"/>
      <c r="I17" s="5">
        <f t="shared" si="6"/>
        <v>0</v>
      </c>
      <c r="J17" s="2"/>
      <c r="K17" s="2"/>
      <c r="L17" s="86"/>
      <c r="M17" s="86"/>
      <c r="N17" s="86"/>
      <c r="O17" s="86"/>
      <c r="P17" s="86"/>
      <c r="Q17" s="86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15000</v>
      </c>
      <c r="F18" s="33"/>
      <c r="G18" s="33"/>
      <c r="H18" s="23" t="s">
        <v>32</v>
      </c>
      <c r="I18" s="36">
        <f>SUM(I10:I17)</f>
        <v>1238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28768</v>
      </c>
      <c r="W18" s="2"/>
      <c r="X18" s="8"/>
      <c r="Y18" s="58" t="s">
        <v>49</v>
      </c>
      <c r="Z18" s="60">
        <f>SUM(Z4:Z17)</f>
        <v>15000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117</v>
      </c>
      <c r="B21" s="4" t="s">
        <v>6</v>
      </c>
      <c r="C21" s="4" t="s">
        <v>11</v>
      </c>
      <c r="D21" s="77">
        <v>4453402</v>
      </c>
      <c r="E21" s="77">
        <v>4454897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1495</v>
      </c>
      <c r="M21" s="10">
        <f>L21-H21-I21</f>
        <v>1495</v>
      </c>
      <c r="N21" s="10">
        <f>J21%*M21</f>
        <v>41.859999999999992</v>
      </c>
      <c r="O21" s="12">
        <f>IF(K21="LESS",(J21%*M21),"0")</f>
        <v>41.859999999999992</v>
      </c>
      <c r="P21" s="10">
        <f>L21-I21-O21</f>
        <v>1453.14</v>
      </c>
      <c r="Q21" s="46">
        <v>60.44</v>
      </c>
      <c r="R21" s="50">
        <f>IF(K21="less",(L21-I21)*Q21,((L21-I21)+N21)*Q21)</f>
        <v>90357.8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584108.69999999995</v>
      </c>
      <c r="E22" s="77">
        <v>584486.5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377.80000000004657</v>
      </c>
      <c r="M22" s="10">
        <f t="shared" ref="M22:M23" si="8">L22-H22-I22</f>
        <v>377.80000000004657</v>
      </c>
      <c r="N22" s="10">
        <f t="shared" ref="N22:N23" si="9">J22%*M22</f>
        <v>18.134400000002234</v>
      </c>
      <c r="O22" s="12" t="str">
        <f t="shared" ref="O22:O23" si="10">IF(K22="LESS",(J22%*M22),"0")</f>
        <v>0</v>
      </c>
      <c r="P22" s="10">
        <f t="shared" ref="P22:P23" si="11">L22-I22-O22</f>
        <v>377.80000000004657</v>
      </c>
      <c r="Q22" s="46">
        <v>60.44</v>
      </c>
      <c r="R22" s="50">
        <f t="shared" ref="R22:R23" si="12">IF(K22="less",(L22-I22)*Q22,((L22-I22)+N22)*Q22)</f>
        <v>23930.275136002951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113507.56</v>
      </c>
      <c r="E23" s="82">
        <v>113507.56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287</v>
      </c>
      <c r="U23" s="4" t="s">
        <v>19</v>
      </c>
      <c r="V23" s="54">
        <v>300</v>
      </c>
      <c r="W23" s="2"/>
      <c r="X23" s="13"/>
      <c r="Y23" s="4"/>
      <c r="Z23" s="54"/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288</v>
      </c>
      <c r="U24" s="4" t="s">
        <v>190</v>
      </c>
      <c r="V24" s="54">
        <v>3250</v>
      </c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2436852.2000000002</v>
      </c>
      <c r="E25" s="11">
        <v>2437297.1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444.89999999990687</v>
      </c>
      <c r="M25" s="10">
        <f t="shared" ref="M25:M26" si="14">L25-H25-I25</f>
        <v>444.89999999990687</v>
      </c>
      <c r="N25" s="10">
        <f t="shared" ref="N25:N26" si="15">J25%*M25</f>
        <v>23.357249999995108</v>
      </c>
      <c r="O25" s="12" t="str">
        <f t="shared" ref="O25:O26" si="16">IF(K25="LESS",(J25%*M25),"0")</f>
        <v>0</v>
      </c>
      <c r="P25" s="10">
        <f t="shared" ref="P25:P26" si="17">L25-I25-O25</f>
        <v>444.89999999990687</v>
      </c>
      <c r="Q25" s="48">
        <v>79.209999999999994</v>
      </c>
      <c r="R25" s="50">
        <f t="shared" ref="R25:R26" si="18">IF(K25="less",(L25-I25)*Q25,((L25-I25)+N25)*Q25)</f>
        <v>37090.656772492235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1025001</v>
      </c>
      <c r="E26" s="11">
        <v>1025001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336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151714.73190849519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120</v>
      </c>
      <c r="D29" s="4">
        <v>60.44</v>
      </c>
      <c r="E29" s="80">
        <f>C29*D29</f>
        <v>7252.7999999999993</v>
      </c>
      <c r="F29" s="4" t="s">
        <v>3</v>
      </c>
      <c r="G29" s="4">
        <v>0.5</v>
      </c>
      <c r="H29" s="4">
        <v>200</v>
      </c>
      <c r="I29" s="5">
        <f>G29*H29</f>
        <v>100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10802.8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>
        <v>3550</v>
      </c>
      <c r="F30" s="4" t="s">
        <v>110</v>
      </c>
      <c r="G30" s="4">
        <v>1</v>
      </c>
      <c r="H30" s="4">
        <v>236</v>
      </c>
      <c r="I30" s="5">
        <f t="shared" ref="I30:I35" si="19">G30*H30</f>
        <v>236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24587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165498.9319084952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5">
        <f>SUM(E29:E30)</f>
        <v>10802.8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206469.48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24587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/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371968.41190849524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24587</v>
      </c>
      <c r="F36" s="33"/>
      <c r="G36" s="33"/>
      <c r="H36" s="23" t="s">
        <v>32</v>
      </c>
      <c r="I36" s="36">
        <f>SUM(I29:I35)</f>
        <v>336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371980</v>
      </c>
      <c r="T36" s="55"/>
      <c r="U36" s="56" t="s">
        <v>49</v>
      </c>
      <c r="V36" s="57">
        <f>SUM(V23:V35)</f>
        <v>3550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1" bottom="0.21" header="0.3" footer="0.3"/>
  <pageSetup paperSize="5" scale="98" orientation="landscape" verticalDpi="0" r:id="rId1"/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F25" workbookViewId="0">
      <selection activeCell="R35" sqref="R35"/>
    </sheetView>
  </sheetViews>
  <sheetFormatPr defaultRowHeight="15" x14ac:dyDescent="0.25"/>
  <cols>
    <col min="1" max="1" width="10.285156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8" width="10.7109375" customWidth="1"/>
    <col min="9" max="9" width="9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1" customWidth="1"/>
    <col min="20" max="20" width="20.7109375" customWidth="1"/>
    <col min="21" max="21" width="10.7109375" customWidth="1"/>
    <col min="22" max="22" width="12.2851562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 t="s">
        <v>217</v>
      </c>
      <c r="U1" s="146"/>
      <c r="V1" s="146"/>
      <c r="W1" s="146"/>
      <c r="X1" s="146"/>
      <c r="Y1" s="146"/>
      <c r="Z1" s="146"/>
    </row>
    <row r="2" spans="1:26" x14ac:dyDescent="0.25">
      <c r="A2" s="147" t="s">
        <v>215</v>
      </c>
      <c r="B2" s="13" t="s">
        <v>6</v>
      </c>
      <c r="C2" s="4" t="s">
        <v>11</v>
      </c>
      <c r="D2" s="77">
        <v>4454897</v>
      </c>
      <c r="E2" s="77">
        <v>4455238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341</v>
      </c>
      <c r="M2" s="10">
        <f>L2-H2-I2</f>
        <v>341</v>
      </c>
      <c r="N2" s="10">
        <f>J2%*M2</f>
        <v>9.5479999999999983</v>
      </c>
      <c r="O2" s="12">
        <f>IF(K2="LESS",(J2%*M2),"0")</f>
        <v>9.5479999999999983</v>
      </c>
      <c r="P2" s="10">
        <f>L2-I2-O2</f>
        <v>331.452</v>
      </c>
      <c r="Q2" s="11">
        <v>60.44</v>
      </c>
      <c r="R2" s="28">
        <f>IF(K2="less",(L2-I2)*Q2,((L2-I2)+N2)*Q2)</f>
        <v>20610.04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584486.5</v>
      </c>
      <c r="E3" s="77">
        <v>585147.5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661</v>
      </c>
      <c r="M3" s="10">
        <f>L3-H3-I3</f>
        <v>661</v>
      </c>
      <c r="N3" s="10">
        <f t="shared" ref="N3:N7" si="1">J3%*M3</f>
        <v>31.728000000000002</v>
      </c>
      <c r="O3" s="12" t="str">
        <f t="shared" ref="O3:O7" si="2">IF(K3="LESS",(J3%*M3),"0")</f>
        <v>0</v>
      </c>
      <c r="P3" s="10">
        <f>L3-I3-O3</f>
        <v>661</v>
      </c>
      <c r="Q3" s="11">
        <v>60.44</v>
      </c>
      <c r="R3" s="28">
        <f>IF(K3="less",(L3-I3)*Q3,((L3-I3)+N3)*Q3)</f>
        <v>41868.480319999995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113507.56</v>
      </c>
      <c r="E4" s="82">
        <v>114512.6</v>
      </c>
      <c r="F4" s="4"/>
      <c r="G4" s="4"/>
      <c r="H4" s="12">
        <f t="shared" si="0"/>
        <v>0</v>
      </c>
      <c r="I4" s="19">
        <v>1001.2</v>
      </c>
      <c r="J4" s="5">
        <v>0</v>
      </c>
      <c r="K4" s="5" t="s">
        <v>20</v>
      </c>
      <c r="L4" s="10">
        <f>E4-D4</f>
        <v>1005.0400000000081</v>
      </c>
      <c r="M4" s="10">
        <f t="shared" ref="M4:M7" si="3">L4-H4-I4</f>
        <v>3.8400000000081036</v>
      </c>
      <c r="N4" s="10">
        <f t="shared" si="1"/>
        <v>0</v>
      </c>
      <c r="O4" s="12">
        <f t="shared" si="2"/>
        <v>0</v>
      </c>
      <c r="P4" s="10">
        <f t="shared" ref="P4:P7" si="4">L4-I4-O4</f>
        <v>3.8400000000081036</v>
      </c>
      <c r="Q4" s="11">
        <v>60.44</v>
      </c>
      <c r="R4" s="28">
        <f t="shared" ref="R4:R7" si="5">IF(K4="less",(L4-I4)*Q4,((L4-I4)+N4)*Q4)</f>
        <v>232.08960000048978</v>
      </c>
      <c r="S4" s="14"/>
      <c r="T4" s="13" t="s">
        <v>218</v>
      </c>
      <c r="U4" s="4" t="s">
        <v>77</v>
      </c>
      <c r="V4" s="54">
        <v>10000</v>
      </c>
      <c r="W4" s="2"/>
      <c r="X4" s="4" t="s">
        <v>224</v>
      </c>
      <c r="Y4" s="4" t="s">
        <v>19</v>
      </c>
      <c r="Z4" s="54">
        <v>300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219</v>
      </c>
      <c r="U5" s="66" t="s">
        <v>19</v>
      </c>
      <c r="V5" s="54">
        <v>25</v>
      </c>
      <c r="W5" s="2"/>
      <c r="X5" s="13"/>
      <c r="Y5" s="4"/>
      <c r="Z5" s="54"/>
    </row>
    <row r="6" spans="1:26" x14ac:dyDescent="0.25">
      <c r="A6" s="148"/>
      <c r="B6" s="13" t="s">
        <v>9</v>
      </c>
      <c r="C6" s="4" t="s">
        <v>11</v>
      </c>
      <c r="D6" s="11">
        <v>2437297.1</v>
      </c>
      <c r="E6" s="11">
        <v>2438116.5</v>
      </c>
      <c r="F6" s="4"/>
      <c r="G6" s="4"/>
      <c r="H6" s="12">
        <f t="shared" si="0"/>
        <v>0</v>
      </c>
      <c r="I6" s="19">
        <v>0.6</v>
      </c>
      <c r="J6" s="5">
        <v>5.25</v>
      </c>
      <c r="K6" s="5" t="s">
        <v>19</v>
      </c>
      <c r="L6" s="10">
        <f>E6-D6</f>
        <v>819.39999999990687</v>
      </c>
      <c r="M6" s="10">
        <f t="shared" si="3"/>
        <v>818.79999999990685</v>
      </c>
      <c r="N6" s="10">
        <f t="shared" si="1"/>
        <v>42.986999999995106</v>
      </c>
      <c r="O6" s="12" t="str">
        <f t="shared" si="2"/>
        <v>0</v>
      </c>
      <c r="P6" s="10">
        <f t="shared" si="4"/>
        <v>818.79999999990685</v>
      </c>
      <c r="Q6" s="4">
        <v>79.209999999999994</v>
      </c>
      <c r="R6" s="28">
        <f>IF(K6="less",(L6-I6)*Q6,((L6-I6)+N6)*Q6)</f>
        <v>68262.14826999222</v>
      </c>
      <c r="T6" s="13" t="s">
        <v>220</v>
      </c>
      <c r="U6" s="66" t="s">
        <v>19</v>
      </c>
      <c r="V6" s="54">
        <v>20</v>
      </c>
      <c r="W6" s="2"/>
      <c r="X6" s="13"/>
      <c r="Y6" s="4"/>
      <c r="Z6" s="54"/>
    </row>
    <row r="7" spans="1:26" x14ac:dyDescent="0.25">
      <c r="A7" s="148"/>
      <c r="B7" s="13" t="s">
        <v>10</v>
      </c>
      <c r="C7" s="4" t="s">
        <v>12</v>
      </c>
      <c r="D7" s="11">
        <v>1025001</v>
      </c>
      <c r="E7" s="11">
        <v>1025707</v>
      </c>
      <c r="F7" s="4"/>
      <c r="G7" s="4"/>
      <c r="H7" s="12">
        <f t="shared" si="0"/>
        <v>0</v>
      </c>
      <c r="I7" s="19">
        <v>0.6</v>
      </c>
      <c r="J7" s="5">
        <v>4.4000000000000004</v>
      </c>
      <c r="K7" s="5" t="s">
        <v>20</v>
      </c>
      <c r="L7" s="10">
        <f>E7-D7</f>
        <v>706</v>
      </c>
      <c r="M7" s="10">
        <f t="shared" si="3"/>
        <v>705.4</v>
      </c>
      <c r="N7" s="10">
        <f t="shared" si="1"/>
        <v>31.037600000000001</v>
      </c>
      <c r="O7" s="12">
        <f t="shared" si="2"/>
        <v>31.037600000000001</v>
      </c>
      <c r="P7" s="10">
        <f t="shared" si="4"/>
        <v>674.36239999999998</v>
      </c>
      <c r="Q7" s="4">
        <v>79.209999999999994</v>
      </c>
      <c r="R7" s="28">
        <f t="shared" si="5"/>
        <v>55874.733999999997</v>
      </c>
      <c r="S7" s="14"/>
      <c r="T7" s="13" t="s">
        <v>221</v>
      </c>
      <c r="U7" s="66" t="s">
        <v>19</v>
      </c>
      <c r="V7" s="54">
        <v>25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1078</v>
      </c>
      <c r="T8" s="13" t="s">
        <v>222</v>
      </c>
      <c r="U8" s="66" t="s">
        <v>61</v>
      </c>
      <c r="V8" s="54">
        <v>80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187925.49218999268</v>
      </c>
      <c r="T9" s="13" t="s">
        <v>78</v>
      </c>
      <c r="U9" s="66" t="s">
        <v>61</v>
      </c>
      <c r="V9" s="54">
        <v>16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24623</v>
      </c>
      <c r="F10" s="4" t="s">
        <v>43</v>
      </c>
      <c r="G10" s="4">
        <v>4.5</v>
      </c>
      <c r="H10" s="4">
        <v>200</v>
      </c>
      <c r="I10" s="5">
        <f>G10*H10</f>
        <v>900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35341.199999999997</v>
      </c>
      <c r="T10" s="13" t="s">
        <v>223</v>
      </c>
      <c r="U10" s="66" t="s">
        <v>61</v>
      </c>
      <c r="V10" s="54">
        <v>250</v>
      </c>
      <c r="W10" s="2"/>
      <c r="X10" s="13"/>
      <c r="Y10" s="4"/>
      <c r="Z10" s="54"/>
    </row>
    <row r="11" spans="1:26" x14ac:dyDescent="0.25">
      <c r="A11" s="148"/>
      <c r="B11" s="13" t="s">
        <v>75</v>
      </c>
      <c r="C11" s="4">
        <v>5</v>
      </c>
      <c r="D11" s="4">
        <v>60.44</v>
      </c>
      <c r="E11" s="80">
        <f>C11*D11</f>
        <v>302.2</v>
      </c>
      <c r="F11" s="4" t="s">
        <v>116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300</v>
      </c>
      <c r="T11" s="67"/>
      <c r="U11" s="66"/>
      <c r="V11" s="54"/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216</v>
      </c>
      <c r="G12" s="4">
        <v>1</v>
      </c>
      <c r="H12" s="4">
        <v>178</v>
      </c>
      <c r="I12" s="5">
        <f t="shared" si="6"/>
        <v>178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152884.29218999267</v>
      </c>
      <c r="T12" s="4"/>
      <c r="U12" s="4"/>
      <c r="V12" s="54"/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10416</v>
      </c>
      <c r="F13" s="85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/>
      <c r="T13" s="68"/>
      <c r="U13" s="4"/>
      <c r="V13" s="54"/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35341.199999999997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371980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524864.29218999273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300</v>
      </c>
      <c r="F17" s="4"/>
      <c r="G17" s="4"/>
      <c r="H17" s="4"/>
      <c r="I17" s="5">
        <f t="shared" si="6"/>
        <v>0</v>
      </c>
      <c r="J17" s="2"/>
      <c r="K17" s="2"/>
      <c r="L17" s="127"/>
      <c r="M17" s="127"/>
      <c r="N17" s="127"/>
      <c r="O17" s="127"/>
      <c r="P17" s="127"/>
      <c r="Q17" s="127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300</v>
      </c>
      <c r="F18" s="33"/>
      <c r="G18" s="33"/>
      <c r="H18" s="23" t="s">
        <v>32</v>
      </c>
      <c r="I18" s="36">
        <f>SUM(I10:I17)</f>
        <v>1078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10416</v>
      </c>
      <c r="W18" s="2"/>
      <c r="X18" s="8"/>
      <c r="Y18" s="58" t="s">
        <v>49</v>
      </c>
      <c r="Z18" s="60">
        <f>SUM(Z4:Z17)</f>
        <v>300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225</v>
      </c>
      <c r="B21" s="4" t="s">
        <v>6</v>
      </c>
      <c r="C21" s="4" t="s">
        <v>11</v>
      </c>
      <c r="D21" s="77">
        <v>4455238</v>
      </c>
      <c r="E21" s="77">
        <v>4456414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1176</v>
      </c>
      <c r="M21" s="10">
        <f>L21-H21-I21</f>
        <v>1176</v>
      </c>
      <c r="N21" s="10">
        <f>J21%*M21</f>
        <v>32.927999999999997</v>
      </c>
      <c r="O21" s="12">
        <f>IF(K21="LESS",(J21%*M21),"0")</f>
        <v>32.927999999999997</v>
      </c>
      <c r="P21" s="10">
        <f>L21-I21-O21</f>
        <v>1143.0720000000001</v>
      </c>
      <c r="Q21" s="46">
        <v>60.44</v>
      </c>
      <c r="R21" s="50">
        <f>IF(K21="less",(L21-I21)*Q21,((L21-I21)+N21)*Q21)</f>
        <v>71077.440000000002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585147.5</v>
      </c>
      <c r="E22" s="77">
        <v>585911.5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764</v>
      </c>
      <c r="M22" s="10">
        <f t="shared" ref="M22:M23" si="8">L22-H22-I22</f>
        <v>764</v>
      </c>
      <c r="N22" s="10">
        <f t="shared" ref="N22:N23" si="9">J22%*M22</f>
        <v>36.672000000000004</v>
      </c>
      <c r="O22" s="12" t="str">
        <f t="shared" ref="O22:O23" si="10">IF(K22="LESS",(J22%*M22),"0")</f>
        <v>0</v>
      </c>
      <c r="P22" s="10">
        <f t="shared" ref="P22:P23" si="11">L22-I22-O22</f>
        <v>764</v>
      </c>
      <c r="Q22" s="46">
        <v>60.44</v>
      </c>
      <c r="R22" s="50">
        <f t="shared" ref="R22:R23" si="12">IF(K22="less",(L22-I22)*Q22,((L22-I22)+N22)*Q22)</f>
        <v>48392.615680000003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114512.6</v>
      </c>
      <c r="E23" s="82">
        <v>114512.6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/>
      <c r="U23" s="4"/>
      <c r="V23" s="54"/>
      <c r="W23" s="2"/>
      <c r="X23" s="13"/>
      <c r="Y23" s="4"/>
      <c r="Z23" s="54"/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/>
      <c r="U24" s="4"/>
      <c r="V24" s="54"/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2438116.5</v>
      </c>
      <c r="E25" s="11">
        <v>2438116.5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0</v>
      </c>
      <c r="M25" s="10">
        <f t="shared" ref="M25:M26" si="14">L25-H25-I25</f>
        <v>0</v>
      </c>
      <c r="N25" s="10">
        <f t="shared" ref="N25:N26" si="15">J25%*M25</f>
        <v>0</v>
      </c>
      <c r="O25" s="12" t="str">
        <f t="shared" ref="O25:O26" si="16">IF(K25="LESS",(J25%*M25),"0")</f>
        <v>0</v>
      </c>
      <c r="P25" s="10">
        <f t="shared" ref="P25:P26" si="17">L25-I25-O25</f>
        <v>0</v>
      </c>
      <c r="Q25" s="48">
        <v>79.209999999999994</v>
      </c>
      <c r="R25" s="50">
        <f t="shared" ref="R25:R26" si="18">IF(K25="less",(L25-I25)*Q25,((L25-I25)+N25)*Q25)</f>
        <v>0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1025707</v>
      </c>
      <c r="E26" s="11">
        <v>1025989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282</v>
      </c>
      <c r="M26" s="10">
        <f t="shared" si="14"/>
        <v>282</v>
      </c>
      <c r="N26" s="10">
        <f t="shared" si="15"/>
        <v>12.408000000000001</v>
      </c>
      <c r="O26" s="12">
        <f t="shared" si="16"/>
        <v>12.408000000000001</v>
      </c>
      <c r="P26" s="10">
        <f t="shared" si="17"/>
        <v>269.59199999999998</v>
      </c>
      <c r="Q26" s="48">
        <v>79.209999999999994</v>
      </c>
      <c r="R26" s="50">
        <f t="shared" si="18"/>
        <v>22337.219999999998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200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142007.27567999999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420</v>
      </c>
      <c r="D29" s="4">
        <v>60.44</v>
      </c>
      <c r="E29" s="80">
        <f>C29*D29</f>
        <v>25384.799999999999</v>
      </c>
      <c r="F29" s="4" t="s">
        <v>3</v>
      </c>
      <c r="G29" s="4">
        <v>1</v>
      </c>
      <c r="H29" s="4">
        <v>200</v>
      </c>
      <c r="I29" s="5">
        <f>G29*H29</f>
        <v>200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25384.799999999999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/>
      <c r="F30" s="4" t="s">
        <v>110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24623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141245.47567999997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5">
        <f>SUM(E29:E30)</f>
        <v>25384.799999999999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524864.29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24623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/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666109.76567999995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24623</v>
      </c>
      <c r="F36" s="33"/>
      <c r="G36" s="33"/>
      <c r="H36" s="23" t="s">
        <v>32</v>
      </c>
      <c r="I36" s="36">
        <f>SUM(I29:I35)</f>
        <v>200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666150</v>
      </c>
      <c r="T36" s="55"/>
      <c r="U36" s="56" t="s">
        <v>49</v>
      </c>
      <c r="V36" s="57">
        <f>SUM(V23:V35)</f>
        <v>0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  <mergeCell ref="T21:V21"/>
    <mergeCell ref="X21:Z21"/>
    <mergeCell ref="B27:E27"/>
    <mergeCell ref="F27:I27"/>
    <mergeCell ref="L27:Q27"/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</mergeCells>
  <printOptions horizontalCentered="1"/>
  <pageMargins left="0.5" right="0.5" top="0.21" bottom="0.21" header="0.3" footer="0.3"/>
  <pageSetup paperSize="5" scale="95" orientation="landscape" verticalDpi="0" r:id="rId1"/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C22" workbookViewId="0">
      <selection activeCell="K35" sqref="K35"/>
    </sheetView>
  </sheetViews>
  <sheetFormatPr defaultRowHeight="15" x14ac:dyDescent="0.25"/>
  <cols>
    <col min="1" max="1" width="10.285156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8" width="10.7109375" customWidth="1"/>
    <col min="9" max="9" width="9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1" customWidth="1"/>
    <col min="20" max="20" width="20.7109375" customWidth="1"/>
    <col min="21" max="21" width="10.7109375" customWidth="1"/>
    <col min="22" max="22" width="12.28515625" bestFit="1" customWidth="1"/>
    <col min="23" max="23" width="3" customWidth="1"/>
    <col min="24" max="24" width="18.5703125" customWidth="1"/>
    <col min="25" max="25" width="10.7109375" customWidth="1"/>
    <col min="26" max="26" width="13.8554687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 t="s">
        <v>292</v>
      </c>
      <c r="U1" s="146"/>
      <c r="V1" s="146"/>
      <c r="W1" s="146"/>
      <c r="X1" s="146"/>
      <c r="Y1" s="146"/>
      <c r="Z1" s="146"/>
    </row>
    <row r="2" spans="1:26" x14ac:dyDescent="0.25">
      <c r="A2" s="147" t="s">
        <v>289</v>
      </c>
      <c r="B2" s="13" t="s">
        <v>6</v>
      </c>
      <c r="C2" s="4" t="s">
        <v>11</v>
      </c>
      <c r="D2" s="77">
        <v>4456414</v>
      </c>
      <c r="E2" s="77">
        <v>4457373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959</v>
      </c>
      <c r="M2" s="10">
        <f>L2-H2-I2</f>
        <v>959</v>
      </c>
      <c r="N2" s="10">
        <f>J2%*M2</f>
        <v>26.851999999999997</v>
      </c>
      <c r="O2" s="12">
        <f>IF(K2="LESS",(J2%*M2),"0")</f>
        <v>26.851999999999997</v>
      </c>
      <c r="P2" s="10">
        <f>L2-I2-O2</f>
        <v>932.14800000000002</v>
      </c>
      <c r="Q2" s="11">
        <v>60.44</v>
      </c>
      <c r="R2" s="28">
        <f>IF(K2="less",(L2-I2)*Q2,((L2-I2)+N2)*Q2)</f>
        <v>57961.96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585911.5</v>
      </c>
      <c r="E3" s="77">
        <v>586710.69999999995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799.19999999995343</v>
      </c>
      <c r="M3" s="10">
        <f>L3-H3-I3</f>
        <v>799.19999999995343</v>
      </c>
      <c r="N3" s="10">
        <f t="shared" ref="N3:N7" si="1">J3%*M3</f>
        <v>38.361599999997765</v>
      </c>
      <c r="O3" s="12" t="str">
        <f t="shared" ref="O3:O7" si="2">IF(K3="LESS",(J3%*M3),"0")</f>
        <v>0</v>
      </c>
      <c r="P3" s="10">
        <f>L3-I3-O3</f>
        <v>799.19999999995343</v>
      </c>
      <c r="Q3" s="11">
        <v>60.44</v>
      </c>
      <c r="R3" s="28">
        <f>IF(K3="less",(L3-I3)*Q3,((L3-I3)+N3)*Q3)</f>
        <v>50622.22310399705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114512.6</v>
      </c>
      <c r="E4" s="82">
        <v>114527.6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15</v>
      </c>
      <c r="M4" s="10">
        <f t="shared" ref="M4:M7" si="3">L4-H4-I4</f>
        <v>15</v>
      </c>
      <c r="N4" s="10">
        <f t="shared" si="1"/>
        <v>0</v>
      </c>
      <c r="O4" s="12">
        <f t="shared" si="2"/>
        <v>0</v>
      </c>
      <c r="P4" s="10">
        <f t="shared" ref="P4:P7" si="4">L4-I4-O4</f>
        <v>15</v>
      </c>
      <c r="Q4" s="11">
        <v>60.44</v>
      </c>
      <c r="R4" s="28">
        <f t="shared" ref="R4:R7" si="5">IF(K4="less",(L4-I4)*Q4,((L4-I4)+N4)*Q4)</f>
        <v>906.59999999999991</v>
      </c>
      <c r="S4" s="14"/>
      <c r="T4" s="13" t="s">
        <v>293</v>
      </c>
      <c r="U4" s="66" t="s">
        <v>19</v>
      </c>
      <c r="V4" s="54">
        <v>2000</v>
      </c>
      <c r="W4" s="2"/>
      <c r="X4" s="4" t="s">
        <v>297</v>
      </c>
      <c r="Y4" s="4" t="s">
        <v>19</v>
      </c>
      <c r="Z4" s="54">
        <v>300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294</v>
      </c>
      <c r="U5" s="66" t="s">
        <v>19</v>
      </c>
      <c r="V5" s="54">
        <v>50</v>
      </c>
      <c r="W5" s="2"/>
      <c r="X5" s="13" t="s">
        <v>204</v>
      </c>
      <c r="Y5" s="4" t="s">
        <v>19</v>
      </c>
      <c r="Z5" s="54">
        <v>1000</v>
      </c>
    </row>
    <row r="6" spans="1:26" x14ac:dyDescent="0.25">
      <c r="A6" s="148"/>
      <c r="B6" s="13" t="s">
        <v>9</v>
      </c>
      <c r="C6" s="4" t="s">
        <v>11</v>
      </c>
      <c r="D6" s="11">
        <v>2438116.5</v>
      </c>
      <c r="E6" s="11">
        <v>2438238.4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121.89999999990687</v>
      </c>
      <c r="M6" s="10">
        <f t="shared" si="3"/>
        <v>121.89999999990687</v>
      </c>
      <c r="N6" s="10">
        <f t="shared" si="1"/>
        <v>6.3997499999951106</v>
      </c>
      <c r="O6" s="12" t="str">
        <f t="shared" si="2"/>
        <v>0</v>
      </c>
      <c r="P6" s="10">
        <f t="shared" si="4"/>
        <v>121.89999999990687</v>
      </c>
      <c r="Q6" s="4">
        <v>79.209999999999994</v>
      </c>
      <c r="R6" s="28">
        <f>IF(K6="less",(L6-I6)*Q6,((L6-I6)+N6)*Q6)</f>
        <v>10162.623197492236</v>
      </c>
      <c r="T6" s="13" t="s">
        <v>220</v>
      </c>
      <c r="U6" s="66" t="s">
        <v>19</v>
      </c>
      <c r="V6" s="54">
        <v>150</v>
      </c>
      <c r="W6" s="2"/>
      <c r="X6" s="13"/>
      <c r="Y6" s="4"/>
      <c r="Z6" s="54"/>
    </row>
    <row r="7" spans="1:26" x14ac:dyDescent="0.25">
      <c r="A7" s="148"/>
      <c r="B7" s="13" t="s">
        <v>10</v>
      </c>
      <c r="C7" s="4" t="s">
        <v>12</v>
      </c>
      <c r="D7" s="11">
        <v>1025989</v>
      </c>
      <c r="E7" s="11">
        <v>1027309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1320</v>
      </c>
      <c r="M7" s="10">
        <f t="shared" si="3"/>
        <v>1320</v>
      </c>
      <c r="N7" s="10">
        <f t="shared" si="1"/>
        <v>58.080000000000005</v>
      </c>
      <c r="O7" s="12">
        <f t="shared" si="2"/>
        <v>58.080000000000005</v>
      </c>
      <c r="P7" s="10">
        <f t="shared" si="4"/>
        <v>1261.92</v>
      </c>
      <c r="Q7" s="4">
        <v>79.209999999999994</v>
      </c>
      <c r="R7" s="28">
        <f t="shared" si="5"/>
        <v>104557.2</v>
      </c>
      <c r="S7" s="14"/>
      <c r="T7" s="13" t="s">
        <v>295</v>
      </c>
      <c r="U7" s="66" t="s">
        <v>19</v>
      </c>
      <c r="V7" s="54">
        <v>20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1399</v>
      </c>
      <c r="T8" s="13" t="s">
        <v>296</v>
      </c>
      <c r="U8" s="66" t="s">
        <v>19</v>
      </c>
      <c r="V8" s="54">
        <v>1000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225609.60630148929</v>
      </c>
      <c r="T9" s="13" t="s">
        <v>78</v>
      </c>
      <c r="U9" s="66" t="s">
        <v>61</v>
      </c>
      <c r="V9" s="54">
        <v>10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18536</v>
      </c>
      <c r="F10" s="4" t="s">
        <v>43</v>
      </c>
      <c r="G10" s="4">
        <v>5</v>
      </c>
      <c r="H10" s="4">
        <v>200</v>
      </c>
      <c r="I10" s="5">
        <f>G10*H10</f>
        <v>1000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22757.599999999999</v>
      </c>
      <c r="T10" s="13" t="s">
        <v>83</v>
      </c>
      <c r="U10" s="66" t="s">
        <v>61</v>
      </c>
      <c r="V10" s="54">
        <v>80</v>
      </c>
      <c r="W10" s="2"/>
      <c r="X10" s="13"/>
      <c r="Y10" s="4"/>
      <c r="Z10" s="54"/>
    </row>
    <row r="11" spans="1:26" x14ac:dyDescent="0.25">
      <c r="A11" s="148"/>
      <c r="B11" s="13" t="s">
        <v>75</v>
      </c>
      <c r="C11" s="4">
        <v>15</v>
      </c>
      <c r="D11" s="4">
        <v>60.44</v>
      </c>
      <c r="E11" s="80">
        <f>C11*D11</f>
        <v>906.59999999999991</v>
      </c>
      <c r="F11" s="4" t="s">
        <v>116</v>
      </c>
      <c r="G11" s="4">
        <v>1</v>
      </c>
      <c r="H11" s="4">
        <v>219</v>
      </c>
      <c r="I11" s="5">
        <f t="shared" ref="I11:I17" si="6">G11*H11</f>
        <v>219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1300</v>
      </c>
      <c r="T11" s="67" t="s">
        <v>284</v>
      </c>
      <c r="U11" s="66" t="s">
        <v>61</v>
      </c>
      <c r="V11" s="54">
        <v>5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290</v>
      </c>
      <c r="G12" s="4">
        <v>2</v>
      </c>
      <c r="H12" s="4">
        <v>90</v>
      </c>
      <c r="I12" s="5">
        <f t="shared" si="6"/>
        <v>180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204152.00630148928</v>
      </c>
      <c r="T12" s="4"/>
      <c r="U12" s="4"/>
      <c r="V12" s="54"/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3315</v>
      </c>
      <c r="F13" s="85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/>
      <c r="T13" s="68"/>
      <c r="U13" s="4"/>
      <c r="V13" s="54"/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22757.599999999999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666150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870302.00630148931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1300</v>
      </c>
      <c r="F17" s="4"/>
      <c r="G17" s="4"/>
      <c r="H17" s="4"/>
      <c r="I17" s="5">
        <f t="shared" si="6"/>
        <v>0</v>
      </c>
      <c r="J17" s="2"/>
      <c r="K17" s="2"/>
      <c r="L17" s="128"/>
      <c r="M17" s="128"/>
      <c r="N17" s="128"/>
      <c r="O17" s="128"/>
      <c r="P17" s="128"/>
      <c r="Q17" s="128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1300</v>
      </c>
      <c r="F18" s="33"/>
      <c r="G18" s="33"/>
      <c r="H18" s="23" t="s">
        <v>32</v>
      </c>
      <c r="I18" s="36">
        <f>SUM(I10:I17)</f>
        <v>1399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3315</v>
      </c>
      <c r="W18" s="2"/>
      <c r="X18" s="8"/>
      <c r="Y18" s="58" t="s">
        <v>49</v>
      </c>
      <c r="Z18" s="60">
        <f>SUM(Z4:Z17)</f>
        <v>1300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291</v>
      </c>
      <c r="B21" s="4" t="s">
        <v>6</v>
      </c>
      <c r="C21" s="4" t="s">
        <v>11</v>
      </c>
      <c r="D21" s="77">
        <v>4457373</v>
      </c>
      <c r="E21" s="77">
        <v>4457760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387</v>
      </c>
      <c r="M21" s="10">
        <f>L21-H21-I21</f>
        <v>387</v>
      </c>
      <c r="N21" s="10">
        <f>J21%*M21</f>
        <v>10.835999999999999</v>
      </c>
      <c r="O21" s="12">
        <f>IF(K21="LESS",(J21%*M21),"0")</f>
        <v>10.835999999999999</v>
      </c>
      <c r="P21" s="10">
        <f>L21-I21-O21</f>
        <v>376.16399999999999</v>
      </c>
      <c r="Q21" s="46">
        <v>60.44</v>
      </c>
      <c r="R21" s="50">
        <f>IF(K21="less",(L21-I21)*Q21,((L21-I21)+N21)*Q21)</f>
        <v>23390.28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586710.69999999995</v>
      </c>
      <c r="E22" s="77">
        <v>586710.69999999995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0</v>
      </c>
      <c r="M22" s="10">
        <f t="shared" ref="M22:M23" si="8">L22-H22-I22</f>
        <v>0</v>
      </c>
      <c r="N22" s="10">
        <f t="shared" ref="N22:N23" si="9">J22%*M22</f>
        <v>0</v>
      </c>
      <c r="O22" s="12" t="str">
        <f t="shared" ref="O22:O23" si="10">IF(K22="LESS",(J22%*M22),"0")</f>
        <v>0</v>
      </c>
      <c r="P22" s="10">
        <f t="shared" ref="P22:P23" si="11">L22-I22-O22</f>
        <v>0</v>
      </c>
      <c r="Q22" s="46">
        <v>60.44</v>
      </c>
      <c r="R22" s="50">
        <f t="shared" ref="R22:R23" si="12">IF(K22="less",(L22-I22)*Q22,((L22-I22)+N22)*Q22)</f>
        <v>0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114527.6</v>
      </c>
      <c r="E23" s="82">
        <v>114527.6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/>
      <c r="U23" s="4"/>
      <c r="V23" s="54"/>
      <c r="W23" s="2"/>
      <c r="X23" s="13"/>
      <c r="Y23" s="4"/>
      <c r="Z23" s="54"/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/>
      <c r="U24" s="4"/>
      <c r="V24" s="54"/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2438238.4</v>
      </c>
      <c r="E25" s="11">
        <v>2438238.4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0</v>
      </c>
      <c r="M25" s="10">
        <f t="shared" ref="M25:M26" si="14">L25-H25-I25</f>
        <v>0</v>
      </c>
      <c r="N25" s="10">
        <f t="shared" ref="N25:N26" si="15">J25%*M25</f>
        <v>0</v>
      </c>
      <c r="O25" s="12" t="str">
        <f t="shared" ref="O25:O26" si="16">IF(K25="LESS",(J25%*M25),"0")</f>
        <v>0</v>
      </c>
      <c r="P25" s="10">
        <f t="shared" ref="P25:P26" si="17">L25-I25-O25</f>
        <v>0</v>
      </c>
      <c r="Q25" s="48">
        <v>79.209999999999994</v>
      </c>
      <c r="R25" s="50">
        <f t="shared" ref="R25:R26" si="18">IF(K25="less",(L25-I25)*Q25,((L25-I25)+N25)*Q25)</f>
        <v>0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1027309</v>
      </c>
      <c r="E26" s="11">
        <v>1027458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149</v>
      </c>
      <c r="M26" s="10">
        <f t="shared" si="14"/>
        <v>149</v>
      </c>
      <c r="N26" s="10">
        <f t="shared" si="15"/>
        <v>6.5560000000000009</v>
      </c>
      <c r="O26" s="12">
        <f t="shared" si="16"/>
        <v>6.5560000000000009</v>
      </c>
      <c r="P26" s="10">
        <f t="shared" si="17"/>
        <v>142.44399999999999</v>
      </c>
      <c r="Q26" s="48">
        <v>79.209999999999994</v>
      </c>
      <c r="R26" s="50">
        <f t="shared" si="18"/>
        <v>11802.289999999999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35192.57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/>
      <c r="D29" s="4"/>
      <c r="E29" s="80">
        <f>C29*D29</f>
        <v>0</v>
      </c>
      <c r="F29" s="4" t="s">
        <v>3</v>
      </c>
      <c r="G29" s="4"/>
      <c r="H29" s="4">
        <v>200</v>
      </c>
      <c r="I29" s="5">
        <f>G29*H29</f>
        <v>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0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/>
      <c r="F30" s="4" t="s">
        <v>110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18536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53728.57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5">
        <f>SUM(E29:E30)</f>
        <v>0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870302.01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18536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/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924030.58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18536</v>
      </c>
      <c r="F36" s="33"/>
      <c r="G36" s="33"/>
      <c r="H36" s="23" t="s">
        <v>32</v>
      </c>
      <c r="I36" s="36">
        <f>SUM(I29:I35)</f>
        <v>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924060</v>
      </c>
      <c r="T36" s="55"/>
      <c r="U36" s="56" t="s">
        <v>49</v>
      </c>
      <c r="V36" s="57">
        <f>SUM(V23:V35)</f>
        <v>0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  <mergeCell ref="T21:V21"/>
    <mergeCell ref="X21:Z21"/>
    <mergeCell ref="B27:E27"/>
    <mergeCell ref="F27:I27"/>
    <mergeCell ref="L27:Q27"/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</mergeCells>
  <printOptions horizontalCentered="1"/>
  <pageMargins left="0.5" right="0.5" top="0.21" bottom="0.21" header="0.3" footer="0.3"/>
  <pageSetup paperSize="5" scale="98" orientation="landscape" verticalDpi="0" r:id="rId1"/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D28" workbookViewId="0">
      <selection activeCell="R35" sqref="R35"/>
    </sheetView>
  </sheetViews>
  <sheetFormatPr defaultRowHeight="15" x14ac:dyDescent="0.25"/>
  <cols>
    <col min="1" max="1" width="10.285156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8" width="10.7109375" customWidth="1"/>
    <col min="9" max="9" width="9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1" customWidth="1"/>
    <col min="20" max="20" width="20.7109375" customWidth="1"/>
    <col min="21" max="21" width="10.7109375" customWidth="1"/>
    <col min="22" max="22" width="12.28515625" bestFit="1" customWidth="1"/>
    <col min="23" max="23" width="3" customWidth="1"/>
    <col min="24" max="24" width="18.5703125" customWidth="1"/>
    <col min="25" max="25" width="10.7109375" customWidth="1"/>
    <col min="26" max="26" width="13.8554687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 t="s">
        <v>303</v>
      </c>
      <c r="U1" s="146"/>
      <c r="V1" s="146"/>
      <c r="W1" s="146"/>
      <c r="X1" s="146"/>
      <c r="Y1" s="146"/>
      <c r="Z1" s="146"/>
    </row>
    <row r="2" spans="1:26" x14ac:dyDescent="0.25">
      <c r="A2" s="147" t="s">
        <v>298</v>
      </c>
      <c r="B2" s="13" t="s">
        <v>6</v>
      </c>
      <c r="C2" s="4" t="s">
        <v>11</v>
      </c>
      <c r="D2" s="77">
        <v>4457760</v>
      </c>
      <c r="E2" s="77">
        <v>4458416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656</v>
      </c>
      <c r="M2" s="10">
        <f>L2-H2-I2</f>
        <v>656</v>
      </c>
      <c r="N2" s="10">
        <f>J2%*M2</f>
        <v>18.367999999999999</v>
      </c>
      <c r="O2" s="12">
        <f>IF(K2="LESS",(J2%*M2),"0")</f>
        <v>18.367999999999999</v>
      </c>
      <c r="P2" s="10">
        <f>L2-I2-O2</f>
        <v>637.63199999999995</v>
      </c>
      <c r="Q2" s="11">
        <v>60.44</v>
      </c>
      <c r="R2" s="28">
        <f>IF(K2="less",(L2-I2)*Q2,((L2-I2)+N2)*Q2)</f>
        <v>39648.639999999999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580710.69999999995</v>
      </c>
      <c r="E3" s="77">
        <v>580839.1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128.40000000002328</v>
      </c>
      <c r="M3" s="10">
        <f>L3-H3-I3</f>
        <v>128.40000000002328</v>
      </c>
      <c r="N3" s="10">
        <f t="shared" ref="N3:N7" si="1">J3%*M3</f>
        <v>6.163200000001118</v>
      </c>
      <c r="O3" s="12" t="str">
        <f t="shared" ref="O3:O7" si="2">IF(K3="LESS",(J3%*M3),"0")</f>
        <v>0</v>
      </c>
      <c r="P3" s="10">
        <f>L3-I3-O3</f>
        <v>128.40000000002328</v>
      </c>
      <c r="Q3" s="11">
        <v>60.44</v>
      </c>
      <c r="R3" s="28">
        <f>IF(K3="less",(L3-I3)*Q3,((L3-I3)+N3)*Q3)</f>
        <v>8132.9998080014748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114527.6</v>
      </c>
      <c r="E4" s="82">
        <v>114532.6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5</v>
      </c>
      <c r="M4" s="10">
        <f t="shared" ref="M4:M7" si="3">L4-H4-I4</f>
        <v>5</v>
      </c>
      <c r="N4" s="10">
        <f t="shared" si="1"/>
        <v>0</v>
      </c>
      <c r="O4" s="12">
        <f t="shared" si="2"/>
        <v>0</v>
      </c>
      <c r="P4" s="10">
        <f t="shared" ref="P4:P7" si="4">L4-I4-O4</f>
        <v>5</v>
      </c>
      <c r="Q4" s="11">
        <v>60.44</v>
      </c>
      <c r="R4" s="28">
        <f t="shared" ref="R4:R7" si="5">IF(K4="less",(L4-I4)*Q4,((L4-I4)+N4)*Q4)</f>
        <v>302.2</v>
      </c>
      <c r="S4" s="14"/>
      <c r="T4" s="13" t="s">
        <v>304</v>
      </c>
      <c r="U4" s="66" t="s">
        <v>19</v>
      </c>
      <c r="V4" s="54">
        <v>200</v>
      </c>
      <c r="W4" s="2"/>
      <c r="X4" s="4" t="s">
        <v>308</v>
      </c>
      <c r="Y4" s="4" t="s">
        <v>19</v>
      </c>
      <c r="Z4" s="54">
        <v>500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82</v>
      </c>
      <c r="U5" s="66" t="s">
        <v>19</v>
      </c>
      <c r="V5" s="54">
        <v>50</v>
      </c>
      <c r="W5" s="2"/>
      <c r="X5" s="13" t="s">
        <v>309</v>
      </c>
      <c r="Y5" s="4" t="s">
        <v>19</v>
      </c>
      <c r="Z5" s="54">
        <v>100000</v>
      </c>
    </row>
    <row r="6" spans="1:26" x14ac:dyDescent="0.25">
      <c r="A6" s="148"/>
      <c r="B6" s="13" t="s">
        <v>9</v>
      </c>
      <c r="C6" s="4" t="s">
        <v>11</v>
      </c>
      <c r="D6" s="11">
        <v>2438238.4</v>
      </c>
      <c r="E6" s="11">
        <v>2438820.5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582.10000000009313</v>
      </c>
      <c r="M6" s="10">
        <f t="shared" si="3"/>
        <v>582.10000000009313</v>
      </c>
      <c r="N6" s="10">
        <f t="shared" si="1"/>
        <v>30.560250000004888</v>
      </c>
      <c r="O6" s="12" t="str">
        <f t="shared" si="2"/>
        <v>0</v>
      </c>
      <c r="P6" s="10">
        <f t="shared" si="4"/>
        <v>582.10000000009313</v>
      </c>
      <c r="Q6" s="4">
        <v>79.209999999999994</v>
      </c>
      <c r="R6" s="28">
        <f>IF(K6="less",(L6-I6)*Q6,((L6-I6)+N6)*Q6)</f>
        <v>48528.818402507757</v>
      </c>
      <c r="T6" s="13" t="s">
        <v>184</v>
      </c>
      <c r="U6" s="66" t="s">
        <v>19</v>
      </c>
      <c r="V6" s="54">
        <v>2116</v>
      </c>
      <c r="W6" s="2"/>
      <c r="X6" s="13" t="s">
        <v>310</v>
      </c>
      <c r="Y6" s="4" t="s">
        <v>19</v>
      </c>
      <c r="Z6" s="54">
        <v>25000</v>
      </c>
    </row>
    <row r="7" spans="1:26" x14ac:dyDescent="0.25">
      <c r="A7" s="148"/>
      <c r="B7" s="13" t="s">
        <v>10</v>
      </c>
      <c r="C7" s="4" t="s">
        <v>12</v>
      </c>
      <c r="D7" s="11">
        <v>1027458</v>
      </c>
      <c r="E7" s="11">
        <v>1027458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0</v>
      </c>
      <c r="M7" s="10">
        <f t="shared" si="3"/>
        <v>0</v>
      </c>
      <c r="N7" s="10">
        <f t="shared" si="1"/>
        <v>0</v>
      </c>
      <c r="O7" s="12">
        <f t="shared" si="2"/>
        <v>0</v>
      </c>
      <c r="P7" s="10">
        <f t="shared" si="4"/>
        <v>0</v>
      </c>
      <c r="Q7" s="4">
        <v>79.209999999999994</v>
      </c>
      <c r="R7" s="28">
        <f t="shared" si="5"/>
        <v>0</v>
      </c>
      <c r="S7" s="14"/>
      <c r="T7" s="13" t="s">
        <v>305</v>
      </c>
      <c r="U7" s="66" t="s">
        <v>19</v>
      </c>
      <c r="V7" s="54">
        <v>50</v>
      </c>
      <c r="W7" s="2"/>
      <c r="X7" s="13" t="s">
        <v>311</v>
      </c>
      <c r="Y7" s="4" t="s">
        <v>19</v>
      </c>
      <c r="Z7" s="54">
        <v>10000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1326</v>
      </c>
      <c r="T8" s="13" t="s">
        <v>306</v>
      </c>
      <c r="U8" s="66" t="s">
        <v>19</v>
      </c>
      <c r="V8" s="54">
        <v>30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97938.658210509224</v>
      </c>
      <c r="T9" s="13" t="s">
        <v>307</v>
      </c>
      <c r="U9" s="66" t="s">
        <v>19</v>
      </c>
      <c r="V9" s="54">
        <v>907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24456</v>
      </c>
      <c r="F10" s="4" t="s">
        <v>43</v>
      </c>
      <c r="G10" s="4">
        <v>2</v>
      </c>
      <c r="H10" s="4">
        <v>200</v>
      </c>
      <c r="I10" s="5">
        <f>G10*H10</f>
        <v>400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29221.200000000001</v>
      </c>
      <c r="T10" s="13" t="s">
        <v>83</v>
      </c>
      <c r="U10" s="66" t="s">
        <v>19</v>
      </c>
      <c r="V10" s="54">
        <v>100</v>
      </c>
      <c r="W10" s="2"/>
      <c r="X10" s="13"/>
      <c r="Y10" s="4"/>
      <c r="Z10" s="54"/>
    </row>
    <row r="11" spans="1:26" x14ac:dyDescent="0.25">
      <c r="A11" s="148"/>
      <c r="B11" s="13" t="s">
        <v>75</v>
      </c>
      <c r="C11" s="4">
        <v>5</v>
      </c>
      <c r="D11" s="4">
        <v>60.44</v>
      </c>
      <c r="E11" s="80">
        <f>C11*D11</f>
        <v>302.2</v>
      </c>
      <c r="F11" s="4" t="s">
        <v>299</v>
      </c>
      <c r="G11" s="4">
        <v>3</v>
      </c>
      <c r="H11" s="4">
        <v>270</v>
      </c>
      <c r="I11" s="5">
        <f t="shared" ref="I11:I17" si="6">G11*H11</f>
        <v>810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135500</v>
      </c>
      <c r="T11" s="67" t="s">
        <v>85</v>
      </c>
      <c r="U11" s="66" t="s">
        <v>19</v>
      </c>
      <c r="V11" s="54">
        <v>10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300</v>
      </c>
      <c r="G12" s="4">
        <v>1</v>
      </c>
      <c r="H12" s="4">
        <v>116</v>
      </c>
      <c r="I12" s="5">
        <f t="shared" si="6"/>
        <v>116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204217.45821050921</v>
      </c>
      <c r="T12" s="4" t="s">
        <v>81</v>
      </c>
      <c r="U12" s="66" t="s">
        <v>19</v>
      </c>
      <c r="V12" s="54">
        <v>1000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4463</v>
      </c>
      <c r="F13" s="85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905850</v>
      </c>
      <c r="T13" s="68"/>
      <c r="U13" s="4"/>
      <c r="V13" s="54"/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29221.200000000001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924060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222427.45821050927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135500</v>
      </c>
      <c r="F17" s="4"/>
      <c r="G17" s="4"/>
      <c r="H17" s="4"/>
      <c r="I17" s="5">
        <f t="shared" si="6"/>
        <v>0</v>
      </c>
      <c r="J17" s="2"/>
      <c r="K17" s="2"/>
      <c r="L17" s="136"/>
      <c r="M17" s="136"/>
      <c r="N17" s="136"/>
      <c r="O17" s="136"/>
      <c r="P17" s="136"/>
      <c r="Q17" s="136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135500</v>
      </c>
      <c r="F18" s="33"/>
      <c r="G18" s="33"/>
      <c r="H18" s="23" t="s">
        <v>32</v>
      </c>
      <c r="I18" s="36">
        <f>SUM(I10:I17)</f>
        <v>1326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4463</v>
      </c>
      <c r="W18" s="2"/>
      <c r="X18" s="8"/>
      <c r="Y18" s="58" t="s">
        <v>49</v>
      </c>
      <c r="Z18" s="60">
        <f>SUM(Z4:Z17)</f>
        <v>135500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301</v>
      </c>
      <c r="B21" s="4" t="s">
        <v>6</v>
      </c>
      <c r="C21" s="4" t="s">
        <v>11</v>
      </c>
      <c r="D21" s="77">
        <v>4458416</v>
      </c>
      <c r="E21" s="77">
        <v>4459554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1138</v>
      </c>
      <c r="M21" s="10">
        <f>L21-H21-I21</f>
        <v>1138</v>
      </c>
      <c r="N21" s="10">
        <f>J21%*M21</f>
        <v>31.863999999999997</v>
      </c>
      <c r="O21" s="12">
        <f>IF(K21="LESS",(J21%*M21),"0")</f>
        <v>31.863999999999997</v>
      </c>
      <c r="P21" s="10">
        <f>L21-I21-O21</f>
        <v>1106.136</v>
      </c>
      <c r="Q21" s="46">
        <v>60.44</v>
      </c>
      <c r="R21" s="50">
        <f>IF(K21="less",(L21-I21)*Q21,((L21-I21)+N21)*Q21)</f>
        <v>68780.72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580839.1</v>
      </c>
      <c r="E22" s="77">
        <v>581947.4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1108.3000000000466</v>
      </c>
      <c r="M22" s="10">
        <f t="shared" ref="M22:M23" si="8">L22-H22-I22</f>
        <v>1108.3000000000466</v>
      </c>
      <c r="N22" s="10">
        <f t="shared" ref="N22:N23" si="9">J22%*M22</f>
        <v>53.198400000002238</v>
      </c>
      <c r="O22" s="12" t="str">
        <f t="shared" ref="O22:O23" si="10">IF(K22="LESS",(J22%*M22),"0")</f>
        <v>0</v>
      </c>
      <c r="P22" s="10">
        <f t="shared" ref="P22:P23" si="11">L22-I22-O22</f>
        <v>1108.3000000000466</v>
      </c>
      <c r="Q22" s="46">
        <v>60.44</v>
      </c>
      <c r="R22" s="50">
        <f t="shared" ref="R22:R23" si="12">IF(K22="less",(L22-I22)*Q22,((L22-I22)+N22)*Q22)</f>
        <v>70200.963296002956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114532.6</v>
      </c>
      <c r="E23" s="82">
        <v>114537.60000000001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5</v>
      </c>
      <c r="M23" s="10">
        <f t="shared" si="8"/>
        <v>5</v>
      </c>
      <c r="N23" s="10">
        <f t="shared" si="9"/>
        <v>0</v>
      </c>
      <c r="O23" s="12">
        <f t="shared" si="10"/>
        <v>0</v>
      </c>
      <c r="P23" s="10">
        <f t="shared" si="11"/>
        <v>5</v>
      </c>
      <c r="Q23" s="46">
        <v>60.44</v>
      </c>
      <c r="R23" s="50">
        <f t="shared" si="12"/>
        <v>302.2</v>
      </c>
      <c r="T23" s="13" t="s">
        <v>312</v>
      </c>
      <c r="U23" s="4" t="s">
        <v>313</v>
      </c>
      <c r="V23" s="54">
        <v>110</v>
      </c>
      <c r="W23" s="2"/>
      <c r="X23" s="13" t="s">
        <v>172</v>
      </c>
      <c r="Y23" s="4" t="s">
        <v>19</v>
      </c>
      <c r="Z23" s="54">
        <v>500</v>
      </c>
    </row>
    <row r="24" spans="1:26" x14ac:dyDescent="0.25">
      <c r="A24" s="148"/>
      <c r="B24" s="16"/>
      <c r="C24" s="16"/>
      <c r="D24" s="16"/>
      <c r="E24" s="2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/>
      <c r="U24" s="4"/>
      <c r="V24" s="54"/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2438820.5</v>
      </c>
      <c r="E25" s="11">
        <v>2439148.5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328</v>
      </c>
      <c r="M25" s="10">
        <f t="shared" ref="M25:M26" si="14">L25-H25-I25</f>
        <v>328</v>
      </c>
      <c r="N25" s="10">
        <f t="shared" ref="N25:N26" si="15">J25%*M25</f>
        <v>17.22</v>
      </c>
      <c r="O25" s="12" t="str">
        <f t="shared" ref="O25:O26" si="16">IF(K25="LESS",(J25%*M25),"0")</f>
        <v>0</v>
      </c>
      <c r="P25" s="10">
        <f t="shared" ref="P25:P26" si="17">L25-I25-O25</f>
        <v>328</v>
      </c>
      <c r="Q25" s="48">
        <v>79.209999999999994</v>
      </c>
      <c r="R25" s="50">
        <f t="shared" ref="R25:R26" si="18">IF(K25="less",(L25-I25)*Q25,((L25-I25)+N25)*Q25)</f>
        <v>27344.876199999999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1027458</v>
      </c>
      <c r="E26" s="11">
        <v>1027458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300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166928.75949600298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703</v>
      </c>
      <c r="D29" s="4">
        <v>60.44</v>
      </c>
      <c r="E29" s="80">
        <f>C29*D29</f>
        <v>42489.32</v>
      </c>
      <c r="F29" s="4" t="s">
        <v>3</v>
      </c>
      <c r="G29" s="4">
        <v>1.5</v>
      </c>
      <c r="H29" s="4">
        <v>200</v>
      </c>
      <c r="I29" s="5">
        <f>G29*H29</f>
        <v>300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42598.714999999997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>
        <v>121.55</v>
      </c>
      <c r="D30" s="4">
        <v>0.9</v>
      </c>
      <c r="E30" s="80">
        <f>C30*D30</f>
        <v>109.395</v>
      </c>
      <c r="F30" s="4" t="s">
        <v>110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24956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9"/>
      <c r="B31" s="6" t="s">
        <v>302</v>
      </c>
      <c r="C31" s="4"/>
      <c r="D31" s="4"/>
      <c r="E31" s="4"/>
      <c r="F31" s="4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149286.04449600299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143" t="s">
        <v>32</v>
      </c>
      <c r="E32" s="144">
        <f>SUM(E29:E30)</f>
        <v>42598.714999999997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222427.46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24456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>
        <v>500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371713.50449600298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24956</v>
      </c>
      <c r="F36" s="33"/>
      <c r="G36" s="33"/>
      <c r="H36" s="23" t="s">
        <v>32</v>
      </c>
      <c r="I36" s="36">
        <f>SUM(I29:I35)</f>
        <v>300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42">
        <v>371730</v>
      </c>
      <c r="T36" s="55"/>
      <c r="U36" s="56" t="s">
        <v>49</v>
      </c>
      <c r="V36" s="57">
        <f>SUM(V23:V35)</f>
        <v>110</v>
      </c>
      <c r="X36" s="55"/>
      <c r="Y36" s="56" t="s">
        <v>49</v>
      </c>
      <c r="Z36" s="57">
        <f>SUM(Z23:Z35)</f>
        <v>500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1" bottom="0.21" header="0.3" footer="0.3"/>
  <pageSetup paperSize="5" scale="98" orientation="landscape" verticalDpi="0" r:id="rId1"/>
  <colBreaks count="1" manualBreakCount="1">
    <brk id="18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G28" workbookViewId="0">
      <selection activeCell="R35" sqref="R35"/>
    </sheetView>
  </sheetViews>
  <sheetFormatPr defaultRowHeight="15" x14ac:dyDescent="0.25"/>
  <cols>
    <col min="1" max="1" width="10.285156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8" width="10.7109375" customWidth="1"/>
    <col min="9" max="9" width="9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1" customWidth="1"/>
    <col min="20" max="20" width="20.7109375" customWidth="1"/>
    <col min="21" max="21" width="10.7109375" customWidth="1"/>
    <col min="22" max="22" width="12.28515625" bestFit="1" customWidth="1"/>
    <col min="23" max="23" width="3" customWidth="1"/>
    <col min="24" max="24" width="18.5703125" customWidth="1"/>
    <col min="25" max="25" width="10.7109375" customWidth="1"/>
    <col min="26" max="26" width="13.8554687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 t="s">
        <v>319</v>
      </c>
      <c r="U1" s="146"/>
      <c r="V1" s="146"/>
      <c r="W1" s="146"/>
      <c r="X1" s="146"/>
      <c r="Y1" s="146"/>
      <c r="Z1" s="146"/>
    </row>
    <row r="2" spans="1:26" x14ac:dyDescent="0.25">
      <c r="A2" s="147" t="s">
        <v>315</v>
      </c>
      <c r="B2" s="13" t="s">
        <v>6</v>
      </c>
      <c r="C2" s="4" t="s">
        <v>11</v>
      </c>
      <c r="D2" s="77">
        <v>4459554</v>
      </c>
      <c r="E2" s="77">
        <v>4460646</v>
      </c>
      <c r="F2" s="4"/>
      <c r="G2" s="4"/>
      <c r="H2" s="12">
        <f>G2-F2</f>
        <v>0</v>
      </c>
      <c r="I2" s="19">
        <v>1.2</v>
      </c>
      <c r="J2" s="20">
        <v>2.8</v>
      </c>
      <c r="K2" s="5" t="s">
        <v>20</v>
      </c>
      <c r="L2" s="10">
        <f>E2-D2</f>
        <v>1092</v>
      </c>
      <c r="M2" s="10">
        <f>L2-H2-I2</f>
        <v>1090.8</v>
      </c>
      <c r="N2" s="10">
        <f>J2%*M2</f>
        <v>30.542399999999997</v>
      </c>
      <c r="O2" s="12">
        <f>IF(K2="LESS",(J2%*M2),"0")</f>
        <v>30.542399999999997</v>
      </c>
      <c r="P2" s="10">
        <f>L2-I2-O2</f>
        <v>1060.2575999999999</v>
      </c>
      <c r="Q2" s="11">
        <v>60.44</v>
      </c>
      <c r="R2" s="28">
        <f>IF(K2="less",(L2-I2)*Q2,((L2-I2)+N2)*Q2)</f>
        <v>65927.95199999999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581947.4</v>
      </c>
      <c r="E3" s="77">
        <v>582991.19999999995</v>
      </c>
      <c r="F3" s="4"/>
      <c r="G3" s="4"/>
      <c r="H3" s="12">
        <f t="shared" ref="H3:H7" si="0">G3-F3</f>
        <v>0</v>
      </c>
      <c r="I3" s="19">
        <v>1.2</v>
      </c>
      <c r="J3" s="20">
        <v>4.8</v>
      </c>
      <c r="K3" s="5" t="s">
        <v>19</v>
      </c>
      <c r="L3" s="10">
        <f>E3-D3</f>
        <v>1043.7999999999302</v>
      </c>
      <c r="M3" s="10">
        <f>L3-H3-I3</f>
        <v>1042.5999999999301</v>
      </c>
      <c r="N3" s="10">
        <f t="shared" ref="N3:N7" si="1">J3%*M3</f>
        <v>50.044799999996648</v>
      </c>
      <c r="O3" s="12" t="str">
        <f t="shared" ref="O3:O7" si="2">IF(K3="LESS",(J3%*M3),"0")</f>
        <v>0</v>
      </c>
      <c r="P3" s="10">
        <f>L3-I3-O3</f>
        <v>1042.5999999999301</v>
      </c>
      <c r="Q3" s="11">
        <v>60.44</v>
      </c>
      <c r="R3" s="28">
        <f>IF(K3="less",(L3-I3)*Q3,((L3-I3)+N3)*Q3)</f>
        <v>66039.451711995571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114537.60000000001</v>
      </c>
      <c r="E4" s="82">
        <v>114547.66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10.059999999997672</v>
      </c>
      <c r="M4" s="10">
        <f t="shared" ref="M4:M7" si="3">L4-H4-I4</f>
        <v>10.059999999997672</v>
      </c>
      <c r="N4" s="10">
        <f t="shared" si="1"/>
        <v>0</v>
      </c>
      <c r="O4" s="12">
        <f t="shared" si="2"/>
        <v>0</v>
      </c>
      <c r="P4" s="10">
        <f t="shared" ref="P4:P7" si="4">L4-I4-O4</f>
        <v>10.059999999997672</v>
      </c>
      <c r="Q4" s="11">
        <v>60.44</v>
      </c>
      <c r="R4" s="28">
        <f t="shared" ref="R4:R7" si="5">IF(K4="less",(L4-I4)*Q4,((L4-I4)+N4)*Q4)</f>
        <v>608.02639999985922</v>
      </c>
      <c r="S4" s="14"/>
      <c r="T4" s="13" t="s">
        <v>240</v>
      </c>
      <c r="U4" s="66" t="s">
        <v>19</v>
      </c>
      <c r="V4" s="54">
        <v>11550</v>
      </c>
      <c r="W4" s="2"/>
      <c r="X4" s="4" t="s">
        <v>204</v>
      </c>
      <c r="Y4" s="4" t="s">
        <v>19</v>
      </c>
      <c r="Z4" s="54">
        <v>1000</v>
      </c>
    </row>
    <row r="5" spans="1:26" x14ac:dyDescent="0.25">
      <c r="A5" s="148"/>
      <c r="B5" s="29"/>
      <c r="C5" s="16"/>
      <c r="D5" s="2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320</v>
      </c>
      <c r="U5" s="66" t="s">
        <v>19</v>
      </c>
      <c r="V5" s="54">
        <v>5775</v>
      </c>
      <c r="W5" s="2"/>
      <c r="X5" s="13" t="s">
        <v>81</v>
      </c>
      <c r="Y5" s="4" t="s">
        <v>19</v>
      </c>
      <c r="Z5" s="54">
        <v>16500</v>
      </c>
    </row>
    <row r="6" spans="1:26" x14ac:dyDescent="0.25">
      <c r="A6" s="148"/>
      <c r="B6" s="13" t="s">
        <v>9</v>
      </c>
      <c r="C6" s="4" t="s">
        <v>11</v>
      </c>
      <c r="D6" s="11">
        <v>2439148.5</v>
      </c>
      <c r="E6" s="11">
        <v>2440483.5</v>
      </c>
      <c r="F6" s="4"/>
      <c r="G6" s="4"/>
      <c r="H6" s="12">
        <f t="shared" si="0"/>
        <v>0</v>
      </c>
      <c r="I6" s="19">
        <v>0.6</v>
      </c>
      <c r="J6" s="5">
        <v>5.25</v>
      </c>
      <c r="K6" s="5" t="s">
        <v>19</v>
      </c>
      <c r="L6" s="10">
        <f>E6-D6</f>
        <v>1335</v>
      </c>
      <c r="M6" s="10">
        <f t="shared" si="3"/>
        <v>1334.4</v>
      </c>
      <c r="N6" s="10">
        <f t="shared" si="1"/>
        <v>70.055999999999997</v>
      </c>
      <c r="O6" s="12" t="str">
        <f t="shared" si="2"/>
        <v>0</v>
      </c>
      <c r="P6" s="10">
        <f t="shared" si="4"/>
        <v>1334.4</v>
      </c>
      <c r="Q6" s="4">
        <v>78.31</v>
      </c>
      <c r="R6" s="28">
        <f>IF(K6="less",(L6-I6)*Q6,((L6-I6)+N6)*Q6)</f>
        <v>109982.94936000001</v>
      </c>
      <c r="T6" s="13" t="s">
        <v>293</v>
      </c>
      <c r="U6" s="66" t="s">
        <v>19</v>
      </c>
      <c r="V6" s="54">
        <v>8000</v>
      </c>
      <c r="W6" s="2"/>
      <c r="X6" s="13" t="s">
        <v>184</v>
      </c>
      <c r="Y6" s="4" t="s">
        <v>19</v>
      </c>
      <c r="Z6" s="54">
        <v>2116</v>
      </c>
    </row>
    <row r="7" spans="1:26" x14ac:dyDescent="0.25">
      <c r="A7" s="148"/>
      <c r="B7" s="13" t="s">
        <v>10</v>
      </c>
      <c r="C7" s="4" t="s">
        <v>12</v>
      </c>
      <c r="D7" s="11">
        <v>1027458</v>
      </c>
      <c r="E7" s="11">
        <v>1027777</v>
      </c>
      <c r="F7" s="4"/>
      <c r="G7" s="4"/>
      <c r="H7" s="12">
        <f t="shared" si="0"/>
        <v>0</v>
      </c>
      <c r="I7" s="19">
        <v>8</v>
      </c>
      <c r="J7" s="5">
        <v>4.4000000000000004</v>
      </c>
      <c r="K7" s="5" t="s">
        <v>20</v>
      </c>
      <c r="L7" s="10">
        <f>E7-D7</f>
        <v>319</v>
      </c>
      <c r="M7" s="10">
        <f t="shared" si="3"/>
        <v>311</v>
      </c>
      <c r="N7" s="10">
        <f t="shared" si="1"/>
        <v>13.684000000000001</v>
      </c>
      <c r="O7" s="12">
        <f t="shared" si="2"/>
        <v>13.684000000000001</v>
      </c>
      <c r="P7" s="10">
        <f t="shared" si="4"/>
        <v>297.31599999999997</v>
      </c>
      <c r="Q7" s="4">
        <v>78.31</v>
      </c>
      <c r="R7" s="28">
        <f t="shared" si="5"/>
        <v>24354.41</v>
      </c>
      <c r="S7" s="14"/>
      <c r="T7" s="13" t="s">
        <v>293</v>
      </c>
      <c r="U7" s="66" t="s">
        <v>190</v>
      </c>
      <c r="V7" s="54">
        <v>4500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1278</v>
      </c>
      <c r="T8" s="13" t="s">
        <v>321</v>
      </c>
      <c r="U8" s="66" t="s">
        <v>19</v>
      </c>
      <c r="V8" s="54">
        <v>100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268190.78947199543</v>
      </c>
      <c r="T9" s="13" t="s">
        <v>322</v>
      </c>
      <c r="U9" s="66" t="s">
        <v>19</v>
      </c>
      <c r="V9" s="54">
        <v>300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28438</v>
      </c>
      <c r="F10" s="4" t="s">
        <v>43</v>
      </c>
      <c r="G10" s="4">
        <v>5.5</v>
      </c>
      <c r="H10" s="4">
        <v>200</v>
      </c>
      <c r="I10" s="5">
        <f>G10*H10</f>
        <v>1100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75908.399999999994</v>
      </c>
      <c r="T10" s="13" t="s">
        <v>83</v>
      </c>
      <c r="U10" s="66" t="s">
        <v>19</v>
      </c>
      <c r="V10" s="54">
        <v>110</v>
      </c>
      <c r="W10" s="2"/>
      <c r="X10" s="13"/>
      <c r="Y10" s="4"/>
      <c r="Z10" s="54"/>
    </row>
    <row r="11" spans="1:26" x14ac:dyDescent="0.25">
      <c r="A11" s="148"/>
      <c r="B11" s="13" t="s">
        <v>75</v>
      </c>
      <c r="C11" s="4">
        <v>35</v>
      </c>
      <c r="D11" s="4">
        <v>60.44</v>
      </c>
      <c r="E11" s="80">
        <f>C11*D11</f>
        <v>2115.4</v>
      </c>
      <c r="F11" s="4" t="s">
        <v>316</v>
      </c>
      <c r="G11" s="4">
        <v>1</v>
      </c>
      <c r="H11" s="4">
        <v>178</v>
      </c>
      <c r="I11" s="5">
        <f t="shared" ref="I11:I17" si="6">G11*H11</f>
        <v>178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19616</v>
      </c>
      <c r="T11" s="67" t="s">
        <v>85</v>
      </c>
      <c r="U11" s="66" t="s">
        <v>19</v>
      </c>
      <c r="V11" s="54">
        <v>5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300</v>
      </c>
      <c r="G12" s="4"/>
      <c r="H12" s="4"/>
      <c r="I12" s="5">
        <f t="shared" si="6"/>
        <v>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211898.38947199544</v>
      </c>
      <c r="T12" s="4" t="s">
        <v>192</v>
      </c>
      <c r="U12" s="66" t="s">
        <v>190</v>
      </c>
      <c r="V12" s="54">
        <v>15000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45355</v>
      </c>
      <c r="F13" s="85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370050</v>
      </c>
      <c r="T13" s="68" t="s">
        <v>323</v>
      </c>
      <c r="U13" s="66" t="s">
        <v>19</v>
      </c>
      <c r="V13" s="54">
        <v>15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75908.399999999994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371730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213578.38947199544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19616</v>
      </c>
      <c r="F17" s="4"/>
      <c r="G17" s="4"/>
      <c r="H17" s="4"/>
      <c r="I17" s="5">
        <f t="shared" si="6"/>
        <v>0</v>
      </c>
      <c r="J17" s="2"/>
      <c r="K17" s="2"/>
      <c r="L17" s="137"/>
      <c r="M17" s="137"/>
      <c r="N17" s="137"/>
      <c r="O17" s="137"/>
      <c r="P17" s="137"/>
      <c r="Q17" s="137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19616</v>
      </c>
      <c r="F18" s="33"/>
      <c r="G18" s="33"/>
      <c r="H18" s="23" t="s">
        <v>32</v>
      </c>
      <c r="I18" s="36">
        <f>SUM(I10:I17)</f>
        <v>1278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45355</v>
      </c>
      <c r="W18" s="2"/>
      <c r="X18" s="8"/>
      <c r="Y18" s="58" t="s">
        <v>49</v>
      </c>
      <c r="Z18" s="60">
        <f>SUM(Z4:Z17)</f>
        <v>19616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318</v>
      </c>
      <c r="B21" s="4" t="s">
        <v>6</v>
      </c>
      <c r="C21" s="4" t="s">
        <v>11</v>
      </c>
      <c r="D21" s="77">
        <v>4460646</v>
      </c>
      <c r="E21" s="77">
        <v>4461897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1251</v>
      </c>
      <c r="M21" s="10">
        <f>L21-H21-I21</f>
        <v>1251</v>
      </c>
      <c r="N21" s="10">
        <f>J21%*M21</f>
        <v>35.027999999999999</v>
      </c>
      <c r="O21" s="12">
        <f>IF(K21="LESS",(J21%*M21),"0")</f>
        <v>35.027999999999999</v>
      </c>
      <c r="P21" s="10">
        <f>L21-I21-O21</f>
        <v>1215.972</v>
      </c>
      <c r="Q21" s="46">
        <v>60.44</v>
      </c>
      <c r="R21" s="50">
        <f>IF(K21="less",(L21-I21)*Q21,((L21-I21)+N21)*Q21)</f>
        <v>75610.44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582991.19999999995</v>
      </c>
      <c r="E22" s="77">
        <v>583712.80000000005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721.60000000009313</v>
      </c>
      <c r="M22" s="10">
        <f t="shared" ref="M22:M23" si="8">L22-H22-I22</f>
        <v>721.60000000009313</v>
      </c>
      <c r="N22" s="10">
        <f t="shared" ref="N22:N23" si="9">J22%*M22</f>
        <v>34.63680000000447</v>
      </c>
      <c r="O22" s="12" t="str">
        <f t="shared" ref="O22:O23" si="10">IF(K22="LESS",(J22%*M22),"0")</f>
        <v>0</v>
      </c>
      <c r="P22" s="10">
        <f t="shared" ref="P22:P23" si="11">L22-I22-O22</f>
        <v>721.60000000009313</v>
      </c>
      <c r="Q22" s="46">
        <v>60.44</v>
      </c>
      <c r="R22" s="50">
        <f t="shared" ref="R22:R23" si="12">IF(K22="less",(L22-I22)*Q22,((L22-I22)+N22)*Q22)</f>
        <v>45706.952192005898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114547.66</v>
      </c>
      <c r="E23" s="82">
        <v>114580.66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33</v>
      </c>
      <c r="M23" s="10">
        <f t="shared" si="8"/>
        <v>33</v>
      </c>
      <c r="N23" s="10">
        <f t="shared" si="9"/>
        <v>0</v>
      </c>
      <c r="O23" s="12">
        <f t="shared" si="10"/>
        <v>0</v>
      </c>
      <c r="P23" s="10">
        <f t="shared" si="11"/>
        <v>33</v>
      </c>
      <c r="Q23" s="46">
        <v>60.44</v>
      </c>
      <c r="R23" s="50">
        <f t="shared" si="12"/>
        <v>1994.52</v>
      </c>
      <c r="T23" s="13" t="s">
        <v>324</v>
      </c>
      <c r="U23" s="4" t="s">
        <v>77</v>
      </c>
      <c r="V23" s="54">
        <v>10000</v>
      </c>
      <c r="W23" s="2"/>
      <c r="X23" s="13" t="s">
        <v>172</v>
      </c>
      <c r="Y23" s="4" t="s">
        <v>19</v>
      </c>
      <c r="Z23" s="54"/>
    </row>
    <row r="24" spans="1:26" x14ac:dyDescent="0.25">
      <c r="A24" s="148"/>
      <c r="B24" s="16"/>
      <c r="C24" s="16"/>
      <c r="D24" s="16"/>
      <c r="E24" s="2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325</v>
      </c>
      <c r="U24" s="4" t="s">
        <v>19</v>
      </c>
      <c r="V24" s="54">
        <v>2566</v>
      </c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2440483.5</v>
      </c>
      <c r="E25" s="11">
        <v>2440676.2999999998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192.79999999981374</v>
      </c>
      <c r="M25" s="10">
        <f t="shared" ref="M25:M26" si="14">L25-H25-I25</f>
        <v>192.79999999981374</v>
      </c>
      <c r="N25" s="10">
        <f t="shared" ref="N25:N26" si="15">J25%*M25</f>
        <v>10.121999999990221</v>
      </c>
      <c r="O25" s="12" t="str">
        <f t="shared" ref="O25:O26" si="16">IF(K25="LESS",(J25%*M25),"0")</f>
        <v>0</v>
      </c>
      <c r="P25" s="10">
        <f t="shared" ref="P25:P26" si="17">L25-I25-O25</f>
        <v>192.79999999981374</v>
      </c>
      <c r="Q25" s="48">
        <v>78.31</v>
      </c>
      <c r="R25" s="50">
        <f t="shared" ref="R25:R26" si="18">IF(K25="less",(L25-I25)*Q25,((L25-I25)+N25)*Q25)</f>
        <v>15890.821819984647</v>
      </c>
      <c r="T25" s="13" t="s">
        <v>161</v>
      </c>
      <c r="U25" s="4" t="s">
        <v>190</v>
      </c>
      <c r="V25" s="54">
        <v>1000</v>
      </c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1027777</v>
      </c>
      <c r="E26" s="11">
        <v>1027935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158</v>
      </c>
      <c r="M26" s="10">
        <f t="shared" si="14"/>
        <v>158</v>
      </c>
      <c r="N26" s="10">
        <f t="shared" si="15"/>
        <v>6.9520000000000008</v>
      </c>
      <c r="O26" s="12">
        <f t="shared" si="16"/>
        <v>6.9520000000000008</v>
      </c>
      <c r="P26" s="10">
        <f t="shared" si="17"/>
        <v>151.048</v>
      </c>
      <c r="Q26" s="48">
        <v>78.31</v>
      </c>
      <c r="R26" s="50">
        <f t="shared" si="18"/>
        <v>12372.98</v>
      </c>
      <c r="T26" s="13" t="s">
        <v>118</v>
      </c>
      <c r="U26" s="4" t="s">
        <v>19</v>
      </c>
      <c r="V26" s="54">
        <v>156.62</v>
      </c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296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151871.71401199058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333</v>
      </c>
      <c r="D29" s="4">
        <v>60.44</v>
      </c>
      <c r="E29" s="80">
        <f>C29*D29</f>
        <v>20126.52</v>
      </c>
      <c r="F29" s="4" t="s">
        <v>3</v>
      </c>
      <c r="G29" s="4">
        <v>1</v>
      </c>
      <c r="H29" s="4">
        <v>200</v>
      </c>
      <c r="I29" s="5">
        <f>G29*H29</f>
        <v>200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33849.14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>
        <v>13722.62</v>
      </c>
      <c r="F30" s="4" t="s">
        <v>110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28438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9"/>
      <c r="B31" s="6"/>
      <c r="C31" s="4"/>
      <c r="D31" s="4"/>
      <c r="E31" s="4"/>
      <c r="F31" s="4" t="s">
        <v>317</v>
      </c>
      <c r="G31" s="4">
        <v>1</v>
      </c>
      <c r="H31" s="4">
        <v>96</v>
      </c>
      <c r="I31" s="5">
        <f t="shared" si="19"/>
        <v>96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146460.57401199057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143" t="s">
        <v>32</v>
      </c>
      <c r="E32" s="144">
        <f>SUM(E29:E30)</f>
        <v>33849.14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103">
        <v>213578.39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28438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/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360038.96401199058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28438</v>
      </c>
      <c r="F36" s="33"/>
      <c r="G36" s="33"/>
      <c r="H36" s="23" t="s">
        <v>32</v>
      </c>
      <c r="I36" s="36">
        <f>SUM(I29:I35)</f>
        <v>296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42">
        <v>359960</v>
      </c>
      <c r="T36" s="55"/>
      <c r="U36" s="56" t="s">
        <v>49</v>
      </c>
      <c r="V36" s="57">
        <f>SUM(V23:V35)</f>
        <v>13722.62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  <mergeCell ref="T21:V21"/>
    <mergeCell ref="X21:Z21"/>
    <mergeCell ref="B27:E27"/>
    <mergeCell ref="F27:I27"/>
    <mergeCell ref="L27:Q27"/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</mergeCells>
  <printOptions horizontalCentered="1"/>
  <pageMargins left="0.5" right="0.5" top="0.21" bottom="0.21" header="0.3" footer="0.3"/>
  <pageSetup paperSize="5" scale="98" orientation="landscape" verticalDpi="0" r:id="rId1"/>
  <colBreaks count="1" manualBreakCount="1">
    <brk id="1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I28" workbookViewId="0">
      <selection activeCell="R35" sqref="R35"/>
    </sheetView>
  </sheetViews>
  <sheetFormatPr defaultRowHeight="15" x14ac:dyDescent="0.25"/>
  <cols>
    <col min="1" max="1" width="10.285156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8" width="10.7109375" customWidth="1"/>
    <col min="9" max="9" width="9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1" customWidth="1"/>
    <col min="20" max="20" width="20.7109375" customWidth="1"/>
    <col min="21" max="21" width="10.7109375" customWidth="1"/>
    <col min="22" max="22" width="12.28515625" bestFit="1" customWidth="1"/>
    <col min="23" max="23" width="3" customWidth="1"/>
    <col min="24" max="24" width="18.5703125" customWidth="1"/>
    <col min="25" max="25" width="10.7109375" customWidth="1"/>
    <col min="26" max="26" width="13.8554687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 t="s">
        <v>327</v>
      </c>
      <c r="U1" s="146"/>
      <c r="V1" s="146"/>
      <c r="W1" s="146"/>
      <c r="X1" s="146"/>
      <c r="Y1" s="146"/>
      <c r="Z1" s="146"/>
    </row>
    <row r="2" spans="1:26" x14ac:dyDescent="0.25">
      <c r="A2" s="147" t="s">
        <v>326</v>
      </c>
      <c r="B2" s="13" t="s">
        <v>6</v>
      </c>
      <c r="C2" s="4" t="s">
        <v>11</v>
      </c>
      <c r="D2" s="77">
        <v>4461897</v>
      </c>
      <c r="E2" s="77">
        <v>4462882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985</v>
      </c>
      <c r="M2" s="10">
        <f>L2-H2-I2</f>
        <v>985</v>
      </c>
      <c r="N2" s="10">
        <f>J2%*M2</f>
        <v>27.58</v>
      </c>
      <c r="O2" s="12">
        <f>IF(K2="LESS",(J2%*M2),"0")</f>
        <v>27.58</v>
      </c>
      <c r="P2" s="10">
        <f>L2-I2-O2</f>
        <v>957.42</v>
      </c>
      <c r="Q2" s="11">
        <v>60.44</v>
      </c>
      <c r="R2" s="28">
        <f>IF(K2="less",(L2-I2)*Q2,((L2-I2)+N2)*Q2)</f>
        <v>59533.399999999994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583712.80000000005</v>
      </c>
      <c r="E3" s="77">
        <v>584530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817.19999999995343</v>
      </c>
      <c r="M3" s="10">
        <f>L3-H3-I3</f>
        <v>817.19999999995343</v>
      </c>
      <c r="N3" s="10">
        <f t="shared" ref="N3:N7" si="1">J3%*M3</f>
        <v>39.225599999997769</v>
      </c>
      <c r="O3" s="12" t="str">
        <f t="shared" ref="O3:O7" si="2">IF(K3="LESS",(J3%*M3),"0")</f>
        <v>0</v>
      </c>
      <c r="P3" s="10">
        <f>L3-I3-O3</f>
        <v>817.19999999995343</v>
      </c>
      <c r="Q3" s="11">
        <v>60.44</v>
      </c>
      <c r="R3" s="28">
        <f>IF(K3="less",(L3-I3)*Q3,((L3-I3)+N3)*Q3)</f>
        <v>51762.363263997046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2">
        <v>114580.66</v>
      </c>
      <c r="E4" s="82">
        <v>114580.66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0</v>
      </c>
      <c r="M4" s="10">
        <f t="shared" ref="M4:M7" si="3">L4-H4-I4</f>
        <v>0</v>
      </c>
      <c r="N4" s="10">
        <f t="shared" si="1"/>
        <v>0</v>
      </c>
      <c r="O4" s="12">
        <f t="shared" si="2"/>
        <v>0</v>
      </c>
      <c r="P4" s="10">
        <f t="shared" ref="P4:P7" si="4">L4-I4-O4</f>
        <v>0</v>
      </c>
      <c r="Q4" s="11">
        <v>60.44</v>
      </c>
      <c r="R4" s="28">
        <f t="shared" ref="R4:R7" si="5">IF(K4="less",(L4-I4)*Q4,((L4-I4)+N4)*Q4)</f>
        <v>0</v>
      </c>
      <c r="S4" s="14"/>
      <c r="T4" s="13" t="s">
        <v>118</v>
      </c>
      <c r="U4" s="66" t="s">
        <v>19</v>
      </c>
      <c r="V4" s="54">
        <v>80</v>
      </c>
      <c r="W4" s="2"/>
      <c r="X4" s="4"/>
      <c r="Y4" s="4"/>
      <c r="Z4" s="54"/>
    </row>
    <row r="5" spans="1:26" x14ac:dyDescent="0.25">
      <c r="A5" s="148"/>
      <c r="B5" s="29"/>
      <c r="C5" s="16"/>
      <c r="D5" s="2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328</v>
      </c>
      <c r="U5" s="66" t="s">
        <v>19</v>
      </c>
      <c r="V5" s="54">
        <v>500</v>
      </c>
      <c r="W5" s="2"/>
      <c r="X5" s="13"/>
      <c r="Y5" s="4"/>
      <c r="Z5" s="54"/>
    </row>
    <row r="6" spans="1:26" x14ac:dyDescent="0.25">
      <c r="A6" s="148"/>
      <c r="B6" s="13" t="s">
        <v>9</v>
      </c>
      <c r="C6" s="4" t="s">
        <v>11</v>
      </c>
      <c r="D6" s="11">
        <v>2440676.2999999998</v>
      </c>
      <c r="E6" s="11">
        <v>2441103.7999999998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427.5</v>
      </c>
      <c r="M6" s="10">
        <f t="shared" si="3"/>
        <v>427.5</v>
      </c>
      <c r="N6" s="10">
        <f t="shared" si="1"/>
        <v>22.443749999999998</v>
      </c>
      <c r="O6" s="12" t="str">
        <f t="shared" si="2"/>
        <v>0</v>
      </c>
      <c r="P6" s="10">
        <f t="shared" si="4"/>
        <v>427.5</v>
      </c>
      <c r="Q6" s="4">
        <v>78.31</v>
      </c>
      <c r="R6" s="28">
        <f>IF(K6="less",(L6-I6)*Q6,((L6-I6)+N6)*Q6)</f>
        <v>35235.095062500004</v>
      </c>
      <c r="T6" s="13" t="s">
        <v>329</v>
      </c>
      <c r="U6" s="66" t="s">
        <v>19</v>
      </c>
      <c r="V6" s="54">
        <v>120</v>
      </c>
      <c r="W6" s="2"/>
      <c r="X6" s="13"/>
      <c r="Y6" s="4"/>
      <c r="Z6" s="54"/>
    </row>
    <row r="7" spans="1:26" x14ac:dyDescent="0.25">
      <c r="A7" s="148"/>
      <c r="B7" s="13" t="s">
        <v>10</v>
      </c>
      <c r="C7" s="4" t="s">
        <v>12</v>
      </c>
      <c r="D7" s="11">
        <v>1027935</v>
      </c>
      <c r="E7" s="11">
        <v>1029055</v>
      </c>
      <c r="F7" s="4"/>
      <c r="G7" s="4"/>
      <c r="H7" s="12">
        <f t="shared" si="0"/>
        <v>0</v>
      </c>
      <c r="I7" s="19">
        <v>2</v>
      </c>
      <c r="J7" s="5">
        <v>4.4000000000000004</v>
      </c>
      <c r="K7" s="5" t="s">
        <v>20</v>
      </c>
      <c r="L7" s="10">
        <f>E7-D7</f>
        <v>1120</v>
      </c>
      <c r="M7" s="10">
        <f t="shared" si="3"/>
        <v>1118</v>
      </c>
      <c r="N7" s="10">
        <f t="shared" si="1"/>
        <v>49.192000000000007</v>
      </c>
      <c r="O7" s="12">
        <f t="shared" si="2"/>
        <v>49.192000000000007</v>
      </c>
      <c r="P7" s="10">
        <f t="shared" si="4"/>
        <v>1068.808</v>
      </c>
      <c r="Q7" s="4">
        <v>78.31</v>
      </c>
      <c r="R7" s="28">
        <f t="shared" si="5"/>
        <v>87550.58</v>
      </c>
      <c r="S7" s="14"/>
      <c r="T7" s="13" t="s">
        <v>330</v>
      </c>
      <c r="U7" s="66" t="s">
        <v>77</v>
      </c>
      <c r="V7" s="54">
        <v>302.2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2100</v>
      </c>
      <c r="T8" s="13" t="s">
        <v>184</v>
      </c>
      <c r="U8" s="66" t="s">
        <v>77</v>
      </c>
      <c r="V8" s="54">
        <v>2116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236181.43832649704</v>
      </c>
      <c r="T9" s="13" t="s">
        <v>144</v>
      </c>
      <c r="U9" s="66" t="s">
        <v>19</v>
      </c>
      <c r="V9" s="54">
        <v>5000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23190</v>
      </c>
      <c r="F10" s="4" t="s">
        <v>43</v>
      </c>
      <c r="G10" s="4">
        <v>4.5</v>
      </c>
      <c r="H10" s="4">
        <v>200</v>
      </c>
      <c r="I10" s="5">
        <f>G10*H10</f>
        <v>900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32775</v>
      </c>
      <c r="T10" s="13" t="s">
        <v>144</v>
      </c>
      <c r="U10" s="66" t="s">
        <v>19</v>
      </c>
      <c r="V10" s="54">
        <v>210</v>
      </c>
      <c r="W10" s="2"/>
      <c r="X10" s="13"/>
      <c r="Y10" s="4"/>
      <c r="Z10" s="54"/>
    </row>
    <row r="11" spans="1:26" x14ac:dyDescent="0.25">
      <c r="A11" s="148"/>
      <c r="B11" s="13" t="s">
        <v>75</v>
      </c>
      <c r="C11" s="4"/>
      <c r="D11" s="4">
        <v>60.44</v>
      </c>
      <c r="E11" s="80">
        <f>C11*D11</f>
        <v>0</v>
      </c>
      <c r="F11" s="4" t="s">
        <v>336</v>
      </c>
      <c r="G11" s="4">
        <v>1</v>
      </c>
      <c r="H11" s="4">
        <v>1200</v>
      </c>
      <c r="I11" s="5">
        <f t="shared" ref="I11:I17" si="6">G11*H11</f>
        <v>1200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0</v>
      </c>
      <c r="T11" s="67" t="s">
        <v>143</v>
      </c>
      <c r="U11" s="66" t="s">
        <v>190</v>
      </c>
      <c r="V11" s="54">
        <v>1000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300</v>
      </c>
      <c r="G12" s="4"/>
      <c r="H12" s="4"/>
      <c r="I12" s="5">
        <f t="shared" si="6"/>
        <v>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203406.43832649704</v>
      </c>
      <c r="T12" s="4" t="s">
        <v>331</v>
      </c>
      <c r="U12" s="66" t="s">
        <v>19</v>
      </c>
      <c r="V12" s="54">
        <v>150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9585</v>
      </c>
      <c r="F13" s="85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/>
      <c r="T13" s="68" t="s">
        <v>332</v>
      </c>
      <c r="U13" s="66" t="s">
        <v>19</v>
      </c>
      <c r="V13" s="54">
        <v>100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32775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359960</v>
      </c>
      <c r="T14" s="13" t="s">
        <v>85</v>
      </c>
      <c r="U14" s="66" t="s">
        <v>19</v>
      </c>
      <c r="V14" s="54">
        <v>7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563366.4383264971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/>
      <c r="F17" s="4"/>
      <c r="G17" s="4"/>
      <c r="H17" s="4"/>
      <c r="I17" s="5">
        <f t="shared" si="6"/>
        <v>0</v>
      </c>
      <c r="J17" s="2"/>
      <c r="K17" s="2"/>
      <c r="L17" s="145"/>
      <c r="M17" s="145"/>
      <c r="N17" s="145"/>
      <c r="O17" s="145"/>
      <c r="P17" s="145"/>
      <c r="Q17" s="145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0</v>
      </c>
      <c r="F18" s="33"/>
      <c r="G18" s="33"/>
      <c r="H18" s="23" t="s">
        <v>32</v>
      </c>
      <c r="I18" s="36">
        <f>SUM(I10:I17)</f>
        <v>2100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9585.2000000000007</v>
      </c>
      <c r="W18" s="2"/>
      <c r="X18" s="8"/>
      <c r="Y18" s="58" t="s">
        <v>49</v>
      </c>
      <c r="Z18" s="60">
        <f>SUM(Z4:Z17)</f>
        <v>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337</v>
      </c>
      <c r="B21" s="4" t="s">
        <v>6</v>
      </c>
      <c r="C21" s="4" t="s">
        <v>11</v>
      </c>
      <c r="D21" s="77">
        <v>4462882</v>
      </c>
      <c r="E21" s="77">
        <v>4463674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792</v>
      </c>
      <c r="M21" s="10">
        <f>L21-H21-I21</f>
        <v>792</v>
      </c>
      <c r="N21" s="10">
        <f>J21%*M21</f>
        <v>22.175999999999998</v>
      </c>
      <c r="O21" s="12">
        <f>IF(K21="LESS",(J21%*M21),"0")</f>
        <v>22.175999999999998</v>
      </c>
      <c r="P21" s="10">
        <f>L21-I21-O21</f>
        <v>769.82399999999996</v>
      </c>
      <c r="Q21" s="46">
        <v>60.44</v>
      </c>
      <c r="R21" s="50">
        <f>IF(K21="less",(L21-I21)*Q21,((L21-I21)+N21)*Q21)</f>
        <v>47868.479999999996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584530</v>
      </c>
      <c r="E22" s="77">
        <v>585754.4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1224.4000000000233</v>
      </c>
      <c r="M22" s="10">
        <f t="shared" ref="M22:M23" si="8">L22-H22-I22</f>
        <v>1224.4000000000233</v>
      </c>
      <c r="N22" s="10">
        <f t="shared" ref="N22:N23" si="9">J22%*M22</f>
        <v>58.771200000001116</v>
      </c>
      <c r="O22" s="12" t="str">
        <f t="shared" ref="O22:O23" si="10">IF(K22="LESS",(J22%*M22),"0")</f>
        <v>0</v>
      </c>
      <c r="P22" s="10">
        <f t="shared" ref="P22:P23" si="11">L22-I22-O22</f>
        <v>1224.4000000000233</v>
      </c>
      <c r="Q22" s="46">
        <v>60.44</v>
      </c>
      <c r="R22" s="50">
        <f t="shared" ref="R22:R23" si="12">IF(K22="less",(L22-I22)*Q22,((L22-I22)+N22)*Q22)</f>
        <v>77554.867328001463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114580.66</v>
      </c>
      <c r="E23" s="82">
        <v>114621.68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41.019999999989523</v>
      </c>
      <c r="M23" s="10">
        <f t="shared" si="8"/>
        <v>41.019999999989523</v>
      </c>
      <c r="N23" s="10">
        <f t="shared" si="9"/>
        <v>0</v>
      </c>
      <c r="O23" s="12">
        <f t="shared" si="10"/>
        <v>0</v>
      </c>
      <c r="P23" s="10">
        <f t="shared" si="11"/>
        <v>41.019999999989523</v>
      </c>
      <c r="Q23" s="46">
        <v>60.44</v>
      </c>
      <c r="R23" s="50">
        <f t="shared" si="12"/>
        <v>2479.2487999993668</v>
      </c>
      <c r="T23" s="13" t="s">
        <v>262</v>
      </c>
      <c r="U23" s="4" t="s">
        <v>19</v>
      </c>
      <c r="V23" s="54">
        <v>80</v>
      </c>
      <c r="W23" s="2"/>
      <c r="X23" s="13" t="s">
        <v>324</v>
      </c>
      <c r="Y23" s="4" t="s">
        <v>19</v>
      </c>
      <c r="Z23" s="54">
        <v>10000</v>
      </c>
    </row>
    <row r="24" spans="1:26" x14ac:dyDescent="0.25">
      <c r="A24" s="148"/>
      <c r="B24" s="16"/>
      <c r="C24" s="16"/>
      <c r="D24" s="16"/>
      <c r="E24" s="2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333</v>
      </c>
      <c r="U24" s="4" t="s">
        <v>77</v>
      </c>
      <c r="V24" s="54">
        <v>910</v>
      </c>
      <c r="W24" s="2"/>
      <c r="X24" s="13" t="s">
        <v>335</v>
      </c>
      <c r="Y24" s="4" t="s">
        <v>19</v>
      </c>
      <c r="Z24" s="54">
        <v>9000</v>
      </c>
    </row>
    <row r="25" spans="1:26" x14ac:dyDescent="0.25">
      <c r="A25" s="148"/>
      <c r="B25" s="4" t="s">
        <v>9</v>
      </c>
      <c r="C25" s="4" t="s">
        <v>11</v>
      </c>
      <c r="D25" s="11">
        <v>2441103.7999999998</v>
      </c>
      <c r="E25" s="11">
        <v>2441103.7999999998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0</v>
      </c>
      <c r="M25" s="10">
        <f t="shared" ref="M25:M26" si="14">L25-H25-I25</f>
        <v>0</v>
      </c>
      <c r="N25" s="10">
        <f t="shared" ref="N25:N26" si="15">J25%*M25</f>
        <v>0</v>
      </c>
      <c r="O25" s="12" t="str">
        <f t="shared" ref="O25:O26" si="16">IF(K25="LESS",(J25%*M25),"0")</f>
        <v>0</v>
      </c>
      <c r="P25" s="10">
        <f t="shared" ref="P25:P26" si="17">L25-I25-O25</f>
        <v>0</v>
      </c>
      <c r="Q25" s="48">
        <v>78.31</v>
      </c>
      <c r="R25" s="50">
        <f t="shared" ref="R25:R26" si="18">IF(K25="less",(L25-I25)*Q25,((L25-I25)+N25)*Q25)</f>
        <v>0</v>
      </c>
      <c r="T25" s="13" t="s">
        <v>334</v>
      </c>
      <c r="U25" s="4" t="s">
        <v>190</v>
      </c>
      <c r="V25" s="54">
        <v>2000</v>
      </c>
      <c r="W25" s="2"/>
      <c r="X25" s="13" t="s">
        <v>192</v>
      </c>
      <c r="Y25" s="4" t="s">
        <v>19</v>
      </c>
      <c r="Z25" s="54">
        <v>15000</v>
      </c>
    </row>
    <row r="26" spans="1:26" x14ac:dyDescent="0.25">
      <c r="A26" s="148"/>
      <c r="B26" s="4" t="s">
        <v>10</v>
      </c>
      <c r="C26" s="4" t="s">
        <v>12</v>
      </c>
      <c r="D26" s="11">
        <v>1029055</v>
      </c>
      <c r="E26" s="11">
        <v>1029449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394</v>
      </c>
      <c r="M26" s="10">
        <f t="shared" si="14"/>
        <v>394</v>
      </c>
      <c r="N26" s="10">
        <f t="shared" si="15"/>
        <v>17.336000000000002</v>
      </c>
      <c r="O26" s="12">
        <f t="shared" si="16"/>
        <v>17.336000000000002</v>
      </c>
      <c r="P26" s="10">
        <f t="shared" si="17"/>
        <v>376.66399999999999</v>
      </c>
      <c r="Q26" s="48">
        <v>78.31</v>
      </c>
      <c r="R26" s="50">
        <f t="shared" si="18"/>
        <v>30854.14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200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158956.73612800083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1131</v>
      </c>
      <c r="D29" s="4">
        <v>60.44</v>
      </c>
      <c r="E29" s="80">
        <f>C29*D29</f>
        <v>68357.64</v>
      </c>
      <c r="F29" s="4" t="s">
        <v>3</v>
      </c>
      <c r="G29" s="4">
        <v>1</v>
      </c>
      <c r="H29" s="4">
        <v>200</v>
      </c>
      <c r="I29" s="5">
        <f>G29*H29</f>
        <v>200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71347.64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>
        <v>2990</v>
      </c>
      <c r="F30" s="4" t="s">
        <v>110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57190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9"/>
      <c r="B31" s="6"/>
      <c r="C31" s="4"/>
      <c r="D31" s="4"/>
      <c r="E31" s="4"/>
      <c r="F31" s="4" t="s">
        <v>317</v>
      </c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144799.09612800082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143" t="s">
        <v>32</v>
      </c>
      <c r="E32" s="144">
        <f>SUM(E29:E30)</f>
        <v>71347.64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103">
        <v>563366.43999999994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23190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>
        <v>34000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708165.53612800082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57190</v>
      </c>
      <c r="F36" s="33"/>
      <c r="G36" s="33"/>
      <c r="H36" s="23" t="s">
        <v>32</v>
      </c>
      <c r="I36" s="36">
        <f>SUM(I29:I35)</f>
        <v>200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42">
        <v>708170</v>
      </c>
      <c r="T36" s="55"/>
      <c r="U36" s="56" t="s">
        <v>49</v>
      </c>
      <c r="V36" s="57">
        <f>SUM(V23:V35)</f>
        <v>2990</v>
      </c>
      <c r="X36" s="55"/>
      <c r="Y36" s="56" t="s">
        <v>49</v>
      </c>
      <c r="Z36" s="57">
        <f>SUM(Z23:Z35)</f>
        <v>34000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1" bottom="0.21" header="0.3" footer="0.3"/>
  <pageSetup paperSize="5" scale="98" orientation="landscape" verticalDpi="0" r:id="rId1"/>
  <colBreaks count="1" manualBreakCount="1">
    <brk id="1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G22" workbookViewId="0">
      <selection activeCell="R36" sqref="R36"/>
    </sheetView>
  </sheetViews>
  <sheetFormatPr defaultRowHeight="15" x14ac:dyDescent="0.25"/>
  <cols>
    <col min="1" max="1" width="11.28515625" customWidth="1"/>
    <col min="2" max="2" width="22.28515625" bestFit="1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4.140625" bestFit="1" customWidth="1"/>
    <col min="20" max="20" width="20.7109375" customWidth="1"/>
    <col min="21" max="21" width="10.7109375" customWidth="1"/>
    <col min="23" max="23" width="3" customWidth="1"/>
    <col min="24" max="24" width="18.5703125" customWidth="1"/>
    <col min="25" max="25" width="10.710937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121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41674</v>
      </c>
      <c r="U1" s="146"/>
      <c r="V1" s="146"/>
      <c r="W1" s="146"/>
      <c r="X1" s="146"/>
      <c r="Y1" s="146"/>
      <c r="Z1" s="146"/>
    </row>
    <row r="2" spans="1:26" x14ac:dyDescent="0.25">
      <c r="A2" s="147" t="s">
        <v>91</v>
      </c>
      <c r="B2" s="13" t="s">
        <v>6</v>
      </c>
      <c r="C2" s="117" t="s">
        <v>11</v>
      </c>
      <c r="D2" s="122">
        <v>4434374</v>
      </c>
      <c r="E2" s="119">
        <v>4434968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594</v>
      </c>
      <c r="M2" s="10">
        <f>L2-H2-I2</f>
        <v>594</v>
      </c>
      <c r="N2" s="10">
        <f>J2%*M2</f>
        <v>16.631999999999998</v>
      </c>
      <c r="O2" s="12">
        <f>IF(K2="LESS",(J2%*M2),"0")</f>
        <v>16.631999999999998</v>
      </c>
      <c r="P2" s="10">
        <f>L2-I2-O2</f>
        <v>577.36800000000005</v>
      </c>
      <c r="Q2" s="11">
        <v>60.44</v>
      </c>
      <c r="R2" s="28">
        <f>IF(K2="less",(L2-I2)*Q2,((L2-I2)+N2)*Q2)</f>
        <v>35901.360000000001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117" t="s">
        <v>12</v>
      </c>
      <c r="D3" s="123">
        <v>574746.80000000005</v>
      </c>
      <c r="E3" s="119">
        <v>575321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574.19999999995343</v>
      </c>
      <c r="M3" s="10">
        <f t="shared" ref="M3:M7" si="1">L3-H3-I3</f>
        <v>574.19999999995343</v>
      </c>
      <c r="N3" s="10">
        <f t="shared" ref="N3:N7" si="2">J3%*M3</f>
        <v>27.561599999997764</v>
      </c>
      <c r="O3" s="12" t="str">
        <f t="shared" ref="O3:O7" si="3">IF(K3="LESS",(J3%*M3),"0")</f>
        <v>0</v>
      </c>
      <c r="P3" s="10">
        <f t="shared" ref="P3:P7" si="4">L3-I3-O3</f>
        <v>574.19999999995343</v>
      </c>
      <c r="Q3" s="11">
        <v>60.44</v>
      </c>
      <c r="R3" s="28">
        <f t="shared" ref="R3:R7" si="5">IF(K3="less",(L3-I3)*Q3,((L3-I3)+N3)*Q3)</f>
        <v>36370.47110399705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117" t="s">
        <v>11</v>
      </c>
      <c r="D4" s="124">
        <v>101345.24</v>
      </c>
      <c r="E4" s="66">
        <v>101350.24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5</v>
      </c>
      <c r="M4" s="10">
        <f t="shared" si="1"/>
        <v>5</v>
      </c>
      <c r="N4" s="10">
        <f t="shared" si="2"/>
        <v>0</v>
      </c>
      <c r="O4" s="12">
        <f t="shared" si="3"/>
        <v>0</v>
      </c>
      <c r="P4" s="10">
        <f t="shared" si="4"/>
        <v>5</v>
      </c>
      <c r="Q4" s="11">
        <v>60.44</v>
      </c>
      <c r="R4" s="28">
        <f t="shared" si="5"/>
        <v>302.2</v>
      </c>
      <c r="S4" s="14"/>
      <c r="T4" s="13" t="s">
        <v>132</v>
      </c>
      <c r="U4" s="4" t="s">
        <v>19</v>
      </c>
      <c r="V4" s="54">
        <v>4135</v>
      </c>
      <c r="W4" s="2"/>
      <c r="X4" s="13">
        <v>2636</v>
      </c>
      <c r="Y4" s="4" t="s">
        <v>19</v>
      </c>
      <c r="Z4" s="54">
        <v>1000</v>
      </c>
    </row>
    <row r="5" spans="1:26" x14ac:dyDescent="0.25">
      <c r="A5" s="148"/>
      <c r="B5" s="29"/>
      <c r="C5" s="118"/>
      <c r="D5" s="123"/>
      <c r="E5" s="120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133</v>
      </c>
      <c r="U5" s="4" t="s">
        <v>134</v>
      </c>
      <c r="V5" s="54">
        <v>50</v>
      </c>
      <c r="W5" s="2"/>
      <c r="X5" s="13" t="s">
        <v>148</v>
      </c>
      <c r="Y5" s="4" t="s">
        <v>19</v>
      </c>
      <c r="Z5" s="54">
        <v>2000</v>
      </c>
    </row>
    <row r="6" spans="1:26" x14ac:dyDescent="0.25">
      <c r="A6" s="148"/>
      <c r="B6" s="13" t="s">
        <v>9</v>
      </c>
      <c r="C6" s="117" t="s">
        <v>11</v>
      </c>
      <c r="D6" s="124">
        <v>2425150.6</v>
      </c>
      <c r="E6" s="119">
        <v>2425939.6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789</v>
      </c>
      <c r="M6" s="10">
        <f t="shared" si="1"/>
        <v>789</v>
      </c>
      <c r="N6" s="10">
        <f t="shared" si="2"/>
        <v>41.422499999999999</v>
      </c>
      <c r="O6" s="12" t="str">
        <f t="shared" si="3"/>
        <v>0</v>
      </c>
      <c r="P6" s="10">
        <f t="shared" si="4"/>
        <v>789</v>
      </c>
      <c r="Q6" s="4">
        <v>79.209999999999994</v>
      </c>
      <c r="R6" s="28">
        <f t="shared" si="5"/>
        <v>65777.766224999999</v>
      </c>
      <c r="T6" s="13" t="s">
        <v>133</v>
      </c>
      <c r="U6" s="4" t="s">
        <v>130</v>
      </c>
      <c r="V6" s="54">
        <v>96</v>
      </c>
      <c r="W6" s="2"/>
      <c r="X6" s="13" t="s">
        <v>149</v>
      </c>
      <c r="Y6" s="4" t="s">
        <v>19</v>
      </c>
      <c r="Z6" s="54">
        <v>500</v>
      </c>
    </row>
    <row r="7" spans="1:26" ht="15.75" thickBot="1" x14ac:dyDescent="0.3">
      <c r="A7" s="148"/>
      <c r="B7" s="13" t="s">
        <v>10</v>
      </c>
      <c r="C7" s="117" t="s">
        <v>12</v>
      </c>
      <c r="D7" s="125">
        <v>1016852</v>
      </c>
      <c r="E7" s="119">
        <v>1017510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658</v>
      </c>
      <c r="M7" s="10">
        <f t="shared" si="1"/>
        <v>658</v>
      </c>
      <c r="N7" s="10">
        <f t="shared" si="2"/>
        <v>28.952000000000002</v>
      </c>
      <c r="O7" s="12">
        <f t="shared" si="3"/>
        <v>28.952000000000002</v>
      </c>
      <c r="P7" s="10">
        <f t="shared" si="4"/>
        <v>629.048</v>
      </c>
      <c r="Q7" s="4">
        <v>79.209999999999994</v>
      </c>
      <c r="R7" s="28">
        <f t="shared" si="5"/>
        <v>52120.179999999993</v>
      </c>
      <c r="S7" s="14"/>
      <c r="T7" s="13" t="s">
        <v>135</v>
      </c>
      <c r="U7" s="4" t="s">
        <v>136</v>
      </c>
      <c r="V7" s="54">
        <v>800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68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1432</v>
      </c>
      <c r="T8" s="13" t="s">
        <v>137</v>
      </c>
      <c r="U8" s="4" t="s">
        <v>77</v>
      </c>
      <c r="V8" s="54">
        <v>800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191903.97732899705</v>
      </c>
      <c r="T9" s="13" t="s">
        <v>138</v>
      </c>
      <c r="U9" s="4" t="s">
        <v>62</v>
      </c>
      <c r="V9" s="54">
        <v>500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6">
        <v>27341</v>
      </c>
      <c r="F10" s="4" t="s">
        <v>43</v>
      </c>
      <c r="G10" s="4">
        <v>5.5</v>
      </c>
      <c r="H10" s="4">
        <v>200</v>
      </c>
      <c r="I10" s="5">
        <f>G10*H10</f>
        <v>1100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72271.199999999997</v>
      </c>
      <c r="T10" s="13" t="s">
        <v>135</v>
      </c>
      <c r="U10" s="4" t="s">
        <v>19</v>
      </c>
      <c r="V10" s="54">
        <v>1000</v>
      </c>
      <c r="W10" s="2"/>
      <c r="X10" s="13"/>
      <c r="Y10" s="4"/>
      <c r="Z10" s="54"/>
    </row>
    <row r="11" spans="1:26" x14ac:dyDescent="0.25">
      <c r="A11" s="148"/>
      <c r="B11" s="13" t="s">
        <v>35</v>
      </c>
      <c r="C11" s="4">
        <v>5</v>
      </c>
      <c r="D11" s="4">
        <v>60.44</v>
      </c>
      <c r="E11" s="6">
        <f>C11*D11</f>
        <v>302.2</v>
      </c>
      <c r="F11" s="4" t="s">
        <v>54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3500</v>
      </c>
      <c r="T11" s="13" t="s">
        <v>139</v>
      </c>
      <c r="U11" s="4" t="s">
        <v>140</v>
      </c>
      <c r="V11" s="54">
        <v>1900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40</v>
      </c>
      <c r="G12" s="4"/>
      <c r="H12" s="4"/>
      <c r="I12" s="5">
        <f t="shared" si="6"/>
        <v>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123132.77732899705</v>
      </c>
      <c r="T12" s="13" t="s">
        <v>141</v>
      </c>
      <c r="U12" s="4" t="s">
        <v>19</v>
      </c>
      <c r="V12" s="54">
        <v>16900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6">
        <v>44628</v>
      </c>
      <c r="F13" s="4" t="s">
        <v>90</v>
      </c>
      <c r="G13" s="4">
        <v>1</v>
      </c>
      <c r="H13" s="4">
        <v>96</v>
      </c>
      <c r="I13" s="5">
        <f t="shared" si="6"/>
        <v>96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663100</v>
      </c>
      <c r="T13" s="13" t="s">
        <v>147</v>
      </c>
      <c r="U13" s="4" t="s">
        <v>19</v>
      </c>
      <c r="V13" s="54">
        <v>125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6">
        <f>SUM(E10:E13)</f>
        <v>72271.199999999997</v>
      </c>
      <c r="F14" s="4" t="s">
        <v>67</v>
      </c>
      <c r="G14" s="4">
        <v>1</v>
      </c>
      <c r="H14" s="4">
        <v>236</v>
      </c>
      <c r="I14" s="5">
        <f t="shared" si="6"/>
        <v>236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38">
        <v>688315</v>
      </c>
      <c r="T14" s="13" t="s">
        <v>142</v>
      </c>
      <c r="U14" s="4" t="s">
        <v>77</v>
      </c>
      <c r="V14" s="54">
        <v>3022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 t="s">
        <v>143</v>
      </c>
      <c r="U15" s="4" t="s">
        <v>19</v>
      </c>
      <c r="V15" s="54">
        <v>500</v>
      </c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148347.77732899704</v>
      </c>
      <c r="T16" s="13" t="s">
        <v>144</v>
      </c>
      <c r="U16" s="4" t="s">
        <v>19</v>
      </c>
      <c r="V16" s="54">
        <v>10000</v>
      </c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24">
        <v>3500</v>
      </c>
      <c r="F17" s="4"/>
      <c r="G17" s="4"/>
      <c r="H17" s="4"/>
      <c r="I17" s="5">
        <f t="shared" si="6"/>
        <v>0</v>
      </c>
      <c r="J17" s="2"/>
      <c r="K17" s="2"/>
      <c r="L17" s="64"/>
      <c r="M17" s="64"/>
      <c r="N17" s="64"/>
      <c r="O17" s="64"/>
      <c r="P17" s="64"/>
      <c r="Q17" s="64"/>
      <c r="R17" s="37"/>
      <c r="T17" s="13" t="s">
        <v>145</v>
      </c>
      <c r="U17" s="4" t="s">
        <v>146</v>
      </c>
      <c r="V17" s="54">
        <v>4800</v>
      </c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6">
        <f>SUM(E16:E17)</f>
        <v>3500</v>
      </c>
      <c r="F18" s="33"/>
      <c r="G18" s="33"/>
      <c r="H18" s="23" t="s">
        <v>32</v>
      </c>
      <c r="I18" s="36">
        <f>SUM(I10:I17)</f>
        <v>1432</v>
      </c>
      <c r="J18" s="33"/>
      <c r="K18" s="33"/>
      <c r="L18" s="33"/>
      <c r="M18" s="33"/>
      <c r="N18" s="33"/>
      <c r="O18" s="33"/>
      <c r="P18" s="33"/>
      <c r="Q18" s="33"/>
      <c r="R18" s="34"/>
      <c r="T18" s="55"/>
      <c r="U18" s="56" t="s">
        <v>49</v>
      </c>
      <c r="V18" s="57">
        <f>SUM(V4:V17)</f>
        <v>44628</v>
      </c>
      <c r="W18" s="2"/>
      <c r="X18" s="8"/>
      <c r="Y18" s="58" t="s">
        <v>49</v>
      </c>
      <c r="Z18" s="60">
        <f>SUM(Z4:Z17)</f>
        <v>3500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110" t="s">
        <v>14</v>
      </c>
      <c r="F20" s="25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92</v>
      </c>
      <c r="B21" s="4" t="s">
        <v>6</v>
      </c>
      <c r="C21" s="4" t="s">
        <v>11</v>
      </c>
      <c r="D21" s="89">
        <v>4434968</v>
      </c>
      <c r="E21" s="101">
        <v>4437209</v>
      </c>
      <c r="F21" s="13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2241</v>
      </c>
      <c r="M21" s="10">
        <f>L21-H21-I21</f>
        <v>2241</v>
      </c>
      <c r="N21" s="10">
        <f>J21%*M21</f>
        <v>62.74799999999999</v>
      </c>
      <c r="O21" s="12">
        <f>IF(K21="LESS",(J21%*M21),"0")</f>
        <v>62.74799999999999</v>
      </c>
      <c r="P21" s="10">
        <f>L21-I21-O21</f>
        <v>2178.252</v>
      </c>
      <c r="Q21" s="46">
        <v>60.44</v>
      </c>
      <c r="R21" s="50">
        <f>IF(K21="less",(L21-I21)*Q21,((L21-I21)+N21)*Q21)</f>
        <v>135446.04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89">
        <v>575321</v>
      </c>
      <c r="E22" s="91">
        <v>575564.69999999995</v>
      </c>
      <c r="F22" s="13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243.69999999995343</v>
      </c>
      <c r="M22" s="10">
        <f t="shared" ref="M22:M23" si="8">L22-H22-I22</f>
        <v>243.69999999995343</v>
      </c>
      <c r="N22" s="10">
        <f t="shared" ref="N22:N23" si="9">J22%*M22</f>
        <v>11.697599999997765</v>
      </c>
      <c r="O22" s="12" t="str">
        <f t="shared" ref="O22:O23" si="10">IF(K22="LESS",(J22%*M22),"0")</f>
        <v>0</v>
      </c>
      <c r="P22" s="10">
        <f t="shared" ref="P22:P23" si="11">L22-I22-O22</f>
        <v>243.69999999995343</v>
      </c>
      <c r="Q22" s="46">
        <v>60.44</v>
      </c>
      <c r="R22" s="50">
        <f t="shared" ref="R22:R23" si="12">IF(K22="less",(L22-I22)*Q22,((L22-I22)+N22)*Q22)</f>
        <v>15436.23094399705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8">
        <v>101350.24</v>
      </c>
      <c r="E23" s="112">
        <v>101350.24</v>
      </c>
      <c r="F23" s="13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150</v>
      </c>
      <c r="U23" s="4" t="s">
        <v>62</v>
      </c>
      <c r="V23" s="54">
        <v>1511</v>
      </c>
      <c r="W23" s="2"/>
      <c r="X23" s="13"/>
      <c r="Y23" s="4"/>
      <c r="Z23" s="54"/>
    </row>
    <row r="24" spans="1:26" x14ac:dyDescent="0.25">
      <c r="A24" s="148"/>
      <c r="B24" s="16"/>
      <c r="C24" s="16"/>
      <c r="D24" s="90"/>
      <c r="E24" s="91"/>
      <c r="F24" s="29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/>
      <c r="U24" s="4"/>
      <c r="V24" s="54"/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89">
        <v>2425939.6</v>
      </c>
      <c r="E25" s="101">
        <v>2426320.5</v>
      </c>
      <c r="F25" s="13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380.89999999990687</v>
      </c>
      <c r="M25" s="10">
        <f t="shared" ref="M25:M26" si="14">L25-H25-I25</f>
        <v>380.89999999990687</v>
      </c>
      <c r="N25" s="10">
        <f t="shared" ref="N25:N26" si="15">J25%*M25</f>
        <v>19.997249999995109</v>
      </c>
      <c r="O25" s="12" t="str">
        <f t="shared" ref="O25:O26" si="16">IF(K25="LESS",(J25%*M25),"0")</f>
        <v>0</v>
      </c>
      <c r="P25" s="10">
        <f t="shared" ref="P25:P26" si="17">L25-I25-O25</f>
        <v>380.89999999990687</v>
      </c>
      <c r="Q25" s="48">
        <v>79.209999999999994</v>
      </c>
      <c r="R25" s="50">
        <f t="shared" ref="R25:R26" si="18">IF(K25="less",(L25-I25)*Q25,((L25-I25)+N25)*Q25)</f>
        <v>31755.071172492233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89">
        <v>1017510</v>
      </c>
      <c r="E26" s="126">
        <v>1017510</v>
      </c>
      <c r="F26" s="13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6"/>
      <c r="F27" s="165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300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113" t="s">
        <v>2</v>
      </c>
      <c r="F28" s="5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182937.34211648928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35</v>
      </c>
      <c r="C29" s="4"/>
      <c r="D29" s="4"/>
      <c r="E29" s="114">
        <v>0</v>
      </c>
      <c r="F29" s="13" t="s">
        <v>3</v>
      </c>
      <c r="G29" s="4">
        <v>1.5</v>
      </c>
      <c r="H29" s="4">
        <v>200</v>
      </c>
      <c r="I29" s="5">
        <f t="shared" ref="I29:I35" si="19">G29*H29</f>
        <v>300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1511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114">
        <v>1511</v>
      </c>
      <c r="F30" s="13" t="s">
        <v>57</v>
      </c>
      <c r="G30" s="4"/>
      <c r="H30" s="4"/>
      <c r="I30" s="5">
        <f t="shared" si="19"/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27341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13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208767.34211648928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115">
        <f>SUM(E29:E30)</f>
        <v>1511</v>
      </c>
      <c r="F32" s="13"/>
      <c r="G32" s="4"/>
      <c r="H32" s="4"/>
      <c r="I32" s="5">
        <f t="shared" si="19"/>
        <v>0</v>
      </c>
      <c r="J32" s="2"/>
      <c r="K32" s="2"/>
      <c r="L32" s="163" t="s">
        <v>55</v>
      </c>
      <c r="M32" s="163"/>
      <c r="N32" s="163"/>
      <c r="O32" s="163"/>
      <c r="P32" s="163"/>
      <c r="Q32" s="163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62"/>
      <c r="F33" s="13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38">
        <v>148347.78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114">
        <v>27341</v>
      </c>
      <c r="F34" s="13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116"/>
      <c r="F35" s="13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357115.12211648928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115">
        <f>SUM(E34:E35)</f>
        <v>27341</v>
      </c>
      <c r="F36" s="3"/>
      <c r="G36" s="33"/>
      <c r="H36" s="23" t="s">
        <v>32</v>
      </c>
      <c r="I36" s="36">
        <f>SUM(I29:I35)</f>
        <v>300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03">
        <v>357145</v>
      </c>
      <c r="T36" s="55"/>
      <c r="U36" s="56" t="s">
        <v>49</v>
      </c>
      <c r="V36" s="57">
        <f>SUM(V23:V35)</f>
        <v>1511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107"/>
      <c r="Q37" s="107"/>
      <c r="R37" s="107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" bottom="0.2" header="0.3" footer="0.3"/>
  <pageSetup paperSize="5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E21" workbookViewId="0">
      <selection activeCell="F37" sqref="F37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3.7109375" bestFit="1" customWidth="1"/>
    <col min="20" max="20" width="20.7109375" customWidth="1"/>
    <col min="21" max="21" width="10.7109375" customWidth="1"/>
    <col min="22" max="22" width="10.85546875" bestFit="1" customWidth="1"/>
    <col min="23" max="23" width="3" customWidth="1"/>
    <col min="24" max="24" width="18.5703125" customWidth="1"/>
    <col min="25" max="25" width="10.710937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41702</v>
      </c>
      <c r="U1" s="146"/>
      <c r="V1" s="146"/>
      <c r="W1" s="146"/>
      <c r="X1" s="146"/>
      <c r="Y1" s="146"/>
      <c r="Z1" s="146"/>
    </row>
    <row r="2" spans="1:26" x14ac:dyDescent="0.25">
      <c r="A2" s="147" t="s">
        <v>93</v>
      </c>
      <c r="B2" s="13" t="s">
        <v>6</v>
      </c>
      <c r="C2" s="4" t="s">
        <v>11</v>
      </c>
      <c r="D2" s="101">
        <v>4437209</v>
      </c>
      <c r="E2" s="11">
        <v>4437785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576</v>
      </c>
      <c r="M2" s="10">
        <f>L2-H2-I2</f>
        <v>576</v>
      </c>
      <c r="N2" s="10">
        <f>J2%*M2</f>
        <v>16.128</v>
      </c>
      <c r="O2" s="12">
        <f>IF(K2="LESS",(J2%*M2),"0")</f>
        <v>16.128</v>
      </c>
      <c r="P2" s="10">
        <f>L2-I2-O2</f>
        <v>559.87199999999996</v>
      </c>
      <c r="Q2" s="11">
        <v>60.44</v>
      </c>
      <c r="R2" s="28">
        <f>IF(K2="less",(L2-I2)*Q2,((L2-I2)+N2)*Q2)</f>
        <v>34813.440000000002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91">
        <v>575564.69999999995</v>
      </c>
      <c r="E3" s="11">
        <v>577011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1446.3000000000466</v>
      </c>
      <c r="M3" s="10">
        <f t="shared" ref="M3:M7" si="1">L3-H3-I3</f>
        <v>1446.3000000000466</v>
      </c>
      <c r="N3" s="10">
        <f t="shared" ref="N3:N7" si="2">J3%*M3</f>
        <v>69.422400000002241</v>
      </c>
      <c r="O3" s="12" t="str">
        <f t="shared" ref="O3:O7" si="3">IF(K3="LESS",(J3%*M3),"0")</f>
        <v>0</v>
      </c>
      <c r="P3" s="10">
        <f t="shared" ref="P3:P7" si="4">L3-I3-O3</f>
        <v>1446.3000000000466</v>
      </c>
      <c r="Q3" s="11">
        <v>60.44</v>
      </c>
      <c r="R3" s="28">
        <f t="shared" ref="R3:R7" si="5">IF(K3="less",(L3-I3)*Q3,((L3-I3)+N3)*Q3)</f>
        <v>91610.261856002937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88">
        <v>101350.24</v>
      </c>
      <c r="E4" s="88">
        <v>101350.24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0</v>
      </c>
      <c r="M4" s="10">
        <f t="shared" si="1"/>
        <v>0</v>
      </c>
      <c r="N4" s="10">
        <f t="shared" si="2"/>
        <v>0</v>
      </c>
      <c r="O4" s="12">
        <f t="shared" si="3"/>
        <v>0</v>
      </c>
      <c r="P4" s="10">
        <f t="shared" si="4"/>
        <v>0</v>
      </c>
      <c r="Q4" s="11">
        <v>60.44</v>
      </c>
      <c r="R4" s="28">
        <f t="shared" si="5"/>
        <v>0</v>
      </c>
      <c r="S4" s="14"/>
      <c r="T4" s="13" t="s">
        <v>151</v>
      </c>
      <c r="U4" s="4" t="s">
        <v>48</v>
      </c>
      <c r="V4" s="54">
        <v>1000</v>
      </c>
      <c r="W4" s="2"/>
      <c r="X4" s="13" t="s">
        <v>63</v>
      </c>
      <c r="Y4" s="4" t="s">
        <v>19</v>
      </c>
      <c r="Z4" s="54">
        <v>3022</v>
      </c>
    </row>
    <row r="5" spans="1:26" x14ac:dyDescent="0.25">
      <c r="A5" s="148"/>
      <c r="B5" s="29"/>
      <c r="C5" s="16"/>
      <c r="D5" s="91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152</v>
      </c>
      <c r="U5" s="4" t="s">
        <v>77</v>
      </c>
      <c r="V5" s="54">
        <v>605</v>
      </c>
      <c r="W5" s="2"/>
      <c r="X5" s="13" t="s">
        <v>165</v>
      </c>
      <c r="Y5" s="4" t="s">
        <v>19</v>
      </c>
      <c r="Z5" s="54">
        <v>800</v>
      </c>
    </row>
    <row r="6" spans="1:26" x14ac:dyDescent="0.25">
      <c r="A6" s="148"/>
      <c r="B6" s="13" t="s">
        <v>9</v>
      </c>
      <c r="C6" s="4" t="s">
        <v>11</v>
      </c>
      <c r="D6" s="101">
        <v>2426320.5</v>
      </c>
      <c r="E6" s="11">
        <v>2427284.7000000002</v>
      </c>
      <c r="F6" s="4"/>
      <c r="G6" s="4"/>
      <c r="H6" s="12">
        <f t="shared" si="0"/>
        <v>0</v>
      </c>
      <c r="I6" s="19">
        <v>1</v>
      </c>
      <c r="J6" s="5">
        <v>5.25</v>
      </c>
      <c r="K6" s="5" t="s">
        <v>19</v>
      </c>
      <c r="L6" s="10">
        <f>E6-D6</f>
        <v>964.20000000018626</v>
      </c>
      <c r="M6" s="10">
        <f t="shared" si="1"/>
        <v>963.20000000018626</v>
      </c>
      <c r="N6" s="10">
        <f t="shared" si="2"/>
        <v>50.568000000009775</v>
      </c>
      <c r="O6" s="12" t="str">
        <f t="shared" si="3"/>
        <v>0</v>
      </c>
      <c r="P6" s="10">
        <f t="shared" si="4"/>
        <v>963.20000000018626</v>
      </c>
      <c r="Q6" s="4">
        <v>79.209999999999994</v>
      </c>
      <c r="R6" s="28">
        <f t="shared" si="5"/>
        <v>80300.563280015514</v>
      </c>
      <c r="T6" s="13" t="s">
        <v>153</v>
      </c>
      <c r="U6" s="4" t="s">
        <v>77</v>
      </c>
      <c r="V6" s="54">
        <v>3630</v>
      </c>
      <c r="W6" s="2"/>
      <c r="X6" s="13" t="s">
        <v>166</v>
      </c>
      <c r="Y6" s="4" t="s">
        <v>19</v>
      </c>
      <c r="Z6" s="54">
        <v>500</v>
      </c>
    </row>
    <row r="7" spans="1:26" x14ac:dyDescent="0.25">
      <c r="A7" s="148"/>
      <c r="B7" s="13" t="s">
        <v>10</v>
      </c>
      <c r="C7" s="4" t="s">
        <v>12</v>
      </c>
      <c r="D7" s="89">
        <v>1017510</v>
      </c>
      <c r="E7" s="11">
        <v>1018182</v>
      </c>
      <c r="F7" s="4"/>
      <c r="G7" s="4"/>
      <c r="H7" s="12">
        <f t="shared" si="0"/>
        <v>0</v>
      </c>
      <c r="I7" s="19">
        <v>2</v>
      </c>
      <c r="J7" s="5">
        <v>4.4000000000000004</v>
      </c>
      <c r="K7" s="5" t="s">
        <v>20</v>
      </c>
      <c r="L7" s="10">
        <f>E7-D7</f>
        <v>672</v>
      </c>
      <c r="M7" s="10">
        <f t="shared" si="1"/>
        <v>670</v>
      </c>
      <c r="N7" s="10">
        <f t="shared" si="2"/>
        <v>29.480000000000004</v>
      </c>
      <c r="O7" s="12">
        <f t="shared" si="3"/>
        <v>29.480000000000004</v>
      </c>
      <c r="P7" s="10">
        <f t="shared" si="4"/>
        <v>640.52</v>
      </c>
      <c r="Q7" s="4">
        <v>79.209999999999994</v>
      </c>
      <c r="R7" s="28">
        <f t="shared" si="5"/>
        <v>53070.7</v>
      </c>
      <c r="S7" s="14"/>
      <c r="T7" s="13" t="s">
        <v>132</v>
      </c>
      <c r="U7" s="4" t="s">
        <v>154</v>
      </c>
      <c r="V7" s="54">
        <v>1550</v>
      </c>
      <c r="W7" s="2"/>
      <c r="X7" s="13" t="s">
        <v>167</v>
      </c>
      <c r="Y7" s="4" t="s">
        <v>19</v>
      </c>
      <c r="Z7" s="54">
        <v>5770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2155</v>
      </c>
      <c r="T8" s="13" t="s">
        <v>155</v>
      </c>
      <c r="U8" s="4" t="s">
        <v>156</v>
      </c>
      <c r="V8" s="54">
        <v>1750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261949.96513601847</v>
      </c>
      <c r="T9" s="13" t="s">
        <v>157</v>
      </c>
      <c r="U9" s="4" t="s">
        <v>158</v>
      </c>
      <c r="V9" s="54">
        <v>400</v>
      </c>
      <c r="W9" s="2"/>
      <c r="X9" s="13"/>
      <c r="Y9" s="4"/>
      <c r="Z9" s="54"/>
    </row>
    <row r="10" spans="1:26" ht="15.75" thickBot="1" x14ac:dyDescent="0.3">
      <c r="A10" s="148"/>
      <c r="B10" s="13" t="s">
        <v>33</v>
      </c>
      <c r="C10" s="4"/>
      <c r="D10" s="4"/>
      <c r="E10" s="6">
        <v>26649</v>
      </c>
      <c r="F10" s="4" t="s">
        <v>43</v>
      </c>
      <c r="G10" s="4">
        <v>5</v>
      </c>
      <c r="H10" s="4">
        <v>200</v>
      </c>
      <c r="I10" s="5">
        <f>G10*H10</f>
        <v>1000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89953.64</v>
      </c>
      <c r="T10" s="67" t="s">
        <v>159</v>
      </c>
      <c r="U10" s="4" t="s">
        <v>19</v>
      </c>
      <c r="V10" s="54">
        <v>850</v>
      </c>
      <c r="W10" s="2"/>
      <c r="X10" s="13"/>
      <c r="Y10" s="4"/>
      <c r="Z10" s="54"/>
    </row>
    <row r="11" spans="1:26" ht="15.75" thickBot="1" x14ac:dyDescent="0.3">
      <c r="A11" s="148"/>
      <c r="B11" s="13" t="s">
        <v>35</v>
      </c>
      <c r="C11" s="4">
        <v>806</v>
      </c>
      <c r="D11" s="4">
        <v>60.44</v>
      </c>
      <c r="E11" s="6">
        <f>C11*D11</f>
        <v>48714.64</v>
      </c>
      <c r="F11" s="4" t="s">
        <v>94</v>
      </c>
      <c r="G11" s="4">
        <v>1</v>
      </c>
      <c r="H11" s="4">
        <v>715</v>
      </c>
      <c r="I11" s="5">
        <f t="shared" ref="I11:I17" si="6">G11*H11</f>
        <v>715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10092</v>
      </c>
      <c r="T11" s="69" t="s">
        <v>160</v>
      </c>
      <c r="U11" s="66" t="s">
        <v>61</v>
      </c>
      <c r="V11" s="54">
        <v>1000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60</v>
      </c>
      <c r="G12" s="4">
        <v>2</v>
      </c>
      <c r="H12" s="4">
        <v>220</v>
      </c>
      <c r="I12" s="5">
        <f t="shared" si="6"/>
        <v>440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182088.32513601845</v>
      </c>
      <c r="T12" s="68" t="s">
        <v>161</v>
      </c>
      <c r="U12" s="4" t="s">
        <v>48</v>
      </c>
      <c r="V12" s="54">
        <v>1000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6">
        <v>14590</v>
      </c>
      <c r="F13" s="4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/>
      <c r="T13" s="13" t="s">
        <v>162</v>
      </c>
      <c r="U13" s="4" t="s">
        <v>19</v>
      </c>
      <c r="V13" s="54">
        <v>700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6">
        <f>SUM(E10:E13)</f>
        <v>89953.64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38">
        <v>357145</v>
      </c>
      <c r="T14" s="13" t="s">
        <v>163</v>
      </c>
      <c r="U14" s="4" t="s">
        <v>48</v>
      </c>
      <c r="V14" s="54">
        <v>2000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 t="s">
        <v>164</v>
      </c>
      <c r="U15" s="4" t="s">
        <v>19</v>
      </c>
      <c r="V15" s="54">
        <v>95</v>
      </c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539233.32513601845</v>
      </c>
      <c r="T16" s="13" t="s">
        <v>85</v>
      </c>
      <c r="U16" s="4" t="s">
        <v>19</v>
      </c>
      <c r="V16" s="54">
        <v>10</v>
      </c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24">
        <v>10092</v>
      </c>
      <c r="F17" s="4"/>
      <c r="G17" s="4"/>
      <c r="H17" s="4"/>
      <c r="I17" s="5">
        <f t="shared" si="6"/>
        <v>0</v>
      </c>
      <c r="J17" s="2"/>
      <c r="K17" s="2"/>
      <c r="L17" s="64"/>
      <c r="M17" s="64"/>
      <c r="N17" s="64"/>
      <c r="O17" s="64"/>
      <c r="P17" s="64"/>
      <c r="Q17" s="64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6">
        <f>SUM(E16:E17)</f>
        <v>10092</v>
      </c>
      <c r="F18" s="33"/>
      <c r="G18" s="33"/>
      <c r="H18" s="23" t="s">
        <v>32</v>
      </c>
      <c r="I18" s="36">
        <f>SUM(I10:I17)</f>
        <v>2155</v>
      </c>
      <c r="J18" s="33"/>
      <c r="K18" s="33"/>
      <c r="L18" s="33"/>
      <c r="M18" s="33"/>
      <c r="N18" s="33"/>
      <c r="O18" s="33"/>
      <c r="P18" s="33"/>
      <c r="Q18" s="33"/>
      <c r="R18" s="34"/>
      <c r="T18" s="55"/>
      <c r="U18" s="56" t="s">
        <v>49</v>
      </c>
      <c r="V18" s="57">
        <f>SUM(V4:V17)</f>
        <v>14590</v>
      </c>
      <c r="W18" s="2"/>
      <c r="X18" s="8"/>
      <c r="Y18" s="58" t="s">
        <v>49</v>
      </c>
      <c r="Z18" s="60">
        <f>SUM(Z4:Z17)</f>
        <v>10092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95</v>
      </c>
      <c r="B21" s="4" t="s">
        <v>6</v>
      </c>
      <c r="C21" s="4" t="s">
        <v>11</v>
      </c>
      <c r="D21" s="11">
        <v>4437785</v>
      </c>
      <c r="E21" s="14">
        <v>4439302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1517</v>
      </c>
      <c r="M21" s="10">
        <f>L21-H21-I21</f>
        <v>1517</v>
      </c>
      <c r="N21" s="10">
        <f>J21%*M21</f>
        <v>42.475999999999999</v>
      </c>
      <c r="O21" s="12">
        <f>IF(K21="LESS",(J21%*M21),"0")</f>
        <v>42.475999999999999</v>
      </c>
      <c r="P21" s="10">
        <f>L21-I21-O21</f>
        <v>1474.5239999999999</v>
      </c>
      <c r="Q21" s="46">
        <v>60.44</v>
      </c>
      <c r="R21" s="50">
        <f>IF(K21="less",(L21-I21)*Q21,((L21-I21)+N21)*Q21)</f>
        <v>91687.48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11">
        <v>577011</v>
      </c>
      <c r="E22">
        <v>577375.6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364.59999999997672</v>
      </c>
      <c r="M22" s="10">
        <f t="shared" ref="M22:M23" si="8">L22-H22-I22</f>
        <v>364.59999999997672</v>
      </c>
      <c r="N22" s="10">
        <f t="shared" ref="N22:N23" si="9">J22%*M22</f>
        <v>17.500799999998883</v>
      </c>
      <c r="O22" s="12" t="str">
        <f t="shared" ref="O22:O23" si="10">IF(K22="LESS",(J22%*M22),"0")</f>
        <v>0</v>
      </c>
      <c r="P22" s="10">
        <f t="shared" ref="P22:P23" si="11">L22-I22-O22</f>
        <v>364.59999999997672</v>
      </c>
      <c r="Q22" s="46">
        <v>60.44</v>
      </c>
      <c r="R22" s="50">
        <f t="shared" ref="R22:R23" si="12">IF(K22="less",(L22-I22)*Q22,((L22-I22)+N22)*Q22)</f>
        <v>23094.172351998524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8">
        <v>101350.24</v>
      </c>
      <c r="E23" s="4">
        <v>101355.24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5</v>
      </c>
      <c r="M23" s="10">
        <f t="shared" si="8"/>
        <v>5</v>
      </c>
      <c r="N23" s="10">
        <f t="shared" si="9"/>
        <v>0</v>
      </c>
      <c r="O23" s="12">
        <f t="shared" si="10"/>
        <v>0</v>
      </c>
      <c r="P23" s="10">
        <f t="shared" si="11"/>
        <v>5</v>
      </c>
      <c r="Q23" s="46">
        <v>60.44</v>
      </c>
      <c r="R23" s="50">
        <f t="shared" si="12"/>
        <v>302.2</v>
      </c>
      <c r="T23" s="13" t="s">
        <v>168</v>
      </c>
      <c r="U23" s="4" t="s">
        <v>19</v>
      </c>
      <c r="V23" s="54">
        <v>500</v>
      </c>
      <c r="W23" s="2"/>
      <c r="X23" s="13" t="s">
        <v>172</v>
      </c>
      <c r="Y23" s="4" t="s">
        <v>61</v>
      </c>
      <c r="Z23" s="54">
        <v>1000</v>
      </c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169</v>
      </c>
      <c r="U24" s="4" t="s">
        <v>170</v>
      </c>
      <c r="V24" s="54">
        <v>300</v>
      </c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2427284.7000000002</v>
      </c>
      <c r="E25" s="14">
        <v>2427634.5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349.79999999981374</v>
      </c>
      <c r="M25" s="10">
        <f t="shared" ref="M25:M26" si="14">L25-H25-I25</f>
        <v>349.79999999981374</v>
      </c>
      <c r="N25" s="10">
        <f t="shared" ref="N25:N26" si="15">J25%*M25</f>
        <v>18.364499999990219</v>
      </c>
      <c r="O25" s="12" t="str">
        <f t="shared" ref="O25:O26" si="16">IF(K25="LESS",(J25%*M25),"0")</f>
        <v>0</v>
      </c>
      <c r="P25" s="10">
        <f t="shared" ref="P25:P26" si="17">L25-I25-O25</f>
        <v>349.79999999981374</v>
      </c>
      <c r="Q25" s="48">
        <v>79.209999999999994</v>
      </c>
      <c r="R25" s="50">
        <f t="shared" ref="R25:R26" si="18">IF(K25="less",(L25-I25)*Q25,((L25-I25)+N25)*Q25)</f>
        <v>29162.310044984471</v>
      </c>
      <c r="T25" s="13" t="s">
        <v>171</v>
      </c>
      <c r="U25" s="4" t="s">
        <v>170</v>
      </c>
      <c r="V25" s="54">
        <v>1066</v>
      </c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1018182</v>
      </c>
      <c r="E26" s="11">
        <v>1018182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1050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145296.16239698298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35</v>
      </c>
      <c r="C29" s="4">
        <v>135</v>
      </c>
      <c r="D29" s="4">
        <v>60.44</v>
      </c>
      <c r="E29" s="6">
        <f>C29*D29</f>
        <v>8159.4</v>
      </c>
      <c r="F29" s="4" t="s">
        <v>3</v>
      </c>
      <c r="G29" s="4">
        <v>1.5</v>
      </c>
      <c r="H29" s="4">
        <v>200</v>
      </c>
      <c r="I29" s="5">
        <f>G29*H29</f>
        <v>300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10025.4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6">
        <v>1866</v>
      </c>
      <c r="F30" s="4" t="s">
        <v>57</v>
      </c>
      <c r="G30" s="4">
        <v>3</v>
      </c>
      <c r="H30" s="4">
        <v>250</v>
      </c>
      <c r="I30" s="5">
        <f t="shared" ref="I30:I35" si="19">G30*H30</f>
        <v>750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27649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 t="s">
        <v>58</v>
      </c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162919.76239698299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6">
        <f>SUM(E29:E30)</f>
        <v>10025.4</v>
      </c>
      <c r="F32" s="4"/>
      <c r="G32" s="4"/>
      <c r="H32" s="4"/>
      <c r="I32" s="5">
        <f t="shared" si="19"/>
        <v>0</v>
      </c>
      <c r="J32" s="2"/>
      <c r="K32" s="2"/>
      <c r="L32" s="163" t="s">
        <v>55</v>
      </c>
      <c r="M32" s="163"/>
      <c r="N32" s="163"/>
      <c r="O32" s="163"/>
      <c r="P32" s="163"/>
      <c r="Q32" s="163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38">
        <v>539233.30000000005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6">
        <v>26649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24">
        <v>1000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702153.06239698303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6">
        <f>SUM(E34:E35)</f>
        <v>27649</v>
      </c>
      <c r="F36" s="33"/>
      <c r="G36" s="33"/>
      <c r="H36" s="23" t="s">
        <v>32</v>
      </c>
      <c r="I36" s="36">
        <f>SUM(I29:I35)</f>
        <v>1050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702165</v>
      </c>
      <c r="T36" s="55"/>
      <c r="U36" s="56" t="s">
        <v>49</v>
      </c>
      <c r="V36" s="57">
        <f>SUM(V23:V35)</f>
        <v>1866</v>
      </c>
      <c r="X36" s="55"/>
      <c r="Y36" s="56" t="s">
        <v>49</v>
      </c>
      <c r="Z36" s="57">
        <f>SUM(Z23:Z35)</f>
        <v>1000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" bottom="0.2" header="0.3" footer="0.3"/>
  <pageSetup paperSize="5" scale="98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E31" workbookViewId="0">
      <selection activeCell="P36" sqref="P36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140625" bestFit="1" customWidth="1"/>
    <col min="11" max="11" width="5.7109375" bestFit="1" customWidth="1"/>
    <col min="12" max="12" width="9.140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7109375" bestFit="1" customWidth="1"/>
    <col min="17" max="17" width="6.5703125" customWidth="1"/>
    <col min="18" max="18" width="10.28515625" bestFit="1" customWidth="1"/>
    <col min="20" max="20" width="20.7109375" customWidth="1"/>
    <col min="21" max="21" width="10.7109375" customWidth="1"/>
    <col min="22" max="22" width="9.570312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41733</v>
      </c>
      <c r="U1" s="146"/>
      <c r="V1" s="146"/>
      <c r="W1" s="146"/>
      <c r="X1" s="146"/>
      <c r="Y1" s="146"/>
      <c r="Z1" s="146"/>
    </row>
    <row r="2" spans="1:26" x14ac:dyDescent="0.25">
      <c r="A2" s="147" t="s">
        <v>96</v>
      </c>
      <c r="B2" s="13" t="s">
        <v>6</v>
      </c>
      <c r="C2" s="4" t="s">
        <v>11</v>
      </c>
      <c r="D2" s="71">
        <v>4439302</v>
      </c>
      <c r="E2" s="104">
        <v>4439777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475</v>
      </c>
      <c r="M2" s="10">
        <f>L2-H2-I2</f>
        <v>475</v>
      </c>
      <c r="N2" s="10">
        <f>J2%*M2</f>
        <v>13.299999999999999</v>
      </c>
      <c r="O2" s="12">
        <f>IF(K2="LESS",(J2%*M2),"0")</f>
        <v>13.299999999999999</v>
      </c>
      <c r="P2" s="10">
        <f>L2-I2-O2</f>
        <v>461.7</v>
      </c>
      <c r="Q2" s="11">
        <v>60.44</v>
      </c>
      <c r="R2" s="28">
        <f>IF(K2="less",(L2-I2)*Q2,((L2-I2)+N2)*Q2)</f>
        <v>28709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4">
        <v>577375.6</v>
      </c>
      <c r="E3" s="11">
        <v>577972.4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596.80000000004657</v>
      </c>
      <c r="M3" s="10">
        <f t="shared" ref="M3:M7" si="1">L3-H3-I3</f>
        <v>596.80000000004657</v>
      </c>
      <c r="N3" s="10">
        <f t="shared" ref="N3:N7" si="2">J3%*M3</f>
        <v>28.646400000002235</v>
      </c>
      <c r="O3" s="12" t="str">
        <f t="shared" ref="O3:O7" si="3">IF(K3="LESS",(J3%*M3),"0")</f>
        <v>0</v>
      </c>
      <c r="P3" s="10">
        <f t="shared" ref="P3:P7" si="4">L3-I3-O3</f>
        <v>596.80000000004657</v>
      </c>
      <c r="Q3" s="11">
        <v>60.44</v>
      </c>
      <c r="R3" s="28">
        <f t="shared" ref="R3:R7" si="5">IF(K3="less",(L3-I3)*Q3,((L3-I3)+N3)*Q3)</f>
        <v>37801.980416002945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4">
        <v>101355.24</v>
      </c>
      <c r="E4" s="4">
        <v>101360.24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5</v>
      </c>
      <c r="M4" s="10">
        <f t="shared" si="1"/>
        <v>5</v>
      </c>
      <c r="N4" s="10">
        <f t="shared" si="2"/>
        <v>0</v>
      </c>
      <c r="O4" s="12">
        <f t="shared" si="3"/>
        <v>0</v>
      </c>
      <c r="P4" s="10">
        <f t="shared" si="4"/>
        <v>5</v>
      </c>
      <c r="Q4" s="11">
        <v>60.44</v>
      </c>
      <c r="R4" s="28">
        <f t="shared" si="5"/>
        <v>302.2</v>
      </c>
      <c r="S4" s="14"/>
      <c r="T4" s="13" t="s">
        <v>173</v>
      </c>
      <c r="U4" s="4" t="s">
        <v>19</v>
      </c>
      <c r="V4" s="54">
        <v>488</v>
      </c>
      <c r="W4" s="2"/>
      <c r="X4" s="13"/>
      <c r="Y4" s="4"/>
      <c r="Z4" s="54"/>
    </row>
    <row r="5" spans="1:26" x14ac:dyDescent="0.25">
      <c r="A5" s="148"/>
      <c r="B5" s="29"/>
      <c r="C5" s="16"/>
      <c r="D5" s="4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174</v>
      </c>
      <c r="U5" s="4" t="s">
        <v>48</v>
      </c>
      <c r="V5" s="54">
        <v>1000</v>
      </c>
      <c r="W5" s="2"/>
      <c r="X5" s="13"/>
      <c r="Y5" s="4"/>
      <c r="Z5" s="54"/>
    </row>
    <row r="6" spans="1:26" x14ac:dyDescent="0.25">
      <c r="A6" s="148"/>
      <c r="B6" s="13" t="s">
        <v>9</v>
      </c>
      <c r="C6" s="4" t="s">
        <v>11</v>
      </c>
      <c r="D6" s="71">
        <v>2427634.5</v>
      </c>
      <c r="E6" s="11">
        <v>2428494.4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859.89999999990687</v>
      </c>
      <c r="M6" s="10">
        <f t="shared" si="1"/>
        <v>859.89999999990687</v>
      </c>
      <c r="N6" s="10">
        <f t="shared" si="2"/>
        <v>45.144749999995106</v>
      </c>
      <c r="O6" s="12" t="str">
        <f t="shared" si="3"/>
        <v>0</v>
      </c>
      <c r="P6" s="10">
        <f t="shared" si="4"/>
        <v>859.89999999990687</v>
      </c>
      <c r="Q6" s="4">
        <v>79.209999999999994</v>
      </c>
      <c r="R6" s="28">
        <f t="shared" si="5"/>
        <v>71688.594647492238</v>
      </c>
      <c r="T6" s="13" t="s">
        <v>175</v>
      </c>
      <c r="U6" s="4" t="s">
        <v>48</v>
      </c>
      <c r="V6" s="54">
        <v>1600</v>
      </c>
      <c r="W6" s="2"/>
      <c r="X6" s="13"/>
      <c r="Y6" s="4"/>
      <c r="Z6" s="54"/>
    </row>
    <row r="7" spans="1:26" x14ac:dyDescent="0.25">
      <c r="A7" s="148"/>
      <c r="B7" s="13" t="s">
        <v>10</v>
      </c>
      <c r="C7" s="4" t="s">
        <v>12</v>
      </c>
      <c r="D7" s="11">
        <v>1018182</v>
      </c>
      <c r="E7" s="11">
        <v>1019061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879</v>
      </c>
      <c r="M7" s="10">
        <f t="shared" si="1"/>
        <v>879</v>
      </c>
      <c r="N7" s="10">
        <f t="shared" si="2"/>
        <v>38.676000000000002</v>
      </c>
      <c r="O7" s="12">
        <f t="shared" si="3"/>
        <v>38.676000000000002</v>
      </c>
      <c r="P7" s="10">
        <f t="shared" si="4"/>
        <v>840.32399999999996</v>
      </c>
      <c r="Q7" s="4">
        <v>79.209999999999994</v>
      </c>
      <c r="R7" s="28">
        <f t="shared" si="5"/>
        <v>69625.59</v>
      </c>
      <c r="S7" s="14"/>
      <c r="T7" s="13" t="s">
        <v>176</v>
      </c>
      <c r="U7" s="4" t="s">
        <v>19</v>
      </c>
      <c r="V7" s="54">
        <v>3400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1543</v>
      </c>
      <c r="T8" s="13" t="s">
        <v>177</v>
      </c>
      <c r="U8" s="4" t="s">
        <v>19</v>
      </c>
      <c r="V8" s="54">
        <v>650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209670.36506349518</v>
      </c>
      <c r="T9" s="13" t="s">
        <v>178</v>
      </c>
      <c r="U9" s="4" t="s">
        <v>48</v>
      </c>
      <c r="V9" s="54">
        <v>3000</v>
      </c>
      <c r="W9" s="2"/>
      <c r="X9" s="13"/>
      <c r="Y9" s="4"/>
      <c r="Z9" s="54"/>
    </row>
    <row r="10" spans="1:26" ht="15.75" thickBot="1" x14ac:dyDescent="0.3">
      <c r="A10" s="148"/>
      <c r="B10" s="13" t="s">
        <v>33</v>
      </c>
      <c r="C10" s="4"/>
      <c r="D10" s="4"/>
      <c r="E10" s="6">
        <v>28595</v>
      </c>
      <c r="F10" s="4" t="s">
        <v>43</v>
      </c>
      <c r="G10" s="4">
        <v>6.5</v>
      </c>
      <c r="H10" s="4">
        <v>200</v>
      </c>
      <c r="I10" s="5">
        <f>G10*H10</f>
        <v>1300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39641.199999999997</v>
      </c>
      <c r="T10" s="67" t="s">
        <v>179</v>
      </c>
      <c r="U10" s="4" t="s">
        <v>77</v>
      </c>
      <c r="V10" s="54">
        <v>500</v>
      </c>
      <c r="W10" s="2"/>
      <c r="X10" s="13"/>
      <c r="Y10" s="4"/>
      <c r="Z10" s="54"/>
    </row>
    <row r="11" spans="1:26" ht="15.75" thickBot="1" x14ac:dyDescent="0.3">
      <c r="A11" s="148"/>
      <c r="B11" s="13" t="s">
        <v>35</v>
      </c>
      <c r="C11" s="4">
        <v>5</v>
      </c>
      <c r="D11" s="4">
        <v>60.44</v>
      </c>
      <c r="E11" s="6">
        <f>C11*D11</f>
        <v>302.2</v>
      </c>
      <c r="F11" s="4" t="s">
        <v>54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0</v>
      </c>
      <c r="T11" s="69" t="s">
        <v>180</v>
      </c>
      <c r="U11" s="4" t="s">
        <v>19</v>
      </c>
      <c r="V11" s="54">
        <v>96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97</v>
      </c>
      <c r="G12" s="4">
        <v>1</v>
      </c>
      <c r="H12" s="4">
        <v>243</v>
      </c>
      <c r="I12" s="5">
        <f t="shared" si="6"/>
        <v>243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170029.16506349517</v>
      </c>
      <c r="T12" s="69" t="s">
        <v>181</v>
      </c>
      <c r="U12" s="4" t="s">
        <v>19</v>
      </c>
      <c r="V12" s="54">
        <v>10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6">
        <v>10744</v>
      </c>
      <c r="F13" s="4"/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659580</v>
      </c>
      <c r="T13" s="13"/>
      <c r="U13" s="4"/>
      <c r="V13" s="54"/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6">
        <f>SUM(E10:E13)</f>
        <v>39641.199999999997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38">
        <v>702165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212614.16506349517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24"/>
      <c r="F17" s="4"/>
      <c r="G17" s="4"/>
      <c r="H17" s="4"/>
      <c r="I17" s="5">
        <f t="shared" si="6"/>
        <v>0</v>
      </c>
      <c r="J17" s="2"/>
      <c r="K17" s="2"/>
      <c r="L17" s="65"/>
      <c r="M17" s="65"/>
      <c r="N17" s="65"/>
      <c r="O17" s="65"/>
      <c r="P17" s="65"/>
      <c r="Q17" s="65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6">
        <f>SUM(E16:E17)</f>
        <v>0</v>
      </c>
      <c r="F18" s="33"/>
      <c r="G18" s="33"/>
      <c r="H18" s="23" t="s">
        <v>32</v>
      </c>
      <c r="I18" s="36">
        <f>SUM(I10:I17)</f>
        <v>1543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10744</v>
      </c>
      <c r="W18" s="2"/>
      <c r="X18" s="8"/>
      <c r="Y18" s="58" t="s">
        <v>49</v>
      </c>
      <c r="Z18" s="60">
        <f>SUM(Z4:Z17)</f>
        <v>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98</v>
      </c>
      <c r="B21" s="4" t="s">
        <v>6</v>
      </c>
      <c r="C21" s="4" t="s">
        <v>11</v>
      </c>
      <c r="D21" s="11">
        <v>4439777</v>
      </c>
      <c r="E21" s="14">
        <v>4440432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655</v>
      </c>
      <c r="M21" s="10">
        <f>L21-H21-I21</f>
        <v>655</v>
      </c>
      <c r="N21" s="10">
        <f>J21%*M21</f>
        <v>18.34</v>
      </c>
      <c r="O21" s="12">
        <f>IF(K21="LESS",(J21%*M21),"0")</f>
        <v>18.34</v>
      </c>
      <c r="P21" s="10">
        <f>L21-I21-O21</f>
        <v>636.66</v>
      </c>
      <c r="Q21" s="46">
        <v>60.44</v>
      </c>
      <c r="R21" s="50">
        <f>IF(K21="less",(L21-I21)*Q21,((L21-I21)+N21)*Q21)</f>
        <v>39588.199999999997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11">
        <v>577972.4</v>
      </c>
      <c r="E22" s="4">
        <v>578408.4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436</v>
      </c>
      <c r="M22" s="10">
        <f t="shared" ref="M22:M23" si="8">L22-H22-I22</f>
        <v>436</v>
      </c>
      <c r="N22" s="10">
        <f t="shared" ref="N22:N23" si="9">J22%*M22</f>
        <v>20.928000000000001</v>
      </c>
      <c r="O22" s="12" t="str">
        <f t="shared" ref="O22:O23" si="10">IF(K22="LESS",(J22%*M22),"0")</f>
        <v>0</v>
      </c>
      <c r="P22" s="10">
        <f t="shared" ref="P22:P23" si="11">L22-I22-O22</f>
        <v>436</v>
      </c>
      <c r="Q22" s="46">
        <v>60.44</v>
      </c>
      <c r="R22" s="50">
        <f t="shared" ref="R22:R23" si="12">IF(K22="less",(L22-I22)*Q22,((L22-I22)+N22)*Q22)</f>
        <v>27616.728319999998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4">
        <v>101360.24</v>
      </c>
      <c r="E23" s="4">
        <v>101383.3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23.059999999997672</v>
      </c>
      <c r="M23" s="10">
        <f t="shared" si="8"/>
        <v>23.059999999997672</v>
      </c>
      <c r="N23" s="10">
        <f t="shared" si="9"/>
        <v>0</v>
      </c>
      <c r="O23" s="12">
        <f t="shared" si="10"/>
        <v>0</v>
      </c>
      <c r="P23" s="10">
        <f t="shared" si="11"/>
        <v>23.059999999997672</v>
      </c>
      <c r="Q23" s="46">
        <v>60.44</v>
      </c>
      <c r="R23" s="50">
        <f t="shared" si="12"/>
        <v>1393.7463999998592</v>
      </c>
      <c r="T23" s="13" t="s">
        <v>182</v>
      </c>
      <c r="U23" s="4" t="s">
        <v>19</v>
      </c>
      <c r="V23" s="54">
        <v>10200</v>
      </c>
      <c r="W23" s="2"/>
      <c r="X23" s="13" t="s">
        <v>171</v>
      </c>
      <c r="Y23" s="4" t="s">
        <v>19</v>
      </c>
      <c r="Z23" s="54">
        <v>1066</v>
      </c>
    </row>
    <row r="24" spans="1:26" x14ac:dyDescent="0.25">
      <c r="A24" s="148"/>
      <c r="B24" s="16"/>
      <c r="C24" s="16"/>
      <c r="D24" s="16"/>
      <c r="E24" s="4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/>
      <c r="U24" s="4"/>
      <c r="V24" s="54"/>
      <c r="W24" s="2"/>
      <c r="X24" s="13" t="s">
        <v>172</v>
      </c>
      <c r="Y24" s="4" t="s">
        <v>19</v>
      </c>
      <c r="Z24" s="54">
        <v>500</v>
      </c>
    </row>
    <row r="25" spans="1:26" x14ac:dyDescent="0.25">
      <c r="A25" s="148"/>
      <c r="B25" s="4" t="s">
        <v>9</v>
      </c>
      <c r="C25" s="4" t="s">
        <v>11</v>
      </c>
      <c r="D25" s="11">
        <v>2428494.4</v>
      </c>
      <c r="E25" s="14">
        <v>2428872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377.60000000009313</v>
      </c>
      <c r="M25" s="10">
        <f t="shared" ref="M25:M26" si="14">L25-H25-I25</f>
        <v>377.60000000009313</v>
      </c>
      <c r="N25" s="10">
        <f t="shared" ref="N25:N26" si="15">J25%*M25</f>
        <v>19.82400000000489</v>
      </c>
      <c r="O25" s="12" t="str">
        <f t="shared" ref="O25:O26" si="16">IF(K25="LESS",(J25%*M25),"0")</f>
        <v>0</v>
      </c>
      <c r="P25" s="10">
        <f t="shared" ref="P25:P26" si="17">L25-I25-O25</f>
        <v>377.60000000009313</v>
      </c>
      <c r="Q25" s="48">
        <v>79.209999999999994</v>
      </c>
      <c r="R25" s="50">
        <f t="shared" ref="R25:R26" si="18">IF(K25="less",(L25-I25)*Q25,((L25-I25)+N25)*Q25)</f>
        <v>31479.955040007764</v>
      </c>
      <c r="T25" s="13"/>
      <c r="U25" s="4"/>
      <c r="V25" s="54"/>
      <c r="W25" s="2"/>
      <c r="X25" s="13" t="s">
        <v>183</v>
      </c>
      <c r="Y25" s="4" t="s">
        <v>19</v>
      </c>
      <c r="Z25" s="54">
        <v>200</v>
      </c>
    </row>
    <row r="26" spans="1:26" x14ac:dyDescent="0.25">
      <c r="A26" s="148"/>
      <c r="B26" s="4" t="s">
        <v>10</v>
      </c>
      <c r="C26" s="4" t="s">
        <v>12</v>
      </c>
      <c r="D26" s="11">
        <v>1019061</v>
      </c>
      <c r="E26" s="11">
        <v>1019061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300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100378.62976000761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35</v>
      </c>
      <c r="C29" s="4">
        <v>23.4</v>
      </c>
      <c r="D29" s="4">
        <v>60.44</v>
      </c>
      <c r="E29" s="6">
        <f>C29*D29</f>
        <v>1414.2959999999998</v>
      </c>
      <c r="F29" s="4" t="s">
        <v>3</v>
      </c>
      <c r="G29" s="4">
        <v>1.5</v>
      </c>
      <c r="H29" s="4">
        <v>200</v>
      </c>
      <c r="I29" s="5">
        <f>G29*H29</f>
        <v>300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11614.296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6">
        <v>10200</v>
      </c>
      <c r="F30" s="4" t="s">
        <v>57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30361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 t="s">
        <v>58</v>
      </c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119125.3337600076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6">
        <f>SUM(E29:E30)</f>
        <v>11614.296</v>
      </c>
      <c r="F32" s="4"/>
      <c r="G32" s="4"/>
      <c r="H32" s="4"/>
      <c r="I32" s="5">
        <f t="shared" si="19"/>
        <v>0</v>
      </c>
      <c r="J32" s="2"/>
      <c r="K32" s="2"/>
      <c r="L32" s="163" t="s">
        <v>55</v>
      </c>
      <c r="M32" s="163"/>
      <c r="N32" s="163"/>
      <c r="O32" s="163"/>
      <c r="P32" s="163"/>
      <c r="Q32" s="163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103">
        <v>212614.17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6">
        <v>28595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24">
        <v>1766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331739.50376000762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6">
        <f>SUM(E34:E35)</f>
        <v>30361</v>
      </c>
      <c r="F36" s="33"/>
      <c r="G36" s="33"/>
      <c r="H36" s="23" t="s">
        <v>32</v>
      </c>
      <c r="I36" s="36">
        <f>SUM(I29:I35)</f>
        <v>300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331645</v>
      </c>
      <c r="T36" s="55"/>
      <c r="U36" s="56" t="s">
        <v>49</v>
      </c>
      <c r="V36" s="57">
        <f>SUM(V23:V35)</f>
        <v>10200</v>
      </c>
      <c r="X36" s="55"/>
      <c r="Y36" s="56" t="s">
        <v>49</v>
      </c>
      <c r="Z36" s="57">
        <f>SUM(Z23:Z35)</f>
        <v>1766</v>
      </c>
    </row>
    <row r="37" spans="1:26" x14ac:dyDescent="0.25">
      <c r="J37" s="2"/>
      <c r="K37" s="2"/>
      <c r="L37" s="2"/>
      <c r="M37" s="2"/>
      <c r="N37" s="2"/>
      <c r="O37" s="2"/>
      <c r="P37" s="2" t="s">
        <v>131</v>
      </c>
      <c r="Q37" s="2">
        <v>100</v>
      </c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  <mergeCell ref="T21:V21"/>
    <mergeCell ref="X21:Z21"/>
    <mergeCell ref="B27:E27"/>
    <mergeCell ref="F27:I27"/>
    <mergeCell ref="L27:Q27"/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</mergeCells>
  <printOptions horizontalCentered="1"/>
  <pageMargins left="0.5" right="0.5" top="0.2" bottom="0.2" header="0.3" footer="0.3"/>
  <pageSetup paperSize="5" scale="98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J30" workbookViewId="0">
      <selection activeCell="R36" sqref="R36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140625" bestFit="1" customWidth="1"/>
    <col min="11" max="11" width="5.7109375" bestFit="1" customWidth="1"/>
    <col min="12" max="12" width="9.140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7109375" bestFit="1" customWidth="1"/>
    <col min="17" max="17" width="6.5703125" customWidth="1"/>
    <col min="18" max="18" width="10.28515625" bestFit="1" customWidth="1"/>
    <col min="20" max="20" width="20.7109375" customWidth="1"/>
    <col min="21" max="21" width="10.7109375" customWidth="1"/>
    <col min="22" max="22" width="9.710937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41763</v>
      </c>
      <c r="U1" s="146"/>
      <c r="V1" s="146"/>
      <c r="W1" s="146"/>
      <c r="X1" s="146"/>
      <c r="Y1" s="146"/>
      <c r="Z1" s="146"/>
    </row>
    <row r="2" spans="1:26" x14ac:dyDescent="0.25">
      <c r="A2" s="147" t="s">
        <v>99</v>
      </c>
      <c r="B2" s="13" t="s">
        <v>6</v>
      </c>
      <c r="C2" s="4" t="s">
        <v>11</v>
      </c>
      <c r="D2" s="14">
        <v>4440432</v>
      </c>
      <c r="E2" s="11">
        <v>4441159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727</v>
      </c>
      <c r="M2" s="10">
        <f>L2-H2-I2</f>
        <v>727</v>
      </c>
      <c r="N2" s="10">
        <f>J2%*M2</f>
        <v>20.355999999999998</v>
      </c>
      <c r="O2" s="12">
        <f>IF(K2="LESS",(J2%*M2),"0")</f>
        <v>20.355999999999998</v>
      </c>
      <c r="P2" s="10">
        <f>L2-I2-O2</f>
        <v>706.64400000000001</v>
      </c>
      <c r="Q2" s="11">
        <v>60.44</v>
      </c>
      <c r="R2" s="28">
        <f>IF(K2="less",(L2-I2)*Q2,((L2-I2)+N2)*Q2)</f>
        <v>43939.88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>
        <v>578408.4</v>
      </c>
      <c r="E3" s="11">
        <v>579846.30000000005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1437.9000000000233</v>
      </c>
      <c r="M3" s="10">
        <f t="shared" ref="M3:M7" si="1">L3-H3-I3</f>
        <v>1437.9000000000233</v>
      </c>
      <c r="N3" s="10">
        <f t="shared" ref="N3:N7" si="2">J3%*M3</f>
        <v>69.019200000001121</v>
      </c>
      <c r="O3" s="12" t="str">
        <f t="shared" ref="O3:O7" si="3">IF(K3="LESS",(J3%*M3),"0")</f>
        <v>0</v>
      </c>
      <c r="P3" s="10">
        <f t="shared" ref="P3:P7" si="4">L3-I3-O3</f>
        <v>1437.9000000000233</v>
      </c>
      <c r="Q3" s="11">
        <v>60.44</v>
      </c>
      <c r="R3" s="28">
        <f t="shared" ref="R3:R7" si="5">IF(K3="less",(L3-I3)*Q3,((L3-I3)+N3)*Q3)</f>
        <v>91078.196448001472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4">
        <v>101383.3</v>
      </c>
      <c r="E4" s="4">
        <v>105388.46</v>
      </c>
      <c r="F4" s="4"/>
      <c r="G4" s="4"/>
      <c r="H4" s="12">
        <f t="shared" si="0"/>
        <v>0</v>
      </c>
      <c r="I4" s="19">
        <v>4000</v>
      </c>
      <c r="J4" s="5">
        <v>0</v>
      </c>
      <c r="K4" s="5" t="s">
        <v>20</v>
      </c>
      <c r="L4" s="10">
        <f>E4-D4</f>
        <v>4005.1600000000035</v>
      </c>
      <c r="M4" s="10">
        <f t="shared" si="1"/>
        <v>5.1600000000034925</v>
      </c>
      <c r="N4" s="10">
        <f t="shared" si="2"/>
        <v>0</v>
      </c>
      <c r="O4" s="12">
        <f t="shared" si="3"/>
        <v>0</v>
      </c>
      <c r="P4" s="10">
        <f t="shared" si="4"/>
        <v>5.1600000000034925</v>
      </c>
      <c r="Q4" s="11">
        <v>60.44</v>
      </c>
      <c r="R4" s="28">
        <f t="shared" si="5"/>
        <v>311.87040000021108</v>
      </c>
      <c r="S4" s="14"/>
      <c r="T4" s="13" t="s">
        <v>184</v>
      </c>
      <c r="U4" s="4" t="s">
        <v>185</v>
      </c>
      <c r="V4" s="54">
        <v>5138</v>
      </c>
      <c r="W4" s="2"/>
      <c r="X4" s="4" t="s">
        <v>121</v>
      </c>
      <c r="Y4" s="4" t="s">
        <v>61</v>
      </c>
      <c r="Z4" s="54">
        <v>3630</v>
      </c>
    </row>
    <row r="5" spans="1:26" x14ac:dyDescent="0.25">
      <c r="A5" s="148"/>
      <c r="B5" s="29"/>
      <c r="C5" s="16"/>
      <c r="D5" s="4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186</v>
      </c>
      <c r="U5" s="4" t="s">
        <v>19</v>
      </c>
      <c r="V5" s="54">
        <v>30</v>
      </c>
      <c r="W5" s="2"/>
      <c r="X5" s="13" t="s">
        <v>194</v>
      </c>
      <c r="Y5" s="4" t="s">
        <v>61</v>
      </c>
      <c r="Z5" s="54">
        <v>1500</v>
      </c>
    </row>
    <row r="6" spans="1:26" x14ac:dyDescent="0.25">
      <c r="A6" s="148"/>
      <c r="B6" s="13" t="s">
        <v>9</v>
      </c>
      <c r="C6" s="4" t="s">
        <v>11</v>
      </c>
      <c r="D6" s="71">
        <v>2428872</v>
      </c>
      <c r="E6" s="11">
        <v>2429589.1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717.10000000009313</v>
      </c>
      <c r="M6" s="10">
        <f t="shared" si="1"/>
        <v>717.10000000009313</v>
      </c>
      <c r="N6" s="10">
        <f t="shared" si="2"/>
        <v>37.647750000004891</v>
      </c>
      <c r="O6" s="12" t="str">
        <f t="shared" si="3"/>
        <v>0</v>
      </c>
      <c r="P6" s="10">
        <f t="shared" si="4"/>
        <v>717.10000000009313</v>
      </c>
      <c r="Q6" s="4">
        <v>79.209999999999994</v>
      </c>
      <c r="R6" s="28">
        <f t="shared" si="5"/>
        <v>59783.569277507755</v>
      </c>
      <c r="T6" s="13" t="s">
        <v>187</v>
      </c>
      <c r="U6" s="4" t="s">
        <v>19</v>
      </c>
      <c r="V6" s="54">
        <v>400</v>
      </c>
      <c r="W6" s="2"/>
      <c r="X6" s="13" t="s">
        <v>195</v>
      </c>
      <c r="Y6" s="4" t="s">
        <v>61</v>
      </c>
      <c r="Z6" s="54">
        <v>22272</v>
      </c>
    </row>
    <row r="7" spans="1:26" x14ac:dyDescent="0.25">
      <c r="A7" s="148"/>
      <c r="B7" s="13" t="s">
        <v>10</v>
      </c>
      <c r="C7" s="4" t="s">
        <v>12</v>
      </c>
      <c r="D7" s="11">
        <v>1019061</v>
      </c>
      <c r="E7" s="11">
        <v>1019881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820</v>
      </c>
      <c r="M7" s="10">
        <f t="shared" si="1"/>
        <v>820</v>
      </c>
      <c r="N7" s="10">
        <f t="shared" si="2"/>
        <v>36.080000000000005</v>
      </c>
      <c r="O7" s="12">
        <f t="shared" si="3"/>
        <v>36.080000000000005</v>
      </c>
      <c r="P7" s="10">
        <f t="shared" si="4"/>
        <v>783.92</v>
      </c>
      <c r="Q7" s="4">
        <v>79.209999999999994</v>
      </c>
      <c r="R7" s="28">
        <f t="shared" si="5"/>
        <v>64952.2</v>
      </c>
      <c r="S7" s="14"/>
      <c r="T7" s="13" t="s">
        <v>188</v>
      </c>
      <c r="U7" s="4" t="s">
        <v>19</v>
      </c>
      <c r="V7" s="54">
        <v>40</v>
      </c>
      <c r="W7" s="2"/>
      <c r="X7" s="13" t="s">
        <v>196</v>
      </c>
      <c r="Y7" s="4" t="s">
        <v>61</v>
      </c>
      <c r="Z7" s="54">
        <v>1500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1100</v>
      </c>
      <c r="T8" s="13" t="s">
        <v>189</v>
      </c>
      <c r="U8" s="4" t="s">
        <v>19</v>
      </c>
      <c r="V8" s="54">
        <v>50000</v>
      </c>
      <c r="W8" s="2"/>
      <c r="X8" s="13" t="s">
        <v>176</v>
      </c>
      <c r="Y8" s="4" t="s">
        <v>61</v>
      </c>
      <c r="Z8" s="54">
        <v>3400</v>
      </c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261165.71612550941</v>
      </c>
      <c r="T9" s="13" t="s">
        <v>163</v>
      </c>
      <c r="U9" s="4" t="s">
        <v>190</v>
      </c>
      <c r="V9" s="54">
        <v>1000</v>
      </c>
      <c r="W9" s="2"/>
      <c r="X9" s="13" t="s">
        <v>197</v>
      </c>
      <c r="Y9" s="4" t="s">
        <v>61</v>
      </c>
      <c r="Z9" s="54">
        <v>3000</v>
      </c>
    </row>
    <row r="10" spans="1:26" ht="15.75" thickBot="1" x14ac:dyDescent="0.3">
      <c r="A10" s="148"/>
      <c r="B10" s="13" t="s">
        <v>33</v>
      </c>
      <c r="C10" s="4"/>
      <c r="D10" s="4"/>
      <c r="E10" s="6">
        <v>27414</v>
      </c>
      <c r="F10" s="4" t="s">
        <v>43</v>
      </c>
      <c r="G10" s="4">
        <v>5.5</v>
      </c>
      <c r="H10" s="4">
        <v>200</v>
      </c>
      <c r="I10" s="5">
        <f>G10*H10</f>
        <v>1100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140786.02350000001</v>
      </c>
      <c r="T10" s="67" t="s">
        <v>191</v>
      </c>
      <c r="U10" s="4" t="s">
        <v>190</v>
      </c>
      <c r="V10" s="54">
        <v>800</v>
      </c>
      <c r="W10" s="2"/>
      <c r="X10" s="13" t="s">
        <v>198</v>
      </c>
      <c r="Y10" s="4" t="s">
        <v>61</v>
      </c>
      <c r="Z10" s="54">
        <v>800</v>
      </c>
    </row>
    <row r="11" spans="1:26" ht="15.75" thickBot="1" x14ac:dyDescent="0.3">
      <c r="A11" s="148"/>
      <c r="B11" s="13" t="s">
        <v>35</v>
      </c>
      <c r="C11" s="4">
        <v>805</v>
      </c>
      <c r="D11" s="4">
        <v>60.44</v>
      </c>
      <c r="E11" s="6">
        <f>C11*D11</f>
        <v>48654.2</v>
      </c>
      <c r="F11" s="4" t="s">
        <v>54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36102</v>
      </c>
      <c r="T11" s="69" t="s">
        <v>192</v>
      </c>
      <c r="U11" s="4" t="s">
        <v>190</v>
      </c>
      <c r="V11" s="54">
        <v>5500</v>
      </c>
      <c r="W11" s="2"/>
      <c r="X11" s="13"/>
      <c r="Y11" s="4"/>
      <c r="Z11" s="54"/>
    </row>
    <row r="12" spans="1:26" ht="15.75" thickBot="1" x14ac:dyDescent="0.3">
      <c r="A12" s="148"/>
      <c r="B12" s="32" t="s">
        <v>129</v>
      </c>
      <c r="C12" s="4">
        <v>10.35</v>
      </c>
      <c r="D12" s="4">
        <v>79.209999999999994</v>
      </c>
      <c r="E12" s="80">
        <f>C12*D12</f>
        <v>819.82349999999985</v>
      </c>
      <c r="F12" s="4" t="s">
        <v>56</v>
      </c>
      <c r="G12" s="4"/>
      <c r="H12" s="4"/>
      <c r="I12" s="5">
        <f t="shared" si="6"/>
        <v>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156481.6926255094</v>
      </c>
      <c r="T12" s="69" t="s">
        <v>193</v>
      </c>
      <c r="U12" s="66" t="s">
        <v>19</v>
      </c>
      <c r="V12" s="54">
        <v>900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6">
        <v>63898</v>
      </c>
      <c r="F13" s="4" t="s">
        <v>66</v>
      </c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331450</v>
      </c>
      <c r="T13" s="13" t="s">
        <v>83</v>
      </c>
      <c r="U13" s="66" t="s">
        <v>19</v>
      </c>
      <c r="V13" s="54">
        <v>80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6">
        <f>SUM(E10:E13)</f>
        <v>140786.02350000001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331645</v>
      </c>
      <c r="T14" s="13" t="s">
        <v>85</v>
      </c>
      <c r="U14" s="66" t="s">
        <v>19</v>
      </c>
      <c r="V14" s="54">
        <v>10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156676.6926255094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24">
        <v>36102</v>
      </c>
      <c r="F17" s="4"/>
      <c r="G17" s="4"/>
      <c r="H17" s="4"/>
      <c r="I17" s="5">
        <f t="shared" si="6"/>
        <v>0</v>
      </c>
      <c r="J17" s="2"/>
      <c r="K17" s="2"/>
      <c r="L17" s="70"/>
      <c r="M17" s="70"/>
      <c r="N17" s="70"/>
      <c r="O17" s="70"/>
      <c r="P17" s="70"/>
      <c r="Q17" s="70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6">
        <f>SUM(E16:E17)</f>
        <v>36102</v>
      </c>
      <c r="F18" s="33"/>
      <c r="G18" s="33"/>
      <c r="H18" s="23" t="s">
        <v>32</v>
      </c>
      <c r="I18" s="36">
        <f>SUM(I10:I17)</f>
        <v>1100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63898</v>
      </c>
      <c r="W18" s="2"/>
      <c r="X18" s="8"/>
      <c r="Y18" s="4"/>
      <c r="Z18" s="60">
        <f>SUM(Z4:Z17)</f>
        <v>36102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100</v>
      </c>
      <c r="B21" s="4" t="s">
        <v>6</v>
      </c>
      <c r="C21" s="4" t="s">
        <v>11</v>
      </c>
      <c r="D21" s="11">
        <v>4441159</v>
      </c>
      <c r="E21" s="71">
        <v>4442133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974</v>
      </c>
      <c r="M21" s="10">
        <f>L21-H21-I21</f>
        <v>974</v>
      </c>
      <c r="N21" s="10">
        <f>J21%*M21</f>
        <v>27.271999999999998</v>
      </c>
      <c r="O21" s="12">
        <f>IF(K21="LESS",(J21%*M21),"0")</f>
        <v>27.271999999999998</v>
      </c>
      <c r="P21" s="10">
        <f>L21-I21-O21</f>
        <v>946.72799999999995</v>
      </c>
      <c r="Q21" s="46">
        <v>60.44</v>
      </c>
      <c r="R21" s="50">
        <f>IF(K21="less",(L21-I21)*Q21,((L21-I21)+N21)*Q21)</f>
        <v>58868.56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11">
        <v>579846.30000000005</v>
      </c>
      <c r="E22" s="71">
        <v>581197.30000000005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1351</v>
      </c>
      <c r="M22" s="10">
        <f t="shared" ref="M22:M23" si="8">L22-H22-I22</f>
        <v>1351</v>
      </c>
      <c r="N22" s="10">
        <f t="shared" ref="N22:N23" si="9">J22%*M22</f>
        <v>64.847999999999999</v>
      </c>
      <c r="O22" s="12" t="str">
        <f t="shared" ref="O22:O23" si="10">IF(K22="LESS",(J22%*M22),"0")</f>
        <v>0</v>
      </c>
      <c r="P22" s="10">
        <f t="shared" ref="P22:P23" si="11">L22-I22-O22</f>
        <v>1351</v>
      </c>
      <c r="Q22" s="46">
        <v>60.44</v>
      </c>
      <c r="R22" s="50">
        <f t="shared" ref="R22:R23" si="12">IF(K22="less",(L22-I22)*Q22,((L22-I22)+N22)*Q22)</f>
        <v>85573.85312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4">
        <v>105388.46</v>
      </c>
      <c r="E23" s="4">
        <v>105388.46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199</v>
      </c>
      <c r="U23" s="4" t="s">
        <v>77</v>
      </c>
      <c r="V23" s="54">
        <v>600</v>
      </c>
      <c r="W23" s="2"/>
      <c r="X23" s="13" t="s">
        <v>201</v>
      </c>
      <c r="Y23" s="4" t="s">
        <v>19</v>
      </c>
      <c r="Z23" s="54">
        <v>300</v>
      </c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200</v>
      </c>
      <c r="U24" s="4" t="s">
        <v>190</v>
      </c>
      <c r="V24" s="54">
        <v>3000</v>
      </c>
      <c r="W24" s="2"/>
      <c r="X24" s="13" t="s">
        <v>202</v>
      </c>
      <c r="Y24" s="4" t="s">
        <v>19</v>
      </c>
      <c r="Z24" s="54">
        <v>200</v>
      </c>
    </row>
    <row r="25" spans="1:26" x14ac:dyDescent="0.25">
      <c r="A25" s="148"/>
      <c r="B25" s="4" t="s">
        <v>9</v>
      </c>
      <c r="C25" s="4" t="s">
        <v>11</v>
      </c>
      <c r="D25" s="11">
        <v>2429589.1</v>
      </c>
      <c r="E25" s="71">
        <v>2430010.1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421</v>
      </c>
      <c r="M25" s="10">
        <f t="shared" ref="M25:M26" si="14">L25-H25-I25</f>
        <v>421</v>
      </c>
      <c r="N25" s="10">
        <f t="shared" ref="N25:N26" si="15">J25%*M25</f>
        <v>22.102499999999999</v>
      </c>
      <c r="O25" s="12" t="str">
        <f t="shared" ref="O25:O26" si="16">IF(K25="LESS",(J25%*M25),"0")</f>
        <v>0</v>
      </c>
      <c r="P25" s="10">
        <f t="shared" ref="P25:P26" si="17">L25-I25-O25</f>
        <v>421</v>
      </c>
      <c r="Q25" s="48">
        <v>79.209999999999994</v>
      </c>
      <c r="R25" s="50">
        <f t="shared" ref="R25:R26" si="18">IF(K25="less",(L25-I25)*Q25,((L25-I25)+N25)*Q25)</f>
        <v>35098.149024999999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1019881</v>
      </c>
      <c r="E26" s="11">
        <v>1019881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556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180096.56214499997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35</v>
      </c>
      <c r="C29" s="4">
        <v>550</v>
      </c>
      <c r="D29" s="4">
        <v>60.44</v>
      </c>
      <c r="E29" s="6">
        <f>C29*D29</f>
        <v>33242</v>
      </c>
      <c r="F29" s="4" t="s">
        <v>3</v>
      </c>
      <c r="G29" s="4">
        <v>1</v>
      </c>
      <c r="H29" s="4">
        <v>200</v>
      </c>
      <c r="I29" s="5">
        <f>G29*H29</f>
        <v>200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36842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6">
        <v>3600</v>
      </c>
      <c r="F30" s="4" t="s">
        <v>57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27914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 t="s">
        <v>79</v>
      </c>
      <c r="G31" s="4">
        <v>2</v>
      </c>
      <c r="H31" s="4">
        <v>178</v>
      </c>
      <c r="I31" s="5">
        <f t="shared" si="19"/>
        <v>356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171168.56214499997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6">
        <f>SUM(E29:E30)</f>
        <v>36842</v>
      </c>
      <c r="F32" s="4"/>
      <c r="G32" s="4"/>
      <c r="H32" s="4"/>
      <c r="I32" s="5">
        <f t="shared" si="19"/>
        <v>0</v>
      </c>
      <c r="J32" s="2"/>
      <c r="K32" s="2"/>
      <c r="L32" s="163" t="s">
        <v>55</v>
      </c>
      <c r="M32" s="163"/>
      <c r="N32" s="163"/>
      <c r="O32" s="163"/>
      <c r="P32" s="163"/>
      <c r="Q32" s="163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156676.69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6">
        <v>27414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24">
        <v>500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327845.25214499998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6">
        <f>SUM(E34:E35)</f>
        <v>27914</v>
      </c>
      <c r="F36" s="33"/>
      <c r="G36" s="33"/>
      <c r="H36" s="23" t="s">
        <v>32</v>
      </c>
      <c r="I36" s="36">
        <f>SUM(I29:I35)</f>
        <v>556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40">
        <v>327845</v>
      </c>
      <c r="T36" s="55"/>
      <c r="U36" s="56" t="s">
        <v>49</v>
      </c>
      <c r="V36" s="57">
        <f>SUM(V23:V35)</f>
        <v>3600</v>
      </c>
      <c r="X36" s="55"/>
      <c r="Y36" s="56" t="s">
        <v>49</v>
      </c>
      <c r="Z36" s="57">
        <f>SUM(Z23:Z35)</f>
        <v>500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" bottom="0.2" header="0.3" footer="0.3"/>
  <pageSetup paperSize="5" scale="9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F29" workbookViewId="0">
      <selection activeCell="R35" sqref="R35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140625" bestFit="1" customWidth="1"/>
    <col min="11" max="11" width="5.7109375" bestFit="1" customWidth="1"/>
    <col min="12" max="12" width="9.140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7109375" bestFit="1" customWidth="1"/>
    <col min="17" max="17" width="6.5703125" customWidth="1"/>
    <col min="18" max="18" width="10.28515625" bestFit="1" customWidth="1"/>
    <col min="20" max="20" width="20.7109375" customWidth="1"/>
    <col min="21" max="21" width="10.7109375" customWidth="1"/>
    <col min="22" max="22" width="9.710937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41794</v>
      </c>
      <c r="U1" s="146"/>
      <c r="V1" s="146"/>
      <c r="W1" s="146"/>
      <c r="X1" s="146"/>
      <c r="Y1" s="146"/>
      <c r="Z1" s="146"/>
    </row>
    <row r="2" spans="1:26" x14ac:dyDescent="0.25">
      <c r="A2" s="147" t="s">
        <v>101</v>
      </c>
      <c r="B2" s="13" t="s">
        <v>6</v>
      </c>
      <c r="C2" s="4" t="s">
        <v>11</v>
      </c>
      <c r="D2" s="71">
        <v>4442133</v>
      </c>
      <c r="E2" s="11">
        <v>4442464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331</v>
      </c>
      <c r="M2" s="10">
        <f>L2-H2-I2</f>
        <v>331</v>
      </c>
      <c r="N2" s="10">
        <f>J2%*M2</f>
        <v>9.2679999999999989</v>
      </c>
      <c r="O2" s="12">
        <f>IF(K2="LESS",(J2%*M2),"0")</f>
        <v>9.2679999999999989</v>
      </c>
      <c r="P2" s="10">
        <f>L2-I2-O2</f>
        <v>321.73200000000003</v>
      </c>
      <c r="Q2" s="11">
        <v>60.44</v>
      </c>
      <c r="R2" s="28">
        <f>IF(K2="less",(L2-I2)*Q2,((L2-I2)+N2)*Q2)</f>
        <v>20005.64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1">
        <v>581197.30000000005</v>
      </c>
      <c r="E3" s="11">
        <v>582376.1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1178.7999999999302</v>
      </c>
      <c r="M3" s="10">
        <f t="shared" ref="M3:M7" si="1">L3-H3-I3</f>
        <v>1178.7999999999302</v>
      </c>
      <c r="N3" s="10">
        <f t="shared" ref="N3:N7" si="2">J3%*M3</f>
        <v>56.582399999996646</v>
      </c>
      <c r="O3" s="12" t="str">
        <f t="shared" ref="O3:O7" si="3">IF(K3="LESS",(J3%*M3),"0")</f>
        <v>0</v>
      </c>
      <c r="P3" s="10">
        <f t="shared" ref="P3:P7" si="4">L3-I3-O3</f>
        <v>1178.7999999999302</v>
      </c>
      <c r="Q3" s="11">
        <v>60.44</v>
      </c>
      <c r="R3" s="28">
        <f t="shared" ref="R3:R7" si="5">IF(K3="less",(L3-I3)*Q3,((L3-I3)+N3)*Q3)</f>
        <v>74666.512255995563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4">
        <v>105388.46</v>
      </c>
      <c r="E4" s="4">
        <v>108417.52</v>
      </c>
      <c r="F4" s="4"/>
      <c r="G4" s="4"/>
      <c r="H4" s="12">
        <f t="shared" si="0"/>
        <v>0</v>
      </c>
      <c r="I4" s="19">
        <v>2960</v>
      </c>
      <c r="J4" s="5">
        <v>0</v>
      </c>
      <c r="K4" s="5" t="s">
        <v>20</v>
      </c>
      <c r="L4" s="10">
        <f>E4-D4</f>
        <v>3029.0599999999977</v>
      </c>
      <c r="M4" s="10">
        <f t="shared" si="1"/>
        <v>69.059999999997672</v>
      </c>
      <c r="N4" s="10">
        <f t="shared" si="2"/>
        <v>0</v>
      </c>
      <c r="O4" s="12">
        <f t="shared" si="3"/>
        <v>0</v>
      </c>
      <c r="P4" s="10">
        <f t="shared" si="4"/>
        <v>69.059999999997672</v>
      </c>
      <c r="Q4" s="11">
        <v>60.44</v>
      </c>
      <c r="R4" s="28">
        <f t="shared" si="5"/>
        <v>4173.9863999998588</v>
      </c>
      <c r="S4" s="14"/>
      <c r="T4" s="13" t="s">
        <v>203</v>
      </c>
      <c r="U4" s="4" t="s">
        <v>77</v>
      </c>
      <c r="V4" s="54">
        <v>2138</v>
      </c>
      <c r="W4" s="2"/>
      <c r="X4" s="4" t="s">
        <v>184</v>
      </c>
      <c r="Y4" s="4" t="s">
        <v>19</v>
      </c>
      <c r="Z4" s="54">
        <v>5138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204</v>
      </c>
      <c r="U5" s="4" t="s">
        <v>19</v>
      </c>
      <c r="V5" s="54">
        <v>500</v>
      </c>
      <c r="W5" s="2"/>
      <c r="X5" s="13" t="s">
        <v>207</v>
      </c>
      <c r="Y5" s="4" t="s">
        <v>19</v>
      </c>
      <c r="Z5" s="54">
        <v>500</v>
      </c>
    </row>
    <row r="6" spans="1:26" x14ac:dyDescent="0.25">
      <c r="A6" s="148"/>
      <c r="B6" s="13" t="s">
        <v>9</v>
      </c>
      <c r="C6" s="4" t="s">
        <v>11</v>
      </c>
      <c r="D6" s="71">
        <v>2430010.1</v>
      </c>
      <c r="E6" s="11">
        <v>2430669.4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659.29999999981374</v>
      </c>
      <c r="M6" s="10">
        <f t="shared" si="1"/>
        <v>659.29999999981374</v>
      </c>
      <c r="N6" s="10">
        <f t="shared" si="2"/>
        <v>34.613249999990217</v>
      </c>
      <c r="O6" s="12" t="str">
        <f t="shared" si="3"/>
        <v>0</v>
      </c>
      <c r="P6" s="10">
        <f t="shared" si="4"/>
        <v>659.29999999981374</v>
      </c>
      <c r="Q6" s="4">
        <v>79.209999999999994</v>
      </c>
      <c r="R6" s="28">
        <f t="shared" si="5"/>
        <v>54964.86853248447</v>
      </c>
      <c r="T6" s="13" t="s">
        <v>205</v>
      </c>
      <c r="U6" s="4" t="s">
        <v>19</v>
      </c>
      <c r="V6" s="54">
        <v>1000</v>
      </c>
      <c r="W6" s="2"/>
      <c r="X6" s="13" t="s">
        <v>208</v>
      </c>
      <c r="Y6" s="4" t="s">
        <v>19</v>
      </c>
      <c r="Z6" s="54">
        <v>600</v>
      </c>
    </row>
    <row r="7" spans="1:26" x14ac:dyDescent="0.25">
      <c r="A7" s="148"/>
      <c r="B7" s="13" t="s">
        <v>10</v>
      </c>
      <c r="C7" s="4" t="s">
        <v>12</v>
      </c>
      <c r="D7" s="11">
        <v>1019881</v>
      </c>
      <c r="E7" s="11">
        <v>1020578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697</v>
      </c>
      <c r="M7" s="10">
        <f t="shared" si="1"/>
        <v>697</v>
      </c>
      <c r="N7" s="10">
        <f t="shared" si="2"/>
        <v>30.668000000000003</v>
      </c>
      <c r="O7" s="12">
        <f t="shared" si="3"/>
        <v>30.668000000000003</v>
      </c>
      <c r="P7" s="10">
        <f t="shared" si="4"/>
        <v>666.33199999999999</v>
      </c>
      <c r="Q7" s="4">
        <v>79.209999999999994</v>
      </c>
      <c r="R7" s="28">
        <f t="shared" si="5"/>
        <v>55209.369999999995</v>
      </c>
      <c r="S7" s="14"/>
      <c r="T7" s="13" t="s">
        <v>83</v>
      </c>
      <c r="U7" s="4" t="s">
        <v>19</v>
      </c>
      <c r="V7" s="54">
        <v>60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1256</v>
      </c>
      <c r="T8" s="13" t="s">
        <v>206</v>
      </c>
      <c r="U8" s="4" t="s">
        <v>19</v>
      </c>
      <c r="V8" s="54">
        <v>10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210276.37718847988</v>
      </c>
      <c r="T9" s="13"/>
      <c r="U9" s="4"/>
      <c r="V9" s="54"/>
      <c r="W9" s="2"/>
      <c r="X9" s="13"/>
      <c r="Y9" s="4"/>
      <c r="Z9" s="54"/>
    </row>
    <row r="10" spans="1:26" ht="15.75" thickBot="1" x14ac:dyDescent="0.3">
      <c r="A10" s="148"/>
      <c r="B10" s="13" t="s">
        <v>33</v>
      </c>
      <c r="C10" s="4"/>
      <c r="D10" s="4"/>
      <c r="E10" s="6">
        <v>22642</v>
      </c>
      <c r="F10" s="4" t="s">
        <v>43</v>
      </c>
      <c r="G10" s="4">
        <v>4.5</v>
      </c>
      <c r="H10" s="4">
        <v>200</v>
      </c>
      <c r="I10" s="5">
        <f>G10*H10</f>
        <v>900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30520.36</v>
      </c>
      <c r="T10" s="67"/>
      <c r="U10" s="4"/>
      <c r="V10" s="54"/>
      <c r="W10" s="2"/>
      <c r="X10" s="13"/>
      <c r="Y10" s="4"/>
      <c r="Z10" s="54"/>
    </row>
    <row r="11" spans="1:26" ht="15.75" thickBot="1" x14ac:dyDescent="0.3">
      <c r="A11" s="148"/>
      <c r="B11" s="13" t="s">
        <v>35</v>
      </c>
      <c r="C11" s="4">
        <v>69</v>
      </c>
      <c r="D11" s="4">
        <v>60.44</v>
      </c>
      <c r="E11" s="6">
        <f>C11*D11</f>
        <v>4170.3599999999997</v>
      </c>
      <c r="F11" s="4" t="s">
        <v>54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6238</v>
      </c>
      <c r="T11" s="69"/>
      <c r="U11" s="66"/>
      <c r="V11" s="54"/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67</v>
      </c>
      <c r="G12" s="4"/>
      <c r="H12" s="4"/>
      <c r="I12" s="5">
        <f t="shared" si="6"/>
        <v>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185994.01718847989</v>
      </c>
      <c r="T12" s="69"/>
      <c r="U12" s="66"/>
      <c r="V12" s="54"/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6">
        <v>3708</v>
      </c>
      <c r="F13" s="4" t="s">
        <v>68</v>
      </c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/>
      <c r="T13" s="13"/>
      <c r="U13" s="4"/>
      <c r="V13" s="54"/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6">
        <f>SUM(E10:E13)</f>
        <v>30520.36</v>
      </c>
      <c r="F14" s="4" t="s">
        <v>69</v>
      </c>
      <c r="G14" s="71">
        <v>2</v>
      </c>
      <c r="H14" s="4">
        <v>178</v>
      </c>
      <c r="I14" s="5">
        <f t="shared" si="6"/>
        <v>356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327845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>
        <v>6238</v>
      </c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513839.01718847989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24"/>
      <c r="F17" s="4"/>
      <c r="G17" s="4"/>
      <c r="H17" s="4"/>
      <c r="I17" s="5">
        <f t="shared" si="6"/>
        <v>0</v>
      </c>
      <c r="J17" s="2"/>
      <c r="K17" s="2"/>
      <c r="L17" s="74"/>
      <c r="M17" s="74"/>
      <c r="N17" s="74"/>
      <c r="O17" s="74"/>
      <c r="P17" s="74"/>
      <c r="Q17" s="74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6">
        <f>SUM(E16:E17)</f>
        <v>6238</v>
      </c>
      <c r="F18" s="33"/>
      <c r="G18" s="33"/>
      <c r="H18" s="23" t="s">
        <v>32</v>
      </c>
      <c r="I18" s="36">
        <f>SUM(I10:I17)</f>
        <v>1256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3708</v>
      </c>
      <c r="W18" s="2"/>
      <c r="X18" s="8"/>
      <c r="Y18" s="58" t="s">
        <v>49</v>
      </c>
      <c r="Z18" s="60">
        <f>SUM(Z4:Z17)</f>
        <v>6238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102</v>
      </c>
      <c r="B21" s="4" t="s">
        <v>6</v>
      </c>
      <c r="C21" s="4" t="s">
        <v>11</v>
      </c>
      <c r="D21" s="11">
        <v>4442464</v>
      </c>
      <c r="E21" s="71">
        <v>4443700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1236</v>
      </c>
      <c r="M21" s="10">
        <f>L21-H21-I21</f>
        <v>1236</v>
      </c>
      <c r="N21" s="10">
        <f>J21%*M21</f>
        <v>34.607999999999997</v>
      </c>
      <c r="O21" s="12">
        <f>IF(K21="LESS",(J21%*M21),"0")</f>
        <v>34.607999999999997</v>
      </c>
      <c r="P21" s="10">
        <f>L21-I21-O21</f>
        <v>1201.3920000000001</v>
      </c>
      <c r="Q21" s="46">
        <v>60.44</v>
      </c>
      <c r="R21" s="50">
        <f>IF(K21="less",(L21-I21)*Q21,((L21-I21)+N21)*Q21)</f>
        <v>74703.839999999997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11">
        <v>582376.1</v>
      </c>
      <c r="E22" s="71">
        <v>582760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383.90000000002328</v>
      </c>
      <c r="M22" s="10">
        <f t="shared" ref="M22:M23" si="8">L22-H22-I22</f>
        <v>383.90000000002328</v>
      </c>
      <c r="N22" s="10">
        <f t="shared" ref="N22:N23" si="9">J22%*M22</f>
        <v>18.427200000001118</v>
      </c>
      <c r="O22" s="12" t="str">
        <f t="shared" ref="O22:O23" si="10">IF(K22="LESS",(J22%*M22),"0")</f>
        <v>0</v>
      </c>
      <c r="P22" s="10">
        <f t="shared" ref="P22:P23" si="11">L22-I22-O22</f>
        <v>383.90000000002328</v>
      </c>
      <c r="Q22" s="46">
        <v>60.44</v>
      </c>
      <c r="R22" s="50">
        <f t="shared" ref="R22:R23" si="12">IF(K22="less",(L22-I22)*Q22,((L22-I22)+N22)*Q22)</f>
        <v>24316.655968001473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4">
        <v>108417.52</v>
      </c>
      <c r="E23" s="4">
        <v>108417.52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59</v>
      </c>
      <c r="U23" s="4" t="s">
        <v>48</v>
      </c>
      <c r="V23" s="54">
        <v>2000</v>
      </c>
      <c r="W23" s="2"/>
      <c r="X23" s="13" t="s">
        <v>172</v>
      </c>
      <c r="Y23" s="4" t="s">
        <v>19</v>
      </c>
      <c r="Z23" s="54">
        <v>500</v>
      </c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209</v>
      </c>
      <c r="U24" s="4" t="s">
        <v>61</v>
      </c>
      <c r="V24" s="54">
        <v>1000</v>
      </c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2430669.4</v>
      </c>
      <c r="E25" s="71">
        <v>2430970.5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301.10000000009313</v>
      </c>
      <c r="M25" s="10">
        <f t="shared" ref="M25:M26" si="14">L25-H25-I25</f>
        <v>301.10000000009313</v>
      </c>
      <c r="N25" s="10">
        <f t="shared" ref="N25:N26" si="15">J25%*M25</f>
        <v>15.807750000004889</v>
      </c>
      <c r="O25" s="12" t="str">
        <f t="shared" ref="O25:O26" si="16">IF(K25="LESS",(J25%*M25),"0")</f>
        <v>0</v>
      </c>
      <c r="P25" s="10">
        <f t="shared" ref="P25:P26" si="17">L25-I25-O25</f>
        <v>301.10000000009313</v>
      </c>
      <c r="Q25" s="48">
        <v>79.209999999999994</v>
      </c>
      <c r="R25" s="50">
        <f t="shared" ref="R25:R26" si="18">IF(K25="less",(L25-I25)*Q25,((L25-I25)+N25)*Q25)</f>
        <v>25102.262877507761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1020578</v>
      </c>
      <c r="E26" s="11">
        <v>1020578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378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124500.75884550923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35</v>
      </c>
      <c r="C29" s="4"/>
      <c r="D29" s="4"/>
      <c r="E29" s="6"/>
      <c r="F29" s="4" t="s">
        <v>3</v>
      </c>
      <c r="G29" s="4">
        <v>1</v>
      </c>
      <c r="H29" s="4">
        <v>200</v>
      </c>
      <c r="I29" s="5">
        <f>G29*H29</f>
        <v>200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3000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6">
        <v>3000</v>
      </c>
      <c r="F30" s="4"/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23142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 t="s">
        <v>79</v>
      </c>
      <c r="G31" s="4">
        <v>1</v>
      </c>
      <c r="H31" s="4">
        <v>178</v>
      </c>
      <c r="I31" s="5">
        <f t="shared" si="19"/>
        <v>178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144642.75884550923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6">
        <f>SUM(E29:E30)</f>
        <v>3000</v>
      </c>
      <c r="F32" s="4"/>
      <c r="G32" s="4"/>
      <c r="H32" s="4"/>
      <c r="I32" s="5">
        <f t="shared" si="19"/>
        <v>0</v>
      </c>
      <c r="J32" s="2"/>
      <c r="K32" s="2"/>
      <c r="L32" s="163" t="s">
        <v>55</v>
      </c>
      <c r="M32" s="163"/>
      <c r="N32" s="163"/>
      <c r="O32" s="163"/>
      <c r="P32" s="163"/>
      <c r="Q32" s="163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513839.02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6">
        <v>22642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24">
        <v>500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658481.77884550928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6">
        <f>SUM(E34:E35)</f>
        <v>23142</v>
      </c>
      <c r="F36" s="33"/>
      <c r="G36" s="33"/>
      <c r="H36" s="23" t="s">
        <v>32</v>
      </c>
      <c r="I36" s="36">
        <f>SUM(I29:I35)</f>
        <v>378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40">
        <v>658495</v>
      </c>
      <c r="T36" s="55"/>
      <c r="U36" s="56" t="s">
        <v>49</v>
      </c>
      <c r="V36" s="57">
        <f>SUM(V23:V35)</f>
        <v>3000</v>
      </c>
      <c r="X36" s="55"/>
      <c r="Y36" s="56" t="s">
        <v>49</v>
      </c>
      <c r="Z36" s="57">
        <f>SUM(Z23:Z35)</f>
        <v>500</v>
      </c>
    </row>
    <row r="37" spans="1:26" x14ac:dyDescent="0.25">
      <c r="J37" s="2"/>
      <c r="K37" s="2"/>
      <c r="L37" s="2"/>
      <c r="M37" s="2"/>
      <c r="N37" s="2"/>
      <c r="O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  <mergeCell ref="T21:V21"/>
    <mergeCell ref="X21:Z21"/>
    <mergeCell ref="B27:E27"/>
    <mergeCell ref="F27:I27"/>
    <mergeCell ref="L27:Q27"/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</mergeCells>
  <printOptions horizontalCentered="1"/>
  <pageMargins left="0.5" right="0.5" top="0.2" bottom="0.2" header="0.3" footer="0.3"/>
  <pageSetup paperSize="5" scale="98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E28" workbookViewId="0">
      <selection activeCell="R35" sqref="R35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140625" bestFit="1" customWidth="1"/>
    <col min="11" max="11" width="5.7109375" bestFit="1" customWidth="1"/>
    <col min="12" max="12" width="9.140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7109375" bestFit="1" customWidth="1"/>
    <col min="17" max="17" width="6.5703125" customWidth="1"/>
    <col min="18" max="18" width="10.28515625" bestFit="1" customWidth="1"/>
    <col min="20" max="20" width="20.7109375" customWidth="1"/>
    <col min="21" max="21" width="10.7109375" customWidth="1"/>
    <col min="22" max="22" width="9.710937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41824</v>
      </c>
      <c r="U1" s="146"/>
      <c r="V1" s="146"/>
      <c r="W1" s="146"/>
      <c r="X1" s="146"/>
      <c r="Y1" s="146"/>
      <c r="Z1" s="146"/>
    </row>
    <row r="2" spans="1:26" x14ac:dyDescent="0.25">
      <c r="A2" s="147" t="s">
        <v>71</v>
      </c>
      <c r="B2" s="13" t="s">
        <v>6</v>
      </c>
      <c r="C2" s="4" t="s">
        <v>11</v>
      </c>
      <c r="D2" s="71">
        <v>4443700</v>
      </c>
      <c r="E2" s="11">
        <v>4444246</v>
      </c>
      <c r="F2" s="4"/>
      <c r="G2" s="4"/>
      <c r="H2" s="12">
        <f>G2-F2</f>
        <v>0</v>
      </c>
      <c r="I2" s="19"/>
      <c r="J2" s="20">
        <v>2.8</v>
      </c>
      <c r="K2" s="5" t="s">
        <v>20</v>
      </c>
      <c r="L2" s="10">
        <f>E2-D2</f>
        <v>546</v>
      </c>
      <c r="M2" s="10">
        <f>L2-H2-I2</f>
        <v>546</v>
      </c>
      <c r="N2" s="10">
        <f>J2%*M2</f>
        <v>15.287999999999998</v>
      </c>
      <c r="O2" s="12">
        <f>IF(K2="LESS",(J2%*M2),"0")</f>
        <v>15.287999999999998</v>
      </c>
      <c r="P2" s="10">
        <f>L2-I2-O2</f>
        <v>530.71199999999999</v>
      </c>
      <c r="Q2" s="11">
        <v>60.44</v>
      </c>
      <c r="R2" s="28">
        <f>IF(K2="less",(L2-I2)*Q2,((L2-I2)+N2)*Q2)</f>
        <v>33000.239999999998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1">
        <v>582760</v>
      </c>
      <c r="E3" s="77">
        <v>583375.80000000005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615.80000000004657</v>
      </c>
      <c r="M3" s="10">
        <f t="shared" ref="M3:M7" si="1">L3-H3-I3</f>
        <v>615.80000000004657</v>
      </c>
      <c r="N3" s="10">
        <f t="shared" ref="N3:N7" si="2">J3%*M3</f>
        <v>29.558400000002237</v>
      </c>
      <c r="O3" s="12" t="str">
        <f t="shared" ref="O3:O7" si="3">IF(K3="LESS",(J3%*M3),"0")</f>
        <v>0</v>
      </c>
      <c r="P3" s="10">
        <f t="shared" ref="P3:P7" si="4">L3-I3-O3</f>
        <v>615.80000000004657</v>
      </c>
      <c r="Q3" s="11">
        <v>60.44</v>
      </c>
      <c r="R3" s="28">
        <f t="shared" ref="R3:R7" si="5">IF(K3="less",(L3-I3)*Q3,((L3-I3)+N3)*Q3)</f>
        <v>39005.461696002953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4">
        <v>108417.52</v>
      </c>
      <c r="E4" s="77">
        <v>108427.52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10</v>
      </c>
      <c r="M4" s="10">
        <f t="shared" si="1"/>
        <v>10</v>
      </c>
      <c r="N4" s="10">
        <f t="shared" si="2"/>
        <v>0</v>
      </c>
      <c r="O4" s="12">
        <f t="shared" si="3"/>
        <v>0</v>
      </c>
      <c r="P4" s="10">
        <f t="shared" si="4"/>
        <v>10</v>
      </c>
      <c r="Q4" s="11">
        <v>60.44</v>
      </c>
      <c r="R4" s="28">
        <f t="shared" si="5"/>
        <v>604.4</v>
      </c>
      <c r="S4" s="14"/>
      <c r="T4" s="13" t="s">
        <v>203</v>
      </c>
      <c r="U4" s="4" t="s">
        <v>77</v>
      </c>
      <c r="V4" s="54">
        <v>2138</v>
      </c>
      <c r="W4" s="2"/>
      <c r="X4" s="4" t="s">
        <v>184</v>
      </c>
      <c r="Y4" s="4" t="s">
        <v>19</v>
      </c>
      <c r="Z4" s="54">
        <v>2140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210</v>
      </c>
      <c r="U5" s="4" t="s">
        <v>19</v>
      </c>
      <c r="V5" s="54">
        <v>500</v>
      </c>
      <c r="W5" s="2"/>
      <c r="X5" s="13" t="s">
        <v>204</v>
      </c>
      <c r="Y5" s="4" t="s">
        <v>19</v>
      </c>
      <c r="Z5" s="54">
        <v>500</v>
      </c>
    </row>
    <row r="6" spans="1:26" x14ac:dyDescent="0.25">
      <c r="A6" s="148"/>
      <c r="B6" s="13" t="s">
        <v>9</v>
      </c>
      <c r="C6" s="4" t="s">
        <v>11</v>
      </c>
      <c r="D6" s="71">
        <v>2430970.5</v>
      </c>
      <c r="E6" s="78">
        <v>2431937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966.5</v>
      </c>
      <c r="M6" s="10">
        <f t="shared" si="1"/>
        <v>966.5</v>
      </c>
      <c r="N6" s="10">
        <f t="shared" si="2"/>
        <v>50.741250000000001</v>
      </c>
      <c r="O6" s="12" t="str">
        <f t="shared" si="3"/>
        <v>0</v>
      </c>
      <c r="P6" s="10">
        <f t="shared" si="4"/>
        <v>966.5</v>
      </c>
      <c r="Q6" s="4">
        <v>79.209999999999994</v>
      </c>
      <c r="R6" s="28">
        <f t="shared" si="5"/>
        <v>80575.679412500001</v>
      </c>
      <c r="T6" s="13" t="s">
        <v>211</v>
      </c>
      <c r="U6" s="4" t="s">
        <v>19</v>
      </c>
      <c r="V6" s="54">
        <v>476</v>
      </c>
      <c r="W6" s="2"/>
      <c r="X6" s="13" t="s">
        <v>211</v>
      </c>
      <c r="Y6" s="4" t="s">
        <v>19</v>
      </c>
      <c r="Z6" s="54">
        <v>1660</v>
      </c>
    </row>
    <row r="7" spans="1:26" x14ac:dyDescent="0.25">
      <c r="A7" s="148"/>
      <c r="B7" s="13" t="s">
        <v>10</v>
      </c>
      <c r="C7" s="4" t="s">
        <v>12</v>
      </c>
      <c r="D7" s="11">
        <v>1020578</v>
      </c>
      <c r="E7" s="11">
        <v>1021125</v>
      </c>
      <c r="F7" s="4"/>
      <c r="G7" s="4"/>
      <c r="H7" s="12">
        <f t="shared" si="0"/>
        <v>0</v>
      </c>
      <c r="I7" s="19">
        <v>0.5</v>
      </c>
      <c r="J7" s="5">
        <v>4.4000000000000004</v>
      </c>
      <c r="K7" s="5" t="s">
        <v>20</v>
      </c>
      <c r="L7" s="10">
        <f>E7-D7</f>
        <v>547</v>
      </c>
      <c r="M7" s="10">
        <f t="shared" si="1"/>
        <v>546.5</v>
      </c>
      <c r="N7" s="10">
        <f t="shared" si="2"/>
        <v>24.046000000000003</v>
      </c>
      <c r="O7" s="12">
        <f t="shared" si="3"/>
        <v>24.046000000000003</v>
      </c>
      <c r="P7" s="10">
        <f t="shared" si="4"/>
        <v>522.45399999999995</v>
      </c>
      <c r="Q7" s="4">
        <v>79.209999999999994</v>
      </c>
      <c r="R7" s="28">
        <f t="shared" si="5"/>
        <v>43288.264999999999</v>
      </c>
      <c r="S7" s="14"/>
      <c r="T7" s="13" t="s">
        <v>81</v>
      </c>
      <c r="U7" s="4" t="s">
        <v>19</v>
      </c>
      <c r="V7" s="54">
        <v>2000</v>
      </c>
      <c r="W7" s="2"/>
      <c r="X7" s="13" t="s">
        <v>212</v>
      </c>
      <c r="Y7" s="4" t="s">
        <v>19</v>
      </c>
      <c r="Z7" s="54">
        <v>1814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1564</v>
      </c>
      <c r="T8" s="13" t="s">
        <v>164</v>
      </c>
      <c r="U8" s="4" t="s">
        <v>19</v>
      </c>
      <c r="V8" s="54">
        <v>70</v>
      </c>
      <c r="W8" s="2"/>
      <c r="X8" s="13" t="s">
        <v>213</v>
      </c>
      <c r="Y8" s="4" t="s">
        <v>214</v>
      </c>
      <c r="Z8" s="54">
        <v>200000</v>
      </c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198038.04610850295</v>
      </c>
      <c r="T9" s="13" t="s">
        <v>85</v>
      </c>
      <c r="U9" s="4" t="s">
        <v>19</v>
      </c>
      <c r="V9" s="54">
        <v>8</v>
      </c>
      <c r="W9" s="2"/>
      <c r="X9" s="13"/>
      <c r="Y9" s="4"/>
      <c r="Z9" s="54"/>
    </row>
    <row r="10" spans="1:26" ht="15.75" thickBot="1" x14ac:dyDescent="0.3">
      <c r="A10" s="148"/>
      <c r="B10" s="13" t="s">
        <v>33</v>
      </c>
      <c r="C10" s="4"/>
      <c r="D10" s="4"/>
      <c r="E10" s="6">
        <v>28195</v>
      </c>
      <c r="F10" s="4" t="s">
        <v>43</v>
      </c>
      <c r="G10" s="4">
        <v>5.5</v>
      </c>
      <c r="H10" s="4">
        <v>200</v>
      </c>
      <c r="I10" s="5">
        <f>G10*H10</f>
        <v>1100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35502.400000000001</v>
      </c>
      <c r="T10" s="67"/>
      <c r="U10" s="4"/>
      <c r="V10" s="54"/>
      <c r="W10" s="2"/>
      <c r="X10" s="13"/>
      <c r="Y10" s="4"/>
      <c r="Z10" s="54"/>
    </row>
    <row r="11" spans="1:26" ht="15.75" thickBot="1" x14ac:dyDescent="0.3">
      <c r="A11" s="148"/>
      <c r="B11" s="13" t="s">
        <v>35</v>
      </c>
      <c r="C11" s="4">
        <v>35</v>
      </c>
      <c r="D11" s="4">
        <v>60.44</v>
      </c>
      <c r="E11" s="6">
        <f>C11*D11</f>
        <v>2115.4</v>
      </c>
      <c r="F11" s="4" t="s">
        <v>54</v>
      </c>
      <c r="G11" s="4">
        <v>1</v>
      </c>
      <c r="H11" s="4">
        <v>5</v>
      </c>
      <c r="I11" s="5">
        <f t="shared" ref="I11:I17" si="6">G11*H11</f>
        <v>5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207114</v>
      </c>
      <c r="T11" s="69"/>
      <c r="U11" s="4"/>
      <c r="V11" s="54"/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103</v>
      </c>
      <c r="G12" s="4">
        <v>1</v>
      </c>
      <c r="H12" s="4">
        <v>240</v>
      </c>
      <c r="I12" s="5">
        <f t="shared" si="6"/>
        <v>240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369649.64610850299</v>
      </c>
      <c r="T12" s="69"/>
      <c r="U12" s="66"/>
      <c r="V12" s="54"/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6">
        <v>5192</v>
      </c>
      <c r="F13" s="4" t="s">
        <v>60</v>
      </c>
      <c r="G13" s="4">
        <v>1</v>
      </c>
      <c r="H13" s="4">
        <v>219</v>
      </c>
      <c r="I13" s="5">
        <f t="shared" si="6"/>
        <v>219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858300</v>
      </c>
      <c r="T13" s="13"/>
      <c r="U13" s="4"/>
      <c r="V13" s="54"/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6">
        <f>SUM(E10:E13)</f>
        <v>35502.400000000001</v>
      </c>
      <c r="F14" s="4" t="s">
        <v>69</v>
      </c>
      <c r="G14" s="4">
        <v>0</v>
      </c>
      <c r="H14" s="4">
        <v>0</v>
      </c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658495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169844.64610850299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24">
        <v>207114</v>
      </c>
      <c r="F17" s="4"/>
      <c r="G17" s="4"/>
      <c r="H17" s="4"/>
      <c r="I17" s="5">
        <f t="shared" si="6"/>
        <v>0</v>
      </c>
      <c r="J17" s="2"/>
      <c r="K17" s="2"/>
      <c r="L17" s="75"/>
      <c r="M17" s="75"/>
      <c r="N17" s="75"/>
      <c r="O17" s="75"/>
      <c r="P17" s="75"/>
      <c r="Q17" s="75"/>
      <c r="R17" s="37"/>
      <c r="T17" s="13"/>
      <c r="U17" s="4"/>
      <c r="V17" s="54"/>
      <c r="W17" s="2"/>
      <c r="X17" s="108"/>
      <c r="Y17" s="109"/>
      <c r="Z17" s="57"/>
    </row>
    <row r="18" spans="1:26" ht="15.75" thickBot="1" x14ac:dyDescent="0.3">
      <c r="A18" s="150"/>
      <c r="B18" s="3"/>
      <c r="C18" s="33"/>
      <c r="D18" s="23" t="s">
        <v>32</v>
      </c>
      <c r="E18" s="36">
        <f>SUM(E16:E17)</f>
        <v>207114</v>
      </c>
      <c r="F18" s="33"/>
      <c r="G18" s="33"/>
      <c r="H18" s="23" t="s">
        <v>32</v>
      </c>
      <c r="I18" s="36">
        <f>SUM(I10:I17)</f>
        <v>1564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5192</v>
      </c>
      <c r="W18" s="2"/>
      <c r="X18" s="8"/>
      <c r="Y18" s="58" t="s">
        <v>49</v>
      </c>
      <c r="Z18" s="60">
        <f>SUM(Z4:Z17)</f>
        <v>206114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104</v>
      </c>
      <c r="B21" s="4" t="s">
        <v>6</v>
      </c>
      <c r="C21" s="4" t="s">
        <v>11</v>
      </c>
      <c r="D21" s="11">
        <v>4444246</v>
      </c>
      <c r="E21" s="77">
        <v>4444892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646</v>
      </c>
      <c r="M21" s="10">
        <f>L21-H21-I21</f>
        <v>646</v>
      </c>
      <c r="N21" s="10">
        <f>J21%*M21</f>
        <v>18.087999999999997</v>
      </c>
      <c r="O21" s="12">
        <f>IF(K21="LESS",(J21%*M21),"0")</f>
        <v>18.087999999999997</v>
      </c>
      <c r="P21" s="10">
        <f>L21-I21-O21</f>
        <v>627.91200000000003</v>
      </c>
      <c r="Q21" s="46">
        <v>60.44</v>
      </c>
      <c r="R21" s="50">
        <f>IF(K21="less",(L21-I21)*Q21,((L21-I21)+N21)*Q21)</f>
        <v>39044.239999999998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583375.80000000005</v>
      </c>
      <c r="E22" s="77">
        <v>584417.80000000005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1042</v>
      </c>
      <c r="M22" s="10">
        <f t="shared" ref="M22:M23" si="8">L22-H22-I22</f>
        <v>1042</v>
      </c>
      <c r="N22" s="10">
        <f t="shared" ref="N22:N23" si="9">J22%*M22</f>
        <v>50.015999999999998</v>
      </c>
      <c r="O22" s="12" t="str">
        <f t="shared" ref="O22:O23" si="10">IF(K22="LESS",(J22%*M22),"0")</f>
        <v>0</v>
      </c>
      <c r="P22" s="10">
        <f t="shared" ref="P22:P23" si="11">L22-I22-O22</f>
        <v>1042</v>
      </c>
      <c r="Q22" s="46">
        <v>60.44</v>
      </c>
      <c r="R22" s="50">
        <f t="shared" ref="R22:R23" si="12">IF(K22="less",(L22-I22)*Q22,((L22-I22)+N22)*Q22)</f>
        <v>66001.447039999999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77">
        <v>108427.52</v>
      </c>
      <c r="E23" s="77">
        <v>108427.52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 t="s">
        <v>226</v>
      </c>
      <c r="U23" s="4" t="s">
        <v>19</v>
      </c>
      <c r="V23" s="54">
        <v>1814</v>
      </c>
      <c r="W23" s="2"/>
      <c r="X23" s="13" t="s">
        <v>228</v>
      </c>
      <c r="Y23" s="4" t="s">
        <v>19</v>
      </c>
      <c r="Z23" s="54">
        <v>40000</v>
      </c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 t="s">
        <v>227</v>
      </c>
      <c r="U24" s="4" t="s">
        <v>19</v>
      </c>
      <c r="V24" s="54">
        <v>1000</v>
      </c>
      <c r="W24" s="2"/>
      <c r="X24" s="13" t="s">
        <v>229</v>
      </c>
      <c r="Y24" s="4" t="s">
        <v>230</v>
      </c>
      <c r="Z24" s="54">
        <v>700</v>
      </c>
    </row>
    <row r="25" spans="1:26" x14ac:dyDescent="0.25">
      <c r="A25" s="148"/>
      <c r="B25" s="4" t="s">
        <v>9</v>
      </c>
      <c r="C25" s="4" t="s">
        <v>11</v>
      </c>
      <c r="D25" s="78">
        <v>2431937</v>
      </c>
      <c r="E25" s="78">
        <v>2432369.2000000002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432.20000000018626</v>
      </c>
      <c r="M25" s="10">
        <f t="shared" ref="M25:M26" si="14">L25-H25-I25</f>
        <v>432.20000000018626</v>
      </c>
      <c r="N25" s="10">
        <f t="shared" ref="N25:N26" si="15">J25%*M25</f>
        <v>22.690500000009777</v>
      </c>
      <c r="O25" s="12" t="str">
        <f t="shared" ref="O25:O26" si="16">IF(K25="LESS",(J25%*M25),"0")</f>
        <v>0</v>
      </c>
      <c r="P25" s="10">
        <f t="shared" ref="P25:P26" si="17">L25-I25-O25</f>
        <v>432.20000000018626</v>
      </c>
      <c r="Q25" s="48">
        <v>79.209999999999994</v>
      </c>
      <c r="R25" s="50">
        <f t="shared" ref="R25:R26" si="18">IF(K25="less",(L25-I25)*Q25,((L25-I25)+N25)*Q25)</f>
        <v>36031.876505015527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1021125</v>
      </c>
      <c r="E26" s="11">
        <v>1021125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200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141277.56354501552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35</v>
      </c>
      <c r="C29" s="4">
        <v>802</v>
      </c>
      <c r="D29" s="4">
        <v>60.44</v>
      </c>
      <c r="E29" s="6">
        <f>C29*D29</f>
        <v>48472.88</v>
      </c>
      <c r="F29" s="4" t="s">
        <v>3</v>
      </c>
      <c r="G29" s="4">
        <v>1</v>
      </c>
      <c r="H29" s="4">
        <v>200</v>
      </c>
      <c r="I29" s="5">
        <f>G29*H29</f>
        <v>200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51286.879999999997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6">
        <v>2814</v>
      </c>
      <c r="F30" s="4" t="s">
        <v>70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68895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 t="s">
        <v>58</v>
      </c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158885.68354501552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6">
        <f>SUM(E29:E30)</f>
        <v>51286.879999999997</v>
      </c>
      <c r="F32" s="4"/>
      <c r="G32" s="4"/>
      <c r="H32" s="4"/>
      <c r="I32" s="5">
        <f t="shared" si="19"/>
        <v>0</v>
      </c>
      <c r="J32" s="2"/>
      <c r="K32" s="2"/>
      <c r="L32" s="163" t="s">
        <v>55</v>
      </c>
      <c r="M32" s="163"/>
      <c r="N32" s="163"/>
      <c r="O32" s="163"/>
      <c r="P32" s="163"/>
      <c r="Q32" s="163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169844.65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6">
        <v>28195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24">
        <v>40700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328730.33354501554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6">
        <f>SUM(E34:E35)</f>
        <v>68895</v>
      </c>
      <c r="F36" s="33"/>
      <c r="G36" s="33"/>
      <c r="H36" s="23" t="s">
        <v>32</v>
      </c>
      <c r="I36" s="36">
        <f>SUM(I29:I35)</f>
        <v>200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328745</v>
      </c>
      <c r="T36" s="55"/>
      <c r="U36" s="56" t="s">
        <v>49</v>
      </c>
      <c r="V36" s="57">
        <f>SUM(V23:V35)</f>
        <v>2814</v>
      </c>
      <c r="X36" s="55"/>
      <c r="Y36" s="56" t="s">
        <v>49</v>
      </c>
      <c r="Z36" s="57">
        <f>SUM(Z23:Z35)</f>
        <v>40700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" bottom="0.2" header="0.3" footer="0.3"/>
  <pageSetup paperSize="5" scale="9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E22" workbookViewId="0">
      <selection activeCell="R35" sqref="R35"/>
    </sheetView>
  </sheetViews>
  <sheetFormatPr defaultRowHeight="15" x14ac:dyDescent="0.25"/>
  <cols>
    <col min="1" max="1" width="10.42578125" customWidth="1"/>
    <col min="2" max="2" width="21.7109375" customWidth="1"/>
    <col min="3" max="3" width="12" bestFit="1" customWidth="1"/>
    <col min="4" max="5" width="10.7109375" customWidth="1"/>
    <col min="6" max="6" width="20.7109375" customWidth="1"/>
    <col min="7" max="9" width="10.7109375" customWidth="1"/>
    <col min="10" max="10" width="5.140625" bestFit="1" customWidth="1"/>
    <col min="11" max="11" width="5.7109375" bestFit="1" customWidth="1"/>
    <col min="12" max="12" width="9.140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7109375" bestFit="1" customWidth="1"/>
    <col min="17" max="17" width="6.5703125" customWidth="1"/>
    <col min="18" max="18" width="10.28515625" bestFit="1" customWidth="1"/>
    <col min="20" max="20" width="20.7109375" customWidth="1"/>
    <col min="21" max="21" width="10.7109375" customWidth="1"/>
    <col min="22" max="22" width="9.710937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41855</v>
      </c>
      <c r="U1" s="146"/>
      <c r="V1" s="146"/>
      <c r="W1" s="146"/>
      <c r="X1" s="146"/>
      <c r="Y1" s="146"/>
      <c r="Z1" s="146"/>
    </row>
    <row r="2" spans="1:26" x14ac:dyDescent="0.25">
      <c r="A2" s="147" t="s">
        <v>105</v>
      </c>
      <c r="B2" s="13" t="s">
        <v>6</v>
      </c>
      <c r="C2" s="4" t="s">
        <v>11</v>
      </c>
      <c r="D2" s="77">
        <v>4444892</v>
      </c>
      <c r="E2" s="11">
        <v>4445585</v>
      </c>
      <c r="F2" s="4"/>
      <c r="G2" s="4"/>
      <c r="H2" s="12">
        <f>G2-F2</f>
        <v>0</v>
      </c>
      <c r="I2" s="19">
        <v>1.8</v>
      </c>
      <c r="J2" s="20">
        <v>2.8</v>
      </c>
      <c r="K2" s="5" t="s">
        <v>20</v>
      </c>
      <c r="L2" s="10">
        <f>E2-D2</f>
        <v>693</v>
      </c>
      <c r="M2" s="10">
        <f>L2-H2-I2</f>
        <v>691.2</v>
      </c>
      <c r="N2" s="10">
        <f>J2%*M2</f>
        <v>19.3536</v>
      </c>
      <c r="O2" s="12">
        <f>IF(K2="LESS",(J2%*M2),"0")</f>
        <v>19.3536</v>
      </c>
      <c r="P2" s="10">
        <f>L2-I2-O2</f>
        <v>671.84640000000002</v>
      </c>
      <c r="Q2" s="11">
        <v>60.44</v>
      </c>
      <c r="R2" s="28">
        <f>IF(K2="less",(L2-I2)*Q2,((L2-I2)+N2)*Q2)</f>
        <v>41776.128000000004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584417.80000000005</v>
      </c>
      <c r="E3" s="77">
        <v>584912.5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494.69999999995343</v>
      </c>
      <c r="M3" s="10">
        <f t="shared" ref="M3:M7" si="1">L3-H3-I3</f>
        <v>494.69999999995343</v>
      </c>
      <c r="N3" s="10">
        <f t="shared" ref="N3:N7" si="2">J3%*M3</f>
        <v>23.745599999997765</v>
      </c>
      <c r="O3" s="12" t="str">
        <f t="shared" ref="O3:O7" si="3">IF(K3="LESS",(J3%*M3),"0")</f>
        <v>0</v>
      </c>
      <c r="P3" s="10">
        <f t="shared" ref="P3:P7" si="4">L3-I3-O3</f>
        <v>494.69999999995343</v>
      </c>
      <c r="Q3" s="11">
        <v>60.44</v>
      </c>
      <c r="R3" s="28">
        <f t="shared" ref="R3:R7" si="5">IF(K3="less",(L3-I3)*Q3,((L3-I3)+N3)*Q3)</f>
        <v>31334.852063997052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77">
        <v>108427.52</v>
      </c>
      <c r="E4" s="77">
        <v>108433.1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5.5800000000017462</v>
      </c>
      <c r="M4" s="10">
        <f t="shared" si="1"/>
        <v>5.5800000000017462</v>
      </c>
      <c r="N4" s="10">
        <f t="shared" si="2"/>
        <v>0</v>
      </c>
      <c r="O4" s="12">
        <f t="shared" si="3"/>
        <v>0</v>
      </c>
      <c r="P4" s="10">
        <f t="shared" si="4"/>
        <v>5.5800000000017462</v>
      </c>
      <c r="Q4" s="11">
        <v>60.44</v>
      </c>
      <c r="R4" s="28">
        <f t="shared" si="5"/>
        <v>337.2552000001055</v>
      </c>
      <c r="S4" s="14"/>
      <c r="T4" s="13" t="s">
        <v>121</v>
      </c>
      <c r="U4" s="4" t="s">
        <v>77</v>
      </c>
      <c r="V4" s="54">
        <v>1500</v>
      </c>
      <c r="W4" s="2"/>
      <c r="X4" s="4" t="s">
        <v>121</v>
      </c>
      <c r="Y4" s="4" t="s">
        <v>61</v>
      </c>
      <c r="Z4" s="54">
        <v>2138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231</v>
      </c>
      <c r="U5" s="4" t="s">
        <v>19</v>
      </c>
      <c r="V5" s="54">
        <v>120</v>
      </c>
      <c r="W5" s="2"/>
      <c r="X5" s="13"/>
      <c r="Y5" s="4"/>
      <c r="Z5" s="54"/>
    </row>
    <row r="6" spans="1:26" x14ac:dyDescent="0.25">
      <c r="A6" s="148"/>
      <c r="B6" s="13" t="s">
        <v>9</v>
      </c>
      <c r="C6" s="4" t="s">
        <v>11</v>
      </c>
      <c r="D6" s="78">
        <v>2432369.2000000002</v>
      </c>
      <c r="E6" s="78">
        <v>2433142.6</v>
      </c>
      <c r="F6" s="4"/>
      <c r="G6" s="4"/>
      <c r="H6" s="12">
        <f t="shared" si="0"/>
        <v>0</v>
      </c>
      <c r="I6" s="19">
        <v>1.6</v>
      </c>
      <c r="J6" s="5">
        <v>5.25</v>
      </c>
      <c r="K6" s="5" t="s">
        <v>19</v>
      </c>
      <c r="L6" s="10">
        <f>E6-D6</f>
        <v>773.39999999990687</v>
      </c>
      <c r="M6" s="10">
        <f t="shared" si="1"/>
        <v>771.79999999990685</v>
      </c>
      <c r="N6" s="10">
        <f t="shared" si="2"/>
        <v>40.519499999995105</v>
      </c>
      <c r="O6" s="12" t="str">
        <f t="shared" si="3"/>
        <v>0</v>
      </c>
      <c r="P6" s="10">
        <f t="shared" si="4"/>
        <v>771.79999999990685</v>
      </c>
      <c r="Q6" s="4">
        <v>79.209999999999994</v>
      </c>
      <c r="R6" s="28">
        <f t="shared" si="5"/>
        <v>64343.827594992232</v>
      </c>
      <c r="T6" s="13" t="s">
        <v>172</v>
      </c>
      <c r="U6" s="4" t="s">
        <v>19</v>
      </c>
      <c r="V6" s="54">
        <v>2500</v>
      </c>
      <c r="W6" s="2"/>
      <c r="X6" s="13"/>
      <c r="Y6" s="4"/>
      <c r="Z6" s="54"/>
    </row>
    <row r="7" spans="1:26" x14ac:dyDescent="0.25">
      <c r="A7" s="148"/>
      <c r="B7" s="13" t="s">
        <v>10</v>
      </c>
      <c r="C7" s="4" t="s">
        <v>12</v>
      </c>
      <c r="D7" s="11">
        <v>1021125</v>
      </c>
      <c r="E7" s="11">
        <v>1021682</v>
      </c>
      <c r="F7" s="4"/>
      <c r="G7" s="4"/>
      <c r="H7" s="12">
        <f t="shared" si="0"/>
        <v>0</v>
      </c>
      <c r="I7" s="19">
        <v>6.6</v>
      </c>
      <c r="J7" s="5">
        <v>4.4000000000000004</v>
      </c>
      <c r="K7" s="5" t="s">
        <v>20</v>
      </c>
      <c r="L7" s="10">
        <f>E7-D7</f>
        <v>557</v>
      </c>
      <c r="M7" s="10">
        <f t="shared" si="1"/>
        <v>550.4</v>
      </c>
      <c r="N7" s="10">
        <f t="shared" si="2"/>
        <v>24.217600000000001</v>
      </c>
      <c r="O7" s="12">
        <f t="shared" si="3"/>
        <v>24.217600000000001</v>
      </c>
      <c r="P7" s="10">
        <f t="shared" si="4"/>
        <v>526.18240000000003</v>
      </c>
      <c r="Q7" s="4">
        <v>79.209999999999994</v>
      </c>
      <c r="R7" s="28">
        <f t="shared" si="5"/>
        <v>43597.183999999994</v>
      </c>
      <c r="S7" s="14"/>
      <c r="T7" s="13" t="s">
        <v>204</v>
      </c>
      <c r="U7" s="4" t="s">
        <v>19</v>
      </c>
      <c r="V7" s="54">
        <v>500</v>
      </c>
      <c r="W7" s="2"/>
      <c r="X7" s="13"/>
      <c r="Y7" s="4"/>
      <c r="Z7" s="54"/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1192</v>
      </c>
      <c r="T8" s="13" t="s">
        <v>232</v>
      </c>
      <c r="U8" s="4" t="s">
        <v>19</v>
      </c>
      <c r="V8" s="54">
        <v>90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182581.24685898941</v>
      </c>
      <c r="T9" s="13" t="s">
        <v>233</v>
      </c>
      <c r="U9" s="4" t="s">
        <v>19</v>
      </c>
      <c r="V9" s="54">
        <v>10</v>
      </c>
      <c r="W9" s="2"/>
      <c r="X9" s="13"/>
      <c r="Y9" s="4"/>
      <c r="Z9" s="54"/>
    </row>
    <row r="10" spans="1:26" ht="15.75" thickBot="1" x14ac:dyDescent="0.3">
      <c r="A10" s="148"/>
      <c r="B10" s="13" t="s">
        <v>33</v>
      </c>
      <c r="C10" s="4"/>
      <c r="D10" s="4"/>
      <c r="E10" s="80">
        <v>27392</v>
      </c>
      <c r="F10" s="4" t="s">
        <v>43</v>
      </c>
      <c r="G10" s="4">
        <v>5</v>
      </c>
      <c r="H10" s="4">
        <v>200</v>
      </c>
      <c r="I10" s="5">
        <f>G10*H10</f>
        <v>1000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32420.2</v>
      </c>
      <c r="T10" s="67" t="s">
        <v>72</v>
      </c>
      <c r="U10" s="4" t="s">
        <v>19</v>
      </c>
      <c r="V10" s="54">
        <v>6</v>
      </c>
      <c r="W10" s="2"/>
      <c r="X10" s="13"/>
      <c r="Y10" s="4"/>
      <c r="Z10" s="54"/>
    </row>
    <row r="11" spans="1:26" ht="15.75" thickBot="1" x14ac:dyDescent="0.3">
      <c r="A11" s="148"/>
      <c r="B11" s="13" t="s">
        <v>75</v>
      </c>
      <c r="C11" s="4">
        <v>5</v>
      </c>
      <c r="D11" s="4">
        <v>60.44</v>
      </c>
      <c r="E11" s="80">
        <f>C11*D11</f>
        <v>302.2</v>
      </c>
      <c r="F11" s="4" t="s">
        <v>60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2138</v>
      </c>
      <c r="T11" s="69"/>
      <c r="U11" s="66"/>
      <c r="V11" s="54"/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68</v>
      </c>
      <c r="G12" s="4">
        <v>2</v>
      </c>
      <c r="H12" s="4">
        <v>96</v>
      </c>
      <c r="I12" s="5">
        <f t="shared" si="6"/>
        <v>192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152299.0468589894</v>
      </c>
      <c r="T12" s="69"/>
      <c r="U12" s="66"/>
      <c r="V12" s="54"/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4726</v>
      </c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/>
      <c r="T13" s="13"/>
      <c r="U13" s="4"/>
      <c r="V13" s="54"/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32420.2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328745</v>
      </c>
      <c r="T14" s="13"/>
      <c r="U14" s="4"/>
      <c r="V14" s="54"/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/>
      <c r="U15" s="4"/>
      <c r="V15" s="54"/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/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481044.0468589894</v>
      </c>
      <c r="T16" s="13"/>
      <c r="U16" s="4"/>
      <c r="V16" s="54"/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>
        <v>2138</v>
      </c>
      <c r="F17" s="4"/>
      <c r="G17" s="4"/>
      <c r="H17" s="4"/>
      <c r="I17" s="5">
        <f t="shared" si="6"/>
        <v>0</v>
      </c>
      <c r="J17" s="2"/>
      <c r="K17" s="2"/>
      <c r="L17" s="76"/>
      <c r="M17" s="76"/>
      <c r="N17" s="76"/>
      <c r="O17" s="76"/>
      <c r="P17" s="76"/>
      <c r="Q17" s="76"/>
      <c r="R17" s="37"/>
      <c r="T17" s="13"/>
      <c r="U17" s="4"/>
      <c r="V17" s="54"/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2138</v>
      </c>
      <c r="F18" s="33"/>
      <c r="G18" s="33"/>
      <c r="H18" s="23" t="s">
        <v>32</v>
      </c>
      <c r="I18" s="36">
        <f>SUM(I10:I17)</f>
        <v>1192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4726</v>
      </c>
      <c r="W18" s="2"/>
      <c r="X18" s="8"/>
      <c r="Y18" s="58" t="s">
        <v>49</v>
      </c>
      <c r="Z18" s="60">
        <f>SUM(Z4:Z17)</f>
        <v>2138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106</v>
      </c>
      <c r="B21" s="4" t="s">
        <v>6</v>
      </c>
      <c r="C21" s="4" t="s">
        <v>11</v>
      </c>
      <c r="D21" s="11">
        <v>4445585</v>
      </c>
      <c r="E21" s="77">
        <v>4447145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1560</v>
      </c>
      <c r="M21" s="10">
        <f>L21-H21-I21</f>
        <v>1560</v>
      </c>
      <c r="N21" s="10">
        <f>J21%*M21</f>
        <v>43.679999999999993</v>
      </c>
      <c r="O21" s="12">
        <f>IF(K21="LESS",(J21%*M21),"0")</f>
        <v>43.679999999999993</v>
      </c>
      <c r="P21" s="10">
        <f>L21-I21-O21</f>
        <v>1516.32</v>
      </c>
      <c r="Q21" s="46">
        <v>60.44</v>
      </c>
      <c r="R21" s="50">
        <f>IF(K21="less",(L21-I21)*Q21,((L21-I21)+N21)*Q21)</f>
        <v>94286.399999999994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584912.5</v>
      </c>
      <c r="E22" s="77">
        <v>584925.1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12.599999999976717</v>
      </c>
      <c r="M22" s="10">
        <f t="shared" ref="M22:M23" si="8">L22-H22-I22</f>
        <v>12.599999999976717</v>
      </c>
      <c r="N22" s="10">
        <f t="shared" ref="N22:N23" si="9">J22%*M22</f>
        <v>0.60479999999888245</v>
      </c>
      <c r="O22" s="12" t="str">
        <f t="shared" ref="O22:O23" si="10">IF(K22="LESS",(J22%*M22),"0")</f>
        <v>0</v>
      </c>
      <c r="P22" s="10">
        <f t="shared" ref="P22:P23" si="11">L22-I22-O22</f>
        <v>12.599999999976717</v>
      </c>
      <c r="Q22" s="46">
        <v>60.44</v>
      </c>
      <c r="R22" s="50">
        <f t="shared" ref="R22:R23" si="12">IF(K22="less",(L22-I22)*Q22,((L22-I22)+N22)*Q22)</f>
        <v>798.09811199852516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77">
        <v>108433.1</v>
      </c>
      <c r="E23" s="77">
        <v>108433.1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/>
      <c r="U23" s="4"/>
      <c r="V23" s="54"/>
      <c r="W23" s="2"/>
      <c r="X23" s="13" t="s">
        <v>209</v>
      </c>
      <c r="Y23" s="4" t="s">
        <v>19</v>
      </c>
      <c r="Z23" s="54">
        <v>1000</v>
      </c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/>
      <c r="U24" s="4"/>
      <c r="V24" s="54"/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78">
        <v>2433142.6</v>
      </c>
      <c r="E25" s="78">
        <v>2433456.62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314.02000000001863</v>
      </c>
      <c r="M25" s="10">
        <f t="shared" ref="M25:M26" si="14">L25-H25-I25</f>
        <v>314.02000000001863</v>
      </c>
      <c r="N25" s="10">
        <f t="shared" ref="N25:N26" si="15">J25%*M25</f>
        <v>16.486050000000976</v>
      </c>
      <c r="O25" s="12" t="str">
        <f t="shared" ref="O25:O26" si="16">IF(K25="LESS",(J25%*M25),"0")</f>
        <v>0</v>
      </c>
      <c r="P25" s="10">
        <f t="shared" ref="P25:P26" si="17">L25-I25-O25</f>
        <v>314.02000000001863</v>
      </c>
      <c r="Q25" s="48">
        <v>79.209999999999994</v>
      </c>
      <c r="R25" s="50">
        <f t="shared" ref="R25:R26" si="18">IF(K25="less",(L25-I25)*Q25,((L25-I25)+N25)*Q25)</f>
        <v>26179.384220501554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1021682</v>
      </c>
      <c r="E26" s="11">
        <v>1021682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808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122071.88233250007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110</v>
      </c>
      <c r="D29" s="4">
        <v>60.44</v>
      </c>
      <c r="E29" s="80">
        <f>C29*D29</f>
        <v>6648.4</v>
      </c>
      <c r="F29" s="4" t="s">
        <v>3</v>
      </c>
      <c r="G29" s="4">
        <v>0.5</v>
      </c>
      <c r="H29" s="4">
        <v>200</v>
      </c>
      <c r="I29" s="5">
        <f>G29*H29</f>
        <v>100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6648.4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/>
      <c r="F30" s="4" t="s">
        <v>107</v>
      </c>
      <c r="G30" s="4">
        <v>3</v>
      </c>
      <c r="H30" s="4">
        <v>236</v>
      </c>
      <c r="I30" s="5">
        <f>G30*H30</f>
        <v>708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28392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/>
      <c r="G31" s="4"/>
      <c r="H31" s="4"/>
      <c r="I31" s="5">
        <f t="shared" ref="I31:I35" si="19">G31*H31</f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143815.48233250008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5">
        <f>SUM(E29:E30)</f>
        <v>6648.4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481044.05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27392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>
        <v>1000</v>
      </c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624859.53233250009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28392</v>
      </c>
      <c r="F36" s="33"/>
      <c r="G36" s="33"/>
      <c r="H36" s="23" t="s">
        <v>32</v>
      </c>
      <c r="I36" s="36">
        <f>SUM(I29:I35)</f>
        <v>808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624880</v>
      </c>
      <c r="T36" s="55"/>
      <c r="U36" s="56" t="s">
        <v>49</v>
      </c>
      <c r="V36" s="57">
        <f>SUM(V23:V35)</f>
        <v>0</v>
      </c>
      <c r="X36" s="55"/>
      <c r="Y36" s="56" t="s">
        <v>49</v>
      </c>
      <c r="Z36" s="57">
        <f>SUM(Z23:Z35)</f>
        <v>1000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  <mergeCell ref="T21:V21"/>
    <mergeCell ref="X21:Z21"/>
    <mergeCell ref="B27:E27"/>
    <mergeCell ref="F27:I27"/>
    <mergeCell ref="L27:Q27"/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</mergeCells>
  <printOptions horizontalCentered="1"/>
  <pageMargins left="0.5" right="0.5" top="0.21" bottom="0.21" header="0.3" footer="0.3"/>
  <pageSetup paperSize="5" scale="9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F25" workbookViewId="0">
      <selection activeCell="R35" sqref="R35"/>
    </sheetView>
  </sheetViews>
  <sheetFormatPr defaultRowHeight="15" x14ac:dyDescent="0.25"/>
  <cols>
    <col min="1" max="1" width="10.42578125" customWidth="1"/>
    <col min="2" max="2" width="21.7109375" customWidth="1"/>
    <col min="3" max="3" width="12.140625" bestFit="1" customWidth="1"/>
    <col min="4" max="5" width="10.7109375" customWidth="1"/>
    <col min="6" max="6" width="20.7109375" customWidth="1"/>
    <col min="7" max="9" width="10.7109375" customWidth="1"/>
    <col min="10" max="10" width="5.28515625" bestFit="1" customWidth="1"/>
    <col min="11" max="11" width="5.7109375" bestFit="1" customWidth="1"/>
    <col min="12" max="12" width="9.28515625" bestFit="1" customWidth="1"/>
    <col min="13" max="13" width="7.5703125" hidden="1" customWidth="1"/>
    <col min="14" max="14" width="5.85546875" hidden="1" customWidth="1"/>
    <col min="15" max="15" width="5.7109375" hidden="1" customWidth="1"/>
    <col min="16" max="16" width="8.85546875" bestFit="1" customWidth="1"/>
    <col min="17" max="17" width="6.5703125" customWidth="1"/>
    <col min="18" max="18" width="14.140625" bestFit="1" customWidth="1"/>
    <col min="20" max="20" width="20.7109375" customWidth="1"/>
    <col min="21" max="21" width="10.7109375" customWidth="1"/>
    <col min="22" max="22" width="9.7109375" bestFit="1" customWidth="1"/>
    <col min="23" max="23" width="3" customWidth="1"/>
    <col min="24" max="24" width="18.5703125" customWidth="1"/>
    <col min="25" max="25" width="10.7109375" customWidth="1"/>
    <col min="26" max="26" width="10.28515625" customWidth="1"/>
  </cols>
  <sheetData>
    <row r="1" spans="1:26" s="15" customFormat="1" ht="45.75" thickBot="1" x14ac:dyDescent="0.3">
      <c r="A1" s="42" t="s">
        <v>42</v>
      </c>
      <c r="B1" s="25" t="s">
        <v>22</v>
      </c>
      <c r="C1" s="26" t="s">
        <v>0</v>
      </c>
      <c r="D1" s="26" t="s">
        <v>13</v>
      </c>
      <c r="E1" s="26" t="s">
        <v>14</v>
      </c>
      <c r="F1" s="26" t="s">
        <v>13</v>
      </c>
      <c r="G1" s="26" t="s">
        <v>14</v>
      </c>
      <c r="H1" s="26" t="s">
        <v>21</v>
      </c>
      <c r="I1" s="26" t="s">
        <v>24</v>
      </c>
      <c r="J1" s="26" t="s">
        <v>15</v>
      </c>
      <c r="K1" s="26" t="s">
        <v>16</v>
      </c>
      <c r="L1" s="26" t="s">
        <v>17</v>
      </c>
      <c r="M1" s="26" t="s">
        <v>25</v>
      </c>
      <c r="N1" s="26" t="s">
        <v>27</v>
      </c>
      <c r="O1" s="26" t="s">
        <v>26</v>
      </c>
      <c r="P1" s="26" t="s">
        <v>18</v>
      </c>
      <c r="Q1" s="26" t="s">
        <v>1</v>
      </c>
      <c r="R1" s="27" t="s">
        <v>2</v>
      </c>
      <c r="T1" s="146">
        <v>41886</v>
      </c>
      <c r="U1" s="146"/>
      <c r="V1" s="146"/>
      <c r="W1" s="146"/>
      <c r="X1" s="146"/>
      <c r="Y1" s="146"/>
      <c r="Z1" s="146"/>
    </row>
    <row r="2" spans="1:26" x14ac:dyDescent="0.25">
      <c r="A2" s="147" t="s">
        <v>108</v>
      </c>
      <c r="B2" s="13" t="s">
        <v>6</v>
      </c>
      <c r="C2" s="4" t="s">
        <v>11</v>
      </c>
      <c r="D2" s="77">
        <v>4447145</v>
      </c>
      <c r="E2" s="77">
        <v>4447887</v>
      </c>
      <c r="F2" s="4"/>
      <c r="G2" s="4"/>
      <c r="H2" s="12">
        <f>G2-F2</f>
        <v>0</v>
      </c>
      <c r="I2" s="19">
        <v>4</v>
      </c>
      <c r="J2" s="20">
        <v>2.8</v>
      </c>
      <c r="K2" s="5" t="s">
        <v>20</v>
      </c>
      <c r="L2" s="10">
        <f>E2-D2</f>
        <v>742</v>
      </c>
      <c r="M2" s="10">
        <f>L2-H2-I2</f>
        <v>738</v>
      </c>
      <c r="N2" s="10">
        <f>J2%*M2</f>
        <v>20.663999999999998</v>
      </c>
      <c r="O2" s="12">
        <f>IF(K2="LESS",(J2%*M2),"0")</f>
        <v>20.663999999999998</v>
      </c>
      <c r="P2" s="10">
        <f>L2-I2-O2</f>
        <v>717.33600000000001</v>
      </c>
      <c r="Q2" s="11">
        <v>60.44</v>
      </c>
      <c r="R2" s="28">
        <f>IF(K2="less",(L2-I2)*Q2,((L2-I2)+N2)*Q2)</f>
        <v>44604.72</v>
      </c>
      <c r="T2" s="151" t="s">
        <v>50</v>
      </c>
      <c r="U2" s="152"/>
      <c r="V2" s="153"/>
      <c r="W2" s="2"/>
      <c r="X2" s="151" t="s">
        <v>51</v>
      </c>
      <c r="Y2" s="152"/>
      <c r="Z2" s="153"/>
    </row>
    <row r="3" spans="1:26" x14ac:dyDescent="0.25">
      <c r="A3" s="148"/>
      <c r="B3" s="13" t="s">
        <v>7</v>
      </c>
      <c r="C3" s="4" t="s">
        <v>12</v>
      </c>
      <c r="D3" s="77">
        <v>584925.1</v>
      </c>
      <c r="E3" s="77">
        <v>585298.30000000005</v>
      </c>
      <c r="F3" s="4"/>
      <c r="G3" s="4"/>
      <c r="H3" s="12">
        <f t="shared" ref="H3:H7" si="0">G3-F3</f>
        <v>0</v>
      </c>
      <c r="I3" s="19"/>
      <c r="J3" s="20">
        <v>4.8</v>
      </c>
      <c r="K3" s="5" t="s">
        <v>19</v>
      </c>
      <c r="L3" s="10">
        <f>E3-D3</f>
        <v>373.20000000006985</v>
      </c>
      <c r="M3" s="10">
        <f t="shared" ref="M3:M7" si="1">L3-H3-I3</f>
        <v>373.20000000006985</v>
      </c>
      <c r="N3" s="10">
        <f t="shared" ref="N3:N7" si="2">J3%*M3</f>
        <v>17.913600000003353</v>
      </c>
      <c r="O3" s="12" t="str">
        <f t="shared" ref="O3:O7" si="3">IF(K3="LESS",(J3%*M3),"0")</f>
        <v>0</v>
      </c>
      <c r="P3" s="10">
        <f t="shared" ref="P3:P7" si="4">L3-I3-O3</f>
        <v>373.20000000006985</v>
      </c>
      <c r="Q3" s="11">
        <v>60.44</v>
      </c>
      <c r="R3" s="28">
        <f t="shared" ref="R3:R7" si="5">IF(K3="less",(L3-I3)*Q3,((L3-I3)+N3)*Q3)</f>
        <v>23638.905984004421</v>
      </c>
      <c r="T3" s="52" t="s">
        <v>0</v>
      </c>
      <c r="U3" s="22" t="s">
        <v>47</v>
      </c>
      <c r="V3" s="53" t="s">
        <v>2</v>
      </c>
      <c r="W3" s="2"/>
      <c r="X3" s="52" t="s">
        <v>0</v>
      </c>
      <c r="Y3" s="22" t="s">
        <v>47</v>
      </c>
      <c r="Z3" s="53" t="s">
        <v>2</v>
      </c>
    </row>
    <row r="4" spans="1:26" x14ac:dyDescent="0.25">
      <c r="A4" s="148"/>
      <c r="B4" s="13" t="s">
        <v>8</v>
      </c>
      <c r="C4" s="4" t="s">
        <v>11</v>
      </c>
      <c r="D4" s="77">
        <v>108433.1</v>
      </c>
      <c r="E4" s="82">
        <v>108443.28</v>
      </c>
      <c r="F4" s="4"/>
      <c r="G4" s="4"/>
      <c r="H4" s="12">
        <f t="shared" si="0"/>
        <v>0</v>
      </c>
      <c r="I4" s="19"/>
      <c r="J4" s="5">
        <v>0</v>
      </c>
      <c r="K4" s="5" t="s">
        <v>20</v>
      </c>
      <c r="L4" s="10">
        <f>E4-D4</f>
        <v>10.179999999993015</v>
      </c>
      <c r="M4" s="10">
        <f t="shared" si="1"/>
        <v>10.179999999993015</v>
      </c>
      <c r="N4" s="10">
        <f t="shared" si="2"/>
        <v>0</v>
      </c>
      <c r="O4" s="12">
        <f t="shared" si="3"/>
        <v>0</v>
      </c>
      <c r="P4" s="10">
        <f t="shared" si="4"/>
        <v>10.179999999993015</v>
      </c>
      <c r="Q4" s="11">
        <v>60.44</v>
      </c>
      <c r="R4" s="28">
        <f t="shared" si="5"/>
        <v>615.27919999957783</v>
      </c>
      <c r="S4" s="14"/>
      <c r="T4" s="13" t="s">
        <v>121</v>
      </c>
      <c r="U4" s="4" t="s">
        <v>77</v>
      </c>
      <c r="V4" s="54">
        <v>1500</v>
      </c>
      <c r="W4" s="2"/>
      <c r="X4" s="4">
        <v>2631</v>
      </c>
      <c r="Y4" s="4" t="s">
        <v>61</v>
      </c>
      <c r="Z4" s="54">
        <v>1500</v>
      </c>
    </row>
    <row r="5" spans="1:26" x14ac:dyDescent="0.25">
      <c r="A5" s="148"/>
      <c r="B5" s="29"/>
      <c r="C5" s="16"/>
      <c r="E5" s="16"/>
      <c r="F5" s="16"/>
      <c r="G5" s="16"/>
      <c r="H5" s="17"/>
      <c r="I5" s="17"/>
      <c r="J5" s="5"/>
      <c r="K5" s="5"/>
      <c r="L5" s="18"/>
      <c r="M5" s="18"/>
      <c r="N5" s="18"/>
      <c r="O5" s="17"/>
      <c r="P5" s="18"/>
      <c r="Q5" s="16"/>
      <c r="R5" s="30"/>
      <c r="T5" s="13" t="s">
        <v>234</v>
      </c>
      <c r="U5" s="4" t="s">
        <v>235</v>
      </c>
      <c r="V5" s="54">
        <v>600</v>
      </c>
      <c r="W5" s="2"/>
      <c r="X5" s="13" t="s">
        <v>172</v>
      </c>
      <c r="Y5" s="4" t="s">
        <v>61</v>
      </c>
      <c r="Z5" s="54">
        <v>1000</v>
      </c>
    </row>
    <row r="6" spans="1:26" x14ac:dyDescent="0.25">
      <c r="A6" s="148"/>
      <c r="B6" s="13" t="s">
        <v>9</v>
      </c>
      <c r="C6" s="4" t="s">
        <v>11</v>
      </c>
      <c r="D6" s="78">
        <v>2433456.62</v>
      </c>
      <c r="E6" s="11">
        <v>2434229</v>
      </c>
      <c r="F6" s="4"/>
      <c r="G6" s="4"/>
      <c r="H6" s="12">
        <f t="shared" si="0"/>
        <v>0</v>
      </c>
      <c r="I6" s="19"/>
      <c r="J6" s="5">
        <v>5.25</v>
      </c>
      <c r="K6" s="5" t="s">
        <v>19</v>
      </c>
      <c r="L6" s="10">
        <f>E6-D6</f>
        <v>772.37999999988824</v>
      </c>
      <c r="M6" s="10">
        <f t="shared" si="1"/>
        <v>772.37999999988824</v>
      </c>
      <c r="N6" s="10">
        <f t="shared" si="2"/>
        <v>40.549949999994134</v>
      </c>
      <c r="O6" s="12" t="str">
        <f t="shared" si="3"/>
        <v>0</v>
      </c>
      <c r="P6" s="10">
        <f t="shared" si="4"/>
        <v>772.37999999988824</v>
      </c>
      <c r="Q6" s="4">
        <v>79.209999999999994</v>
      </c>
      <c r="R6" s="28">
        <f t="shared" si="5"/>
        <v>64392.181339490679</v>
      </c>
      <c r="T6" s="13" t="s">
        <v>236</v>
      </c>
      <c r="U6" s="4" t="s">
        <v>19</v>
      </c>
      <c r="V6" s="54">
        <v>150</v>
      </c>
      <c r="W6" s="2"/>
      <c r="X6" s="13" t="s">
        <v>204</v>
      </c>
      <c r="Y6" s="4" t="s">
        <v>61</v>
      </c>
      <c r="Z6" s="54">
        <v>500</v>
      </c>
    </row>
    <row r="7" spans="1:26" x14ac:dyDescent="0.25">
      <c r="A7" s="148"/>
      <c r="B7" s="13" t="s">
        <v>10</v>
      </c>
      <c r="C7" s="4" t="s">
        <v>12</v>
      </c>
      <c r="D7" s="11">
        <v>1021682</v>
      </c>
      <c r="E7" s="11">
        <v>1022374</v>
      </c>
      <c r="F7" s="4"/>
      <c r="G7" s="4"/>
      <c r="H7" s="12">
        <f t="shared" si="0"/>
        <v>0</v>
      </c>
      <c r="I7" s="19"/>
      <c r="J7" s="5">
        <v>4.4000000000000004</v>
      </c>
      <c r="K7" s="5" t="s">
        <v>20</v>
      </c>
      <c r="L7" s="10">
        <f>E7-D7</f>
        <v>692</v>
      </c>
      <c r="M7" s="10">
        <f t="shared" si="1"/>
        <v>692</v>
      </c>
      <c r="N7" s="10">
        <f t="shared" si="2"/>
        <v>30.448000000000004</v>
      </c>
      <c r="O7" s="12">
        <f t="shared" si="3"/>
        <v>30.448000000000004</v>
      </c>
      <c r="P7" s="10">
        <f t="shared" si="4"/>
        <v>661.55200000000002</v>
      </c>
      <c r="Q7" s="4">
        <v>79.209999999999994</v>
      </c>
      <c r="R7" s="28">
        <f t="shared" si="5"/>
        <v>54813.319999999992</v>
      </c>
      <c r="S7" s="14"/>
      <c r="T7" s="13" t="s">
        <v>237</v>
      </c>
      <c r="U7" s="4" t="s">
        <v>19</v>
      </c>
      <c r="V7" s="54">
        <v>50</v>
      </c>
      <c r="W7" s="2"/>
      <c r="X7" s="13" t="s">
        <v>213</v>
      </c>
      <c r="Y7" s="4" t="s">
        <v>246</v>
      </c>
      <c r="Z7" s="54">
        <v>200000</v>
      </c>
    </row>
    <row r="8" spans="1:26" x14ac:dyDescent="0.25">
      <c r="A8" s="148"/>
      <c r="B8" s="154" t="s">
        <v>30</v>
      </c>
      <c r="C8" s="155"/>
      <c r="D8" s="155"/>
      <c r="E8" s="155"/>
      <c r="F8" s="155" t="s">
        <v>34</v>
      </c>
      <c r="G8" s="155"/>
      <c r="H8" s="155"/>
      <c r="I8" s="155"/>
      <c r="J8" s="2"/>
      <c r="K8" s="2"/>
      <c r="L8" s="156" t="s">
        <v>29</v>
      </c>
      <c r="M8" s="156"/>
      <c r="N8" s="156"/>
      <c r="O8" s="156"/>
      <c r="P8" s="156"/>
      <c r="Q8" s="156"/>
      <c r="R8" s="43">
        <f>I18</f>
        <v>1196</v>
      </c>
      <c r="T8" s="13" t="s">
        <v>238</v>
      </c>
      <c r="U8" s="4" t="s">
        <v>19</v>
      </c>
      <c r="V8" s="54">
        <v>4818</v>
      </c>
      <c r="W8" s="2"/>
      <c r="X8" s="13"/>
      <c r="Y8" s="4"/>
      <c r="Z8" s="54"/>
    </row>
    <row r="9" spans="1:26" x14ac:dyDescent="0.25">
      <c r="A9" s="148"/>
      <c r="B9" s="31" t="s">
        <v>0</v>
      </c>
      <c r="C9" s="21" t="s">
        <v>28</v>
      </c>
      <c r="D9" s="22" t="s">
        <v>1</v>
      </c>
      <c r="E9" s="22" t="s">
        <v>2</v>
      </c>
      <c r="F9" s="22" t="s">
        <v>0</v>
      </c>
      <c r="G9" s="22" t="s">
        <v>28</v>
      </c>
      <c r="H9" s="22" t="s">
        <v>1</v>
      </c>
      <c r="I9" s="22" t="s">
        <v>2</v>
      </c>
      <c r="J9" s="2"/>
      <c r="K9" s="2"/>
      <c r="L9" s="157" t="s">
        <v>4</v>
      </c>
      <c r="M9" s="157"/>
      <c r="N9" s="157"/>
      <c r="O9" s="157"/>
      <c r="P9" s="157"/>
      <c r="Q9" s="157"/>
      <c r="R9" s="43">
        <f>SUM(R2:R8)</f>
        <v>189260.40652349469</v>
      </c>
      <c r="T9" s="13" t="s">
        <v>239</v>
      </c>
      <c r="U9" s="4" t="s">
        <v>19</v>
      </c>
      <c r="V9" s="54">
        <v>500</v>
      </c>
      <c r="W9" s="2"/>
      <c r="X9" s="13"/>
      <c r="Y9" s="4"/>
      <c r="Z9" s="54"/>
    </row>
    <row r="10" spans="1:26" x14ac:dyDescent="0.25">
      <c r="A10" s="148"/>
      <c r="B10" s="13" t="s">
        <v>33</v>
      </c>
      <c r="C10" s="4"/>
      <c r="D10" s="4"/>
      <c r="E10" s="80">
        <v>27682</v>
      </c>
      <c r="F10" s="4" t="s">
        <v>43</v>
      </c>
      <c r="G10" s="4">
        <v>5.5</v>
      </c>
      <c r="H10" s="4">
        <v>200</v>
      </c>
      <c r="I10" s="5">
        <f>G10*H10</f>
        <v>1100</v>
      </c>
      <c r="J10" s="2"/>
      <c r="K10" s="2"/>
      <c r="L10" s="157" t="s">
        <v>37</v>
      </c>
      <c r="M10" s="157"/>
      <c r="N10" s="157"/>
      <c r="O10" s="157"/>
      <c r="P10" s="157"/>
      <c r="Q10" s="157"/>
      <c r="R10" s="43">
        <f>E14</f>
        <v>41674.400000000001</v>
      </c>
      <c r="T10" s="13" t="s">
        <v>240</v>
      </c>
      <c r="U10" s="4" t="s">
        <v>19</v>
      </c>
      <c r="V10" s="54">
        <v>600</v>
      </c>
      <c r="W10" s="2"/>
      <c r="X10" s="13"/>
      <c r="Y10" s="4"/>
      <c r="Z10" s="54"/>
    </row>
    <row r="11" spans="1:26" ht="15.75" thickBot="1" x14ac:dyDescent="0.3">
      <c r="A11" s="148"/>
      <c r="B11" s="13" t="s">
        <v>75</v>
      </c>
      <c r="C11" s="4">
        <v>10</v>
      </c>
      <c r="D11" s="4">
        <v>60.44</v>
      </c>
      <c r="E11" s="80">
        <f>C11*D11</f>
        <v>604.4</v>
      </c>
      <c r="F11" s="4" t="s">
        <v>60</v>
      </c>
      <c r="G11" s="4"/>
      <c r="H11" s="4"/>
      <c r="I11" s="5">
        <f t="shared" ref="I11:I17" si="6">G11*H11</f>
        <v>0</v>
      </c>
      <c r="J11" s="2"/>
      <c r="K11" s="2"/>
      <c r="L11" s="157" t="s">
        <v>38</v>
      </c>
      <c r="M11" s="157"/>
      <c r="N11" s="157"/>
      <c r="O11" s="157"/>
      <c r="P11" s="157"/>
      <c r="Q11" s="157"/>
      <c r="R11" s="43">
        <f>E18</f>
        <v>203000</v>
      </c>
      <c r="T11" s="13" t="s">
        <v>241</v>
      </c>
      <c r="U11" s="4" t="s">
        <v>19</v>
      </c>
      <c r="V11" s="54">
        <v>200</v>
      </c>
      <c r="W11" s="2"/>
      <c r="X11" s="13"/>
      <c r="Y11" s="4"/>
      <c r="Z11" s="54"/>
    </row>
    <row r="12" spans="1:26" ht="15.75" thickBot="1" x14ac:dyDescent="0.3">
      <c r="A12" s="148"/>
      <c r="B12" s="32"/>
      <c r="C12" s="4"/>
      <c r="D12" s="4"/>
      <c r="E12" s="6"/>
      <c r="F12" s="4" t="s">
        <v>68</v>
      </c>
      <c r="G12" s="4">
        <v>1</v>
      </c>
      <c r="H12" s="4">
        <v>96</v>
      </c>
      <c r="I12" s="5">
        <f t="shared" si="6"/>
        <v>96</v>
      </c>
      <c r="J12" s="2"/>
      <c r="K12" s="2"/>
      <c r="L12" s="157" t="s">
        <v>23</v>
      </c>
      <c r="M12" s="157"/>
      <c r="N12" s="157"/>
      <c r="O12" s="157"/>
      <c r="P12" s="157"/>
      <c r="Q12" s="157"/>
      <c r="R12" s="63">
        <f>R9-R10+R11</f>
        <v>350586.00652349473</v>
      </c>
      <c r="T12" s="69" t="s">
        <v>242</v>
      </c>
      <c r="U12" s="66" t="s">
        <v>190</v>
      </c>
      <c r="V12" s="54">
        <v>1000</v>
      </c>
      <c r="W12" s="2"/>
      <c r="X12" s="13"/>
      <c r="Y12" s="4"/>
      <c r="Z12" s="54"/>
    </row>
    <row r="13" spans="1:26" ht="15.75" thickBot="1" x14ac:dyDescent="0.3">
      <c r="A13" s="148"/>
      <c r="B13" s="13" t="s">
        <v>45</v>
      </c>
      <c r="C13" s="4"/>
      <c r="D13" s="4"/>
      <c r="E13" s="80">
        <v>13388</v>
      </c>
      <c r="G13" s="4"/>
      <c r="H13" s="4"/>
      <c r="I13" s="5">
        <f t="shared" si="6"/>
        <v>0</v>
      </c>
      <c r="J13" s="2"/>
      <c r="K13" s="2"/>
      <c r="L13" s="157" t="s">
        <v>55</v>
      </c>
      <c r="M13" s="157"/>
      <c r="N13" s="157"/>
      <c r="O13" s="157"/>
      <c r="P13" s="157"/>
      <c r="Q13" s="157"/>
      <c r="R13" s="41">
        <v>824700</v>
      </c>
      <c r="T13" s="13" t="s">
        <v>245</v>
      </c>
      <c r="U13" s="4" t="s">
        <v>19</v>
      </c>
      <c r="V13" s="54">
        <v>115</v>
      </c>
      <c r="W13" s="2"/>
      <c r="X13" s="13"/>
      <c r="Y13" s="4"/>
      <c r="Z13" s="54"/>
    </row>
    <row r="14" spans="1:26" ht="15.75" thickBot="1" x14ac:dyDescent="0.3">
      <c r="A14" s="148"/>
      <c r="B14" s="1"/>
      <c r="C14" s="2"/>
      <c r="D14" s="23" t="s">
        <v>32</v>
      </c>
      <c r="E14" s="35">
        <f>SUM(E10:E13)</f>
        <v>41674.400000000001</v>
      </c>
      <c r="F14" s="4"/>
      <c r="G14" s="4"/>
      <c r="H14" s="4"/>
      <c r="I14" s="5">
        <f t="shared" si="6"/>
        <v>0</v>
      </c>
      <c r="J14" s="2"/>
      <c r="K14" s="2"/>
      <c r="L14" s="157" t="s">
        <v>5</v>
      </c>
      <c r="M14" s="157"/>
      <c r="N14" s="157"/>
      <c r="O14" s="157"/>
      <c r="P14" s="157"/>
      <c r="Q14" s="158"/>
      <c r="R14" s="103">
        <v>624880</v>
      </c>
      <c r="T14" s="13" t="s">
        <v>243</v>
      </c>
      <c r="U14" s="4" t="s">
        <v>19</v>
      </c>
      <c r="V14" s="54">
        <v>130</v>
      </c>
      <c r="W14" s="2"/>
      <c r="X14" s="13"/>
      <c r="Y14" s="4"/>
      <c r="Z14" s="54"/>
    </row>
    <row r="15" spans="1:26" ht="15.75" thickBot="1" x14ac:dyDescent="0.3">
      <c r="A15" s="148"/>
      <c r="B15" s="169" t="s">
        <v>31</v>
      </c>
      <c r="C15" s="168"/>
      <c r="D15" s="168"/>
      <c r="E15" s="168"/>
      <c r="F15" s="4"/>
      <c r="G15" s="4"/>
      <c r="H15" s="4"/>
      <c r="I15" s="5">
        <f t="shared" si="6"/>
        <v>0</v>
      </c>
      <c r="J15" s="2"/>
      <c r="K15" s="2"/>
      <c r="L15" s="2"/>
      <c r="M15" s="2"/>
      <c r="N15" s="2"/>
      <c r="O15" s="2"/>
      <c r="P15" s="2"/>
      <c r="Q15" s="2"/>
      <c r="R15" s="44"/>
      <c r="T15" s="13" t="s">
        <v>219</v>
      </c>
      <c r="U15" s="4" t="s">
        <v>19</v>
      </c>
      <c r="V15" s="54">
        <v>25</v>
      </c>
      <c r="W15" s="2"/>
      <c r="X15" s="13"/>
      <c r="Y15" s="4"/>
      <c r="Z15" s="54"/>
    </row>
    <row r="16" spans="1:26" ht="15.75" thickBot="1" x14ac:dyDescent="0.3">
      <c r="A16" s="149"/>
      <c r="B16" s="4"/>
      <c r="C16" s="4"/>
      <c r="D16" s="4"/>
      <c r="E16" s="6">
        <v>203000</v>
      </c>
      <c r="F16" s="4"/>
      <c r="G16" s="4"/>
      <c r="H16" s="4"/>
      <c r="I16" s="5">
        <f t="shared" si="6"/>
        <v>0</v>
      </c>
      <c r="J16" s="2"/>
      <c r="K16" s="2"/>
      <c r="L16" s="157" t="s">
        <v>39</v>
      </c>
      <c r="M16" s="157"/>
      <c r="N16" s="157"/>
      <c r="O16" s="157"/>
      <c r="P16" s="157"/>
      <c r="Q16" s="157"/>
      <c r="R16" s="35">
        <f>R12-R13+R14</f>
        <v>150766.00652349473</v>
      </c>
      <c r="T16" s="13" t="s">
        <v>208</v>
      </c>
      <c r="U16" s="4" t="s">
        <v>77</v>
      </c>
      <c r="V16" s="54">
        <v>500</v>
      </c>
      <c r="W16" s="2"/>
      <c r="X16" s="13"/>
      <c r="Y16" s="4"/>
      <c r="Z16" s="54"/>
    </row>
    <row r="17" spans="1:26" ht="15.75" thickBot="1" x14ac:dyDescent="0.3">
      <c r="A17" s="149"/>
      <c r="B17" s="13" t="s">
        <v>46</v>
      </c>
      <c r="C17" s="4"/>
      <c r="D17" s="7"/>
      <c r="E17" s="81"/>
      <c r="F17" s="4"/>
      <c r="G17" s="4"/>
      <c r="H17" s="4"/>
      <c r="I17" s="5">
        <f t="shared" si="6"/>
        <v>0</v>
      </c>
      <c r="J17" s="2"/>
      <c r="K17" s="2"/>
      <c r="L17" s="79"/>
      <c r="M17" s="79"/>
      <c r="N17" s="79"/>
      <c r="O17" s="79"/>
      <c r="P17" s="79"/>
      <c r="Q17" s="79"/>
      <c r="R17" s="37"/>
      <c r="T17" s="13" t="s">
        <v>244</v>
      </c>
      <c r="U17" s="66" t="s">
        <v>190</v>
      </c>
      <c r="V17" s="54">
        <v>3200</v>
      </c>
      <c r="W17" s="2"/>
      <c r="X17" s="55"/>
      <c r="Y17" s="59"/>
      <c r="Z17" s="61"/>
    </row>
    <row r="18" spans="1:26" ht="15.75" thickBot="1" x14ac:dyDescent="0.3">
      <c r="A18" s="150"/>
      <c r="B18" s="3"/>
      <c r="C18" s="33"/>
      <c r="D18" s="23" t="s">
        <v>32</v>
      </c>
      <c r="E18" s="35">
        <f>SUM(E16:E17)</f>
        <v>203000</v>
      </c>
      <c r="F18" s="33"/>
      <c r="G18" s="33"/>
      <c r="H18" s="23" t="s">
        <v>32</v>
      </c>
      <c r="I18" s="36">
        <f>SUM(I10:I17)</f>
        <v>1196</v>
      </c>
      <c r="J18" s="33"/>
      <c r="K18" s="33"/>
      <c r="L18" s="72"/>
      <c r="M18" s="72"/>
      <c r="N18" s="72"/>
      <c r="O18" s="72"/>
      <c r="P18" s="72"/>
      <c r="Q18" s="33"/>
      <c r="R18" s="73"/>
      <c r="T18" s="55"/>
      <c r="U18" s="56" t="s">
        <v>49</v>
      </c>
      <c r="V18" s="57">
        <f>SUM(V4:V17)</f>
        <v>13388</v>
      </c>
      <c r="W18" s="2"/>
      <c r="X18" s="8"/>
      <c r="Y18" s="58" t="s">
        <v>49</v>
      </c>
      <c r="Z18" s="60">
        <f>SUM(Z4:Z17)</f>
        <v>203000</v>
      </c>
    </row>
    <row r="19" spans="1:26" ht="15.75" thickBot="1" x14ac:dyDescent="0.3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26" ht="45.75" thickBot="1" x14ac:dyDescent="0.3">
      <c r="A20" s="42" t="s">
        <v>42</v>
      </c>
      <c r="B20" s="26" t="s">
        <v>22</v>
      </c>
      <c r="C20" s="26" t="s">
        <v>0</v>
      </c>
      <c r="D20" s="26" t="s">
        <v>13</v>
      </c>
      <c r="E20" s="26" t="s">
        <v>14</v>
      </c>
      <c r="F20" s="26" t="s">
        <v>13</v>
      </c>
      <c r="G20" s="26" t="s">
        <v>14</v>
      </c>
      <c r="H20" s="26" t="s">
        <v>21</v>
      </c>
      <c r="I20" s="26" t="s">
        <v>24</v>
      </c>
      <c r="J20" s="45" t="s">
        <v>15</v>
      </c>
      <c r="K20" s="26" t="s">
        <v>16</v>
      </c>
      <c r="L20" s="26" t="s">
        <v>17</v>
      </c>
      <c r="M20" s="26" t="s">
        <v>25</v>
      </c>
      <c r="N20" s="26" t="s">
        <v>27</v>
      </c>
      <c r="O20" s="26" t="s">
        <v>26</v>
      </c>
      <c r="P20" s="26" t="s">
        <v>18</v>
      </c>
      <c r="Q20" s="27" t="s">
        <v>1</v>
      </c>
      <c r="R20" s="49" t="s">
        <v>2</v>
      </c>
    </row>
    <row r="21" spans="1:26" x14ac:dyDescent="0.25">
      <c r="A21" s="147" t="s">
        <v>109</v>
      </c>
      <c r="B21" s="4" t="s">
        <v>6</v>
      </c>
      <c r="C21" s="4" t="s">
        <v>11</v>
      </c>
      <c r="D21" s="77">
        <v>4447887</v>
      </c>
      <c r="E21" s="77">
        <v>4449155</v>
      </c>
      <c r="F21" s="4"/>
      <c r="G21" s="4"/>
      <c r="H21" s="12">
        <f>G21-F21</f>
        <v>0</v>
      </c>
      <c r="I21" s="19"/>
      <c r="J21" s="9">
        <v>2.8</v>
      </c>
      <c r="K21" s="4" t="s">
        <v>20</v>
      </c>
      <c r="L21" s="10">
        <f>E21-D21</f>
        <v>1268</v>
      </c>
      <c r="M21" s="10">
        <f>L21-H21-I21</f>
        <v>1268</v>
      </c>
      <c r="N21" s="10">
        <f>J21%*M21</f>
        <v>35.503999999999998</v>
      </c>
      <c r="O21" s="12">
        <f>IF(K21="LESS",(J21%*M21),"0")</f>
        <v>35.503999999999998</v>
      </c>
      <c r="P21" s="10">
        <f>L21-I21-O21</f>
        <v>1232.4960000000001</v>
      </c>
      <c r="Q21" s="46">
        <v>60.44</v>
      </c>
      <c r="R21" s="50">
        <f>IF(K21="less",(L21-I21)*Q21,((L21-I21)+N21)*Q21)</f>
        <v>76637.919999999998</v>
      </c>
      <c r="T21" s="151" t="s">
        <v>52</v>
      </c>
      <c r="U21" s="152"/>
      <c r="V21" s="153"/>
      <c r="W21" s="2"/>
      <c r="X21" s="151" t="s">
        <v>53</v>
      </c>
      <c r="Y21" s="152"/>
      <c r="Z21" s="153"/>
    </row>
    <row r="22" spans="1:26" x14ac:dyDescent="0.25">
      <c r="A22" s="148"/>
      <c r="B22" s="4" t="s">
        <v>7</v>
      </c>
      <c r="C22" s="4" t="s">
        <v>12</v>
      </c>
      <c r="D22" s="77">
        <v>578298.30000000005</v>
      </c>
      <c r="E22" s="77">
        <v>579159.4</v>
      </c>
      <c r="F22" s="4"/>
      <c r="G22" s="4"/>
      <c r="H22" s="12">
        <f t="shared" ref="H22:H23" si="7">G22-F22</f>
        <v>0</v>
      </c>
      <c r="I22" s="19"/>
      <c r="J22" s="9">
        <v>4.8</v>
      </c>
      <c r="K22" s="4" t="s">
        <v>19</v>
      </c>
      <c r="L22" s="10">
        <f>E22-D22</f>
        <v>861.09999999997672</v>
      </c>
      <c r="M22" s="10">
        <f t="shared" ref="M22:M23" si="8">L22-H22-I22</f>
        <v>861.09999999997672</v>
      </c>
      <c r="N22" s="10">
        <f t="shared" ref="N22:N23" si="9">J22%*M22</f>
        <v>41.332799999998883</v>
      </c>
      <c r="O22" s="12" t="str">
        <f t="shared" ref="O22:O23" si="10">IF(K22="LESS",(J22%*M22),"0")</f>
        <v>0</v>
      </c>
      <c r="P22" s="10">
        <f t="shared" ref="P22:P23" si="11">L22-I22-O22</f>
        <v>861.09999999997672</v>
      </c>
      <c r="Q22" s="46">
        <v>60.44</v>
      </c>
      <c r="R22" s="50">
        <f t="shared" ref="R22:R23" si="12">IF(K22="less",(L22-I22)*Q22,((L22-I22)+N22)*Q22)</f>
        <v>54543.038431998524</v>
      </c>
      <c r="T22" s="52" t="s">
        <v>0</v>
      </c>
      <c r="U22" s="22" t="s">
        <v>47</v>
      </c>
      <c r="V22" s="53" t="s">
        <v>2</v>
      </c>
      <c r="W22" s="2"/>
      <c r="X22" s="52" t="s">
        <v>0</v>
      </c>
      <c r="Y22" s="22" t="s">
        <v>47</v>
      </c>
      <c r="Z22" s="53" t="s">
        <v>2</v>
      </c>
    </row>
    <row r="23" spans="1:26" x14ac:dyDescent="0.25">
      <c r="A23" s="148"/>
      <c r="B23" s="4" t="s">
        <v>8</v>
      </c>
      <c r="C23" s="4" t="s">
        <v>11</v>
      </c>
      <c r="D23" s="82">
        <v>108443.28</v>
      </c>
      <c r="E23" s="82">
        <v>108443.28</v>
      </c>
      <c r="F23" s="4"/>
      <c r="G23" s="4"/>
      <c r="H23" s="12">
        <f t="shared" si="7"/>
        <v>0</v>
      </c>
      <c r="I23" s="19"/>
      <c r="J23" s="9">
        <v>0</v>
      </c>
      <c r="K23" s="4" t="s">
        <v>20</v>
      </c>
      <c r="L23" s="10">
        <f>E23-D23</f>
        <v>0</v>
      </c>
      <c r="M23" s="10">
        <f t="shared" si="8"/>
        <v>0</v>
      </c>
      <c r="N23" s="10">
        <f t="shared" si="9"/>
        <v>0</v>
      </c>
      <c r="O23" s="12">
        <f t="shared" si="10"/>
        <v>0</v>
      </c>
      <c r="P23" s="10">
        <f t="shared" si="11"/>
        <v>0</v>
      </c>
      <c r="Q23" s="46">
        <v>60.44</v>
      </c>
      <c r="R23" s="50">
        <f t="shared" si="12"/>
        <v>0</v>
      </c>
      <c r="T23" s="13"/>
      <c r="U23" s="4"/>
      <c r="V23" s="54"/>
      <c r="W23" s="2"/>
      <c r="X23" s="13"/>
      <c r="Y23" s="4"/>
      <c r="Z23" s="54"/>
    </row>
    <row r="24" spans="1:26" x14ac:dyDescent="0.25">
      <c r="A24" s="148"/>
      <c r="B24" s="16"/>
      <c r="C24" s="16"/>
      <c r="D24" s="16"/>
      <c r="F24" s="16"/>
      <c r="G24" s="16"/>
      <c r="H24" s="17"/>
      <c r="I24" s="19"/>
      <c r="J24" s="16"/>
      <c r="K24" s="16"/>
      <c r="L24" s="18"/>
      <c r="M24" s="18"/>
      <c r="N24" s="18"/>
      <c r="O24" s="17"/>
      <c r="P24" s="18"/>
      <c r="Q24" s="47"/>
      <c r="R24" s="51"/>
      <c r="T24" s="13"/>
      <c r="U24" s="4"/>
      <c r="V24" s="54"/>
      <c r="W24" s="2"/>
      <c r="X24" s="13"/>
      <c r="Y24" s="4"/>
      <c r="Z24" s="54"/>
    </row>
    <row r="25" spans="1:26" x14ac:dyDescent="0.25">
      <c r="A25" s="148"/>
      <c r="B25" s="4" t="s">
        <v>9</v>
      </c>
      <c r="C25" s="4" t="s">
        <v>11</v>
      </c>
      <c r="D25" s="11">
        <v>2434229</v>
      </c>
      <c r="E25" s="11">
        <v>2434602.2000000002</v>
      </c>
      <c r="F25" s="4"/>
      <c r="G25" s="4"/>
      <c r="H25" s="12">
        <f t="shared" ref="H25:H26" si="13">G25-F25</f>
        <v>0</v>
      </c>
      <c r="I25" s="19"/>
      <c r="J25" s="9">
        <v>5.25</v>
      </c>
      <c r="K25" s="4" t="s">
        <v>19</v>
      </c>
      <c r="L25" s="10">
        <f>E25-D25</f>
        <v>373.20000000018626</v>
      </c>
      <c r="M25" s="10">
        <f t="shared" ref="M25:M26" si="14">L25-H25-I25</f>
        <v>373.20000000018626</v>
      </c>
      <c r="N25" s="10">
        <f t="shared" ref="N25:N26" si="15">J25%*M25</f>
        <v>19.593000000009777</v>
      </c>
      <c r="O25" s="12" t="str">
        <f t="shared" ref="O25:O26" si="16">IF(K25="LESS",(J25%*M25),"0")</f>
        <v>0</v>
      </c>
      <c r="P25" s="10">
        <f t="shared" ref="P25:P26" si="17">L25-I25-O25</f>
        <v>373.20000000018626</v>
      </c>
      <c r="Q25" s="48">
        <v>79.209999999999994</v>
      </c>
      <c r="R25" s="50">
        <f t="shared" ref="R25:R26" si="18">IF(K25="less",(L25-I25)*Q25,((L25-I25)+N25)*Q25)</f>
        <v>31113.133530015526</v>
      </c>
      <c r="T25" s="13"/>
      <c r="U25" s="4"/>
      <c r="V25" s="54"/>
      <c r="W25" s="2"/>
      <c r="X25" s="13"/>
      <c r="Y25" s="4"/>
      <c r="Z25" s="54"/>
    </row>
    <row r="26" spans="1:26" x14ac:dyDescent="0.25">
      <c r="A26" s="148"/>
      <c r="B26" s="4" t="s">
        <v>10</v>
      </c>
      <c r="C26" s="4" t="s">
        <v>12</v>
      </c>
      <c r="D26" s="11">
        <v>1022374</v>
      </c>
      <c r="E26" s="11">
        <v>1022374</v>
      </c>
      <c r="F26" s="4"/>
      <c r="G26" s="4"/>
      <c r="H26" s="12">
        <f t="shared" si="13"/>
        <v>0</v>
      </c>
      <c r="I26" s="19"/>
      <c r="J26" s="9">
        <v>4.4000000000000004</v>
      </c>
      <c r="K26" s="4" t="s">
        <v>20</v>
      </c>
      <c r="L26" s="10">
        <f>E26-D26</f>
        <v>0</v>
      </c>
      <c r="M26" s="10">
        <f t="shared" si="14"/>
        <v>0</v>
      </c>
      <c r="N26" s="10">
        <f t="shared" si="15"/>
        <v>0</v>
      </c>
      <c r="O26" s="12">
        <f t="shared" si="16"/>
        <v>0</v>
      </c>
      <c r="P26" s="10">
        <f t="shared" si="17"/>
        <v>0</v>
      </c>
      <c r="Q26" s="48">
        <v>79.209999999999994</v>
      </c>
      <c r="R26" s="50">
        <f t="shared" si="18"/>
        <v>0</v>
      </c>
      <c r="T26" s="13"/>
      <c r="U26" s="4"/>
      <c r="V26" s="54"/>
      <c r="W26" s="2"/>
      <c r="X26" s="13"/>
      <c r="Y26" s="4"/>
      <c r="Z26" s="54"/>
    </row>
    <row r="27" spans="1:26" x14ac:dyDescent="0.25">
      <c r="A27" s="148"/>
      <c r="B27" s="165" t="s">
        <v>30</v>
      </c>
      <c r="C27" s="166"/>
      <c r="D27" s="166"/>
      <c r="E27" s="167"/>
      <c r="F27" s="170" t="s">
        <v>34</v>
      </c>
      <c r="G27" s="166"/>
      <c r="H27" s="166"/>
      <c r="I27" s="167"/>
      <c r="J27" s="2"/>
      <c r="K27" s="2"/>
      <c r="L27" s="156" t="s">
        <v>29</v>
      </c>
      <c r="M27" s="156"/>
      <c r="N27" s="156"/>
      <c r="O27" s="156"/>
      <c r="P27" s="156"/>
      <c r="Q27" s="156"/>
      <c r="R27" s="43">
        <f>I36</f>
        <v>300</v>
      </c>
      <c r="T27" s="13"/>
      <c r="U27" s="4"/>
      <c r="V27" s="54"/>
      <c r="W27" s="2"/>
      <c r="X27" s="13"/>
      <c r="Y27" s="4"/>
      <c r="Z27" s="54"/>
    </row>
    <row r="28" spans="1:26" x14ac:dyDescent="0.25">
      <c r="A28" s="148"/>
      <c r="B28" s="31" t="s">
        <v>0</v>
      </c>
      <c r="C28" s="21" t="s">
        <v>28</v>
      </c>
      <c r="D28" s="22" t="s">
        <v>1</v>
      </c>
      <c r="E28" s="22" t="s">
        <v>2</v>
      </c>
      <c r="F28" s="22" t="s">
        <v>0</v>
      </c>
      <c r="G28" s="22" t="s">
        <v>28</v>
      </c>
      <c r="H28" s="22" t="s">
        <v>1</v>
      </c>
      <c r="I28" s="22" t="s">
        <v>2</v>
      </c>
      <c r="J28" s="2"/>
      <c r="K28" s="2"/>
      <c r="L28" s="157" t="s">
        <v>4</v>
      </c>
      <c r="M28" s="157"/>
      <c r="N28" s="157"/>
      <c r="O28" s="157"/>
      <c r="P28" s="157"/>
      <c r="Q28" s="157"/>
      <c r="R28" s="43">
        <f>SUM(R21:R27)</f>
        <v>162594.09196201406</v>
      </c>
      <c r="T28" s="13"/>
      <c r="U28" s="4"/>
      <c r="V28" s="54"/>
      <c r="W28" s="2"/>
      <c r="X28" s="13"/>
      <c r="Y28" s="4"/>
      <c r="Z28" s="54"/>
    </row>
    <row r="29" spans="1:26" x14ac:dyDescent="0.25">
      <c r="A29" s="148"/>
      <c r="B29" s="13" t="s">
        <v>75</v>
      </c>
      <c r="C29" s="4">
        <v>330</v>
      </c>
      <c r="D29" s="4">
        <v>60.44</v>
      </c>
      <c r="E29" s="80">
        <f>C29*D29</f>
        <v>19945.2</v>
      </c>
      <c r="F29" s="4" t="s">
        <v>3</v>
      </c>
      <c r="G29" s="4">
        <v>1.5</v>
      </c>
      <c r="H29" s="4">
        <v>200</v>
      </c>
      <c r="I29" s="5">
        <f>G29*H29</f>
        <v>300</v>
      </c>
      <c r="J29" s="2"/>
      <c r="K29" s="2"/>
      <c r="L29" s="157" t="s">
        <v>37</v>
      </c>
      <c r="M29" s="157"/>
      <c r="N29" s="157"/>
      <c r="O29" s="157"/>
      <c r="P29" s="157"/>
      <c r="Q29" s="157"/>
      <c r="R29" s="43">
        <f>E32</f>
        <v>19945.2</v>
      </c>
      <c r="T29" s="13"/>
      <c r="U29" s="4"/>
      <c r="V29" s="54"/>
      <c r="W29" s="2"/>
      <c r="X29" s="13"/>
      <c r="Y29" s="4"/>
      <c r="Z29" s="54"/>
    </row>
    <row r="30" spans="1:26" x14ac:dyDescent="0.25">
      <c r="A30" s="148"/>
      <c r="B30" s="4" t="s">
        <v>36</v>
      </c>
      <c r="C30" s="4"/>
      <c r="D30" s="4"/>
      <c r="E30" s="80"/>
      <c r="F30" s="4" t="s">
        <v>70</v>
      </c>
      <c r="G30" s="4"/>
      <c r="H30" s="4"/>
      <c r="I30" s="5">
        <f t="shared" ref="I30:I35" si="19">G30*H30</f>
        <v>0</v>
      </c>
      <c r="J30" s="2"/>
      <c r="K30" s="2"/>
      <c r="L30" s="157" t="s">
        <v>38</v>
      </c>
      <c r="M30" s="157"/>
      <c r="N30" s="157"/>
      <c r="O30" s="157"/>
      <c r="P30" s="157"/>
      <c r="Q30" s="157"/>
      <c r="R30" s="43">
        <f>E36</f>
        <v>27682</v>
      </c>
      <c r="T30" s="13"/>
      <c r="U30" s="4"/>
      <c r="V30" s="54"/>
      <c r="W30" s="2"/>
      <c r="X30" s="13"/>
      <c r="Y30" s="4"/>
      <c r="Z30" s="54"/>
    </row>
    <row r="31" spans="1:26" ht="15.75" thickBot="1" x14ac:dyDescent="0.3">
      <c r="A31" s="148"/>
      <c r="B31" s="2"/>
      <c r="C31" s="2"/>
      <c r="D31" s="2"/>
      <c r="E31" s="2"/>
      <c r="F31" s="4"/>
      <c r="G31" s="4"/>
      <c r="H31" s="4"/>
      <c r="I31" s="5">
        <f t="shared" si="19"/>
        <v>0</v>
      </c>
      <c r="J31" s="2"/>
      <c r="K31" s="2"/>
      <c r="L31" s="157" t="s">
        <v>23</v>
      </c>
      <c r="M31" s="157"/>
      <c r="N31" s="157"/>
      <c r="O31" s="157"/>
      <c r="P31" s="157"/>
      <c r="Q31" s="157"/>
      <c r="R31" s="63">
        <f>R28-R29+R30</f>
        <v>170330.89196201405</v>
      </c>
      <c r="T31" s="13"/>
      <c r="U31" s="4"/>
      <c r="V31" s="54"/>
      <c r="W31" s="2"/>
      <c r="X31" s="13"/>
      <c r="Y31" s="4"/>
      <c r="Z31" s="54"/>
    </row>
    <row r="32" spans="1:26" ht="15.75" thickBot="1" x14ac:dyDescent="0.3">
      <c r="A32" s="148"/>
      <c r="B32" s="1"/>
      <c r="C32" s="2"/>
      <c r="D32" s="23" t="s">
        <v>32</v>
      </c>
      <c r="E32" s="35">
        <f>SUM(E29:E30)</f>
        <v>19945.2</v>
      </c>
      <c r="F32" s="4"/>
      <c r="G32" s="4"/>
      <c r="H32" s="4"/>
      <c r="I32" s="5">
        <f t="shared" si="19"/>
        <v>0</v>
      </c>
      <c r="J32" s="2"/>
      <c r="K32" s="2"/>
      <c r="L32" s="172" t="s">
        <v>55</v>
      </c>
      <c r="M32" s="172"/>
      <c r="N32" s="172"/>
      <c r="O32" s="172"/>
      <c r="P32" s="172"/>
      <c r="Q32" s="172"/>
      <c r="R32" s="41"/>
      <c r="T32" s="13"/>
      <c r="U32" s="4"/>
      <c r="V32" s="54"/>
      <c r="W32" s="2"/>
      <c r="X32" s="13"/>
      <c r="Y32" s="4"/>
      <c r="Z32" s="54"/>
    </row>
    <row r="33" spans="1:26" ht="15.75" thickBot="1" x14ac:dyDescent="0.3">
      <c r="A33" s="148"/>
      <c r="B33" s="161" t="s">
        <v>31</v>
      </c>
      <c r="C33" s="162"/>
      <c r="D33" s="162"/>
      <c r="E33" s="171"/>
      <c r="F33" s="4"/>
      <c r="G33" s="4"/>
      <c r="H33" s="4"/>
      <c r="I33" s="5">
        <f t="shared" si="19"/>
        <v>0</v>
      </c>
      <c r="J33" s="2"/>
      <c r="K33" s="2"/>
      <c r="L33" s="157" t="s">
        <v>5</v>
      </c>
      <c r="M33" s="157"/>
      <c r="N33" s="157"/>
      <c r="O33" s="157"/>
      <c r="P33" s="157"/>
      <c r="Q33" s="158"/>
      <c r="R33" s="73">
        <v>150766.01</v>
      </c>
      <c r="T33" s="13"/>
      <c r="U33" s="4"/>
      <c r="V33" s="48"/>
      <c r="W33" s="2"/>
      <c r="X33" s="13"/>
      <c r="Y33" s="4"/>
      <c r="Z33" s="54"/>
    </row>
    <row r="34" spans="1:26" ht="15.75" thickBot="1" x14ac:dyDescent="0.3">
      <c r="A34" s="148"/>
      <c r="B34" s="13" t="s">
        <v>41</v>
      </c>
      <c r="C34" s="4"/>
      <c r="D34" s="4"/>
      <c r="E34" s="80">
        <v>27682</v>
      </c>
      <c r="F34" s="4"/>
      <c r="G34" s="4"/>
      <c r="H34" s="4"/>
      <c r="I34" s="5">
        <f t="shared" si="19"/>
        <v>0</v>
      </c>
      <c r="J34" s="2"/>
      <c r="K34" s="2"/>
      <c r="L34" s="2"/>
      <c r="M34" s="2"/>
      <c r="N34" s="2"/>
      <c r="O34" s="2"/>
      <c r="P34" s="2"/>
      <c r="Q34" s="2"/>
      <c r="R34" s="44"/>
      <c r="T34" s="13"/>
      <c r="U34" s="4"/>
      <c r="V34" s="48"/>
      <c r="W34" s="2"/>
      <c r="X34" s="13"/>
      <c r="Y34" s="4"/>
      <c r="Z34" s="54"/>
    </row>
    <row r="35" spans="1:26" ht="15.75" thickBot="1" x14ac:dyDescent="0.3">
      <c r="A35" s="148"/>
      <c r="B35" s="13" t="s">
        <v>46</v>
      </c>
      <c r="C35" s="4"/>
      <c r="D35" s="7"/>
      <c r="E35" s="81"/>
      <c r="F35" s="4"/>
      <c r="G35" s="4"/>
      <c r="H35" s="4"/>
      <c r="I35" s="5">
        <f t="shared" si="19"/>
        <v>0</v>
      </c>
      <c r="J35" s="2"/>
      <c r="K35" s="2"/>
      <c r="L35" s="157" t="s">
        <v>39</v>
      </c>
      <c r="M35" s="157"/>
      <c r="N35" s="157"/>
      <c r="O35" s="157"/>
      <c r="P35" s="157"/>
      <c r="Q35" s="157"/>
      <c r="R35" s="35">
        <f>R31-R32+R33</f>
        <v>321096.90196201403</v>
      </c>
      <c r="T35" s="13"/>
      <c r="U35" s="4"/>
      <c r="V35" s="54"/>
      <c r="X35" s="13"/>
      <c r="Y35" s="4"/>
      <c r="Z35" s="54"/>
    </row>
    <row r="36" spans="1:26" ht="15.75" thickBot="1" x14ac:dyDescent="0.3">
      <c r="A36" s="150"/>
      <c r="B36" s="3"/>
      <c r="C36" s="33"/>
      <c r="D36" s="23" t="s">
        <v>32</v>
      </c>
      <c r="E36" s="35">
        <f>SUM(E34:E35)</f>
        <v>27682</v>
      </c>
      <c r="F36" s="33"/>
      <c r="G36" s="33"/>
      <c r="H36" s="23" t="s">
        <v>32</v>
      </c>
      <c r="I36" s="36">
        <f>SUM(I29:I35)</f>
        <v>300</v>
      </c>
      <c r="J36" s="33"/>
      <c r="K36" s="33"/>
      <c r="L36" s="62"/>
      <c r="M36" s="62"/>
      <c r="N36" s="62"/>
      <c r="O36" s="62"/>
      <c r="P36" s="72" t="s">
        <v>314</v>
      </c>
      <c r="Q36" s="62"/>
      <c r="R36" s="139">
        <v>321080</v>
      </c>
      <c r="T36" s="55"/>
      <c r="U36" s="56" t="s">
        <v>49</v>
      </c>
      <c r="V36" s="57">
        <f>SUM(V23:V35)</f>
        <v>0</v>
      </c>
      <c r="X36" s="55"/>
      <c r="Y36" s="56" t="s">
        <v>49</v>
      </c>
      <c r="Z36" s="57">
        <f>SUM(Z23:Z35)</f>
        <v>0</v>
      </c>
    </row>
    <row r="37" spans="1:26" x14ac:dyDescent="0.25">
      <c r="J37" s="2"/>
      <c r="K37" s="2"/>
      <c r="L37" s="2"/>
      <c r="M37" s="2"/>
      <c r="N37" s="2"/>
      <c r="O37" s="2"/>
      <c r="P37" s="2"/>
      <c r="Q37" s="2"/>
      <c r="R37" s="2"/>
    </row>
    <row r="38" spans="1:26" x14ac:dyDescent="0.25">
      <c r="Q38" s="106"/>
    </row>
    <row r="40" spans="1:26" x14ac:dyDescent="0.25">
      <c r="F40" s="39"/>
    </row>
  </sheetData>
  <mergeCells count="30">
    <mergeCell ref="L32:Q32"/>
    <mergeCell ref="B33:E33"/>
    <mergeCell ref="L33:Q33"/>
    <mergeCell ref="L35:Q35"/>
    <mergeCell ref="A21:A36"/>
    <mergeCell ref="L28:Q28"/>
    <mergeCell ref="L29:Q29"/>
    <mergeCell ref="L30:Q30"/>
    <mergeCell ref="L31:Q31"/>
    <mergeCell ref="T21:V21"/>
    <mergeCell ref="X21:Z21"/>
    <mergeCell ref="B27:E27"/>
    <mergeCell ref="F27:I27"/>
    <mergeCell ref="L27:Q27"/>
    <mergeCell ref="B19:R19"/>
    <mergeCell ref="T1:Z1"/>
    <mergeCell ref="A2:A18"/>
    <mergeCell ref="T2:V2"/>
    <mergeCell ref="X2:Z2"/>
    <mergeCell ref="B8:E8"/>
    <mergeCell ref="F8:I8"/>
    <mergeCell ref="L8:Q8"/>
    <mergeCell ref="L9:Q9"/>
    <mergeCell ref="L10:Q10"/>
    <mergeCell ref="L11:Q11"/>
    <mergeCell ref="L12:Q12"/>
    <mergeCell ref="L13:Q13"/>
    <mergeCell ref="L14:Q14"/>
    <mergeCell ref="B15:E15"/>
    <mergeCell ref="L16:Q16"/>
  </mergeCells>
  <printOptions horizontalCentered="1"/>
  <pageMargins left="0.5" right="0.5" top="0.21" bottom="0.21" header="0.3" footer="0.3"/>
  <pageSetup paperSize="5" scale="9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01APRIL 2014</vt:lpstr>
      <vt:lpstr>02 APRIL 2014</vt:lpstr>
      <vt:lpstr>03APRIL 2014</vt:lpstr>
      <vt:lpstr>04APRIL14 </vt:lpstr>
      <vt:lpstr>05APRIL14  </vt:lpstr>
      <vt:lpstr>06APRIL14  </vt:lpstr>
      <vt:lpstr>07APRIL14   </vt:lpstr>
      <vt:lpstr>08 APRIL 14</vt:lpstr>
      <vt:lpstr>09 APRIL 14 </vt:lpstr>
      <vt:lpstr>10 APRIL 14  </vt:lpstr>
      <vt:lpstr>11 APRIL 14   </vt:lpstr>
      <vt:lpstr>12 APRIL 14 </vt:lpstr>
      <vt:lpstr>13 APRIL 14 </vt:lpstr>
      <vt:lpstr>14 APRIL 14</vt:lpstr>
      <vt:lpstr>15 APRIL 14 </vt:lpstr>
      <vt:lpstr>16 APRIL 14 </vt:lpstr>
      <vt:lpstr>17 APRIL 14 </vt:lpstr>
      <vt:lpstr>Sheet1</vt:lpstr>
      <vt:lpstr>'02 APRIL 2014'!Print_Area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Ultimate</dc:creator>
  <cp:lastModifiedBy>Ultimate</cp:lastModifiedBy>
  <cp:lastPrinted>2014-04-17T09:08:26Z</cp:lastPrinted>
  <dcterms:created xsi:type="dcterms:W3CDTF">2014-02-22T07:16:17Z</dcterms:created>
  <dcterms:modified xsi:type="dcterms:W3CDTF">2014-04-20T16:27:02Z</dcterms:modified>
</cp:coreProperties>
</file>