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2" i="1"/>
  <c r="R2" s="1"/>
  <c r="J2"/>
  <c r="I2"/>
  <c r="H2"/>
  <c r="G2"/>
  <c r="S2" s="1"/>
  <c r="K2" l="1"/>
  <c r="T2"/>
  <c r="Y2" l="1"/>
  <c r="AE2"/>
  <c r="N2"/>
  <c r="AC2"/>
  <c r="W2"/>
  <c r="L2"/>
  <c r="P2" s="1"/>
  <c r="AD2" s="1"/>
  <c r="M2"/>
  <c r="AB2" s="1"/>
  <c r="AA2" l="1"/>
  <c r="AF2"/>
  <c r="V2"/>
  <c r="O2"/>
  <c r="U2" l="1"/>
  <c r="Z2"/>
  <c r="X2"/>
</calcChain>
</file>

<file path=xl/sharedStrings.xml><?xml version="1.0" encoding="utf-8"?>
<sst xmlns="http://schemas.openxmlformats.org/spreadsheetml/2006/main" count="32" uniqueCount="32">
  <si>
    <t>Underlying</t>
  </si>
  <si>
    <t>Strike</t>
  </si>
  <si>
    <t>Volatility</t>
  </si>
  <si>
    <t>Interest rate</t>
  </si>
  <si>
    <t>Dividend yld</t>
  </si>
  <si>
    <t>Days to exp</t>
  </si>
  <si>
    <t>Time to exp</t>
  </si>
  <si>
    <t>sigma*sqrt(t)</t>
  </si>
  <si>
    <r>
      <t>ln(S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/x)</t>
    </r>
  </si>
  <si>
    <r>
      <t>t(r-q+sigma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/2)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</si>
  <si>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</si>
  <si>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</si>
  <si>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N(d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</si>
  <si>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N(-d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</si>
  <si>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N(d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</si>
  <si>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N(-d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</si>
  <si>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-rt</t>
    </r>
  </si>
  <si>
    <r>
      <t>Xe</t>
    </r>
    <r>
      <rPr>
        <vertAlign val="superscript"/>
        <sz val="11"/>
        <color theme="1"/>
        <rFont val="Calibri"/>
        <family val="2"/>
        <scheme val="minor"/>
      </rPr>
      <t>-rt</t>
    </r>
  </si>
  <si>
    <r>
      <t>e</t>
    </r>
    <r>
      <rPr>
        <vertAlign val="superscript"/>
        <sz val="11"/>
        <color theme="1"/>
        <rFont val="Calibri"/>
        <family val="2"/>
        <scheme val="minor"/>
      </rPr>
      <t>-qt</t>
    </r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</si>
  <si>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e</t>
    </r>
    <r>
      <rPr>
        <vertAlign val="superscript"/>
        <sz val="11"/>
        <color theme="1"/>
        <rFont val="Calibri"/>
        <family val="2"/>
        <scheme val="minor"/>
      </rPr>
      <t>-qt</t>
    </r>
  </si>
  <si>
    <t>Call price</t>
  </si>
  <si>
    <t>Put price</t>
  </si>
  <si>
    <t>Call delta</t>
  </si>
  <si>
    <t>Put delta</t>
  </si>
  <si>
    <t>Call gamma</t>
  </si>
  <si>
    <t>Put gamma</t>
  </si>
  <si>
    <t>Call theta</t>
  </si>
  <si>
    <t>Call vega</t>
  </si>
  <si>
    <t>Put theta</t>
  </si>
  <si>
    <t>Put vega</t>
  </si>
  <si>
    <t>Call rho</t>
  </si>
  <si>
    <t>Put rho</t>
  </si>
</sst>
</file>

<file path=xl/styles.xml><?xml version="1.0" encoding="utf-8"?>
<styleSheet xmlns="http://schemas.openxmlformats.org/spreadsheetml/2006/main">
  <numFmts count="1">
    <numFmt numFmtId="167" formatCode="0.0000"/>
  </numFmts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5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7" fontId="0" fillId="0" borderId="0" xfId="0" applyNumberForma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"/>
  <sheetViews>
    <sheetView tabSelected="1" workbookViewId="0">
      <selection activeCell="A3" sqref="A3"/>
    </sheetView>
  </sheetViews>
  <sheetFormatPr defaultRowHeight="15"/>
  <cols>
    <col min="7" max="7" width="13.5703125" customWidth="1"/>
    <col min="8" max="8" width="13.7109375" customWidth="1"/>
    <col min="9" max="9" width="18.85546875" customWidth="1"/>
    <col min="10" max="10" width="13.85546875" customWidth="1"/>
    <col min="12" max="12" width="21.140625" bestFit="1" customWidth="1"/>
    <col min="24" max="24" width="10.85546875" bestFit="1" customWidth="1"/>
  </cols>
  <sheetData>
    <row r="1" spans="1:32" ht="18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24</v>
      </c>
      <c r="X1" t="s">
        <v>26</v>
      </c>
      <c r="Y1" t="s">
        <v>27</v>
      </c>
      <c r="Z1" t="s">
        <v>30</v>
      </c>
      <c r="AA1" t="s">
        <v>21</v>
      </c>
      <c r="AB1" t="s">
        <v>23</v>
      </c>
      <c r="AC1" t="s">
        <v>25</v>
      </c>
      <c r="AD1" t="s">
        <v>28</v>
      </c>
      <c r="AE1" t="s">
        <v>29</v>
      </c>
      <c r="AF1" t="s">
        <v>31</v>
      </c>
    </row>
    <row r="2" spans="1:32">
      <c r="A2">
        <v>252.77</v>
      </c>
      <c r="B2">
        <v>255</v>
      </c>
      <c r="C2" s="1">
        <v>0.4985</v>
      </c>
      <c r="D2" s="1">
        <v>0</v>
      </c>
      <c r="E2" s="1">
        <v>0</v>
      </c>
      <c r="F2" s="3">
        <v>27</v>
      </c>
      <c r="G2" s="1">
        <f>F2/250</f>
        <v>0.108</v>
      </c>
      <c r="H2" s="2">
        <f>LN(A2/B2)</f>
        <v>-8.7835608137464116E-3</v>
      </c>
      <c r="I2" s="2">
        <f>(D2-E2+POWER(C2,2)/2)*G2</f>
        <v>1.3419121500000001E-2</v>
      </c>
      <c r="J2" s="2">
        <f>C2*SQRT(G2)</f>
        <v>0.1638238169497952</v>
      </c>
      <c r="K2" s="2">
        <f>(H2+I2)/J2</f>
        <v>2.8296011975317267E-2</v>
      </c>
      <c r="L2" s="2">
        <f>K2-J2</f>
        <v>-0.13552780497447792</v>
      </c>
      <c r="M2">
        <f>NORMDIST(K2,0,1,TRUE)</f>
        <v>0.51128696934471474</v>
      </c>
      <c r="N2">
        <f>NORMDIST(-1*K2,0,1,TRUE)</f>
        <v>0.48871303065528526</v>
      </c>
      <c r="O2">
        <f>NORMDIST(L2,0,1,TRUE)</f>
        <v>0.44609729093470896</v>
      </c>
      <c r="P2">
        <f>NORMDIST(-1*L2,0,1,TRUE)</f>
        <v>0.55390270906529104</v>
      </c>
      <c r="Q2">
        <f>EXP(-D2*G2)</f>
        <v>1</v>
      </c>
      <c r="R2">
        <f>B2*Q2</f>
        <v>255</v>
      </c>
      <c r="S2">
        <f>EXP(-E2*G2)</f>
        <v>1</v>
      </c>
      <c r="T2">
        <f>A2*S2</f>
        <v>252.77</v>
      </c>
      <c r="U2">
        <f>T2*M2-R2*O2</f>
        <v>15.483198052912755</v>
      </c>
      <c r="V2">
        <f>S2*M2</f>
        <v>0.51128696934471474</v>
      </c>
      <c r="W2">
        <f>EXP(-1*POWER(K2,2)/2)/SQRT(2*PI())*S2/(A2*J2)</f>
        <v>9.630162931204821E-3</v>
      </c>
      <c r="X2">
        <f>(-(A2*EXP(-1*POWER(K2,2)/2)/SQRT(2*PI())*C2*S2/ (2*SQRT(G2)))-(D2*R2*O2)+(E2*A2*M2*S2))/ 251</f>
        <v>-0.30458695553187404</v>
      </c>
      <c r="Y2">
        <f>EXP(-1*POWER(K2,2)/2)/SQRT(2*PI())*S2*A2*SQRT(G2)/100</f>
        <v>0.33126351817685218</v>
      </c>
      <c r="Z2">
        <f>B2*G2*Q2*O2/100</f>
        <v>0.12285519392341884</v>
      </c>
      <c r="AA2">
        <f>R2*P2-T2*N2</f>
        <v>17.713198052912759</v>
      </c>
      <c r="AB2">
        <f>S2*(M2-1)</f>
        <v>-0.48871303065528526</v>
      </c>
      <c r="AC2">
        <f>EXP(-1*POWER(K2,2)/2)/SQRT(2*PI())*S2/(A2*J2)</f>
        <v>9.630162931204821E-3</v>
      </c>
      <c r="AD2">
        <f>(-(A2*EXP(-1*POWER(K2,2)/2)/SQRT(2*PI())*C2*S2/ (2*SQRT(G2)))+(D2*R2*P2)-(E2*A2*N2*S2))/251</f>
        <v>-0.30458695553187404</v>
      </c>
      <c r="AE2">
        <f>EXP(-1*POWER(K2,2)/2)/SQRT(2*PI())*S2*A2*SQRT(G2)/100</f>
        <v>0.33126351817685218</v>
      </c>
      <c r="AF2">
        <f>-B2*G2*Q2*P2/100</f>
        <v>-0.15254480607658116</v>
      </c>
    </row>
    <row r="3" spans="1:32" ht="18.75">
      <c r="X3" s="4"/>
    </row>
    <row r="4" spans="1:32" ht="18.75">
      <c r="X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Miller</dc:creator>
  <cp:lastModifiedBy>Alex Miller</cp:lastModifiedBy>
  <dcterms:created xsi:type="dcterms:W3CDTF">2016-04-13T18:17:34Z</dcterms:created>
  <dcterms:modified xsi:type="dcterms:W3CDTF">2016-04-13T18:48:01Z</dcterms:modified>
</cp:coreProperties>
</file>