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knudtson\Documents\Research\MATLAB\Noise Model\Force Model\"/>
    </mc:Choice>
  </mc:AlternateContent>
  <xr:revisionPtr revIDLastSave="0" documentId="13_ncr:1_{753641B7-C621-4876-B7DC-76F5B88A25DC}" xr6:coauthVersionLast="36" xr6:coauthVersionMax="36" xr10:uidLastSave="{00000000-0000-0000-0000-000000000000}"/>
  <bookViews>
    <workbookView minimized="1" xWindow="0" yWindow="0" windowWidth="16170" windowHeight="5925" xr2:uid="{611BA256-2D1F-4B39-883D-18638157F416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1" l="1"/>
  <c r="H8" i="1"/>
  <c r="G8" i="1"/>
  <c r="F8" i="1"/>
  <c r="E8" i="1"/>
  <c r="H28" i="1"/>
  <c r="H27" i="1"/>
  <c r="E27" i="1"/>
  <c r="F27" i="1"/>
  <c r="G27" i="1"/>
  <c r="J27" i="1"/>
  <c r="E28" i="1"/>
  <c r="F28" i="1"/>
  <c r="G28" i="1"/>
  <c r="J28" i="1"/>
  <c r="H26" i="1"/>
  <c r="J26" i="1" s="1"/>
  <c r="E26" i="1"/>
  <c r="F26" i="1"/>
  <c r="G26" i="1"/>
  <c r="J25" i="1"/>
  <c r="H25" i="1"/>
  <c r="G25" i="1"/>
  <c r="F25" i="1"/>
  <c r="E25" i="1"/>
  <c r="H23" i="1"/>
  <c r="G23" i="1"/>
  <c r="F23" i="1"/>
  <c r="E23" i="1"/>
  <c r="G24" i="1"/>
  <c r="E24" i="1"/>
  <c r="F24" i="1"/>
  <c r="H24" i="1"/>
  <c r="H31" i="1" l="1"/>
  <c r="J31" i="1" s="1"/>
  <c r="G31" i="1"/>
  <c r="F31" i="1"/>
  <c r="E31" i="1"/>
  <c r="J30" i="1"/>
  <c r="H30" i="1"/>
  <c r="G30" i="1"/>
  <c r="F30" i="1"/>
  <c r="E30" i="1"/>
  <c r="H29" i="1"/>
  <c r="J29" i="1" s="1"/>
  <c r="G29" i="1"/>
  <c r="F29" i="1"/>
  <c r="E29" i="1"/>
  <c r="J22" i="1"/>
  <c r="H22" i="1"/>
  <c r="G22" i="1"/>
  <c r="F22" i="1"/>
  <c r="E22" i="1"/>
  <c r="H20" i="1"/>
  <c r="G20" i="1"/>
  <c r="F20" i="1"/>
  <c r="E20" i="1"/>
  <c r="H19" i="1"/>
  <c r="G19" i="1"/>
  <c r="F19" i="1"/>
  <c r="E19" i="1"/>
  <c r="J18" i="1"/>
  <c r="H18" i="1"/>
  <c r="G18" i="1"/>
  <c r="F18" i="1"/>
  <c r="E18" i="1"/>
  <c r="J17" i="1"/>
  <c r="H17" i="1"/>
  <c r="G17" i="1"/>
  <c r="F17" i="1"/>
  <c r="E17" i="1"/>
  <c r="H16" i="1"/>
  <c r="J16" i="1" s="1"/>
  <c r="G16" i="1"/>
  <c r="F16" i="1"/>
  <c r="E16" i="1"/>
  <c r="H15" i="1"/>
  <c r="J15" i="1" s="1"/>
  <c r="G15" i="1"/>
  <c r="F15" i="1"/>
  <c r="E15" i="1"/>
  <c r="H14" i="1"/>
  <c r="J14" i="1" s="1"/>
  <c r="G14" i="1"/>
  <c r="F14" i="1"/>
  <c r="E14" i="1"/>
  <c r="J13" i="1"/>
  <c r="H13" i="1"/>
  <c r="G13" i="1"/>
  <c r="F13" i="1"/>
  <c r="E13" i="1"/>
  <c r="H12" i="1"/>
  <c r="J12" i="1" s="1"/>
  <c r="G12" i="1"/>
  <c r="F12" i="1"/>
  <c r="E12" i="1"/>
  <c r="H11" i="1"/>
  <c r="J11" i="1" s="1"/>
  <c r="G11" i="1"/>
  <c r="F11" i="1"/>
  <c r="E11" i="1"/>
  <c r="H10" i="1"/>
  <c r="J10" i="1" s="1"/>
  <c r="G10" i="1"/>
  <c r="F10" i="1"/>
  <c r="E10" i="1"/>
  <c r="H9" i="1"/>
  <c r="J9" i="1" s="1"/>
  <c r="G9" i="1"/>
  <c r="F9" i="1"/>
  <c r="E9" i="1"/>
  <c r="H7" i="1"/>
  <c r="J7" i="1" s="1"/>
  <c r="G7" i="1"/>
  <c r="F7" i="1"/>
  <c r="E7" i="1"/>
  <c r="H6" i="1"/>
  <c r="J6" i="1" s="1"/>
  <c r="G6" i="1"/>
  <c r="F6" i="1"/>
  <c r="E6" i="1"/>
  <c r="H5" i="1"/>
  <c r="J5" i="1" s="1"/>
  <c r="G5" i="1"/>
  <c r="F5" i="1"/>
  <c r="E5" i="1"/>
  <c r="J4" i="1"/>
  <c r="H4" i="1"/>
  <c r="G4" i="1"/>
  <c r="F4" i="1"/>
  <c r="E4" i="1"/>
  <c r="H3" i="1"/>
  <c r="J3" i="1" s="1"/>
  <c r="G3" i="1"/>
  <c r="F3" i="1"/>
  <c r="E3" i="1"/>
  <c r="H2" i="1"/>
  <c r="J20" i="1" s="1"/>
  <c r="G2" i="1"/>
  <c r="F2" i="1"/>
  <c r="E2" i="1"/>
  <c r="J24" i="1" l="1"/>
  <c r="J23" i="1"/>
  <c r="J19" i="1"/>
</calcChain>
</file>

<file path=xl/sharedStrings.xml><?xml version="1.0" encoding="utf-8"?>
<sst xmlns="http://schemas.openxmlformats.org/spreadsheetml/2006/main" count="42" uniqueCount="42">
  <si>
    <t>Length</t>
  </si>
  <si>
    <t>Microwave Ranging</t>
  </si>
  <si>
    <t>USO1</t>
  </si>
  <si>
    <t>X</t>
  </si>
  <si>
    <t>Y</t>
  </si>
  <si>
    <t>Z</t>
  </si>
  <si>
    <t>USO2</t>
  </si>
  <si>
    <t>IPU1</t>
  </si>
  <si>
    <t>IPU2</t>
  </si>
  <si>
    <t>LRI bat</t>
  </si>
  <si>
    <t>LRI</t>
  </si>
  <si>
    <t>LRI brac1</t>
  </si>
  <si>
    <t>LRI brac2</t>
  </si>
  <si>
    <t>ST1</t>
  </si>
  <si>
    <t>LRI other2</t>
  </si>
  <si>
    <t>Tank1</t>
  </si>
  <si>
    <t>Tank2</t>
  </si>
  <si>
    <t>end brac</t>
  </si>
  <si>
    <t>x</t>
  </si>
  <si>
    <t>y</t>
  </si>
  <si>
    <t>z</t>
  </si>
  <si>
    <t>Spacecraft expansion and contraction - look at Conklin's expansion and contraction</t>
  </si>
  <si>
    <t>temperature spectrum</t>
  </si>
  <si>
    <t>expansion and contraction</t>
  </si>
  <si>
    <t>Area top</t>
  </si>
  <si>
    <t>height</t>
  </si>
  <si>
    <t>volume</t>
  </si>
  <si>
    <t>Tankmetal2</t>
  </si>
  <si>
    <t>Tankmetal1</t>
  </si>
  <si>
    <t>LRI baffle</t>
  </si>
  <si>
    <t>Solar Panel Top</t>
  </si>
  <si>
    <t>Solar Panel 2</t>
  </si>
  <si>
    <t>Solar Panel 1</t>
  </si>
  <si>
    <t>Not sure</t>
  </si>
  <si>
    <t>black box end</t>
  </si>
  <si>
    <t>Gyro</t>
  </si>
  <si>
    <t>Black box upper</t>
  </si>
  <si>
    <t>black box cl</t>
  </si>
  <si>
    <t>black box in</t>
  </si>
  <si>
    <t>Sol_bat_l</t>
  </si>
  <si>
    <t>Sol_bat_u</t>
  </si>
  <si>
    <t>GPS_nav_ant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</si>
</sst>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1DD9-8505-44DB-9090-5DBF82149939}">
  <dimension ref="A1:J35"/>
  <sheetViews>
    <sheetView tabSelected="1" topLeftCell="D1" workbookViewId="0">
      <selection activeCell="I24" sqref="I24"/>
    </sheetView>
  </sheetViews>
  <sheetFormatPr defaultRowHeight="15" x14ac:dyDescent="0.25"/>
  <cols>
    <col min="1" max="1" width="18.42578125" bestFit="1" customWidth="1"/>
    <col min="11" max="11" width="14.7109375" bestFit="1" customWidth="1"/>
  </cols>
  <sheetData>
    <row r="1" spans="1:10" x14ac:dyDescent="0.25">
      <c r="B1" t="s">
        <v>3</v>
      </c>
      <c r="C1" t="s">
        <v>4</v>
      </c>
      <c r="D1" t="s">
        <v>5</v>
      </c>
      <c r="E1" t="s">
        <v>18</v>
      </c>
      <c r="F1" t="s">
        <v>19</v>
      </c>
      <c r="G1" t="s">
        <v>20</v>
      </c>
      <c r="H1" t="s">
        <v>24</v>
      </c>
      <c r="I1" t="s">
        <v>25</v>
      </c>
      <c r="J1" t="s">
        <v>26</v>
      </c>
    </row>
    <row r="2" spans="1:10" x14ac:dyDescent="0.25">
      <c r="A2" t="s">
        <v>0</v>
      </c>
      <c r="B2">
        <v>1.5740000000000001</v>
      </c>
      <c r="C2">
        <v>0.71499999999999997</v>
      </c>
      <c r="D2">
        <v>0.316</v>
      </c>
      <c r="E2">
        <f>B2/$B$2</f>
        <v>1</v>
      </c>
      <c r="F2">
        <f>C2/C$2</f>
        <v>1</v>
      </c>
      <c r="G2">
        <f>D2/D$2</f>
        <v>1</v>
      </c>
      <c r="H2">
        <f>3.5*7.7</f>
        <v>26.95</v>
      </c>
      <c r="I2">
        <v>1.61</v>
      </c>
      <c r="J2">
        <v>1</v>
      </c>
    </row>
    <row r="3" spans="1:10" x14ac:dyDescent="0.25">
      <c r="A3" t="s">
        <v>1</v>
      </c>
      <c r="B3">
        <v>-0.71199999999999997</v>
      </c>
      <c r="C3">
        <v>0</v>
      </c>
      <c r="D3">
        <v>-2.5000000000000001E-2</v>
      </c>
      <c r="E3">
        <f>B3/B$2</f>
        <v>-0.45235069885641671</v>
      </c>
      <c r="F3">
        <f t="shared" ref="F3:F30" si="0">C3/C$2</f>
        <v>0</v>
      </c>
      <c r="G3">
        <f t="shared" ref="G3:G30" si="1">D3/D$2</f>
        <v>-7.9113924050632917E-2</v>
      </c>
      <c r="H3">
        <f>1.84*0.82</f>
        <v>1.5087999999999999</v>
      </c>
      <c r="I3">
        <v>0.3</v>
      </c>
      <c r="J3">
        <f>H3/H$2*I3/I$2</f>
        <v>1.0432016962629208E-2</v>
      </c>
    </row>
    <row r="4" spans="1:10" x14ac:dyDescent="0.25">
      <c r="A4" t="s">
        <v>2</v>
      </c>
      <c r="B4">
        <v>-0.746</v>
      </c>
      <c r="C4">
        <v>0.25600000000000001</v>
      </c>
      <c r="D4">
        <v>0</v>
      </c>
      <c r="E4">
        <f t="shared" ref="E4:E31" si="2">B4/B$2</f>
        <v>-0.47395171537484115</v>
      </c>
      <c r="F4">
        <f t="shared" si="0"/>
        <v>0.35804195804195804</v>
      </c>
      <c r="G4">
        <f t="shared" si="1"/>
        <v>0</v>
      </c>
      <c r="H4">
        <f>0.66*0.38</f>
        <v>0.25080000000000002</v>
      </c>
      <c r="I4">
        <v>0.35</v>
      </c>
      <c r="J4">
        <f t="shared" ref="J4:J16" si="3">H4/H$2*I4/I$2</f>
        <v>2.023070097604259E-3</v>
      </c>
    </row>
    <row r="5" spans="1:10" x14ac:dyDescent="0.25">
      <c r="A5" t="s">
        <v>6</v>
      </c>
      <c r="B5">
        <v>-0.746</v>
      </c>
      <c r="C5">
        <v>-0.25600000000000001</v>
      </c>
      <c r="D5">
        <v>0</v>
      </c>
      <c r="E5">
        <f t="shared" si="2"/>
        <v>-0.47395171537484115</v>
      </c>
      <c r="F5">
        <f t="shared" si="0"/>
        <v>-0.35804195804195804</v>
      </c>
      <c r="G5">
        <f t="shared" si="1"/>
        <v>0</v>
      </c>
      <c r="H5">
        <f>0.66*0.38</f>
        <v>0.25080000000000002</v>
      </c>
      <c r="I5">
        <v>0.35</v>
      </c>
      <c r="J5">
        <f t="shared" si="3"/>
        <v>2.023070097604259E-3</v>
      </c>
    </row>
    <row r="6" spans="1:10" x14ac:dyDescent="0.25">
      <c r="A6" t="s">
        <v>7</v>
      </c>
      <c r="B6">
        <v>-0.60899999999999999</v>
      </c>
      <c r="C6">
        <v>0.25600000000000001</v>
      </c>
      <c r="D6">
        <v>-2.5000000000000001E-2</v>
      </c>
      <c r="E6">
        <f t="shared" si="2"/>
        <v>-0.38691232528589581</v>
      </c>
      <c r="F6">
        <f t="shared" si="0"/>
        <v>0.35804195804195804</v>
      </c>
      <c r="G6">
        <f t="shared" si="1"/>
        <v>-7.9113924050632917E-2</v>
      </c>
      <c r="H6">
        <f>0.61*0.69</f>
        <v>0.42089999999999994</v>
      </c>
      <c r="I6">
        <v>0.23</v>
      </c>
      <c r="J6">
        <f t="shared" si="3"/>
        <v>2.2311158229525573E-3</v>
      </c>
    </row>
    <row r="7" spans="1:10" x14ac:dyDescent="0.25">
      <c r="A7" t="s">
        <v>8</v>
      </c>
      <c r="B7">
        <v>-0.60899999999999999</v>
      </c>
      <c r="C7">
        <v>-0.25600000000000001</v>
      </c>
      <c r="D7">
        <v>-2.5000000000000001E-2</v>
      </c>
      <c r="E7">
        <f t="shared" si="2"/>
        <v>-0.38691232528589581</v>
      </c>
      <c r="F7">
        <f t="shared" si="0"/>
        <v>-0.35804195804195804</v>
      </c>
      <c r="G7">
        <f t="shared" si="1"/>
        <v>-7.9113924050632917E-2</v>
      </c>
      <c r="H7">
        <f>0.61*0.69</f>
        <v>0.42089999999999994</v>
      </c>
      <c r="I7">
        <v>0.23</v>
      </c>
      <c r="J7">
        <f t="shared" si="3"/>
        <v>2.2311158229525573E-3</v>
      </c>
    </row>
    <row r="8" spans="1:10" x14ac:dyDescent="0.25">
      <c r="A8" t="s">
        <v>41</v>
      </c>
      <c r="B8">
        <v>-0.19600000000000001</v>
      </c>
      <c r="C8">
        <v>0</v>
      </c>
      <c r="D8">
        <v>0.21</v>
      </c>
      <c r="E8">
        <f t="shared" si="2"/>
        <v>-0.12452350698856417</v>
      </c>
      <c r="F8">
        <f t="shared" si="0"/>
        <v>0</v>
      </c>
      <c r="G8">
        <f t="shared" si="1"/>
        <v>0.66455696202531644</v>
      </c>
      <c r="H8">
        <f>0.94^2/4*PI()</f>
        <v>0.69397781717798523</v>
      </c>
      <c r="I8">
        <v>0.16</v>
      </c>
      <c r="J8">
        <f>H8/H$2*I8/I$2/2</f>
        <v>1.2795313468520915E-3</v>
      </c>
    </row>
    <row r="9" spans="1:10" x14ac:dyDescent="0.25">
      <c r="A9" t="s">
        <v>9</v>
      </c>
      <c r="B9">
        <v>-0.501</v>
      </c>
      <c r="C9">
        <v>0.19400000000000001</v>
      </c>
      <c r="D9">
        <v>0</v>
      </c>
      <c r="E9">
        <f t="shared" si="2"/>
        <v>-0.31829733163913593</v>
      </c>
      <c r="F9">
        <f t="shared" si="0"/>
        <v>0.27132867132867133</v>
      </c>
      <c r="G9">
        <f t="shared" si="1"/>
        <v>0</v>
      </c>
      <c r="H9">
        <f>0.34*0.8</f>
        <v>0.27200000000000002</v>
      </c>
      <c r="I9">
        <v>0.2</v>
      </c>
      <c r="J9">
        <f t="shared" si="3"/>
        <v>1.2537595501215734E-3</v>
      </c>
    </row>
    <row r="10" spans="1:10" x14ac:dyDescent="0.25">
      <c r="A10" t="s">
        <v>33</v>
      </c>
      <c r="B10">
        <v>-0.22800000000000001</v>
      </c>
      <c r="C10">
        <v>0.25600000000000001</v>
      </c>
      <c r="D10">
        <v>0</v>
      </c>
      <c r="E10">
        <f t="shared" si="2"/>
        <v>-0.144853875476493</v>
      </c>
      <c r="F10">
        <f t="shared" si="0"/>
        <v>0.35804195804195804</v>
      </c>
      <c r="G10">
        <f t="shared" si="1"/>
        <v>0</v>
      </c>
      <c r="H10">
        <f>0.48*0.83</f>
        <v>0.39839999999999998</v>
      </c>
      <c r="I10">
        <v>0.25</v>
      </c>
      <c r="J10">
        <f t="shared" si="3"/>
        <v>2.2954862351490567E-3</v>
      </c>
    </row>
    <row r="11" spans="1:10" x14ac:dyDescent="0.25">
      <c r="A11" t="s">
        <v>10</v>
      </c>
      <c r="B11">
        <v>-0.54</v>
      </c>
      <c r="C11">
        <v>0</v>
      </c>
      <c r="D11">
        <v>0</v>
      </c>
      <c r="E11">
        <f>B11/B$2</f>
        <v>-0.34307496823379924</v>
      </c>
      <c r="F11">
        <f>C11/C$2</f>
        <v>0</v>
      </c>
      <c r="G11">
        <f>D11/D$2</f>
        <v>0</v>
      </c>
      <c r="H11">
        <f>2.93*0.19</f>
        <v>0.55670000000000008</v>
      </c>
      <c r="I11">
        <v>0.45</v>
      </c>
      <c r="J11">
        <f>H11/H$2*I11/I$2</f>
        <v>5.7736318694615067E-3</v>
      </c>
    </row>
    <row r="12" spans="1:10" x14ac:dyDescent="0.25">
      <c r="A12" t="s">
        <v>29</v>
      </c>
      <c r="B12">
        <v>-0.54</v>
      </c>
      <c r="C12">
        <v>0</v>
      </c>
      <c r="D12">
        <v>0</v>
      </c>
      <c r="E12">
        <f t="shared" si="2"/>
        <v>-0.34307496823379924</v>
      </c>
      <c r="F12">
        <f t="shared" si="0"/>
        <v>0</v>
      </c>
      <c r="G12">
        <f t="shared" si="1"/>
        <v>0</v>
      </c>
      <c r="H12">
        <f>2.93*0.19</f>
        <v>0.55670000000000008</v>
      </c>
      <c r="I12">
        <v>0.45</v>
      </c>
      <c r="J12">
        <f t="shared" si="3"/>
        <v>5.7736318694615067E-3</v>
      </c>
    </row>
    <row r="13" spans="1:10" x14ac:dyDescent="0.25">
      <c r="A13" t="s">
        <v>11</v>
      </c>
      <c r="B13">
        <v>-0.17299999999999999</v>
      </c>
      <c r="C13">
        <v>0.155</v>
      </c>
      <c r="D13">
        <v>-2.5000000000000001E-2</v>
      </c>
      <c r="E13">
        <f t="shared" si="2"/>
        <v>-0.1099110546378653</v>
      </c>
      <c r="F13">
        <f t="shared" si="0"/>
        <v>0.2167832167832168</v>
      </c>
      <c r="G13">
        <f t="shared" si="1"/>
        <v>-7.9113924050632917E-2</v>
      </c>
      <c r="H13">
        <f>0.31*0.36</f>
        <v>0.11159999999999999</v>
      </c>
      <c r="I13">
        <v>0.2</v>
      </c>
      <c r="J13">
        <f t="shared" si="3"/>
        <v>5.1441016835870423E-4</v>
      </c>
    </row>
    <row r="14" spans="1:10" x14ac:dyDescent="0.25">
      <c r="A14" t="s">
        <v>12</v>
      </c>
      <c r="B14">
        <v>-0.17299999999999999</v>
      </c>
      <c r="C14">
        <v>-0.155</v>
      </c>
      <c r="D14">
        <v>-2.5000000000000001E-2</v>
      </c>
      <c r="E14">
        <f t="shared" si="2"/>
        <v>-0.1099110546378653</v>
      </c>
      <c r="F14">
        <f t="shared" si="0"/>
        <v>-0.2167832167832168</v>
      </c>
      <c r="G14">
        <f t="shared" si="1"/>
        <v>-7.9113924050632917E-2</v>
      </c>
      <c r="H14">
        <f>0.31*0.36</f>
        <v>0.11159999999999999</v>
      </c>
      <c r="I14">
        <v>0.2</v>
      </c>
      <c r="J14">
        <f t="shared" si="3"/>
        <v>5.1441016835870423E-4</v>
      </c>
    </row>
    <row r="15" spans="1:10" x14ac:dyDescent="0.25">
      <c r="A15" t="s">
        <v>14</v>
      </c>
      <c r="B15">
        <v>-0.185</v>
      </c>
      <c r="C15">
        <v>-0.27</v>
      </c>
      <c r="D15">
        <v>-2.5000000000000001E-2</v>
      </c>
      <c r="E15">
        <f t="shared" si="2"/>
        <v>-0.11753494282083862</v>
      </c>
      <c r="F15">
        <f t="shared" si="0"/>
        <v>-0.37762237762237766</v>
      </c>
      <c r="G15">
        <f t="shared" si="1"/>
        <v>-7.9113924050632917E-2</v>
      </c>
      <c r="H15">
        <f>0.51*0.66</f>
        <v>0.33660000000000001</v>
      </c>
      <c r="I15">
        <v>0.25</v>
      </c>
      <c r="J15">
        <f t="shared" si="3"/>
        <v>1.9394093040943086E-3</v>
      </c>
    </row>
    <row r="16" spans="1:10" x14ac:dyDescent="0.25">
      <c r="A16" t="s">
        <v>13</v>
      </c>
      <c r="B16">
        <v>0.15</v>
      </c>
      <c r="C16">
        <v>0</v>
      </c>
      <c r="D16">
        <v>0</v>
      </c>
      <c r="E16">
        <f t="shared" si="2"/>
        <v>9.5298602287166453E-2</v>
      </c>
      <c r="F16">
        <f t="shared" si="0"/>
        <v>0</v>
      </c>
      <c r="G16">
        <f t="shared" si="1"/>
        <v>0</v>
      </c>
      <c r="H16">
        <f>1.14*0.54</f>
        <v>0.61560000000000004</v>
      </c>
      <c r="I16">
        <v>0.26</v>
      </c>
      <c r="J16">
        <f t="shared" si="3"/>
        <v>3.6888187234238702E-3</v>
      </c>
    </row>
    <row r="17" spans="1:10" x14ac:dyDescent="0.25">
      <c r="A17" t="s">
        <v>15</v>
      </c>
      <c r="B17">
        <v>-0.33800000000000002</v>
      </c>
      <c r="C17">
        <v>0</v>
      </c>
      <c r="D17">
        <v>0</v>
      </c>
      <c r="E17">
        <f t="shared" si="2"/>
        <v>-0.21473951715374842</v>
      </c>
      <c r="F17">
        <f t="shared" si="0"/>
        <v>0</v>
      </c>
      <c r="G17">
        <f t="shared" si="1"/>
        <v>0</v>
      </c>
      <c r="H17">
        <f>1.22^2/4*PI()</f>
        <v>1.168986626400762</v>
      </c>
      <c r="I17">
        <v>0.83</v>
      </c>
      <c r="J17">
        <f>4/3*PI()*(1.22/2)^3/H$2^(3/2)</f>
        <v>6.7957901563299259E-3</v>
      </c>
    </row>
    <row r="18" spans="1:10" x14ac:dyDescent="0.25">
      <c r="A18" t="s">
        <v>16</v>
      </c>
      <c r="B18">
        <v>0.312</v>
      </c>
      <c r="C18">
        <v>0</v>
      </c>
      <c r="D18">
        <v>0</v>
      </c>
      <c r="E18">
        <f t="shared" si="2"/>
        <v>0.19822109275730621</v>
      </c>
      <c r="F18">
        <f t="shared" si="0"/>
        <v>0</v>
      </c>
      <c r="G18">
        <f t="shared" si="1"/>
        <v>0</v>
      </c>
      <c r="H18">
        <f>1.22^2/4*PI()</f>
        <v>1.168986626400762</v>
      </c>
      <c r="I18">
        <v>0.83</v>
      </c>
      <c r="J18">
        <f>4/3*PI()*(1.22/2)^3/H$2^(3/2)</f>
        <v>6.7957901563299259E-3</v>
      </c>
    </row>
    <row r="19" spans="1:10" x14ac:dyDescent="0.25">
      <c r="A19" t="s">
        <v>28</v>
      </c>
      <c r="B19">
        <v>-0.33800000000000002</v>
      </c>
      <c r="C19">
        <v>0</v>
      </c>
      <c r="D19">
        <v>0</v>
      </c>
      <c r="E19">
        <f t="shared" si="2"/>
        <v>-0.21473951715374842</v>
      </c>
      <c r="F19">
        <f>C19/C$2</f>
        <v>0</v>
      </c>
      <c r="G19">
        <f>D19/D$2</f>
        <v>0</v>
      </c>
      <c r="H19">
        <f>1.22^2/4*PI()</f>
        <v>1.168986626400762</v>
      </c>
      <c r="I19">
        <v>0.83</v>
      </c>
      <c r="J19">
        <f>4/3*PI()*(1.22/2)^3/H$2^(3/2)</f>
        <v>6.7957901563299259E-3</v>
      </c>
    </row>
    <row r="20" spans="1:10" x14ac:dyDescent="0.25">
      <c r="A20" t="s">
        <v>27</v>
      </c>
      <c r="B20">
        <v>0.312</v>
      </c>
      <c r="C20">
        <v>0</v>
      </c>
      <c r="D20">
        <v>0</v>
      </c>
      <c r="E20">
        <f t="shared" si="2"/>
        <v>0.19822109275730621</v>
      </c>
      <c r="F20">
        <f>C20/C$2</f>
        <v>0</v>
      </c>
      <c r="G20">
        <f>D20/D$2</f>
        <v>0</v>
      </c>
      <c r="H20">
        <f>1.22^2/4*PI()</f>
        <v>1.168986626400762</v>
      </c>
      <c r="I20">
        <v>0.83</v>
      </c>
      <c r="J20">
        <f>4/3*PI()*(1.22/2)^3/H$2^(3/2)</f>
        <v>6.7957901563299259E-3</v>
      </c>
    </row>
    <row r="21" spans="1:10" x14ac:dyDescent="0.25">
      <c r="A21" t="s">
        <v>35</v>
      </c>
    </row>
    <row r="22" spans="1:10" x14ac:dyDescent="0.25">
      <c r="A22" t="s">
        <v>17</v>
      </c>
      <c r="B22">
        <v>0.50600000000000001</v>
      </c>
      <c r="C22">
        <v>0</v>
      </c>
      <c r="D22">
        <v>-2.5000000000000001E-2</v>
      </c>
      <c r="E22">
        <f t="shared" si="2"/>
        <v>0.32147395171537485</v>
      </c>
      <c r="F22">
        <f t="shared" si="0"/>
        <v>0</v>
      </c>
      <c r="G22">
        <f t="shared" si="1"/>
        <v>-7.9113924050632917E-2</v>
      </c>
      <c r="H22">
        <f>2.93*0.19</f>
        <v>0.55670000000000008</v>
      </c>
      <c r="I22">
        <v>0.45</v>
      </c>
      <c r="J22">
        <f>H22/H$2*I22/I$2</f>
        <v>5.7736318694615067E-3</v>
      </c>
    </row>
    <row r="23" spans="1:10" x14ac:dyDescent="0.25">
      <c r="A23" t="s">
        <v>36</v>
      </c>
      <c r="B23">
        <v>0.61499999999999999</v>
      </c>
      <c r="C23">
        <v>0.25600000000000001</v>
      </c>
      <c r="D23">
        <v>3.5000000000000003E-2</v>
      </c>
      <c r="E23">
        <f t="shared" si="2"/>
        <v>0.39072426937738242</v>
      </c>
      <c r="F23">
        <f t="shared" si="0"/>
        <v>0.35804195804195804</v>
      </c>
      <c r="G23">
        <f t="shared" ref="G23:G25" si="4">D23/D$2</f>
        <v>0.11075949367088608</v>
      </c>
      <c r="H23">
        <f>0.34*0.67</f>
        <v>0.22780000000000003</v>
      </c>
      <c r="I23">
        <v>0.34</v>
      </c>
      <c r="J23">
        <f>H23/H$2*I23/I$2</f>
        <v>1.7850401594855902E-3</v>
      </c>
    </row>
    <row r="24" spans="1:10" x14ac:dyDescent="0.25">
      <c r="A24" t="s">
        <v>34</v>
      </c>
      <c r="B24">
        <v>0.63500000000000001</v>
      </c>
      <c r="C24">
        <v>0</v>
      </c>
      <c r="D24">
        <v>6.9000000000000006E-2</v>
      </c>
      <c r="E24">
        <f t="shared" ref="E24:E25" si="5">B24/B$2</f>
        <v>0.403430749682338</v>
      </c>
      <c r="F24">
        <f t="shared" ref="F24:F25" si="6">C24/C$2</f>
        <v>0</v>
      </c>
      <c r="G24">
        <f t="shared" si="4"/>
        <v>0.21835443037974686</v>
      </c>
      <c r="H24">
        <f>1.31*0.74</f>
        <v>0.96940000000000004</v>
      </c>
      <c r="I24">
        <v>0.67</v>
      </c>
      <c r="J24">
        <f>H24/H$2*I24/I$2</f>
        <v>1.4969013240530545E-2</v>
      </c>
    </row>
    <row r="25" spans="1:10" x14ac:dyDescent="0.25">
      <c r="A25" t="s">
        <v>37</v>
      </c>
      <c r="B25">
        <v>0.53600000000000003</v>
      </c>
      <c r="C25">
        <v>-8.7999999999999995E-2</v>
      </c>
      <c r="D25">
        <v>6.9000000000000006E-2</v>
      </c>
      <c r="E25">
        <f t="shared" si="5"/>
        <v>0.34053367217280811</v>
      </c>
      <c r="F25">
        <f t="shared" si="6"/>
        <v>-0.12307692307692307</v>
      </c>
      <c r="G25">
        <f t="shared" si="4"/>
        <v>0.21835443037974686</v>
      </c>
      <c r="H25">
        <f>0.58*0.24</f>
        <v>0.13919999999999999</v>
      </c>
      <c r="I25">
        <v>0.67</v>
      </c>
      <c r="J25">
        <f>H25/H$2*I25/I$2</f>
        <v>2.1494601228407794E-3</v>
      </c>
    </row>
    <row r="26" spans="1:10" x14ac:dyDescent="0.25">
      <c r="A26" t="s">
        <v>38</v>
      </c>
      <c r="B26">
        <v>0.38500000000000001</v>
      </c>
      <c r="C26">
        <v>-0.191</v>
      </c>
      <c r="D26">
        <v>0.05</v>
      </c>
      <c r="E26">
        <f t="shared" ref="E26" si="7">B26/B$2</f>
        <v>0.2445997458703939</v>
      </c>
      <c r="F26">
        <f t="shared" ref="F26" si="8">C26/C$2</f>
        <v>-0.26713286713286716</v>
      </c>
      <c r="G26">
        <f t="shared" ref="G26" si="9">D26/D$2</f>
        <v>0.15822784810126583</v>
      </c>
      <c r="H26">
        <f>0.44*0.65</f>
        <v>0.28600000000000003</v>
      </c>
      <c r="I26">
        <v>0.51</v>
      </c>
      <c r="J26">
        <f>H26/H$2*I26/I$2</f>
        <v>3.3616427937634679E-3</v>
      </c>
    </row>
    <row r="27" spans="1:10" x14ac:dyDescent="0.25">
      <c r="A27" t="s">
        <v>40</v>
      </c>
      <c r="B27">
        <v>7.0999999999999994E-2</v>
      </c>
      <c r="C27">
        <v>0.20100000000000001</v>
      </c>
      <c r="D27">
        <v>6.5000000000000002E-2</v>
      </c>
      <c r="E27">
        <f t="shared" ref="E27:E28" si="10">B27/B$2</f>
        <v>4.5108005082592113E-2</v>
      </c>
      <c r="F27">
        <f t="shared" ref="F27:F28" si="11">C27/C$2</f>
        <v>0.28111888111888117</v>
      </c>
      <c r="G27">
        <f t="shared" ref="G27:G28" si="12">D27/D$2</f>
        <v>0.20569620253164558</v>
      </c>
      <c r="H27">
        <f>0.74*0.8</f>
        <v>0.59199999999999997</v>
      </c>
      <c r="I27">
        <v>0.56000000000000005</v>
      </c>
      <c r="J27">
        <f t="shared" ref="J27:J28" si="13">H27/H$2*I27/I$2</f>
        <v>7.6405581995644114E-3</v>
      </c>
    </row>
    <row r="28" spans="1:10" x14ac:dyDescent="0.25">
      <c r="A28" t="s">
        <v>39</v>
      </c>
      <c r="B28">
        <v>7.0999999999999994E-2</v>
      </c>
      <c r="C28">
        <v>-0.20100000000000001</v>
      </c>
      <c r="D28">
        <v>6.5000000000000002E-2</v>
      </c>
      <c r="E28">
        <f t="shared" si="10"/>
        <v>4.5108005082592113E-2</v>
      </c>
      <c r="F28">
        <f t="shared" si="11"/>
        <v>-0.28111888111888117</v>
      </c>
      <c r="G28">
        <f t="shared" si="12"/>
        <v>0.20569620253164558</v>
      </c>
      <c r="H28">
        <f>0.74*0.8</f>
        <v>0.59199999999999997</v>
      </c>
      <c r="I28">
        <v>0.56000000000000005</v>
      </c>
      <c r="J28">
        <f t="shared" si="13"/>
        <v>7.6405581995644114E-3</v>
      </c>
    </row>
    <row r="29" spans="1:10" x14ac:dyDescent="0.25">
      <c r="A29" t="s">
        <v>32</v>
      </c>
      <c r="B29">
        <v>0</v>
      </c>
      <c r="C29">
        <v>0.26200000000000001</v>
      </c>
      <c r="D29">
        <v>0.14499999999999999</v>
      </c>
      <c r="E29">
        <f>B29/B$2</f>
        <v>0</v>
      </c>
      <c r="F29">
        <f>C29/C$2</f>
        <v>0.36643356643356645</v>
      </c>
      <c r="G29">
        <f>D29/D$2</f>
        <v>0.45886075949367083</v>
      </c>
      <c r="H29">
        <f>SQRT((1.04/3.5*1.943)^2+((0.216/0.316*0.78)^2))*7.7/7.7*3.123</f>
        <v>2.4542802774320926</v>
      </c>
      <c r="I29">
        <v>0.03</v>
      </c>
      <c r="J29">
        <f>H29*I29</f>
        <v>7.3628408322962774E-2</v>
      </c>
    </row>
    <row r="30" spans="1:10" x14ac:dyDescent="0.25">
      <c r="A30" t="s">
        <v>30</v>
      </c>
      <c r="B30">
        <v>0</v>
      </c>
      <c r="C30">
        <v>0</v>
      </c>
      <c r="D30">
        <v>0.216</v>
      </c>
      <c r="E30">
        <f t="shared" si="2"/>
        <v>0</v>
      </c>
      <c r="F30">
        <f t="shared" si="0"/>
        <v>0</v>
      </c>
      <c r="G30">
        <f t="shared" si="1"/>
        <v>0.68354430379746833</v>
      </c>
      <c r="H30">
        <f>(1.85/3.5*1.943)*(7.7/7.7*3.123)</f>
        <v>3.2073656142857145</v>
      </c>
      <c r="I30">
        <v>0.03</v>
      </c>
      <c r="J30">
        <f>H30*I30</f>
        <v>9.6220968428571432E-2</v>
      </c>
    </row>
    <row r="31" spans="1:10" x14ac:dyDescent="0.25">
      <c r="A31" t="s">
        <v>31</v>
      </c>
      <c r="B31">
        <v>0</v>
      </c>
      <c r="C31">
        <v>-0.26200000000000001</v>
      </c>
      <c r="D31">
        <v>0.14499999999999999</v>
      </c>
      <c r="E31">
        <f t="shared" si="2"/>
        <v>0</v>
      </c>
      <c r="F31">
        <f>C31/C$2</f>
        <v>-0.36643356643356645</v>
      </c>
      <c r="G31">
        <f>D31/D$2</f>
        <v>0.45886075949367083</v>
      </c>
      <c r="H31">
        <f>SQRT((1.04/3.5*1.943)^2+((0.216/0.316*0.78)^2))*7.7/7.7*3.123</f>
        <v>2.4542802774320926</v>
      </c>
      <c r="I31">
        <v>0.03</v>
      </c>
      <c r="J31">
        <f>H31*I31</f>
        <v>7.3628408322962774E-2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Knudtson,Aaron</dc:creator>
  <cp:lastModifiedBy>Knudtson,Aaron</cp:lastModifiedBy>
  <dcterms:created xsi:type="dcterms:W3CDTF">2020-08-12T20:54:45Z</dcterms:created>
  <dcterms:modified xsi:type="dcterms:W3CDTF">2020-11-12T22:40:21Z</dcterms:modified>
</cp:coreProperties>
</file>