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6345"/>
  </bookViews>
  <sheets>
    <sheet name="Policy Trans Activity Detail" sheetId="1" r:id="rId1"/>
  </sheets>
  <definedNames>
    <definedName name="_xlnm._FilterDatabase" localSheetId="0" hidden="1">'Policy Trans Activity Detail'!$A$5:$AD$5</definedName>
  </definedNames>
  <calcPr calcId="145621"/>
</workbook>
</file>

<file path=xl/calcChain.xml><?xml version="1.0" encoding="utf-8"?>
<calcChain xmlns="http://schemas.openxmlformats.org/spreadsheetml/2006/main">
  <c r="AB151" i="1" l="1"/>
  <c r="AA151" i="1"/>
  <c r="Z151" i="1"/>
  <c r="Y151" i="1"/>
  <c r="X151" i="1"/>
  <c r="W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</calcChain>
</file>

<file path=xl/connections.xml><?xml version="1.0" encoding="utf-8"?>
<connections xmlns="http://schemas.openxmlformats.org/spreadsheetml/2006/main">
  <connection id="1" name="policyTransactionActivityData" type="4" refreshedVersion="0" background="1">
    <webPr xml="1" sourceData="1" url="policyTransactionActivityDetail.xml" htmlTables="1" htmlFormat="all"/>
  </connection>
</connections>
</file>

<file path=xl/sharedStrings.xml><?xml version="1.0" encoding="utf-8"?>
<sst xmlns="http://schemas.openxmlformats.org/spreadsheetml/2006/main" count="2407" uniqueCount="251">
  <si>
    <t>Total</t>
  </si>
  <si>
    <t>${translation.importedFrom}</t>
  </si>
  <si>
    <t>${translation.importDate}</t>
  </si>
  <si>
    <t>${translation.convType}</t>
  </si>
  <si>
    <t>${translation.preconversionRenewalCycle}</t>
  </si>
  <si>
    <t>Policy Transaction Activity Details</t>
  </si>
  <si>
    <t/>
  </si>
  <si>
    <t>For Period: 05/09/2015-05/09/2016</t>
  </si>
  <si>
    <t>Run Date: 04/16/2016</t>
  </si>
  <si>
    <t>Transaction 
Id</t>
  </si>
  <si>
    <t>Activity 
Date</t>
  </si>
  <si>
    <t>Transaction 
Effective Date</t>
  </si>
  <si>
    <t>Policy 
Effective Date</t>
  </si>
  <si>
    <t>Policy 
Expiration Date</t>
  </si>
  <si>
    <t>Policy 
Cancellation Date</t>
  </si>
  <si>
    <t>Transaction 
Status</t>
  </si>
  <si>
    <t>Risk 
State</t>
  </si>
  <si>
    <t>Transaction 
Type</t>
  </si>
  <si>
    <t>Product 
Code</t>
  </si>
  <si>
    <t>Product 
Name</t>
  </si>
  <si>
    <t>LOB</t>
  </si>
  <si>
    <t>Number of 
Risk Items</t>
  </si>
  <si>
    <t>Policy 
Number</t>
  </si>
  <si>
    <t>Channel</t>
  </si>
  <si>
    <t>Location 
Type</t>
  </si>
  <si>
    <t>Location</t>
  </si>
  <si>
    <t>Sub-producer</t>
  </si>
  <si>
    <t>Transaction 
Premium</t>
  </si>
  <si>
    <t>Written 
Premium</t>
  </si>
  <si>
    <t>Annualized 
Premium</t>
  </si>
  <si>
    <t>Net 
Premium</t>
  </si>
  <si>
    <t>Tax</t>
  </si>
  <si>
    <t>Fee</t>
  </si>
  <si>
    <t>Performer 
Name</t>
  </si>
  <si>
    <t>Performer 
Number</t>
  </si>
  <si>
    <t>24799436008</t>
  </si>
  <si>
    <t>Policy Active</t>
  </si>
  <si>
    <t>CT</t>
  </si>
  <si>
    <t>Issue</t>
  </si>
  <si>
    <t>AAA_HO_SS</t>
  </si>
  <si>
    <t>Homeowners</t>
  </si>
  <si>
    <t>agency</t>
  </si>
  <si>
    <t>AAA Agent</t>
  </si>
  <si>
    <t>AAA INSURANCE AGENCY CT</t>
  </si>
  <si>
    <t>HOUSE AGENT AAA INSURANCE AGENCY CT</t>
  </si>
  <si>
    <t>Andrew Hussmann</t>
  </si>
  <si>
    <t>gi8huss</t>
  </si>
  <si>
    <t>24787260002</t>
  </si>
  <si>
    <t>NJ</t>
  </si>
  <si>
    <t>Renewal</t>
  </si>
  <si>
    <t>AAA_SS</t>
  </si>
  <si>
    <t>Automobile</t>
  </si>
  <si>
    <t>MAIG</t>
  </si>
  <si>
    <t>MIN</t>
  </si>
  <si>
    <t>AAA Mid-Atlantic</t>
  </si>
  <si>
    <t>AAAAgentTEST Mid-Atlantic</t>
  </si>
  <si>
    <t>IPB System user IPB System user</t>
  </si>
  <si>
    <t>ipbsys</t>
  </si>
  <si>
    <t>24787291016</t>
  </si>
  <si>
    <t>PA</t>
  </si>
  <si>
    <t>AAA Insurance Exchange</t>
  </si>
  <si>
    <t>Angie  Sanchez</t>
  </si>
  <si>
    <t>Darlene Aceto</t>
  </si>
  <si>
    <t>gd3acet</t>
  </si>
  <si>
    <t>24799436016</t>
  </si>
  <si>
    <t>CA</t>
  </si>
  <si>
    <t>AAA_HO_CA</t>
  </si>
  <si>
    <t>AAA NCNU</t>
  </si>
  <si>
    <t>House Agent AAA NCNU</t>
  </si>
  <si>
    <t>24803414003</t>
  </si>
  <si>
    <t>AZ</t>
  </si>
  <si>
    <t>AAA Arizona</t>
  </si>
  <si>
    <t>House Agent Mesa</t>
  </si>
  <si>
    <t>24804179004</t>
  </si>
  <si>
    <t>Cancel Notice Flag</t>
  </si>
  <si>
    <t>William Bennett</t>
  </si>
  <si>
    <t>qa qa</t>
  </si>
  <si>
    <t>qa</t>
  </si>
  <si>
    <t>24786410001</t>
  </si>
  <si>
    <t>24804179008</t>
  </si>
  <si>
    <t>Cancellation</t>
  </si>
  <si>
    <t>AAAAgentTEST Arizona</t>
  </si>
  <si>
    <t>24803414005</t>
  </si>
  <si>
    <t>AAA_CSA</t>
  </si>
  <si>
    <t>24787291012</t>
  </si>
  <si>
    <t>24799436027</t>
  </si>
  <si>
    <t>AAA_PUP_SS</t>
  </si>
  <si>
    <t>Umbrella - Personal (excess indemnity)</t>
  </si>
  <si>
    <t>24799436023</t>
  </si>
  <si>
    <t>24799436024</t>
  </si>
  <si>
    <t>24787291024</t>
  </si>
  <si>
    <t>DE</t>
  </si>
  <si>
    <t>24787291017</t>
  </si>
  <si>
    <t>24787291014</t>
  </si>
  <si>
    <t>24787291019</t>
  </si>
  <si>
    <t>Ray Crossan</t>
  </si>
  <si>
    <t>24786410017</t>
  </si>
  <si>
    <t>VA</t>
  </si>
  <si>
    <t>24804179009</t>
  </si>
  <si>
    <t>24799436015</t>
  </si>
  <si>
    <t>24799436013</t>
  </si>
  <si>
    <t>24799436022</t>
  </si>
  <si>
    <t>24801409000</t>
  </si>
  <si>
    <t>24786410007</t>
  </si>
  <si>
    <t>24804179010</t>
  </si>
  <si>
    <t>24801409002</t>
  </si>
  <si>
    <t>24799436018</t>
  </si>
  <si>
    <t>24787291005</t>
  </si>
  <si>
    <t>Roger Sybesma</t>
  </si>
  <si>
    <t>House Agent Hamilton</t>
  </si>
  <si>
    <t>U500017275</t>
  </si>
  <si>
    <t>24786410002</t>
  </si>
  <si>
    <t>24804179000</t>
  </si>
  <si>
    <t>24803912000</t>
  </si>
  <si>
    <t>Do Not Renew Flag</t>
  </si>
  <si>
    <t>24803414000</t>
  </si>
  <si>
    <t>24804122004</t>
  </si>
  <si>
    <t>Endorsement</t>
  </si>
  <si>
    <t>House Agent Scranton</t>
  </si>
  <si>
    <t>24787005000</t>
  </si>
  <si>
    <t>URSULA LEINBACH</t>
  </si>
  <si>
    <t>House Agent NOC MAIG Sales</t>
  </si>
  <si>
    <t>U500017274</t>
  </si>
  <si>
    <t>24787291002</t>
  </si>
  <si>
    <t>24787291009</t>
  </si>
  <si>
    <t>24799436010</t>
  </si>
  <si>
    <t>24787291028</t>
  </si>
  <si>
    <t>Marlene Miranda</t>
  </si>
  <si>
    <t>24786410012</t>
  </si>
  <si>
    <t>24787016003</t>
  </si>
  <si>
    <t>24797100000</t>
  </si>
  <si>
    <t>24797100003</t>
  </si>
  <si>
    <t>24799436014</t>
  </si>
  <si>
    <t>24787291023</t>
  </si>
  <si>
    <t>House Agent Glen Burnie CCIT</t>
  </si>
  <si>
    <t>24787291007</t>
  </si>
  <si>
    <t>24787291001</t>
  </si>
  <si>
    <t>24799495144</t>
  </si>
  <si>
    <t>24799436002</t>
  </si>
  <si>
    <t>24797164437</t>
  </si>
  <si>
    <t>Angela St Julien</t>
  </si>
  <si>
    <t>gfcstju</t>
  </si>
  <si>
    <t>24787291030</t>
  </si>
  <si>
    <t>24797164436</t>
  </si>
  <si>
    <t>SubProducer Agency</t>
  </si>
  <si>
    <t>A Schoolcraft Insurance Agency</t>
  </si>
  <si>
    <t>Joya Schoolcraft</t>
  </si>
  <si>
    <t>24787291032</t>
  </si>
  <si>
    <t>24804179001</t>
  </si>
  <si>
    <t>24786410004</t>
  </si>
  <si>
    <t>24787291000</t>
  </si>
  <si>
    <t>James Klippert</t>
  </si>
  <si>
    <t>24803414002</t>
  </si>
  <si>
    <t>24799436007</t>
  </si>
  <si>
    <t>24787291011</t>
  </si>
  <si>
    <t>24797100001</t>
  </si>
  <si>
    <t>24804122001</t>
  </si>
  <si>
    <t>24786410010</t>
  </si>
  <si>
    <t>24787016002</t>
  </si>
  <si>
    <t>24799436003</t>
  </si>
  <si>
    <t>24787291003</t>
  </si>
  <si>
    <t>24787291004</t>
  </si>
  <si>
    <t>24797100005</t>
  </si>
  <si>
    <t>24796996000</t>
  </si>
  <si>
    <t>24786410016</t>
  </si>
  <si>
    <t>24787291025</t>
  </si>
  <si>
    <t>24787291008</t>
  </si>
  <si>
    <t>24803414004</t>
  </si>
  <si>
    <t>24786410013</t>
  </si>
  <si>
    <t>24787016001</t>
  </si>
  <si>
    <t>24786410005</t>
  </si>
  <si>
    <t>24803414001</t>
  </si>
  <si>
    <t>24787291021</t>
  </si>
  <si>
    <t>24797164434</t>
  </si>
  <si>
    <t>24787291029</t>
  </si>
  <si>
    <t>24799436028</t>
  </si>
  <si>
    <t>24799436020</t>
  </si>
  <si>
    <t>24801409006</t>
  </si>
  <si>
    <t>24797100002</t>
  </si>
  <si>
    <t>24804179005</t>
  </si>
  <si>
    <t>24786410000</t>
  </si>
  <si>
    <t>24797100006</t>
  </si>
  <si>
    <t>24787260000</t>
  </si>
  <si>
    <t>24787291006</t>
  </si>
  <si>
    <t>24787291013</t>
  </si>
  <si>
    <t>24785261000</t>
  </si>
  <si>
    <t>Michael Johnson</t>
  </si>
  <si>
    <t>24786410009</t>
  </si>
  <si>
    <t>DC</t>
  </si>
  <si>
    <t>24804179007</t>
  </si>
  <si>
    <t>24797164440</t>
  </si>
  <si>
    <t>24803912001</t>
  </si>
  <si>
    <t>24797164435</t>
  </si>
  <si>
    <t>24787291031</t>
  </si>
  <si>
    <t>24786410011</t>
  </si>
  <si>
    <t>MD</t>
  </si>
  <si>
    <t>24787016000</t>
  </si>
  <si>
    <t>24803414006</t>
  </si>
  <si>
    <t>24787291022</t>
  </si>
  <si>
    <t>24799436000</t>
  </si>
  <si>
    <t>24797164441</t>
  </si>
  <si>
    <t>24786410006</t>
  </si>
  <si>
    <t>24804179002</t>
  </si>
  <si>
    <t>24799436005</t>
  </si>
  <si>
    <t>24787291018</t>
  </si>
  <si>
    <t>AAA Central Penn</t>
  </si>
  <si>
    <t>Carroll Kinsey</t>
  </si>
  <si>
    <t>24801409001</t>
  </si>
  <si>
    <t>24799436001</t>
  </si>
  <si>
    <t>24787291010</t>
  </si>
  <si>
    <t>24801409005</t>
  </si>
  <si>
    <t>24786410015</t>
  </si>
  <si>
    <t>24799436009</t>
  </si>
  <si>
    <t>24801409003</t>
  </si>
  <si>
    <t>24799436026</t>
  </si>
  <si>
    <t>24799436019</t>
  </si>
  <si>
    <t>24787260001</t>
  </si>
  <si>
    <t>24797100004</t>
  </si>
  <si>
    <t>24797100007</t>
  </si>
  <si>
    <t>24797100008</t>
  </si>
  <si>
    <t>24804122002</t>
  </si>
  <si>
    <t>24804122003</t>
  </si>
  <si>
    <t>24801409004</t>
  </si>
  <si>
    <t>24801409007</t>
  </si>
  <si>
    <t>24803414007</t>
  </si>
  <si>
    <t>24799436004</t>
  </si>
  <si>
    <t>24797164439</t>
  </si>
  <si>
    <t>24785261001</t>
  </si>
  <si>
    <t>AAA Allied Club</t>
  </si>
  <si>
    <t>AAAAgentTEST Allied</t>
  </si>
  <si>
    <t>24799436017</t>
  </si>
  <si>
    <t>24799436021</t>
  </si>
  <si>
    <t>24799436025</t>
  </si>
  <si>
    <t>24796996001</t>
  </si>
  <si>
    <t>House Agent Phoenix Headquarters</t>
  </si>
  <si>
    <t>systemUser</t>
  </si>
  <si>
    <t>24786410008</t>
  </si>
  <si>
    <t>24804179006</t>
  </si>
  <si>
    <t>24786410014</t>
  </si>
  <si>
    <t>24786410003</t>
  </si>
  <si>
    <t>24804179003</t>
  </si>
  <si>
    <t>24804122000</t>
  </si>
  <si>
    <t>24787291015</t>
  </si>
  <si>
    <t>24797164438</t>
  </si>
  <si>
    <t>24787291033</t>
  </si>
  <si>
    <t>24787291026</t>
  </si>
  <si>
    <t>24787291027</t>
  </si>
  <si>
    <t>24799436006</t>
  </si>
  <si>
    <t>24787291020</t>
  </si>
  <si>
    <t>24799436011</t>
  </si>
  <si>
    <t>24799436012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</si>
</sst>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\/dd\/yyyy"/>
    <numFmt numFmtId="165" formatCode="[$$-409]#,##0.00"/>
    <numFmt numFmtId="166" formatCode="mm/dd/yyyy\ h:mm\ AM/PM"/>
  </numFmts>
  <fonts count="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none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164" fontId="6" fillId="4" borderId="0">
      <alignment horizontal="center" vertical="center"/>
    </xf>
    <xf numFmtId="0" fontId="7" fillId="4" borderId="0" applyFill="0" applyBorder="0" applyAlignment="0" applyProtection="0"/>
    <xf numFmtId="165" fontId="6" fillId="4" borderId="0">
      <alignment horizontal="right" vertical="center"/>
    </xf>
    <xf numFmtId="0" fontId="6" fillId="4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5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0" borderId="0" xfId="1" applyNumberFormat="1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7">
    <cellStyle name="20% - Accent1" xfId="1" builtinId="30"/>
    <cellStyle name="Date" xfId="2"/>
    <cellStyle name="hyperlinks" xfId="3"/>
    <cellStyle name="money" xfId="4"/>
    <cellStyle name="Normal" xfId="0" builtinId="0"/>
    <cellStyle name="Normal 2" xfId="5"/>
    <cellStyle name="tableHeader" xfId="6"/>
  </cellStyles>
  <dxfs count="4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$-409]#,##0.00"/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</dxf>
    <dxf>
      <numFmt numFmtId="165" formatCode="[$$-409]#,##0.0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[$$-409]#,##0.00"/>
      <alignment horizontal="right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outline="0">
        <left style="thin">
          <color theme="0"/>
        </left>
        <top style="thin">
          <color theme="0"/>
        </top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</dxfs>
  <tableStyles count="1" defaultTableStyle="light" defaultPivotStyle="PivotStyleLight16">
    <tableStyle name="light" pivot="0" count="2">
      <tableStyleElement type="headerRow" dxfId="44"/>
      <tableStyleElement type="totalRow" dxfId="4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policyTransactionActivityData">
    <xs:schema xmlns="" xmlns:xs="http://www.w3.org/2001/XMLSchema">
      <xs:element name="root">
        <xs:complexType>
          <xs:sequence minOccurs="0">
            <xs:element minOccurs="0" maxOccurs="unbounded" name="row" form="unqualified" nillable="true">
              <xs:complexType>
                <xs:sequence minOccurs="0">
                  <xs:element name="transaction-id" type="xs:string" minOccurs="0" maxOccurs="1" nillable="true"/>
                  <xs:element name="activity-date" type="xs:string" minOccurs="0" maxOccurs="1" nillable="true"/>
                  <xs:element name="transaction-effective-date" type="xs:string" minOccurs="0" maxOccurs="1" nillable="true"/>
                  <xs:element name="policy-effective-date" type="xs:string" minOccurs="0" maxOccurs="1" nillable="true"/>
                  <xs:element name="policy-expiration-date" type="xs:string" minOccurs="0" maxOccurs="1" nillable="true"/>
                  <xs:element name="policy-cancellation-date" type="xs:string" minOccurs="0" maxOccurs="1" nillable="true"/>
                  <xs:element name="transaction-status" type="xs:string" minOccurs="0" maxOccurs="1" nillable="true"/>
                  <xs:element name="risk-state" type="xs:string" minOccurs="0" maxOccurs="1" nillable="true"/>
                  <xs:element name="transaction-type" type="xs:string" minOccurs="0" maxOccurs="1" nillable="true"/>
                  <xs:element name="product-code" type="xs:string" minOccurs="0" maxOccurs="1" nillable="true"/>
                  <xs:element name="product-name" type="xs:string" minOccurs="0" maxOccurs="1" nillable="true"/>
                  <xs:element name="lob" type="xs:string" minOccurs="0" maxOccurs="1" nillable="true"/>
                  <xs:element name="number-of-risk-items" type="xs:string" minOccurs="0" maxOccurs="1" nillable="true"/>
                  <xs:element name="policy-number" type="xs:string" minOccurs="0" maxOccurs="1" nillable="true"/>
                  <xs:element name="imported-from" type="xs:string" minOccurs="0" maxOccurs="1" nillable="true"/>
                  <xs:element name="import-date" type="xs:string" minOccurs="0" maxOccurs="1" nillable="true"/>
                  <xs:element name="conv-type" type="xs:string" minOccurs="0" maxOccurs="1" nillable="true"/>
                  <xs:element name="preconversion-renewal-cycle" type="xs:string" minOccurs="0" maxOccurs="1" nillable="true"/>
                  <xs:element name="channel" type="xs:string" minOccurs="0" maxOccurs="1" nillable="true"/>
                  <xs:element name="location-type" type="xs:string" minOccurs="0" maxOccurs="1" nillable="true"/>
                  <xs:element name="location" type="xs:string" minOccurs="0" maxOccurs="1" nillable="true"/>
                  <xs:element name="sub-producer" type="xs:string" minOccurs="0" maxOccurs="1" nillable="true"/>
                  <xs:element name="transaction-premium" type="xs:double" minOccurs="0" maxOccurs="1" nillable="true"/>
                  <xs:element name="written-premium" type="xs:double" minOccurs="0" maxOccurs="1" nillable="true"/>
                  <xs:element name="annualized-premium" type="xs:double" minOccurs="0" maxOccurs="1" nillable="true"/>
                  <xs:element name="net-premium" type="xs:double" minOccurs="0" maxOccurs="1" nillable="true"/>
                  <xs:element name="tax-premium" type="xs:double" minOccurs="0" maxOccurs="1" nillable="true"/>
                  <xs:element name="fee-premium" type="xs:double" minOccurs="0" maxOccurs="1" nillable="true"/>
                  <xs:element name="performer-name" type="xs:string" minOccurs="0" maxOccurs="1" nillable="true"/>
                  <xs:element name="performer-number" type="xs:string" minOccurs="0" maxOccurs="1" nillable="true"/>
                </xs:sequence>
              </xs:complexType>
            </xs:element>
          </xs:sequence>
        </xs:complexType>
      </xs:element>
    </xs:schema>
  </Schema>
  <Map ID="1" Name="policyTransactionActivityDataMap" RootElement="root" SchemaID="SchemapolicyTransactionActivityData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olicyTransactionActivityData" displayName="policyTransactionActivityData" ref="A5:AD151" tableType="xml" totalsRowCount="1" headerRowDxfId="42" headerRowBorderDxfId="41" tableBorderDxfId="40" connectionId="1">
  <autoFilter ref="A5:AD150"/>
  <tableColumns count="30">
    <tableColumn id="1" uniqueName="Transaction Id" name="Transaction _x000a_Id" totalsRowLabel="Total" totalsRowDxfId="39">
      <xmlColumnPr mapId="1" xpath="/root/row/transaction-id" xmlDataType="string"/>
    </tableColumn>
    <tableColumn id="2" uniqueName="Activity Date" name="Activity _x000a_Date" totalsRowDxfId="38">
      <xmlColumnPr mapId="1" xpath="/root/row/activity-date" xmlDataType="string"/>
    </tableColumn>
    <tableColumn id="4" uniqueName="Transaction Effective Date" name="Transaction _x000a_Effective Date" totalsRowDxfId="37">
      <xmlColumnPr mapId="1" xpath="/root/row/transaction-effective-date" xmlDataType="string"/>
    </tableColumn>
    <tableColumn id="5" uniqueName="Policy Effective Date" name="Policy _x000a_Effective Date" totalsRowDxfId="36">
      <xmlColumnPr mapId="1" xpath="/root/row/policy-effective-date" xmlDataType="string"/>
    </tableColumn>
    <tableColumn id="7" uniqueName="Policy Expiration Date" name="Policy _x000a_Expiration Date" totalsRowDxfId="35">
      <xmlColumnPr mapId="1" xpath="/root/row/policy-expiration-date" xmlDataType="string"/>
    </tableColumn>
    <tableColumn id="8" uniqueName="Policy Cancellation Date" name="Policy _x000a_Cancellation Date" totalsRowDxfId="34">
      <xmlColumnPr mapId="1" xpath="/root/row/policy-cancellation-date" xmlDataType="string"/>
    </tableColumn>
    <tableColumn id="9" uniqueName="Transaction Status" name="Transaction _x000a_Status" totalsRowDxfId="33">
      <xmlColumnPr mapId="1" xpath="/root/row/transaction-status" xmlDataType="string"/>
    </tableColumn>
    <tableColumn id="10" uniqueName="Risk State" name="Risk _x000a_State" totalsRowDxfId="32">
      <xmlColumnPr mapId="1" xpath="/root/row/risk-state" xmlDataType="string"/>
    </tableColumn>
    <tableColumn id="11" uniqueName="Transaction Type" name="Transaction _x000a_Type" totalsRowDxfId="31">
      <xmlColumnPr mapId="1" xpath="/root/row/transaction-type" xmlDataType="string"/>
    </tableColumn>
    <tableColumn id="16" uniqueName="Product Code" name="Product _x000a_Code" totalsRowDxfId="30">
      <xmlColumnPr mapId="1" xpath="/root/row/product-code" xmlDataType="string"/>
    </tableColumn>
    <tableColumn id="17" uniqueName="Product Name" name="Product _x000a_Name" totalsRowDxfId="29">
      <xmlColumnPr mapId="1" xpath="/root/row/product-name" xmlDataType="string"/>
    </tableColumn>
    <tableColumn id="18" uniqueName="LOB" name="LOB" totalsRowDxfId="28">
      <xmlColumnPr mapId="1" xpath="/root/row/lob" xmlDataType="string"/>
    </tableColumn>
    <tableColumn id="20" uniqueName="Number of Risk Items" name="Number of _x000a_Risk Items" totalsRowDxfId="27">
      <xmlColumnPr mapId="1" xpath="/root/row/number-of-risk-items" xmlDataType="string"/>
    </tableColumn>
    <tableColumn id="21" uniqueName="Policy Number" name="Policy _x000a_Number" totalsRowDxfId="26">
      <xmlColumnPr mapId="1" xpath="/root/row/policy-number" xmlDataType="string"/>
    </tableColumn>
    <tableColumn id="14" uniqueName="${translation.importedFrom}" name="${translation.importedFrom}" dataDxfId="25" totalsRowDxfId="24" dataCellStyle="20% - Accent1">
      <xmlColumnPr mapId="1" xpath="/root/row/imported-from" xmlDataType="string"/>
    </tableColumn>
    <tableColumn id="13" uniqueName="${translation.importDate}" name="${translation.importDate}" dataDxfId="23" totalsRowDxfId="22" dataCellStyle="20% - Accent1">
      <xmlColumnPr mapId="1" xpath="/root/row/import-date" xmlDataType="string"/>
    </tableColumn>
    <tableColumn id="3" uniqueName="${translation.convType}" name="${translation.convType}" dataDxfId="21" totalsRowDxfId="20" dataCellStyle="20% - Accent1">
      <xmlColumnPr mapId="1" xpath="/root/row/conv-type" xmlDataType="string"/>
    </tableColumn>
    <tableColumn id="15" uniqueName="${translation.preconversionRenewalCycle}" name="${translation.preconversionRenewalCycle}" dataDxfId="19" totalsRowDxfId="18" dataCellStyle="20% - Accent1">
      <xmlColumnPr mapId="1" xpath="/root/row/preconversion-renewal-cycle" xmlDataType="string"/>
    </tableColumn>
    <tableColumn id="22" uniqueName="Channel" name="Channel" totalsRowDxfId="17">
      <xmlColumnPr mapId="1" xpath="/root/row/channel" xmlDataType="string"/>
    </tableColumn>
    <tableColumn id="23" uniqueName="Location Type" name="Location _x000a_Type" totalsRowDxfId="16">
      <xmlColumnPr mapId="1" xpath="/root/row/location-type" xmlDataType="string"/>
    </tableColumn>
    <tableColumn id="24" uniqueName="Location" name="Location" totalsRowDxfId="15">
      <xmlColumnPr mapId="1" xpath="/root/row/location" xmlDataType="string"/>
    </tableColumn>
    <tableColumn id="25" uniqueName="Sub-producer" name="Sub-producer" totalsRowDxfId="14">
      <xmlColumnPr mapId="1" xpath="/root/row/sub-producer" xmlDataType="string"/>
    </tableColumn>
    <tableColumn id="26" uniqueName="Transaction Premium" name="Transaction _x000a_Premium" totalsRowFunction="sum" dataDxfId="13" totalsRowDxfId="12">
      <xmlColumnPr mapId="1" xpath="/root/row/transaction-premium" xmlDataType="double"/>
    </tableColumn>
    <tableColumn id="27" uniqueName="Written Premium" name="Written _x000a_Premium" totalsRowFunction="sum" dataDxfId="11" totalsRowDxfId="10">
      <xmlColumnPr mapId="1" xpath="/root/row/written-premium" xmlDataType="double"/>
    </tableColumn>
    <tableColumn id="28" uniqueName="Annualized Premium" name="Annualized _x000a_Premium" totalsRowFunction="sum" dataDxfId="9" totalsRowDxfId="8">
      <xmlColumnPr mapId="1" xpath="/root/row/annualized-premium" xmlDataType="double"/>
    </tableColumn>
    <tableColumn id="6" uniqueName="Net Premium" name="Net _x000a_Premium" totalsRowFunction="sum" dataDxfId="7" totalsRowDxfId="6" dataCellStyle="20% - Accent1">
      <xmlColumnPr mapId="1" xpath="/root/row/net-premium" xmlDataType="double"/>
    </tableColumn>
    <tableColumn id="19" uniqueName="Tax" name="Tax" totalsRowFunction="sum" dataDxfId="5" totalsRowDxfId="4" dataCellStyle="20% - Accent1">
      <xmlColumnPr mapId="1" xpath="/root/row/tax-premium" xmlDataType="double"/>
    </tableColumn>
    <tableColumn id="12" uniqueName="Fee" name="Fee" totalsRowFunction="sum" dataDxfId="3" totalsRowDxfId="2" dataCellStyle="20% - Accent1">
      <xmlColumnPr mapId="1" xpath="/root/row/fee-premium" xmlDataType="double"/>
    </tableColumn>
    <tableColumn id="29" uniqueName="Performer Name" name="Performer _x000a_Name" totalsRowDxfId="1">
      <xmlColumnPr mapId="1" xpath="/root/row/performer-name" xmlDataType="string"/>
    </tableColumn>
    <tableColumn id="30" uniqueName="Performer Number" name="Performer _x000a_Number" totalsRowDxfId="0">
      <xmlColumnPr mapId="1" xpath="/root/row/performer-number" xmlDataType="string"/>
    </tableColumn>
  </tableColumns>
  <tableStyleInfo name="ligh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9"/>
  <sheetViews>
    <sheetView showGridLines="0" tabSelected="1" showRuler="0" workbookViewId="0">
      <selection sqref="A1:G1"/>
    </sheetView>
  </sheetViews>
  <sheetFormatPr defaultRowHeight="15" x14ac:dyDescent="0.25"/>
  <cols>
    <col min="1" max="1" width="19.7109375" style="1" bestFit="1" customWidth="1" collapsed="1"/>
    <col min="2" max="2" width="20" style="1" bestFit="1" customWidth="1" collapsed="1"/>
    <col min="3" max="3" width="17" style="1" bestFit="1" customWidth="1" collapsed="1"/>
    <col min="4" max="4" width="18.85546875" style="6" bestFit="1" customWidth="1" collapsed="1"/>
    <col min="5" max="5" width="17.28515625" style="4" bestFit="1" customWidth="1" collapsed="1"/>
    <col min="6" max="6" width="20" style="4" bestFit="1" customWidth="1" collapsed="1"/>
    <col min="7" max="7" width="15.42578125" style="4" bestFit="1" customWidth="1" collapsed="1"/>
    <col min="8" max="8" width="10.7109375" style="1" bestFit="1" customWidth="1" collapsed="1"/>
    <col min="9" max="9" width="20" style="1" bestFit="1" customWidth="1" collapsed="1"/>
    <col min="10" max="10" width="20.7109375" style="6" bestFit="1" customWidth="1" collapsed="1"/>
    <col min="11" max="11" width="23.85546875" style="6" bestFit="1" customWidth="1" collapsed="1"/>
    <col min="12" max="12" width="40" style="6" bestFit="1" customWidth="1" collapsed="1"/>
    <col min="13" max="13" width="13.42578125" bestFit="1" customWidth="1" collapsed="1"/>
    <col min="14" max="18" width="20.7109375" bestFit="1" customWidth="1" collapsed="1"/>
    <col min="19" max="19" width="14.7109375" bestFit="1" customWidth="1" collapsed="1"/>
    <col min="20" max="20" width="22.5703125" bestFit="1" customWidth="1" collapsed="1"/>
    <col min="21" max="21" width="32" bestFit="1" customWidth="1" collapsed="1"/>
    <col min="22" max="22" width="37" bestFit="1" customWidth="1" collapsed="1"/>
    <col min="23" max="23" width="19.7109375" bestFit="1" customWidth="1" collapsed="1"/>
    <col min="24" max="24" width="20.28515625" bestFit="1" customWidth="1" collapsed="1"/>
    <col min="25" max="25" width="22.28515625" bestFit="1" customWidth="1" collapsed="1"/>
    <col min="26" max="26" width="22.140625" bestFit="1" customWidth="1" collapsed="1"/>
    <col min="27" max="27" width="22" bestFit="1" customWidth="1" collapsed="1"/>
    <col min="28" max="28" width="23" bestFit="1" customWidth="1" collapsed="1"/>
    <col min="29" max="29" width="33" bestFit="1" customWidth="1" collapsed="1"/>
    <col min="30" max="30" width="26.28515625" bestFit="1" customWidth="1" collapsed="1"/>
  </cols>
  <sheetData>
    <row r="1" spans="1:32" ht="21" x14ac:dyDescent="0.35">
      <c r="A1" s="36" t="s">
        <v>5</v>
      </c>
      <c r="B1" s="36" t="s">
        <v>6</v>
      </c>
      <c r="C1" s="36" t="s">
        <v>6</v>
      </c>
      <c r="D1" s="36" t="s">
        <v>6</v>
      </c>
      <c r="E1" s="36" t="s">
        <v>6</v>
      </c>
      <c r="F1" s="36" t="s">
        <v>6</v>
      </c>
      <c r="G1" s="36" t="s">
        <v>6</v>
      </c>
      <c r="H1" s="2" t="s">
        <v>6</v>
      </c>
      <c r="I1" s="2" t="s">
        <v>6</v>
      </c>
      <c r="J1" s="7" t="s">
        <v>6</v>
      </c>
      <c r="K1" s="7" t="s">
        <v>6</v>
      </c>
      <c r="L1" s="7" t="s">
        <v>6</v>
      </c>
      <c r="M1" s="9" t="s">
        <v>6</v>
      </c>
      <c r="N1" s="9" t="s">
        <v>6</v>
      </c>
      <c r="O1" s="9" t="s">
        <v>6</v>
      </c>
      <c r="P1" s="9" t="s">
        <v>6</v>
      </c>
      <c r="Q1" s="9" t="s">
        <v>6</v>
      </c>
      <c r="R1" s="9" t="s">
        <v>6</v>
      </c>
      <c r="S1" s="9" t="s">
        <v>6</v>
      </c>
      <c r="T1" s="9" t="s">
        <v>6</v>
      </c>
      <c r="U1" s="9" t="s">
        <v>6</v>
      </c>
      <c r="V1" s="9" t="s">
        <v>6</v>
      </c>
      <c r="W1" s="9" t="s">
        <v>6</v>
      </c>
      <c r="X1" s="9" t="s">
        <v>6</v>
      </c>
      <c r="Y1" s="9" t="s">
        <v>6</v>
      </c>
      <c r="Z1" s="9" t="s">
        <v>6</v>
      </c>
      <c r="AA1" s="9" t="s">
        <v>6</v>
      </c>
      <c r="AB1" s="9" t="s">
        <v>6</v>
      </c>
      <c r="AC1" s="9" t="s">
        <v>6</v>
      </c>
      <c r="AD1" s="9" t="s">
        <v>6</v>
      </c>
      <c r="AE1" s="9" t="s">
        <v>6</v>
      </c>
      <c r="AF1" s="9" t="s">
        <v>6</v>
      </c>
    </row>
    <row r="2" spans="1:32" ht="15.75" x14ac:dyDescent="0.25">
      <c r="A2" s="37" t="s">
        <v>7</v>
      </c>
      <c r="B2" s="37" t="s">
        <v>6</v>
      </c>
      <c r="C2" s="37" t="s">
        <v>6</v>
      </c>
      <c r="D2" s="37" t="s">
        <v>6</v>
      </c>
      <c r="E2" s="37" t="s">
        <v>6</v>
      </c>
      <c r="F2" s="37" t="s">
        <v>6</v>
      </c>
      <c r="G2" s="37" t="s">
        <v>6</v>
      </c>
      <c r="H2" s="2" t="s">
        <v>6</v>
      </c>
      <c r="I2" s="2" t="s">
        <v>6</v>
      </c>
      <c r="J2" s="7" t="s">
        <v>6</v>
      </c>
      <c r="K2" s="7" t="s">
        <v>6</v>
      </c>
      <c r="L2" s="7" t="s">
        <v>6</v>
      </c>
      <c r="M2" s="9" t="s">
        <v>6</v>
      </c>
      <c r="N2" s="9" t="s">
        <v>6</v>
      </c>
      <c r="O2" s="9" t="s">
        <v>6</v>
      </c>
      <c r="P2" s="9" t="s">
        <v>6</v>
      </c>
      <c r="Q2" s="9" t="s">
        <v>6</v>
      </c>
      <c r="R2" s="9" t="s">
        <v>6</v>
      </c>
      <c r="S2" s="9" t="s">
        <v>6</v>
      </c>
      <c r="T2" s="9" t="s">
        <v>6</v>
      </c>
      <c r="U2" s="9" t="s">
        <v>6</v>
      </c>
      <c r="V2" s="9" t="s">
        <v>6</v>
      </c>
      <c r="W2" s="9" t="s">
        <v>6</v>
      </c>
      <c r="X2" s="9" t="s">
        <v>6</v>
      </c>
      <c r="Y2" s="9" t="s">
        <v>6</v>
      </c>
      <c r="Z2" s="9" t="s">
        <v>6</v>
      </c>
      <c r="AA2" s="9" t="s">
        <v>6</v>
      </c>
      <c r="AB2" s="9" t="s">
        <v>6</v>
      </c>
      <c r="AC2" s="9" t="s">
        <v>6</v>
      </c>
      <c r="AD2" s="9" t="s">
        <v>6</v>
      </c>
      <c r="AE2" s="9" t="s">
        <v>6</v>
      </c>
      <c r="AF2" s="9" t="s">
        <v>6</v>
      </c>
    </row>
    <row r="3" spans="1:32" ht="15.75" x14ac:dyDescent="0.25">
      <c r="A3" s="37" t="s">
        <v>8</v>
      </c>
      <c r="B3" s="37" t="s">
        <v>6</v>
      </c>
      <c r="C3" s="37" t="s">
        <v>6</v>
      </c>
      <c r="D3" s="37" t="s">
        <v>6</v>
      </c>
      <c r="E3" s="37" t="s">
        <v>6</v>
      </c>
      <c r="F3" s="37" t="s">
        <v>6</v>
      </c>
      <c r="G3" s="37" t="s">
        <v>6</v>
      </c>
      <c r="H3" s="2" t="s">
        <v>6</v>
      </c>
      <c r="I3" s="2" t="s">
        <v>6</v>
      </c>
      <c r="J3" s="7" t="s">
        <v>6</v>
      </c>
      <c r="K3" s="7" t="s">
        <v>6</v>
      </c>
      <c r="L3" s="7" t="s">
        <v>6</v>
      </c>
      <c r="M3" s="9" t="s">
        <v>6</v>
      </c>
      <c r="N3" s="9" t="s">
        <v>6</v>
      </c>
      <c r="O3" s="9" t="s">
        <v>6</v>
      </c>
      <c r="P3" s="9" t="s">
        <v>6</v>
      </c>
      <c r="Q3" s="9" t="s">
        <v>6</v>
      </c>
      <c r="R3" s="9" t="s">
        <v>6</v>
      </c>
      <c r="S3" s="9" t="s">
        <v>6</v>
      </c>
      <c r="T3" s="9" t="s">
        <v>6</v>
      </c>
      <c r="U3" s="9" t="s">
        <v>6</v>
      </c>
      <c r="V3" s="9" t="s">
        <v>6</v>
      </c>
      <c r="W3" s="9" t="s">
        <v>6</v>
      </c>
      <c r="X3" s="9" t="s">
        <v>6</v>
      </c>
      <c r="Y3" s="9" t="s">
        <v>6</v>
      </c>
      <c r="Z3" s="9" t="s">
        <v>6</v>
      </c>
      <c r="AA3" s="9" t="s">
        <v>6</v>
      </c>
      <c r="AB3" s="9" t="s">
        <v>6</v>
      </c>
      <c r="AC3" s="9" t="s">
        <v>6</v>
      </c>
      <c r="AD3" s="9" t="s">
        <v>6</v>
      </c>
      <c r="AE3" s="9" t="s">
        <v>6</v>
      </c>
      <c r="AF3" s="9" t="s">
        <v>6</v>
      </c>
    </row>
    <row r="4" spans="1:32" x14ac:dyDescent="0.25">
      <c r="A4" s="10" t="s">
        <v>6</v>
      </c>
      <c r="B4" s="2" t="s">
        <v>6</v>
      </c>
      <c r="C4" s="2" t="s">
        <v>6</v>
      </c>
      <c r="D4" s="7" t="s">
        <v>6</v>
      </c>
      <c r="E4" s="11" t="s">
        <v>6</v>
      </c>
      <c r="F4" s="11" t="s">
        <v>6</v>
      </c>
      <c r="G4" s="11" t="s">
        <v>6</v>
      </c>
      <c r="H4" s="2" t="s">
        <v>6</v>
      </c>
      <c r="I4" s="2" t="s">
        <v>6</v>
      </c>
      <c r="J4" s="7" t="s">
        <v>6</v>
      </c>
      <c r="K4" s="7" t="s">
        <v>6</v>
      </c>
      <c r="L4" s="7" t="s">
        <v>6</v>
      </c>
      <c r="M4" s="9" t="s">
        <v>6</v>
      </c>
      <c r="N4" s="9" t="s">
        <v>6</v>
      </c>
      <c r="O4" s="9" t="s">
        <v>6</v>
      </c>
      <c r="P4" s="9" t="s">
        <v>6</v>
      </c>
      <c r="Q4" s="9" t="s">
        <v>6</v>
      </c>
      <c r="R4" s="9" t="s">
        <v>6</v>
      </c>
      <c r="S4" s="9" t="s">
        <v>6</v>
      </c>
      <c r="T4" s="9" t="s">
        <v>6</v>
      </c>
      <c r="U4" s="9" t="s">
        <v>6</v>
      </c>
      <c r="V4" s="9" t="s">
        <v>6</v>
      </c>
      <c r="W4" s="9" t="s">
        <v>6</v>
      </c>
      <c r="X4" s="9" t="s">
        <v>6</v>
      </c>
      <c r="Y4" s="9" t="s">
        <v>6</v>
      </c>
      <c r="Z4" s="9" t="s">
        <v>6</v>
      </c>
      <c r="AA4" s="9" t="s">
        <v>6</v>
      </c>
      <c r="AB4" s="9" t="s">
        <v>6</v>
      </c>
      <c r="AC4" s="9" t="s">
        <v>6</v>
      </c>
      <c r="AD4" s="9" t="s">
        <v>6</v>
      </c>
      <c r="AE4" s="9" t="s">
        <v>6</v>
      </c>
      <c r="AF4" s="9" t="s">
        <v>6</v>
      </c>
    </row>
    <row r="5" spans="1:32" ht="30" x14ac:dyDescent="0.25">
      <c r="A5" s="12" t="s">
        <v>9</v>
      </c>
      <c r="B5" s="12" t="s">
        <v>10</v>
      </c>
      <c r="C5" s="12" t="s">
        <v>11</v>
      </c>
      <c r="D5" s="12" t="s">
        <v>12</v>
      </c>
      <c r="E5" s="12" t="s">
        <v>13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19</v>
      </c>
      <c r="L5" s="13" t="s">
        <v>20</v>
      </c>
      <c r="M5" s="12" t="s">
        <v>21</v>
      </c>
      <c r="N5" s="12" t="s">
        <v>22</v>
      </c>
      <c r="O5" s="12" t="s">
        <v>1</v>
      </c>
      <c r="P5" s="12" t="s">
        <v>2</v>
      </c>
      <c r="Q5" s="12" t="s">
        <v>3</v>
      </c>
      <c r="R5" s="12" t="s">
        <v>4</v>
      </c>
      <c r="S5" s="12" t="s">
        <v>23</v>
      </c>
      <c r="T5" s="12" t="s">
        <v>24</v>
      </c>
      <c r="U5" s="12" t="s">
        <v>25</v>
      </c>
      <c r="V5" s="12" t="s">
        <v>26</v>
      </c>
      <c r="W5" s="12" t="s">
        <v>27</v>
      </c>
      <c r="X5" s="12" t="s">
        <v>28</v>
      </c>
      <c r="Y5" s="12" t="s">
        <v>29</v>
      </c>
      <c r="Z5" s="12" t="s">
        <v>30</v>
      </c>
      <c r="AA5" s="12" t="s">
        <v>31</v>
      </c>
      <c r="AB5" s="12" t="s">
        <v>32</v>
      </c>
      <c r="AC5" s="12" t="s">
        <v>33</v>
      </c>
      <c r="AD5" s="12" t="s">
        <v>34</v>
      </c>
      <c r="AE5" s="13" t="s">
        <v>6</v>
      </c>
      <c r="AF5" s="13" t="s">
        <v>6</v>
      </c>
    </row>
    <row r="6" spans="1:32" x14ac:dyDescent="0.25">
      <c r="A6" s="14" t="s">
        <v>35</v>
      </c>
      <c r="B6" s="18">
        <v>42452.09214403935</v>
      </c>
      <c r="C6" s="19">
        <v>42452</v>
      </c>
      <c r="D6" s="20">
        <v>42452</v>
      </c>
      <c r="E6" s="21">
        <v>42817</v>
      </c>
      <c r="G6" s="16" t="s">
        <v>36</v>
      </c>
      <c r="H6" s="15" t="s">
        <v>37</v>
      </c>
      <c r="I6" s="15" t="s">
        <v>38</v>
      </c>
      <c r="J6" s="17" t="s">
        <v>39</v>
      </c>
      <c r="K6" s="17" t="s">
        <v>39</v>
      </c>
      <c r="L6" s="17" t="s">
        <v>40</v>
      </c>
      <c r="M6" s="17">
        <v>1</v>
      </c>
      <c r="N6" t="str">
        <f>HYPERLINK("http://localhost:8080/operational-reports-app/redirect/?_flowId=policy-detail-flow&amp;policyId=24799349010&amp;currentProductCd=AAA_HO_SS","CTH6902250462")</f>
        <v>CTH6902250462</v>
      </c>
      <c r="S6" s="17" t="s">
        <v>41</v>
      </c>
      <c r="T6" s="17" t="s">
        <v>42</v>
      </c>
      <c r="U6" s="17" t="s">
        <v>43</v>
      </c>
      <c r="V6" s="17" t="s">
        <v>44</v>
      </c>
      <c r="W6" s="22">
        <v>560</v>
      </c>
      <c r="X6" s="23">
        <v>560</v>
      </c>
      <c r="Y6" s="24">
        <v>560</v>
      </c>
      <c r="Z6" s="25">
        <v>1058</v>
      </c>
      <c r="AA6" s="26">
        <v>0</v>
      </c>
      <c r="AB6" s="27">
        <v>0</v>
      </c>
      <c r="AC6" s="17" t="s">
        <v>45</v>
      </c>
      <c r="AD6" s="17" t="s">
        <v>46</v>
      </c>
    </row>
    <row r="7" spans="1:32" x14ac:dyDescent="0.25">
      <c r="A7" s="14" t="s">
        <v>47</v>
      </c>
      <c r="B7" s="18">
        <v>42446.058411307873</v>
      </c>
      <c r="C7" s="19">
        <v>42446</v>
      </c>
      <c r="D7" s="20">
        <v>42446</v>
      </c>
      <c r="E7" s="21">
        <v>42811</v>
      </c>
      <c r="G7" s="16" t="s">
        <v>36</v>
      </c>
      <c r="H7" s="15" t="s">
        <v>48</v>
      </c>
      <c r="I7" s="15" t="s">
        <v>49</v>
      </c>
      <c r="J7" s="17" t="s">
        <v>50</v>
      </c>
      <c r="K7" s="17" t="s">
        <v>50</v>
      </c>
      <c r="L7" s="17" t="s">
        <v>51</v>
      </c>
      <c r="M7" s="17">
        <v>1</v>
      </c>
      <c r="N7" t="str">
        <f>HYPERLINK("http://localhost:8080/operational-reports-app/redirect/?_flowId=policy-detail-flow&amp;policyId=24785150027&amp;currentProductCd=AAA_SS","NJSS107005683")</f>
        <v>NJSS107005683</v>
      </c>
      <c r="O7" s="17" t="s">
        <v>52</v>
      </c>
      <c r="P7" s="28">
        <v>42401.169172430557</v>
      </c>
      <c r="Q7" s="17" t="s">
        <v>53</v>
      </c>
      <c r="S7" s="17" t="s">
        <v>41</v>
      </c>
      <c r="T7" s="17" t="s">
        <v>42</v>
      </c>
      <c r="U7" s="17" t="s">
        <v>54</v>
      </c>
      <c r="V7" s="17" t="s">
        <v>55</v>
      </c>
      <c r="W7" s="22">
        <v>1790</v>
      </c>
      <c r="X7" s="23">
        <v>1790</v>
      </c>
      <c r="Y7" s="24">
        <v>1790</v>
      </c>
      <c r="Z7" s="25">
        <v>1790</v>
      </c>
      <c r="AA7" s="26">
        <v>0</v>
      </c>
      <c r="AB7" s="27">
        <v>0</v>
      </c>
      <c r="AC7" s="17" t="s">
        <v>56</v>
      </c>
      <c r="AD7" s="17" t="s">
        <v>57</v>
      </c>
    </row>
    <row r="8" spans="1:32" x14ac:dyDescent="0.25">
      <c r="A8" s="14" t="s">
        <v>58</v>
      </c>
      <c r="B8" s="18">
        <v>42446.603490601854</v>
      </c>
      <c r="C8" s="19">
        <v>42446</v>
      </c>
      <c r="D8" s="20">
        <v>42446</v>
      </c>
      <c r="E8" s="21">
        <v>42811</v>
      </c>
      <c r="G8" s="16" t="s">
        <v>36</v>
      </c>
      <c r="H8" s="15" t="s">
        <v>59</v>
      </c>
      <c r="I8" s="15" t="s">
        <v>49</v>
      </c>
      <c r="J8" s="17" t="s">
        <v>50</v>
      </c>
      <c r="K8" s="17" t="s">
        <v>50</v>
      </c>
      <c r="L8" s="17" t="s">
        <v>51</v>
      </c>
      <c r="M8" s="17">
        <v>1</v>
      </c>
      <c r="N8" t="str">
        <f>HYPERLINK("http://localhost:8080/operational-reports-app/redirect/?_flowId=policy-detail-flow&amp;policyId=24782850004&amp;currentProductCd=AAA_SS","PASS107005727")</f>
        <v>PASS107005727</v>
      </c>
      <c r="O8" s="17" t="s">
        <v>52</v>
      </c>
      <c r="P8" s="28">
        <v>42402.291517303238</v>
      </c>
      <c r="Q8" s="17" t="s">
        <v>53</v>
      </c>
      <c r="S8" s="17" t="s">
        <v>41</v>
      </c>
      <c r="T8" s="17" t="s">
        <v>42</v>
      </c>
      <c r="U8" s="17" t="s">
        <v>60</v>
      </c>
      <c r="V8" s="17" t="s">
        <v>61</v>
      </c>
      <c r="W8" s="22">
        <v>1153</v>
      </c>
      <c r="X8" s="23">
        <v>1153</v>
      </c>
      <c r="Y8" s="24">
        <v>1153</v>
      </c>
      <c r="Z8" s="25">
        <v>1153</v>
      </c>
      <c r="AA8" s="26">
        <v>0</v>
      </c>
      <c r="AB8" s="27">
        <v>0</v>
      </c>
      <c r="AC8" s="17" t="s">
        <v>62</v>
      </c>
      <c r="AD8" s="17" t="s">
        <v>63</v>
      </c>
    </row>
    <row r="9" spans="1:32" x14ac:dyDescent="0.25">
      <c r="A9" s="14" t="s">
        <v>64</v>
      </c>
      <c r="B9" s="18">
        <v>42452.178845902781</v>
      </c>
      <c r="C9" s="19">
        <v>42452</v>
      </c>
      <c r="D9" s="20">
        <v>42452</v>
      </c>
      <c r="E9" s="21">
        <v>42817</v>
      </c>
      <c r="G9" s="16" t="s">
        <v>36</v>
      </c>
      <c r="H9" s="15" t="s">
        <v>65</v>
      </c>
      <c r="I9" s="15" t="s">
        <v>38</v>
      </c>
      <c r="J9" s="17" t="s">
        <v>66</v>
      </c>
      <c r="K9" s="17" t="s">
        <v>66</v>
      </c>
      <c r="L9" s="17" t="s">
        <v>40</v>
      </c>
      <c r="M9" s="17">
        <v>1</v>
      </c>
      <c r="N9" t="str">
        <f>HYPERLINK("http://localhost:8080/operational-reports-app/redirect/?_flowId=policy-detail-flow&amp;policyId=24799349026&amp;currentProductCd=AAA_HO_CA","CAH3902250527")</f>
        <v>CAH3902250527</v>
      </c>
      <c r="S9" s="17" t="s">
        <v>41</v>
      </c>
      <c r="T9" s="17" t="s">
        <v>42</v>
      </c>
      <c r="U9" s="17" t="s">
        <v>67</v>
      </c>
      <c r="V9" s="17" t="s">
        <v>68</v>
      </c>
      <c r="W9" s="22">
        <v>359</v>
      </c>
      <c r="X9" s="23">
        <v>359</v>
      </c>
      <c r="Y9" s="24">
        <v>359</v>
      </c>
      <c r="Z9" s="25">
        <v>359</v>
      </c>
      <c r="AA9" s="26">
        <v>0</v>
      </c>
      <c r="AB9" s="27">
        <v>0</v>
      </c>
      <c r="AC9" s="17" t="s">
        <v>45</v>
      </c>
      <c r="AD9" s="17" t="s">
        <v>46</v>
      </c>
    </row>
    <row r="10" spans="1:32" x14ac:dyDescent="0.25">
      <c r="A10" s="14" t="s">
        <v>69</v>
      </c>
      <c r="B10" s="18">
        <v>42451.769255752311</v>
      </c>
      <c r="C10" s="19">
        <v>42452</v>
      </c>
      <c r="D10" s="20">
        <v>42452</v>
      </c>
      <c r="E10" s="21">
        <v>42817</v>
      </c>
      <c r="G10" s="16" t="s">
        <v>36</v>
      </c>
      <c r="H10" s="15" t="s">
        <v>70</v>
      </c>
      <c r="I10" s="15" t="s">
        <v>38</v>
      </c>
      <c r="J10" s="17" t="s">
        <v>50</v>
      </c>
      <c r="K10" s="17" t="s">
        <v>50</v>
      </c>
      <c r="L10" s="17" t="s">
        <v>51</v>
      </c>
      <c r="M10" s="17">
        <v>1</v>
      </c>
      <c r="N10" t="str">
        <f>HYPERLINK("http://localhost:8080/operational-reports-app/redirect/?_flowId=policy-detail-flow&amp;policyId=24803338003&amp;currentProductCd=AAA_SS","AZSS902250864")</f>
        <v>AZSS902250864</v>
      </c>
      <c r="S10" s="17" t="s">
        <v>41</v>
      </c>
      <c r="T10" s="17" t="s">
        <v>42</v>
      </c>
      <c r="U10" s="17" t="s">
        <v>71</v>
      </c>
      <c r="V10" s="17" t="s">
        <v>72</v>
      </c>
      <c r="W10" s="22">
        <v>1245</v>
      </c>
      <c r="X10" s="23">
        <v>1245</v>
      </c>
      <c r="Y10" s="24">
        <v>1245</v>
      </c>
      <c r="Z10" s="25">
        <v>1245</v>
      </c>
      <c r="AA10" s="26">
        <v>0</v>
      </c>
      <c r="AB10" s="27">
        <v>0</v>
      </c>
      <c r="AC10" s="17" t="s">
        <v>45</v>
      </c>
      <c r="AD10" s="17" t="s">
        <v>46</v>
      </c>
    </row>
    <row r="11" spans="1:32" x14ac:dyDescent="0.25">
      <c r="A11" s="14" t="s">
        <v>73</v>
      </c>
      <c r="B11" s="18">
        <v>42468.706608518522</v>
      </c>
      <c r="C11" s="19">
        <v>42468</v>
      </c>
      <c r="D11" s="20">
        <v>42427</v>
      </c>
      <c r="E11" s="21">
        <v>42793</v>
      </c>
      <c r="G11" s="16" t="s">
        <v>36</v>
      </c>
      <c r="H11" s="15" t="s">
        <v>59</v>
      </c>
      <c r="I11" s="15" t="s">
        <v>74</v>
      </c>
      <c r="J11" s="17" t="s">
        <v>50</v>
      </c>
      <c r="K11" s="17" t="s">
        <v>50</v>
      </c>
      <c r="L11" s="17" t="s">
        <v>51</v>
      </c>
      <c r="M11" s="17">
        <v>2</v>
      </c>
      <c r="N11" t="str">
        <f>HYPERLINK("http://localhost:8080/operational-reports-app/redirect/?_flowId=policy-detail-flow&amp;policyId=24786291005&amp;currentProductCd=AAA_SS","PASS902249753")</f>
        <v>PASS902249753</v>
      </c>
      <c r="S11" s="17" t="s">
        <v>41</v>
      </c>
      <c r="T11" s="17" t="s">
        <v>42</v>
      </c>
      <c r="U11" s="17" t="s">
        <v>54</v>
      </c>
      <c r="V11" s="17" t="s">
        <v>75</v>
      </c>
      <c r="W11" s="22">
        <v>0</v>
      </c>
      <c r="X11" s="23">
        <v>3539</v>
      </c>
      <c r="Y11" s="24">
        <v>3539</v>
      </c>
      <c r="Z11" s="25">
        <v>3539</v>
      </c>
      <c r="AA11" s="26">
        <v>0</v>
      </c>
      <c r="AB11" s="27">
        <v>0</v>
      </c>
      <c r="AC11" s="17" t="s">
        <v>76</v>
      </c>
      <c r="AD11" s="17" t="s">
        <v>77</v>
      </c>
    </row>
    <row r="12" spans="1:32" x14ac:dyDescent="0.25">
      <c r="A12" s="14" t="s">
        <v>78</v>
      </c>
      <c r="B12" s="18">
        <v>42427.182563865739</v>
      </c>
      <c r="C12" s="19">
        <v>42427</v>
      </c>
      <c r="D12" s="20">
        <v>42427</v>
      </c>
      <c r="E12" s="21">
        <v>42793</v>
      </c>
      <c r="G12" s="16" t="s">
        <v>36</v>
      </c>
      <c r="H12" s="15" t="s">
        <v>59</v>
      </c>
      <c r="I12" s="15" t="s">
        <v>38</v>
      </c>
      <c r="J12" s="17" t="s">
        <v>50</v>
      </c>
      <c r="K12" s="17" t="s">
        <v>50</v>
      </c>
      <c r="L12" s="17" t="s">
        <v>51</v>
      </c>
      <c r="M12" s="17">
        <v>2</v>
      </c>
      <c r="N12" t="str">
        <f>HYPERLINK("http://localhost:8080/operational-reports-app/redirect/?_flowId=policy-detail-flow&amp;policyId=24786291005&amp;currentProductCd=AAA_SS","PASS902249753")</f>
        <v>PASS902249753</v>
      </c>
      <c r="S12" s="17" t="s">
        <v>41</v>
      </c>
      <c r="T12" s="17" t="s">
        <v>42</v>
      </c>
      <c r="U12" s="17" t="s">
        <v>54</v>
      </c>
      <c r="V12" s="17" t="s">
        <v>75</v>
      </c>
      <c r="W12" s="22">
        <v>3539</v>
      </c>
      <c r="X12" s="23">
        <v>3539</v>
      </c>
      <c r="Y12" s="24">
        <v>3539</v>
      </c>
      <c r="Z12" s="25">
        <v>3539</v>
      </c>
      <c r="AA12" s="26">
        <v>0</v>
      </c>
      <c r="AB12" s="27">
        <v>0</v>
      </c>
      <c r="AC12" s="17" t="s">
        <v>76</v>
      </c>
      <c r="AD12" s="17" t="s">
        <v>77</v>
      </c>
    </row>
    <row r="13" spans="1:32" x14ac:dyDescent="0.25">
      <c r="A13" s="14" t="s">
        <v>79</v>
      </c>
      <c r="B13" s="18">
        <v>42468.706691273146</v>
      </c>
      <c r="C13" s="19">
        <v>42467</v>
      </c>
      <c r="D13" s="20">
        <v>42448</v>
      </c>
      <c r="E13" s="21">
        <v>42813</v>
      </c>
      <c r="F13" s="29">
        <v>42468.706691273146</v>
      </c>
      <c r="G13" s="16" t="s">
        <v>36</v>
      </c>
      <c r="H13" s="15" t="s">
        <v>70</v>
      </c>
      <c r="I13" s="15" t="s">
        <v>80</v>
      </c>
      <c r="J13" s="17" t="s">
        <v>50</v>
      </c>
      <c r="K13" s="17" t="s">
        <v>50</v>
      </c>
      <c r="L13" s="17" t="s">
        <v>51</v>
      </c>
      <c r="M13" s="17">
        <v>1</v>
      </c>
      <c r="N13" t="str">
        <f>HYPERLINK("http://localhost:8080/operational-reports-app/redirect/?_flowId=policy-detail-flow&amp;policyId=24804181000&amp;currentProductCd=AAA_SS","AZSS902249951")</f>
        <v>AZSS902249951</v>
      </c>
      <c r="S13" s="17" t="s">
        <v>41</v>
      </c>
      <c r="T13" s="17" t="s">
        <v>42</v>
      </c>
      <c r="U13" s="17" t="s">
        <v>71</v>
      </c>
      <c r="V13" s="17" t="s">
        <v>81</v>
      </c>
      <c r="W13" s="22">
        <v>-2286</v>
      </c>
      <c r="X13" s="23">
        <v>-124</v>
      </c>
      <c r="Y13" s="24">
        <v>-2410</v>
      </c>
      <c r="Z13" s="25">
        <v>124</v>
      </c>
      <c r="AA13" s="26">
        <v>0</v>
      </c>
      <c r="AB13" s="27">
        <v>0</v>
      </c>
      <c r="AC13" s="17" t="s">
        <v>56</v>
      </c>
      <c r="AD13" s="17" t="s">
        <v>57</v>
      </c>
    </row>
    <row r="14" spans="1:32" x14ac:dyDescent="0.25">
      <c r="A14" s="14" t="s">
        <v>82</v>
      </c>
      <c r="B14" s="18">
        <v>42451.772372361113</v>
      </c>
      <c r="C14" s="19">
        <v>42451</v>
      </c>
      <c r="D14" s="20">
        <v>42451</v>
      </c>
      <c r="E14" s="21">
        <v>42816</v>
      </c>
      <c r="G14" s="16" t="s">
        <v>36</v>
      </c>
      <c r="H14" s="15" t="s">
        <v>65</v>
      </c>
      <c r="I14" s="15" t="s">
        <v>38</v>
      </c>
      <c r="J14" s="17" t="s">
        <v>83</v>
      </c>
      <c r="K14" s="17" t="s">
        <v>83</v>
      </c>
      <c r="L14" s="17" t="s">
        <v>51</v>
      </c>
      <c r="M14" s="17">
        <v>1</v>
      </c>
      <c r="N14" t="str">
        <f>HYPERLINK("http://localhost:8080/operational-reports-app/redirect/?_flowId=policy-detail-flow&amp;policyId=24803338004&amp;currentProductCd=AAA_CSA","CAAS902250865")</f>
        <v>CAAS902250865</v>
      </c>
      <c r="S14" s="17" t="s">
        <v>41</v>
      </c>
      <c r="T14" s="17" t="s">
        <v>42</v>
      </c>
      <c r="U14" s="17" t="s">
        <v>67</v>
      </c>
      <c r="V14" s="17" t="s">
        <v>68</v>
      </c>
      <c r="W14" s="22">
        <v>1046</v>
      </c>
      <c r="X14" s="23">
        <v>1046</v>
      </c>
      <c r="Y14" s="24">
        <v>1046</v>
      </c>
      <c r="Z14" s="25">
        <v>1046</v>
      </c>
      <c r="AA14" s="26">
        <v>0</v>
      </c>
      <c r="AB14" s="27">
        <v>0</v>
      </c>
      <c r="AC14" s="17" t="s">
        <v>45</v>
      </c>
      <c r="AD14" s="17" t="s">
        <v>46</v>
      </c>
    </row>
    <row r="15" spans="1:32" x14ac:dyDescent="0.25">
      <c r="A15" s="14" t="s">
        <v>84</v>
      </c>
      <c r="B15" s="18">
        <v>42446.60106346065</v>
      </c>
      <c r="C15" s="19">
        <v>42446</v>
      </c>
      <c r="D15" s="20">
        <v>42446</v>
      </c>
      <c r="E15" s="21">
        <v>42811</v>
      </c>
      <c r="G15" s="16" t="s">
        <v>36</v>
      </c>
      <c r="H15" s="15" t="s">
        <v>59</v>
      </c>
      <c r="I15" s="15" t="s">
        <v>49</v>
      </c>
      <c r="J15" s="17" t="s">
        <v>50</v>
      </c>
      <c r="K15" s="17" t="s">
        <v>50</v>
      </c>
      <c r="L15" s="17" t="s">
        <v>51</v>
      </c>
      <c r="M15" s="17">
        <v>1</v>
      </c>
      <c r="N15" t="str">
        <f>HYPERLINK("http://localhost:8080/operational-reports-app/redirect/?_flowId=policy-detail-flow&amp;policyId=24782850008&amp;currentProductCd=AAA_SS","PASS107005721")</f>
        <v>PASS107005721</v>
      </c>
      <c r="O15" s="17" t="s">
        <v>52</v>
      </c>
      <c r="P15" s="28">
        <v>42402.29145193287</v>
      </c>
      <c r="Q15" s="17" t="s">
        <v>53</v>
      </c>
      <c r="S15" s="17" t="s">
        <v>41</v>
      </c>
      <c r="T15" s="17" t="s">
        <v>42</v>
      </c>
      <c r="U15" s="17" t="s">
        <v>60</v>
      </c>
      <c r="V15" s="17" t="s">
        <v>61</v>
      </c>
      <c r="W15" s="22">
        <v>1542</v>
      </c>
      <c r="X15" s="23">
        <v>1542</v>
      </c>
      <c r="Y15" s="24">
        <v>1542</v>
      </c>
      <c r="Z15" s="25">
        <v>1542</v>
      </c>
      <c r="AA15" s="26">
        <v>0</v>
      </c>
      <c r="AB15" s="27">
        <v>0</v>
      </c>
      <c r="AC15" s="17" t="s">
        <v>62</v>
      </c>
      <c r="AD15" s="17" t="s">
        <v>63</v>
      </c>
    </row>
    <row r="16" spans="1:32" x14ac:dyDescent="0.25">
      <c r="A16" s="14" t="s">
        <v>85</v>
      </c>
      <c r="B16" s="18">
        <v>42452.225789583332</v>
      </c>
      <c r="C16" s="19">
        <v>42453</v>
      </c>
      <c r="D16" s="20">
        <v>42453</v>
      </c>
      <c r="E16" s="21">
        <v>42818</v>
      </c>
      <c r="G16" s="16" t="s">
        <v>36</v>
      </c>
      <c r="H16" s="15" t="s">
        <v>65</v>
      </c>
      <c r="I16" s="15" t="s">
        <v>38</v>
      </c>
      <c r="J16" s="17" t="s">
        <v>86</v>
      </c>
      <c r="K16" s="17" t="s">
        <v>86</v>
      </c>
      <c r="L16" s="17" t="s">
        <v>87</v>
      </c>
      <c r="M16" s="17">
        <v>2</v>
      </c>
      <c r="N16" t="str">
        <f>HYPERLINK("http://localhost:8080/operational-reports-app/redirect/?_flowId=policy-detail-flow&amp;policyId=24799349039&amp;currentProductCd=AAA_PUP_SS","CAPU902250601")</f>
        <v>CAPU902250601</v>
      </c>
      <c r="S16" s="17" t="s">
        <v>41</v>
      </c>
      <c r="T16" s="17" t="s">
        <v>42</v>
      </c>
      <c r="U16" s="17" t="s">
        <v>67</v>
      </c>
      <c r="V16" s="17" t="s">
        <v>68</v>
      </c>
      <c r="W16" s="22">
        <v>245</v>
      </c>
      <c r="X16" s="23">
        <v>245</v>
      </c>
      <c r="Y16" s="24">
        <v>245</v>
      </c>
      <c r="Z16" s="25">
        <v>245</v>
      </c>
      <c r="AA16" s="26">
        <v>0</v>
      </c>
      <c r="AB16" s="27">
        <v>0</v>
      </c>
      <c r="AC16" s="17" t="s">
        <v>45</v>
      </c>
      <c r="AD16" s="17" t="s">
        <v>46</v>
      </c>
    </row>
    <row r="17" spans="1:30" x14ac:dyDescent="0.25">
      <c r="A17" s="14" t="s">
        <v>88</v>
      </c>
      <c r="B17" s="18">
        <v>42452.207678773149</v>
      </c>
      <c r="C17" s="19">
        <v>42452</v>
      </c>
      <c r="D17" s="20">
        <v>42452</v>
      </c>
      <c r="E17" s="21">
        <v>42817</v>
      </c>
      <c r="G17" s="16" t="s">
        <v>36</v>
      </c>
      <c r="H17" s="15" t="s">
        <v>65</v>
      </c>
      <c r="I17" s="15" t="s">
        <v>38</v>
      </c>
      <c r="J17" s="17" t="s">
        <v>66</v>
      </c>
      <c r="K17" s="17" t="s">
        <v>66</v>
      </c>
      <c r="L17" s="17" t="s">
        <v>40</v>
      </c>
      <c r="M17" s="17">
        <v>1</v>
      </c>
      <c r="N17" t="str">
        <f>HYPERLINK("http://localhost:8080/operational-reports-app/redirect/?_flowId=policy-detail-flow&amp;policyId=24799349033&amp;currentProductCd=AAA_HO_CA","CAH3902250595")</f>
        <v>CAH3902250595</v>
      </c>
      <c r="S17" s="17" t="s">
        <v>41</v>
      </c>
      <c r="T17" s="17" t="s">
        <v>42</v>
      </c>
      <c r="U17" s="17" t="s">
        <v>67</v>
      </c>
      <c r="V17" s="17" t="s">
        <v>68</v>
      </c>
      <c r="W17" s="22">
        <v>313</v>
      </c>
      <c r="X17" s="23">
        <v>313</v>
      </c>
      <c r="Y17" s="24">
        <v>313</v>
      </c>
      <c r="Z17" s="25">
        <v>313</v>
      </c>
      <c r="AA17" s="26">
        <v>0</v>
      </c>
      <c r="AB17" s="27">
        <v>0</v>
      </c>
      <c r="AC17" s="17" t="s">
        <v>45</v>
      </c>
      <c r="AD17" s="17" t="s">
        <v>46</v>
      </c>
    </row>
    <row r="18" spans="1:30" x14ac:dyDescent="0.25">
      <c r="A18" s="14" t="s">
        <v>89</v>
      </c>
      <c r="B18" s="18">
        <v>42452.214484328702</v>
      </c>
      <c r="C18" s="19">
        <v>42452</v>
      </c>
      <c r="D18" s="20">
        <v>42452</v>
      </c>
      <c r="E18" s="21">
        <v>42817</v>
      </c>
      <c r="G18" s="16" t="s">
        <v>36</v>
      </c>
      <c r="H18" s="15" t="s">
        <v>65</v>
      </c>
      <c r="I18" s="15" t="s">
        <v>38</v>
      </c>
      <c r="J18" s="17" t="s">
        <v>83</v>
      </c>
      <c r="K18" s="17" t="s">
        <v>83</v>
      </c>
      <c r="L18" s="17" t="s">
        <v>51</v>
      </c>
      <c r="M18" s="17">
        <v>1</v>
      </c>
      <c r="N18" t="str">
        <f>HYPERLINK("http://localhost:8080/operational-reports-app/redirect/?_flowId=policy-detail-flow&amp;policyId=24799349035&amp;currentProductCd=AAA_CSA","CAAS902250598")</f>
        <v>CAAS902250598</v>
      </c>
      <c r="S18" s="17" t="s">
        <v>41</v>
      </c>
      <c r="T18" s="17" t="s">
        <v>42</v>
      </c>
      <c r="U18" s="17" t="s">
        <v>67</v>
      </c>
      <c r="V18" s="17" t="s">
        <v>68</v>
      </c>
      <c r="W18" s="22">
        <v>1046</v>
      </c>
      <c r="X18" s="23">
        <v>1046</v>
      </c>
      <c r="Y18" s="24">
        <v>1046</v>
      </c>
      <c r="Z18" s="25">
        <v>1046</v>
      </c>
      <c r="AA18" s="26">
        <v>0</v>
      </c>
      <c r="AB18" s="27">
        <v>0</v>
      </c>
      <c r="AC18" s="17" t="s">
        <v>45</v>
      </c>
      <c r="AD18" s="17" t="s">
        <v>46</v>
      </c>
    </row>
    <row r="19" spans="1:30" x14ac:dyDescent="0.25">
      <c r="A19" s="14" t="s">
        <v>90</v>
      </c>
      <c r="B19" s="18">
        <v>42447.61793828704</v>
      </c>
      <c r="C19" s="19">
        <v>42447</v>
      </c>
      <c r="D19" s="20">
        <v>42447</v>
      </c>
      <c r="E19" s="21">
        <v>42812</v>
      </c>
      <c r="G19" s="16" t="s">
        <v>36</v>
      </c>
      <c r="H19" s="15" t="s">
        <v>91</v>
      </c>
      <c r="I19" s="15" t="s">
        <v>49</v>
      </c>
      <c r="J19" s="17" t="s">
        <v>50</v>
      </c>
      <c r="K19" s="17" t="s">
        <v>50</v>
      </c>
      <c r="L19" s="17" t="s">
        <v>51</v>
      </c>
      <c r="M19" s="17">
        <v>1</v>
      </c>
      <c r="N19" t="str">
        <f>HYPERLINK("http://localhost:8080/operational-reports-app/redirect/?_flowId=policy-detail-flow&amp;policyId=24782697090&amp;currentProductCd=AAA_SS","DESS107005685")</f>
        <v>DESS107005685</v>
      </c>
      <c r="O19" s="17" t="s">
        <v>52</v>
      </c>
      <c r="P19" s="28">
        <v>42401.169172442133</v>
      </c>
      <c r="Q19" s="17" t="s">
        <v>53</v>
      </c>
      <c r="S19" s="17" t="s">
        <v>41</v>
      </c>
      <c r="T19" s="17" t="s">
        <v>42</v>
      </c>
      <c r="U19" s="17" t="s">
        <v>54</v>
      </c>
      <c r="V19" s="17" t="s">
        <v>55</v>
      </c>
      <c r="W19" s="22">
        <v>5630</v>
      </c>
      <c r="X19" s="23">
        <v>5630</v>
      </c>
      <c r="Y19" s="24">
        <v>5630</v>
      </c>
      <c r="Z19" s="25">
        <v>5630</v>
      </c>
      <c r="AA19" s="26">
        <v>0</v>
      </c>
      <c r="AB19" s="27">
        <v>0</v>
      </c>
      <c r="AC19" s="17" t="s">
        <v>62</v>
      </c>
      <c r="AD19" s="17" t="s">
        <v>63</v>
      </c>
    </row>
    <row r="20" spans="1:30" x14ac:dyDescent="0.25">
      <c r="A20" s="14" t="s">
        <v>92</v>
      </c>
      <c r="B20" s="18">
        <v>42446.603862662036</v>
      </c>
      <c r="C20" s="19">
        <v>42446</v>
      </c>
      <c r="D20" s="20">
        <v>42446</v>
      </c>
      <c r="E20" s="21">
        <v>42811</v>
      </c>
      <c r="G20" s="16" t="s">
        <v>36</v>
      </c>
      <c r="H20" s="15" t="s">
        <v>59</v>
      </c>
      <c r="I20" s="15" t="s">
        <v>49</v>
      </c>
      <c r="J20" s="17" t="s">
        <v>50</v>
      </c>
      <c r="K20" s="17" t="s">
        <v>50</v>
      </c>
      <c r="L20" s="17" t="s">
        <v>51</v>
      </c>
      <c r="M20" s="17">
        <v>1</v>
      </c>
      <c r="N20" t="str">
        <f>HYPERLINK("http://localhost:8080/operational-reports-app/redirect/?_flowId=policy-detail-flow&amp;policyId=24782697086&amp;currentProductCd=AAA_SS","PASS107005712")</f>
        <v>PASS107005712</v>
      </c>
      <c r="O20" s="17" t="s">
        <v>52</v>
      </c>
      <c r="P20" s="28">
        <v>42401.16949482639</v>
      </c>
      <c r="Q20" s="17" t="s">
        <v>53</v>
      </c>
      <c r="S20" s="17" t="s">
        <v>41</v>
      </c>
      <c r="T20" s="17" t="s">
        <v>42</v>
      </c>
      <c r="U20" s="17" t="s">
        <v>54</v>
      </c>
      <c r="V20" s="17" t="s">
        <v>55</v>
      </c>
      <c r="W20" s="22">
        <v>3920</v>
      </c>
      <c r="X20" s="23">
        <v>3920</v>
      </c>
      <c r="Y20" s="24">
        <v>3920</v>
      </c>
      <c r="Z20" s="25">
        <v>3920</v>
      </c>
      <c r="AA20" s="26">
        <v>0</v>
      </c>
      <c r="AB20" s="27">
        <v>0</v>
      </c>
      <c r="AC20" s="17" t="s">
        <v>62</v>
      </c>
      <c r="AD20" s="17" t="s">
        <v>63</v>
      </c>
    </row>
    <row r="21" spans="1:30" x14ac:dyDescent="0.25">
      <c r="A21" s="14" t="s">
        <v>93</v>
      </c>
      <c r="B21" s="18">
        <v>42446.602205636576</v>
      </c>
      <c r="C21" s="19">
        <v>42446</v>
      </c>
      <c r="D21" s="20">
        <v>42446</v>
      </c>
      <c r="E21" s="21">
        <v>42811</v>
      </c>
      <c r="G21" s="16" t="s">
        <v>36</v>
      </c>
      <c r="H21" s="15" t="s">
        <v>59</v>
      </c>
      <c r="I21" s="15" t="s">
        <v>49</v>
      </c>
      <c r="J21" s="17" t="s">
        <v>50</v>
      </c>
      <c r="K21" s="17" t="s">
        <v>50</v>
      </c>
      <c r="L21" s="17" t="s">
        <v>51</v>
      </c>
      <c r="M21" s="17">
        <v>1</v>
      </c>
      <c r="N21" t="str">
        <f>HYPERLINK("http://localhost:8080/operational-reports-app/redirect/?_flowId=policy-detail-flow&amp;policyId=24782946002&amp;currentProductCd=AAA_SS","PASS107005732")</f>
        <v>PASS107005732</v>
      </c>
      <c r="O21" s="17" t="s">
        <v>52</v>
      </c>
      <c r="P21" s="28">
        <v>42402.291560104168</v>
      </c>
      <c r="Q21" s="17" t="s">
        <v>53</v>
      </c>
      <c r="S21" s="17" t="s">
        <v>41</v>
      </c>
      <c r="T21" s="17" t="s">
        <v>42</v>
      </c>
      <c r="U21" s="17" t="s">
        <v>54</v>
      </c>
      <c r="V21" s="17" t="s">
        <v>55</v>
      </c>
      <c r="W21" s="22">
        <v>2191</v>
      </c>
      <c r="X21" s="23">
        <v>2191</v>
      </c>
      <c r="Y21" s="24">
        <v>2191</v>
      </c>
      <c r="Z21" s="25">
        <v>2191</v>
      </c>
      <c r="AA21" s="26">
        <v>0</v>
      </c>
      <c r="AB21" s="27">
        <v>0</v>
      </c>
      <c r="AC21" s="17" t="s">
        <v>62</v>
      </c>
      <c r="AD21" s="17" t="s">
        <v>63</v>
      </c>
    </row>
    <row r="22" spans="1:30" x14ac:dyDescent="0.25">
      <c r="A22" s="14" t="s">
        <v>94</v>
      </c>
      <c r="B22" s="18">
        <v>42446.6047875</v>
      </c>
      <c r="C22" s="19">
        <v>42446</v>
      </c>
      <c r="D22" s="20">
        <v>42446</v>
      </c>
      <c r="E22" s="21">
        <v>42811</v>
      </c>
      <c r="G22" s="16" t="s">
        <v>36</v>
      </c>
      <c r="H22" s="15" t="s">
        <v>59</v>
      </c>
      <c r="I22" s="15" t="s">
        <v>49</v>
      </c>
      <c r="J22" s="17" t="s">
        <v>50</v>
      </c>
      <c r="K22" s="17" t="s">
        <v>50</v>
      </c>
      <c r="L22" s="17" t="s">
        <v>51</v>
      </c>
      <c r="M22" s="17">
        <v>1</v>
      </c>
      <c r="N22" t="str">
        <f>HYPERLINK("http://localhost:8080/operational-reports-app/redirect/?_flowId=policy-detail-flow&amp;policyId=24782850001&amp;currentProductCd=AAA_SS","PASS107005726")</f>
        <v>PASS107005726</v>
      </c>
      <c r="O22" s="17" t="s">
        <v>52</v>
      </c>
      <c r="P22" s="28">
        <v>42402.29151747685</v>
      </c>
      <c r="Q22" s="17" t="s">
        <v>53</v>
      </c>
      <c r="S22" s="17" t="s">
        <v>41</v>
      </c>
      <c r="T22" s="17" t="s">
        <v>42</v>
      </c>
      <c r="U22" s="17" t="s">
        <v>54</v>
      </c>
      <c r="V22" s="17" t="s">
        <v>95</v>
      </c>
      <c r="W22" s="22">
        <v>1766</v>
      </c>
      <c r="X22" s="23">
        <v>1766</v>
      </c>
      <c r="Y22" s="24">
        <v>1766</v>
      </c>
      <c r="Z22" s="25">
        <v>1766</v>
      </c>
      <c r="AA22" s="26">
        <v>0</v>
      </c>
      <c r="AB22" s="27">
        <v>0</v>
      </c>
      <c r="AC22" s="17" t="s">
        <v>62</v>
      </c>
      <c r="AD22" s="17" t="s">
        <v>63</v>
      </c>
    </row>
    <row r="23" spans="1:30" x14ac:dyDescent="0.25">
      <c r="A23" s="14" t="s">
        <v>96</v>
      </c>
      <c r="B23" s="18">
        <v>42428.097763020836</v>
      </c>
      <c r="C23" s="19">
        <v>42428</v>
      </c>
      <c r="D23" s="20">
        <v>42428</v>
      </c>
      <c r="E23" s="21">
        <v>42794</v>
      </c>
      <c r="G23" s="16" t="s">
        <v>36</v>
      </c>
      <c r="H23" s="15" t="s">
        <v>97</v>
      </c>
      <c r="I23" s="15" t="s">
        <v>38</v>
      </c>
      <c r="J23" s="17" t="s">
        <v>86</v>
      </c>
      <c r="K23" s="17" t="s">
        <v>86</v>
      </c>
      <c r="L23" s="17" t="s">
        <v>87</v>
      </c>
      <c r="M23" s="17">
        <v>2</v>
      </c>
      <c r="N23" t="str">
        <f>HYPERLINK("http://localhost:8080/operational-reports-app/redirect/?_flowId=policy-detail-flow&amp;policyId=24786291022&amp;currentProductCd=AAA_PUP_SS","VAPU902249944")</f>
        <v>VAPU902249944</v>
      </c>
      <c r="S23" s="17" t="s">
        <v>41</v>
      </c>
      <c r="T23" s="17" t="s">
        <v>42</v>
      </c>
      <c r="U23" s="17" t="s">
        <v>54</v>
      </c>
      <c r="V23" s="17" t="s">
        <v>75</v>
      </c>
      <c r="W23" s="22">
        <v>155</v>
      </c>
      <c r="X23" s="23">
        <v>155</v>
      </c>
      <c r="Y23" s="24">
        <v>155</v>
      </c>
      <c r="Z23" s="25">
        <v>155</v>
      </c>
      <c r="AA23" s="26">
        <v>0</v>
      </c>
      <c r="AB23" s="27">
        <v>0</v>
      </c>
      <c r="AC23" s="17" t="s">
        <v>76</v>
      </c>
      <c r="AD23" s="17" t="s">
        <v>77</v>
      </c>
    </row>
    <row r="24" spans="1:30" x14ac:dyDescent="0.25">
      <c r="A24" s="14" t="s">
        <v>98</v>
      </c>
      <c r="B24" s="18">
        <v>42468.706691157407</v>
      </c>
      <c r="C24" s="19">
        <v>42467</v>
      </c>
      <c r="D24" s="20">
        <v>42448</v>
      </c>
      <c r="E24" s="21">
        <v>42813</v>
      </c>
      <c r="F24" s="29">
        <v>42468.706691157407</v>
      </c>
      <c r="G24" s="16" t="s">
        <v>36</v>
      </c>
      <c r="H24" s="15" t="s">
        <v>70</v>
      </c>
      <c r="I24" s="15" t="s">
        <v>80</v>
      </c>
      <c r="J24" s="17" t="s">
        <v>50</v>
      </c>
      <c r="K24" s="17" t="s">
        <v>50</v>
      </c>
      <c r="L24" s="17" t="s">
        <v>51</v>
      </c>
      <c r="M24" s="17">
        <v>1</v>
      </c>
      <c r="N24" t="str">
        <f>HYPERLINK("http://localhost:8080/operational-reports-app/redirect/?_flowId=policy-detail-flow&amp;policyId=24804181001&amp;currentProductCd=AAA_SS","AZSS902249950")</f>
        <v>AZSS902249950</v>
      </c>
      <c r="S24" s="17" t="s">
        <v>41</v>
      </c>
      <c r="T24" s="17" t="s">
        <v>42</v>
      </c>
      <c r="U24" s="17" t="s">
        <v>71</v>
      </c>
      <c r="V24" s="17" t="s">
        <v>81</v>
      </c>
      <c r="W24" s="22">
        <v>-2290</v>
      </c>
      <c r="X24" s="23">
        <v>-125</v>
      </c>
      <c r="Y24" s="24">
        <v>-2415</v>
      </c>
      <c r="Z24" s="25">
        <v>125</v>
      </c>
      <c r="AA24" s="26">
        <v>0</v>
      </c>
      <c r="AB24" s="27">
        <v>0</v>
      </c>
      <c r="AC24" s="17" t="s">
        <v>56</v>
      </c>
      <c r="AD24" s="17" t="s">
        <v>57</v>
      </c>
    </row>
    <row r="25" spans="1:30" x14ac:dyDescent="0.25">
      <c r="A25" s="14" t="s">
        <v>99</v>
      </c>
      <c r="B25" s="18">
        <v>42452.172311516202</v>
      </c>
      <c r="C25" s="19">
        <v>42452</v>
      </c>
      <c r="D25" s="20">
        <v>42452</v>
      </c>
      <c r="E25" s="21">
        <v>42817</v>
      </c>
      <c r="G25" s="16" t="s">
        <v>36</v>
      </c>
      <c r="H25" s="15" t="s">
        <v>65</v>
      </c>
      <c r="I25" s="15" t="s">
        <v>38</v>
      </c>
      <c r="J25" s="17" t="s">
        <v>66</v>
      </c>
      <c r="K25" s="17" t="s">
        <v>66</v>
      </c>
      <c r="L25" s="17" t="s">
        <v>40</v>
      </c>
      <c r="M25" s="17">
        <v>1</v>
      </c>
      <c r="N25" t="str">
        <f>HYPERLINK("http://localhost:8080/operational-reports-app/redirect/?_flowId=policy-detail-flow&amp;policyId=24799349025&amp;currentProductCd=AAA_HO_CA","CAH3902250526")</f>
        <v>CAH3902250526</v>
      </c>
      <c r="S25" s="17" t="s">
        <v>41</v>
      </c>
      <c r="T25" s="17" t="s">
        <v>42</v>
      </c>
      <c r="U25" s="17" t="s">
        <v>67</v>
      </c>
      <c r="V25" s="17" t="s">
        <v>68</v>
      </c>
      <c r="W25" s="22">
        <v>313</v>
      </c>
      <c r="X25" s="23">
        <v>313</v>
      </c>
      <c r="Y25" s="24">
        <v>313</v>
      </c>
      <c r="Z25" s="25">
        <v>313</v>
      </c>
      <c r="AA25" s="26">
        <v>0</v>
      </c>
      <c r="AB25" s="27">
        <v>0</v>
      </c>
      <c r="AC25" s="17" t="s">
        <v>45</v>
      </c>
      <c r="AD25" s="17" t="s">
        <v>46</v>
      </c>
    </row>
    <row r="26" spans="1:30" x14ac:dyDescent="0.25">
      <c r="A26" s="14" t="s">
        <v>100</v>
      </c>
      <c r="B26" s="18">
        <v>42452.120671319448</v>
      </c>
      <c r="C26" s="19">
        <v>42452</v>
      </c>
      <c r="D26" s="20">
        <v>42452</v>
      </c>
      <c r="E26" s="21">
        <v>42817</v>
      </c>
      <c r="G26" s="16" t="s">
        <v>36</v>
      </c>
      <c r="H26" s="15" t="s">
        <v>70</v>
      </c>
      <c r="I26" s="15" t="s">
        <v>38</v>
      </c>
      <c r="J26" s="17" t="s">
        <v>39</v>
      </c>
      <c r="K26" s="17" t="s">
        <v>39</v>
      </c>
      <c r="L26" s="17" t="s">
        <v>40</v>
      </c>
      <c r="M26" s="17">
        <v>1</v>
      </c>
      <c r="N26" t="str">
        <f>HYPERLINK("http://localhost:8080/operational-reports-app/redirect/?_flowId=policy-detail-flow&amp;policyId=24799349018&amp;currentProductCd=AAA_HO_SS","AZH4902250470")</f>
        <v>AZH4902250470</v>
      </c>
      <c r="S26" s="17" t="s">
        <v>41</v>
      </c>
      <c r="T26" s="17" t="s">
        <v>42</v>
      </c>
      <c r="U26" s="17" t="s">
        <v>71</v>
      </c>
      <c r="V26" s="17" t="s">
        <v>72</v>
      </c>
      <c r="W26" s="22">
        <v>195</v>
      </c>
      <c r="X26" s="23">
        <v>195</v>
      </c>
      <c r="Y26" s="24">
        <v>195</v>
      </c>
      <c r="Z26" s="25">
        <v>390</v>
      </c>
      <c r="AA26" s="26">
        <v>0</v>
      </c>
      <c r="AB26" s="27">
        <v>0</v>
      </c>
      <c r="AC26" s="17" t="s">
        <v>45</v>
      </c>
      <c r="AD26" s="17" t="s">
        <v>46</v>
      </c>
    </row>
    <row r="27" spans="1:30" x14ac:dyDescent="0.25">
      <c r="A27" s="14" t="s">
        <v>101</v>
      </c>
      <c r="B27" s="18">
        <v>42452.206629583336</v>
      </c>
      <c r="C27" s="19">
        <v>42452</v>
      </c>
      <c r="D27" s="20">
        <v>42452</v>
      </c>
      <c r="E27" s="21">
        <v>42817</v>
      </c>
      <c r="G27" s="16" t="s">
        <v>36</v>
      </c>
      <c r="H27" s="15" t="s">
        <v>37</v>
      </c>
      <c r="I27" s="15" t="s">
        <v>38</v>
      </c>
      <c r="J27" s="17" t="s">
        <v>39</v>
      </c>
      <c r="K27" s="17" t="s">
        <v>39</v>
      </c>
      <c r="L27" s="17" t="s">
        <v>40</v>
      </c>
      <c r="M27" s="17">
        <v>1</v>
      </c>
      <c r="N27" t="str">
        <f>HYPERLINK("http://localhost:8080/operational-reports-app/redirect/?_flowId=policy-detail-flow&amp;policyId=24799349034&amp;currentProductCd=AAA_HO_SS","CTH6902250596")</f>
        <v>CTH6902250596</v>
      </c>
      <c r="S27" s="17" t="s">
        <v>41</v>
      </c>
      <c r="T27" s="17" t="s">
        <v>42</v>
      </c>
      <c r="U27" s="17" t="s">
        <v>43</v>
      </c>
      <c r="V27" s="17" t="s">
        <v>44</v>
      </c>
      <c r="W27" s="22">
        <v>353</v>
      </c>
      <c r="X27" s="23">
        <v>353</v>
      </c>
      <c r="Y27" s="24">
        <v>353</v>
      </c>
      <c r="Z27" s="25">
        <v>672</v>
      </c>
      <c r="AA27" s="26">
        <v>0</v>
      </c>
      <c r="AB27" s="27">
        <v>0</v>
      </c>
      <c r="AC27" s="17" t="s">
        <v>45</v>
      </c>
      <c r="AD27" s="17" t="s">
        <v>46</v>
      </c>
    </row>
    <row r="28" spans="1:30" x14ac:dyDescent="0.25">
      <c r="A28" s="14" t="s">
        <v>102</v>
      </c>
      <c r="B28" s="18">
        <v>42451.8463625</v>
      </c>
      <c r="C28" s="19">
        <v>42451</v>
      </c>
      <c r="D28" s="20">
        <v>42451</v>
      </c>
      <c r="E28" s="21">
        <v>42816</v>
      </c>
      <c r="G28" s="16" t="s">
        <v>36</v>
      </c>
      <c r="H28" s="15" t="s">
        <v>37</v>
      </c>
      <c r="I28" s="15" t="s">
        <v>38</v>
      </c>
      <c r="J28" s="17" t="s">
        <v>39</v>
      </c>
      <c r="K28" s="17" t="s">
        <v>39</v>
      </c>
      <c r="L28" s="17" t="s">
        <v>40</v>
      </c>
      <c r="M28" s="17">
        <v>1</v>
      </c>
      <c r="N28" t="str">
        <f>HYPERLINK("http://localhost:8080/operational-reports-app/redirect/?_flowId=policy-detail-flow&amp;policyId=24801332002&amp;currentProductCd=AAA_HO_SS","CTH6902250682")</f>
        <v>CTH6902250682</v>
      </c>
      <c r="S28" s="17" t="s">
        <v>41</v>
      </c>
      <c r="T28" s="17" t="s">
        <v>42</v>
      </c>
      <c r="U28" s="17" t="s">
        <v>43</v>
      </c>
      <c r="V28" s="17" t="s">
        <v>44</v>
      </c>
      <c r="W28" s="22">
        <v>560</v>
      </c>
      <c r="X28" s="23">
        <v>560</v>
      </c>
      <c r="Y28" s="24">
        <v>560</v>
      </c>
      <c r="Z28" s="25">
        <v>1058</v>
      </c>
      <c r="AA28" s="26">
        <v>0</v>
      </c>
      <c r="AB28" s="27">
        <v>0</v>
      </c>
      <c r="AC28" s="17" t="s">
        <v>45</v>
      </c>
      <c r="AD28" s="17" t="s">
        <v>46</v>
      </c>
    </row>
    <row r="29" spans="1:30" x14ac:dyDescent="0.25">
      <c r="A29" s="14" t="s">
        <v>103</v>
      </c>
      <c r="B29" s="18">
        <v>42427.254031712961</v>
      </c>
      <c r="C29" s="19">
        <v>42427</v>
      </c>
      <c r="D29" s="20">
        <v>42427</v>
      </c>
      <c r="E29" s="21">
        <v>42793</v>
      </c>
      <c r="G29" s="16" t="s">
        <v>36</v>
      </c>
      <c r="H29" s="15" t="s">
        <v>91</v>
      </c>
      <c r="I29" s="15" t="s">
        <v>38</v>
      </c>
      <c r="J29" s="17" t="s">
        <v>50</v>
      </c>
      <c r="K29" s="17" t="s">
        <v>50</v>
      </c>
      <c r="L29" s="17" t="s">
        <v>51</v>
      </c>
      <c r="M29" s="17">
        <v>1</v>
      </c>
      <c r="N29" t="str">
        <f>HYPERLINK("http://localhost:8080/operational-reports-app/redirect/?_flowId=policy-detail-flow&amp;policyId=24786291011&amp;currentProductCd=AAA_SS","DESS902249759")</f>
        <v>DESS902249759</v>
      </c>
      <c r="S29" s="17" t="s">
        <v>41</v>
      </c>
      <c r="T29" s="17" t="s">
        <v>42</v>
      </c>
      <c r="U29" s="17" t="s">
        <v>54</v>
      </c>
      <c r="V29" s="17" t="s">
        <v>75</v>
      </c>
      <c r="W29" s="22">
        <v>2735</v>
      </c>
      <c r="X29" s="23">
        <v>2735</v>
      </c>
      <c r="Y29" s="24">
        <v>2735</v>
      </c>
      <c r="Z29" s="25">
        <v>2735</v>
      </c>
      <c r="AA29" s="26">
        <v>0</v>
      </c>
      <c r="AB29" s="27">
        <v>0</v>
      </c>
      <c r="AC29" s="17" t="s">
        <v>76</v>
      </c>
      <c r="AD29" s="17" t="s">
        <v>77</v>
      </c>
    </row>
    <row r="30" spans="1:30" x14ac:dyDescent="0.25">
      <c r="A30" s="14" t="s">
        <v>104</v>
      </c>
      <c r="B30" s="18">
        <v>42474.730355046297</v>
      </c>
      <c r="C30" s="19">
        <v>42471</v>
      </c>
      <c r="D30" s="20">
        <v>42427</v>
      </c>
      <c r="E30" s="21">
        <v>42793</v>
      </c>
      <c r="F30" s="29">
        <v>42474.730355046297</v>
      </c>
      <c r="G30" s="16" t="s">
        <v>36</v>
      </c>
      <c r="H30" s="15" t="s">
        <v>59</v>
      </c>
      <c r="I30" s="15" t="s">
        <v>80</v>
      </c>
      <c r="J30" s="17" t="s">
        <v>86</v>
      </c>
      <c r="K30" s="17" t="s">
        <v>86</v>
      </c>
      <c r="L30" s="17" t="s">
        <v>87</v>
      </c>
      <c r="M30" s="17">
        <v>2</v>
      </c>
      <c r="N30" t="str">
        <f>HYPERLINK("http://localhost:8080/operational-reports-app/redirect/?_flowId=policy-detail-flow&amp;policyId=24804181002&amp;currentProductCd=AAA_PUP_SS","PAPU902249936")</f>
        <v>PAPU902249936</v>
      </c>
      <c r="S30" s="17" t="s">
        <v>41</v>
      </c>
      <c r="T30" s="17" t="s">
        <v>42</v>
      </c>
      <c r="U30" s="17" t="s">
        <v>54</v>
      </c>
      <c r="V30" s="17" t="s">
        <v>75</v>
      </c>
      <c r="W30" s="22">
        <v>-147</v>
      </c>
      <c r="X30" s="23">
        <v>-20</v>
      </c>
      <c r="Y30" s="24">
        <v>-167</v>
      </c>
      <c r="Z30" s="25">
        <v>20</v>
      </c>
      <c r="AA30" s="26">
        <v>0</v>
      </c>
      <c r="AB30" s="27">
        <v>0</v>
      </c>
      <c r="AC30" s="17" t="s">
        <v>56</v>
      </c>
      <c r="AD30" s="17" t="s">
        <v>57</v>
      </c>
    </row>
    <row r="31" spans="1:30" x14ac:dyDescent="0.25">
      <c r="A31" s="14" t="s">
        <v>105</v>
      </c>
      <c r="B31" s="18">
        <v>42451.847188240739</v>
      </c>
      <c r="C31" s="19">
        <v>42451</v>
      </c>
      <c r="D31" s="20">
        <v>42451</v>
      </c>
      <c r="E31" s="21">
        <v>42816</v>
      </c>
      <c r="G31" s="16" t="s">
        <v>36</v>
      </c>
      <c r="H31" s="15" t="s">
        <v>65</v>
      </c>
      <c r="I31" s="15" t="s">
        <v>38</v>
      </c>
      <c r="J31" s="17" t="s">
        <v>66</v>
      </c>
      <c r="K31" s="17" t="s">
        <v>66</v>
      </c>
      <c r="L31" s="17" t="s">
        <v>40</v>
      </c>
      <c r="M31" s="17">
        <v>1</v>
      </c>
      <c r="N31" t="str">
        <f>HYPERLINK("http://localhost:8080/operational-reports-app/redirect/?_flowId=policy-detail-flow&amp;policyId=24801332000&amp;currentProductCd=AAA_HO_CA","CAH3902250680")</f>
        <v>CAH3902250680</v>
      </c>
      <c r="S31" s="17" t="s">
        <v>41</v>
      </c>
      <c r="T31" s="17" t="s">
        <v>42</v>
      </c>
      <c r="U31" s="17" t="s">
        <v>67</v>
      </c>
      <c r="V31" s="17" t="s">
        <v>68</v>
      </c>
      <c r="W31" s="22">
        <v>313</v>
      </c>
      <c r="X31" s="23">
        <v>313</v>
      </c>
      <c r="Y31" s="24">
        <v>313</v>
      </c>
      <c r="Z31" s="25">
        <v>313</v>
      </c>
      <c r="AA31" s="26">
        <v>0</v>
      </c>
      <c r="AB31" s="27">
        <v>0</v>
      </c>
      <c r="AC31" s="17" t="s">
        <v>45</v>
      </c>
      <c r="AD31" s="17" t="s">
        <v>46</v>
      </c>
    </row>
    <row r="32" spans="1:30" x14ac:dyDescent="0.25">
      <c r="A32" s="14" t="s">
        <v>106</v>
      </c>
      <c r="B32" s="18">
        <v>42452.187517777777</v>
      </c>
      <c r="C32" s="19">
        <v>42452</v>
      </c>
      <c r="D32" s="20">
        <v>42452</v>
      </c>
      <c r="E32" s="21">
        <v>42817</v>
      </c>
      <c r="G32" s="16" t="s">
        <v>36</v>
      </c>
      <c r="H32" s="15" t="s">
        <v>65</v>
      </c>
      <c r="I32" s="15" t="s">
        <v>38</v>
      </c>
      <c r="J32" s="17" t="s">
        <v>66</v>
      </c>
      <c r="K32" s="17" t="s">
        <v>66</v>
      </c>
      <c r="L32" s="17" t="s">
        <v>40</v>
      </c>
      <c r="M32" s="17">
        <v>1</v>
      </c>
      <c r="N32" t="str">
        <f>HYPERLINK("http://localhost:8080/operational-reports-app/redirect/?_flowId=policy-detail-flow&amp;policyId=24799349029&amp;currentProductCd=AAA_HO_CA","CAH3902250530")</f>
        <v>CAH3902250530</v>
      </c>
      <c r="S32" s="17" t="s">
        <v>41</v>
      </c>
      <c r="T32" s="17" t="s">
        <v>42</v>
      </c>
      <c r="U32" s="17" t="s">
        <v>67</v>
      </c>
      <c r="V32" s="17" t="s">
        <v>68</v>
      </c>
      <c r="W32" s="22">
        <v>359</v>
      </c>
      <c r="X32" s="23">
        <v>359</v>
      </c>
      <c r="Y32" s="24">
        <v>359</v>
      </c>
      <c r="Z32" s="25">
        <v>359</v>
      </c>
      <c r="AA32" s="26">
        <v>0</v>
      </c>
      <c r="AB32" s="27">
        <v>0</v>
      </c>
      <c r="AC32" s="17" t="s">
        <v>45</v>
      </c>
      <c r="AD32" s="17" t="s">
        <v>46</v>
      </c>
    </row>
    <row r="33" spans="1:30" x14ac:dyDescent="0.25">
      <c r="A33" s="14" t="s">
        <v>107</v>
      </c>
      <c r="B33" s="18">
        <v>42446.081069861109</v>
      </c>
      <c r="C33" s="19">
        <v>42446</v>
      </c>
      <c r="D33" s="20">
        <v>42446</v>
      </c>
      <c r="E33" s="21">
        <v>42811</v>
      </c>
      <c r="G33" s="16" t="s">
        <v>36</v>
      </c>
      <c r="H33" s="15" t="s">
        <v>48</v>
      </c>
      <c r="I33" s="15" t="s">
        <v>49</v>
      </c>
      <c r="J33" s="17" t="s">
        <v>50</v>
      </c>
      <c r="K33" s="17" t="s">
        <v>50</v>
      </c>
      <c r="L33" s="17" t="s">
        <v>51</v>
      </c>
      <c r="M33" s="17">
        <v>1</v>
      </c>
      <c r="N33" t="str">
        <f>HYPERLINK("http://localhost:8080/operational-reports-app/redirect/?_flowId=policy-detail-flow&amp;policyId=24782850016&amp;currentProductCd=AAA_SS","NJSS107005717")</f>
        <v>NJSS107005717</v>
      </c>
      <c r="O33" s="17" t="s">
        <v>52</v>
      </c>
      <c r="P33" s="28">
        <v>42401.169533749999</v>
      </c>
      <c r="Q33" s="17" t="s">
        <v>53</v>
      </c>
      <c r="S33" s="17" t="s">
        <v>41</v>
      </c>
      <c r="T33" s="17" t="s">
        <v>42</v>
      </c>
      <c r="U33" s="17" t="s">
        <v>54</v>
      </c>
      <c r="V33" s="17" t="s">
        <v>108</v>
      </c>
      <c r="W33" s="22">
        <v>2151</v>
      </c>
      <c r="X33" s="23">
        <v>2151</v>
      </c>
      <c r="Y33" s="24">
        <v>2151</v>
      </c>
      <c r="Z33" s="25">
        <v>2151</v>
      </c>
      <c r="AA33" s="26">
        <v>0</v>
      </c>
      <c r="AB33" s="27">
        <v>0</v>
      </c>
      <c r="AC33" s="17" t="s">
        <v>109</v>
      </c>
      <c r="AD33" s="17" t="s">
        <v>110</v>
      </c>
    </row>
    <row r="34" spans="1:30" x14ac:dyDescent="0.25">
      <c r="A34" s="14" t="s">
        <v>111</v>
      </c>
      <c r="B34" s="18">
        <v>42427.242684953701</v>
      </c>
      <c r="C34" s="19">
        <v>42427</v>
      </c>
      <c r="D34" s="20">
        <v>42427</v>
      </c>
      <c r="E34" s="21">
        <v>42793</v>
      </c>
      <c r="G34" s="16" t="s">
        <v>36</v>
      </c>
      <c r="H34" s="15" t="s">
        <v>59</v>
      </c>
      <c r="I34" s="15" t="s">
        <v>38</v>
      </c>
      <c r="J34" s="17" t="s">
        <v>39</v>
      </c>
      <c r="K34" s="17" t="s">
        <v>39</v>
      </c>
      <c r="L34" s="17" t="s">
        <v>40</v>
      </c>
      <c r="M34" s="17">
        <v>1</v>
      </c>
      <c r="N34" t="str">
        <f>HYPERLINK("http://localhost:8080/operational-reports-app/redirect/?_flowId=policy-detail-flow&amp;policyId=24786291006&amp;currentProductCd=AAA_HO_SS","PAH3902249754")</f>
        <v>PAH3902249754</v>
      </c>
      <c r="S34" s="17" t="s">
        <v>41</v>
      </c>
      <c r="T34" s="17" t="s">
        <v>42</v>
      </c>
      <c r="U34" s="17" t="s">
        <v>54</v>
      </c>
      <c r="V34" s="17" t="s">
        <v>75</v>
      </c>
      <c r="W34" s="22">
        <v>1574</v>
      </c>
      <c r="X34" s="23">
        <v>1574</v>
      </c>
      <c r="Y34" s="24">
        <v>1574</v>
      </c>
      <c r="Z34" s="25">
        <v>4531</v>
      </c>
      <c r="AA34" s="26">
        <v>0</v>
      </c>
      <c r="AB34" s="27">
        <v>0</v>
      </c>
      <c r="AC34" s="17" t="s">
        <v>76</v>
      </c>
      <c r="AD34" s="17" t="s">
        <v>77</v>
      </c>
    </row>
    <row r="35" spans="1:30" x14ac:dyDescent="0.25">
      <c r="A35" s="14" t="s">
        <v>112</v>
      </c>
      <c r="B35" s="18">
        <v>42468.706543159722</v>
      </c>
      <c r="C35" s="19">
        <v>42468</v>
      </c>
      <c r="D35" s="20">
        <v>42427</v>
      </c>
      <c r="E35" s="21">
        <v>42793</v>
      </c>
      <c r="G35" s="16" t="s">
        <v>36</v>
      </c>
      <c r="H35" s="15" t="s">
        <v>59</v>
      </c>
      <c r="I35" s="15" t="s">
        <v>74</v>
      </c>
      <c r="J35" s="17" t="s">
        <v>39</v>
      </c>
      <c r="K35" s="17" t="s">
        <v>39</v>
      </c>
      <c r="L35" s="17" t="s">
        <v>40</v>
      </c>
      <c r="M35" s="17">
        <v>1</v>
      </c>
      <c r="N35" t="str">
        <f>HYPERLINK("http://localhost:8080/operational-reports-app/redirect/?_flowId=policy-detail-flow&amp;policyId=24786291006&amp;currentProductCd=AAA_HO_SS","PAH3902249754")</f>
        <v>PAH3902249754</v>
      </c>
      <c r="S35" s="17" t="s">
        <v>41</v>
      </c>
      <c r="T35" s="17" t="s">
        <v>42</v>
      </c>
      <c r="U35" s="17" t="s">
        <v>54</v>
      </c>
      <c r="V35" s="17" t="s">
        <v>75</v>
      </c>
      <c r="W35" s="22">
        <v>0</v>
      </c>
      <c r="X35" s="23">
        <v>1574</v>
      </c>
      <c r="Y35" s="24">
        <v>1574</v>
      </c>
      <c r="Z35" s="25">
        <v>4531</v>
      </c>
      <c r="AA35" s="26">
        <v>0</v>
      </c>
      <c r="AB35" s="27">
        <v>0</v>
      </c>
      <c r="AC35" s="17" t="s">
        <v>76</v>
      </c>
      <c r="AD35" s="17" t="s">
        <v>77</v>
      </c>
    </row>
    <row r="36" spans="1:30" x14ac:dyDescent="0.25">
      <c r="A36" s="14" t="s">
        <v>113</v>
      </c>
      <c r="B36" s="18">
        <v>42453.699068657406</v>
      </c>
      <c r="C36" s="19">
        <v>42453</v>
      </c>
      <c r="D36" s="20">
        <v>42427</v>
      </c>
      <c r="E36" s="21">
        <v>42793</v>
      </c>
      <c r="G36" s="16" t="s">
        <v>36</v>
      </c>
      <c r="H36" s="15" t="s">
        <v>59</v>
      </c>
      <c r="I36" s="15" t="s">
        <v>114</v>
      </c>
      <c r="J36" s="17" t="s">
        <v>39</v>
      </c>
      <c r="K36" s="17" t="s">
        <v>39</v>
      </c>
      <c r="L36" s="17" t="s">
        <v>40</v>
      </c>
      <c r="M36" s="17">
        <v>1</v>
      </c>
      <c r="N36" t="str">
        <f>HYPERLINK("http://localhost:8080/operational-reports-app/redirect/?_flowId=policy-detail-flow&amp;policyId=24786291006&amp;currentProductCd=AAA_HO_SS","PAH3902249754")</f>
        <v>PAH3902249754</v>
      </c>
      <c r="S36" s="17" t="s">
        <v>41</v>
      </c>
      <c r="T36" s="17" t="s">
        <v>42</v>
      </c>
      <c r="U36" s="17" t="s">
        <v>54</v>
      </c>
      <c r="V36" s="17" t="s">
        <v>75</v>
      </c>
      <c r="W36" s="22">
        <v>0</v>
      </c>
      <c r="X36" s="23">
        <v>1574</v>
      </c>
      <c r="Y36" s="24">
        <v>1574</v>
      </c>
      <c r="Z36" s="25">
        <v>4531</v>
      </c>
      <c r="AA36" s="26">
        <v>0</v>
      </c>
      <c r="AB36" s="27">
        <v>0</v>
      </c>
      <c r="AC36" s="17" t="s">
        <v>76</v>
      </c>
      <c r="AD36" s="17" t="s">
        <v>77</v>
      </c>
    </row>
    <row r="37" spans="1:30" x14ac:dyDescent="0.25">
      <c r="A37" s="14" t="s">
        <v>115</v>
      </c>
      <c r="B37" s="18">
        <v>42451.764784907406</v>
      </c>
      <c r="C37" s="19">
        <v>42451</v>
      </c>
      <c r="D37" s="20">
        <v>42451</v>
      </c>
      <c r="E37" s="21">
        <v>42816</v>
      </c>
      <c r="G37" s="16" t="s">
        <v>36</v>
      </c>
      <c r="H37" s="15" t="s">
        <v>37</v>
      </c>
      <c r="I37" s="15" t="s">
        <v>38</v>
      </c>
      <c r="J37" s="17" t="s">
        <v>39</v>
      </c>
      <c r="K37" s="17" t="s">
        <v>39</v>
      </c>
      <c r="L37" s="17" t="s">
        <v>40</v>
      </c>
      <c r="M37" s="17">
        <v>1</v>
      </c>
      <c r="N37" t="str">
        <f>HYPERLINK("http://localhost:8080/operational-reports-app/redirect/?_flowId=policy-detail-flow&amp;policyId=24803338001&amp;currentProductCd=AAA_HO_SS","CTH6902250863")</f>
        <v>CTH6902250863</v>
      </c>
      <c r="S37" s="17" t="s">
        <v>41</v>
      </c>
      <c r="T37" s="17" t="s">
        <v>42</v>
      </c>
      <c r="U37" s="17" t="s">
        <v>43</v>
      </c>
      <c r="V37" s="17" t="s">
        <v>44</v>
      </c>
      <c r="W37" s="22">
        <v>503</v>
      </c>
      <c r="X37" s="23">
        <v>503</v>
      </c>
      <c r="Y37" s="24">
        <v>503</v>
      </c>
      <c r="Z37" s="25">
        <v>952</v>
      </c>
      <c r="AA37" s="26">
        <v>0</v>
      </c>
      <c r="AB37" s="27">
        <v>0</v>
      </c>
      <c r="AC37" s="17" t="s">
        <v>45</v>
      </c>
      <c r="AD37" s="17" t="s">
        <v>46</v>
      </c>
    </row>
    <row r="38" spans="1:30" x14ac:dyDescent="0.25">
      <c r="A38" s="14" t="s">
        <v>116</v>
      </c>
      <c r="B38" s="18">
        <v>42468.707057106483</v>
      </c>
      <c r="C38" s="19">
        <v>42475</v>
      </c>
      <c r="D38" s="20">
        <v>42446</v>
      </c>
      <c r="E38" s="21">
        <v>42811</v>
      </c>
      <c r="G38" s="16" t="s">
        <v>36</v>
      </c>
      <c r="H38" s="15" t="s">
        <v>59</v>
      </c>
      <c r="I38" s="15" t="s">
        <v>117</v>
      </c>
      <c r="J38" s="17" t="s">
        <v>50</v>
      </c>
      <c r="K38" s="17" t="s">
        <v>50</v>
      </c>
      <c r="L38" s="17" t="s">
        <v>51</v>
      </c>
      <c r="M38" s="17">
        <v>1</v>
      </c>
      <c r="N38" t="str">
        <f>HYPERLINK("http://localhost:8080/operational-reports-app/redirect/?_flowId=policy-detail-flow&amp;policyId=24804058004&amp;currentProductCd=AAA_SS","PASS107005689")</f>
        <v>PASS107005689</v>
      </c>
      <c r="O38" s="17" t="s">
        <v>52</v>
      </c>
      <c r="P38" s="28">
        <v>42401.169267569443</v>
      </c>
      <c r="Q38" s="17" t="s">
        <v>53</v>
      </c>
      <c r="S38" s="17" t="s">
        <v>41</v>
      </c>
      <c r="T38" s="17" t="s">
        <v>42</v>
      </c>
      <c r="U38" s="17" t="s">
        <v>54</v>
      </c>
      <c r="V38" s="17" t="s">
        <v>118</v>
      </c>
      <c r="W38" s="22">
        <v>1657</v>
      </c>
      <c r="X38" s="23">
        <v>7920</v>
      </c>
      <c r="Y38" s="24">
        <v>8029</v>
      </c>
      <c r="Z38" s="25">
        <v>7920</v>
      </c>
      <c r="AA38" s="26">
        <v>0</v>
      </c>
      <c r="AB38" s="27">
        <v>0</v>
      </c>
      <c r="AC38" s="17" t="s">
        <v>76</v>
      </c>
      <c r="AD38" s="17" t="s">
        <v>77</v>
      </c>
    </row>
    <row r="39" spans="1:30" x14ac:dyDescent="0.25">
      <c r="A39" s="14" t="s">
        <v>119</v>
      </c>
      <c r="B39" s="18">
        <v>42426.576406238426</v>
      </c>
      <c r="C39" s="19">
        <v>42446</v>
      </c>
      <c r="D39" s="20">
        <v>42446</v>
      </c>
      <c r="E39" s="21">
        <v>42811</v>
      </c>
      <c r="G39" s="16" t="s">
        <v>36</v>
      </c>
      <c r="H39" s="15" t="s">
        <v>91</v>
      </c>
      <c r="I39" s="15" t="s">
        <v>49</v>
      </c>
      <c r="J39" s="17" t="s">
        <v>50</v>
      </c>
      <c r="K39" s="17" t="s">
        <v>50</v>
      </c>
      <c r="L39" s="17" t="s">
        <v>51</v>
      </c>
      <c r="M39" s="17">
        <v>2</v>
      </c>
      <c r="N39" t="str">
        <f>HYPERLINK("http://localhost:8080/operational-reports-app/redirect/?_flowId=policy-detail-flow&amp;policyId=24782534002&amp;currentProductCd=AAA_SS","DESS107005705")</f>
        <v>DESS107005705</v>
      </c>
      <c r="O39" s="17" t="s">
        <v>52</v>
      </c>
      <c r="P39" s="28">
        <v>42401.169426377317</v>
      </c>
      <c r="Q39" s="17" t="s">
        <v>53</v>
      </c>
      <c r="S39" s="17" t="s">
        <v>41</v>
      </c>
      <c r="T39" s="17" t="s">
        <v>42</v>
      </c>
      <c r="U39" s="17" t="s">
        <v>54</v>
      </c>
      <c r="V39" s="17" t="s">
        <v>120</v>
      </c>
      <c r="W39" s="22">
        <v>2570</v>
      </c>
      <c r="X39" s="23">
        <v>2570</v>
      </c>
      <c r="Y39" s="24">
        <v>2570</v>
      </c>
      <c r="Z39" s="25">
        <v>2570</v>
      </c>
      <c r="AA39" s="26">
        <v>0</v>
      </c>
      <c r="AB39" s="27">
        <v>0</v>
      </c>
      <c r="AC39" s="17" t="s">
        <v>121</v>
      </c>
      <c r="AD39" s="17" t="s">
        <v>122</v>
      </c>
    </row>
    <row r="40" spans="1:30" x14ac:dyDescent="0.25">
      <c r="A40" s="14" t="s">
        <v>123</v>
      </c>
      <c r="B40" s="18">
        <v>42446.072162222219</v>
      </c>
      <c r="C40" s="19">
        <v>42446</v>
      </c>
      <c r="D40" s="20">
        <v>42446</v>
      </c>
      <c r="E40" s="21">
        <v>42811</v>
      </c>
      <c r="G40" s="16" t="s">
        <v>36</v>
      </c>
      <c r="H40" s="15" t="s">
        <v>91</v>
      </c>
      <c r="I40" s="15" t="s">
        <v>49</v>
      </c>
      <c r="J40" s="17" t="s">
        <v>50</v>
      </c>
      <c r="K40" s="17" t="s">
        <v>50</v>
      </c>
      <c r="L40" s="17" t="s">
        <v>51</v>
      </c>
      <c r="M40" s="17">
        <v>1</v>
      </c>
      <c r="N40" t="str">
        <f>HYPERLINK("http://localhost:8080/operational-reports-app/redirect/?_flowId=policy-detail-flow&amp;policyId=24782697082&amp;currentProductCd=AAA_SS","DESS107005716")</f>
        <v>DESS107005716</v>
      </c>
      <c r="O40" s="17" t="s">
        <v>52</v>
      </c>
      <c r="P40" s="28">
        <v>42401.169527164355</v>
      </c>
      <c r="Q40" s="17" t="s">
        <v>53</v>
      </c>
      <c r="S40" s="17" t="s">
        <v>41</v>
      </c>
      <c r="T40" s="17" t="s">
        <v>42</v>
      </c>
      <c r="U40" s="17" t="s">
        <v>54</v>
      </c>
      <c r="V40" s="17" t="s">
        <v>55</v>
      </c>
      <c r="W40" s="22">
        <v>4874</v>
      </c>
      <c r="X40" s="23">
        <v>4874</v>
      </c>
      <c r="Y40" s="24">
        <v>4874</v>
      </c>
      <c r="Z40" s="25">
        <v>4874</v>
      </c>
      <c r="AA40" s="26">
        <v>0</v>
      </c>
      <c r="AB40" s="27">
        <v>0</v>
      </c>
      <c r="AC40" s="17" t="s">
        <v>121</v>
      </c>
      <c r="AD40" s="17" t="s">
        <v>122</v>
      </c>
    </row>
    <row r="41" spans="1:30" x14ac:dyDescent="0.25">
      <c r="A41" s="14" t="s">
        <v>124</v>
      </c>
      <c r="B41" s="18">
        <v>42446.599892430553</v>
      </c>
      <c r="C41" s="19">
        <v>42446</v>
      </c>
      <c r="D41" s="20">
        <v>42446</v>
      </c>
      <c r="E41" s="21">
        <v>42811</v>
      </c>
      <c r="G41" s="16" t="s">
        <v>36</v>
      </c>
      <c r="H41" s="15" t="s">
        <v>48</v>
      </c>
      <c r="I41" s="15" t="s">
        <v>49</v>
      </c>
      <c r="J41" s="17" t="s">
        <v>50</v>
      </c>
      <c r="K41" s="17" t="s">
        <v>50</v>
      </c>
      <c r="L41" s="17" t="s">
        <v>51</v>
      </c>
      <c r="M41" s="17">
        <v>1</v>
      </c>
      <c r="N41" t="str">
        <f>HYPERLINK("http://localhost:8080/operational-reports-app/redirect/?_flowId=policy-detail-flow&amp;policyId=24782850007&amp;currentProductCd=AAA_SS","NJSS107005725")</f>
        <v>NJSS107005725</v>
      </c>
      <c r="O41" s="17" t="s">
        <v>52</v>
      </c>
      <c r="P41" s="28">
        <v>42402.291511990741</v>
      </c>
      <c r="Q41" s="17" t="s">
        <v>53</v>
      </c>
      <c r="S41" s="17" t="s">
        <v>41</v>
      </c>
      <c r="T41" s="17" t="s">
        <v>42</v>
      </c>
      <c r="U41" s="17" t="s">
        <v>60</v>
      </c>
      <c r="V41" s="17" t="s">
        <v>61</v>
      </c>
      <c r="W41" s="22">
        <v>2489</v>
      </c>
      <c r="X41" s="23">
        <v>2489</v>
      </c>
      <c r="Y41" s="24">
        <v>2489</v>
      </c>
      <c r="Z41" s="25">
        <v>2489</v>
      </c>
      <c r="AA41" s="26">
        <v>0</v>
      </c>
      <c r="AB41" s="27">
        <v>0</v>
      </c>
      <c r="AC41" s="17" t="s">
        <v>62</v>
      </c>
      <c r="AD41" s="17" t="s">
        <v>63</v>
      </c>
    </row>
    <row r="42" spans="1:30" x14ac:dyDescent="0.25">
      <c r="A42" s="14" t="s">
        <v>125</v>
      </c>
      <c r="B42" s="18">
        <v>42452.100752604165</v>
      </c>
      <c r="C42" s="19">
        <v>42452</v>
      </c>
      <c r="D42" s="20">
        <v>42452</v>
      </c>
      <c r="E42" s="21">
        <v>42817</v>
      </c>
      <c r="G42" s="16" t="s">
        <v>36</v>
      </c>
      <c r="H42" s="15" t="s">
        <v>70</v>
      </c>
      <c r="I42" s="15" t="s">
        <v>38</v>
      </c>
      <c r="J42" s="17" t="s">
        <v>39</v>
      </c>
      <c r="K42" s="17" t="s">
        <v>39</v>
      </c>
      <c r="L42" s="17" t="s">
        <v>40</v>
      </c>
      <c r="M42" s="17">
        <v>1</v>
      </c>
      <c r="N42" t="str">
        <f>HYPERLINK("http://localhost:8080/operational-reports-app/redirect/?_flowId=policy-detail-flow&amp;policyId=24799349013&amp;currentProductCd=AAA_HO_SS","AZH4902250465")</f>
        <v>AZH4902250465</v>
      </c>
      <c r="S42" s="17" t="s">
        <v>41</v>
      </c>
      <c r="T42" s="17" t="s">
        <v>42</v>
      </c>
      <c r="U42" s="17" t="s">
        <v>71</v>
      </c>
      <c r="V42" s="17" t="s">
        <v>72</v>
      </c>
      <c r="W42" s="22">
        <v>139</v>
      </c>
      <c r="X42" s="23">
        <v>139</v>
      </c>
      <c r="Y42" s="24">
        <v>139</v>
      </c>
      <c r="Z42" s="25">
        <v>278</v>
      </c>
      <c r="AA42" s="26">
        <v>0</v>
      </c>
      <c r="AB42" s="27">
        <v>0</v>
      </c>
      <c r="AC42" s="17" t="s">
        <v>45</v>
      </c>
      <c r="AD42" s="17" t="s">
        <v>46</v>
      </c>
    </row>
    <row r="43" spans="1:30" x14ac:dyDescent="0.25">
      <c r="A43" s="14" t="s">
        <v>126</v>
      </c>
      <c r="B43" s="18">
        <v>42447.619547106478</v>
      </c>
      <c r="C43" s="19">
        <v>42447</v>
      </c>
      <c r="D43" s="20">
        <v>42447</v>
      </c>
      <c r="E43" s="21">
        <v>42812</v>
      </c>
      <c r="G43" s="16" t="s">
        <v>36</v>
      </c>
      <c r="H43" s="15" t="s">
        <v>91</v>
      </c>
      <c r="I43" s="15" t="s">
        <v>49</v>
      </c>
      <c r="J43" s="17" t="s">
        <v>50</v>
      </c>
      <c r="K43" s="17" t="s">
        <v>50</v>
      </c>
      <c r="L43" s="17" t="s">
        <v>51</v>
      </c>
      <c r="M43" s="17">
        <v>1</v>
      </c>
      <c r="N43" t="str">
        <f>HYPERLINK("http://localhost:8080/operational-reports-app/redirect/?_flowId=policy-detail-flow&amp;policyId=24782850021&amp;currentProductCd=AAA_SS","DESS107005711")</f>
        <v>DESS107005711</v>
      </c>
      <c r="O43" s="17" t="s">
        <v>52</v>
      </c>
      <c r="P43" s="28">
        <v>42401.169488865744</v>
      </c>
      <c r="Q43" s="17" t="s">
        <v>53</v>
      </c>
      <c r="S43" s="17" t="s">
        <v>41</v>
      </c>
      <c r="T43" s="17" t="s">
        <v>42</v>
      </c>
      <c r="U43" s="17" t="s">
        <v>54</v>
      </c>
      <c r="V43" s="17" t="s">
        <v>127</v>
      </c>
      <c r="W43" s="22">
        <v>1690</v>
      </c>
      <c r="X43" s="23">
        <v>1690</v>
      </c>
      <c r="Y43" s="24">
        <v>1690</v>
      </c>
      <c r="Z43" s="25">
        <v>1690</v>
      </c>
      <c r="AA43" s="26">
        <v>0</v>
      </c>
      <c r="AB43" s="27">
        <v>0</v>
      </c>
      <c r="AC43" s="17" t="s">
        <v>62</v>
      </c>
      <c r="AD43" s="17" t="s">
        <v>63</v>
      </c>
    </row>
    <row r="44" spans="1:30" x14ac:dyDescent="0.25">
      <c r="A44" s="14" t="s">
        <v>128</v>
      </c>
      <c r="B44" s="18">
        <v>42427.978803993057</v>
      </c>
      <c r="C44" s="19">
        <v>42427</v>
      </c>
      <c r="D44" s="20">
        <v>42427</v>
      </c>
      <c r="E44" s="21">
        <v>42793</v>
      </c>
      <c r="G44" s="16" t="s">
        <v>36</v>
      </c>
      <c r="H44" s="15" t="s">
        <v>59</v>
      </c>
      <c r="I44" s="15" t="s">
        <v>38</v>
      </c>
      <c r="J44" s="17" t="s">
        <v>86</v>
      </c>
      <c r="K44" s="17" t="s">
        <v>86</v>
      </c>
      <c r="L44" s="17" t="s">
        <v>87</v>
      </c>
      <c r="M44" s="17">
        <v>2</v>
      </c>
      <c r="N44" t="str">
        <f>HYPERLINK("http://localhost:8080/operational-reports-app/redirect/?_flowId=policy-detail-flow&amp;policyId=24786291014&amp;currentProductCd=AAA_PUP_SS","PAPU902249936")</f>
        <v>PAPU902249936</v>
      </c>
      <c r="S44" s="17" t="s">
        <v>41</v>
      </c>
      <c r="T44" s="17" t="s">
        <v>42</v>
      </c>
      <c r="U44" s="17" t="s">
        <v>54</v>
      </c>
      <c r="V44" s="17" t="s">
        <v>75</v>
      </c>
      <c r="W44" s="22">
        <v>167</v>
      </c>
      <c r="X44" s="23">
        <v>167</v>
      </c>
      <c r="Y44" s="24">
        <v>167</v>
      </c>
      <c r="Z44" s="25">
        <v>167</v>
      </c>
      <c r="AA44" s="26">
        <v>0</v>
      </c>
      <c r="AB44" s="27">
        <v>0</v>
      </c>
      <c r="AC44" s="17" t="s">
        <v>76</v>
      </c>
      <c r="AD44" s="17" t="s">
        <v>77</v>
      </c>
    </row>
    <row r="45" spans="1:30" x14ac:dyDescent="0.25">
      <c r="A45" s="14" t="s">
        <v>129</v>
      </c>
      <c r="B45" s="18">
        <v>42439.596677581016</v>
      </c>
      <c r="C45" s="19">
        <v>42439</v>
      </c>
      <c r="D45" s="20">
        <v>42427</v>
      </c>
      <c r="E45" s="21">
        <v>42793</v>
      </c>
      <c r="G45" s="16" t="s">
        <v>36</v>
      </c>
      <c r="H45" s="15" t="s">
        <v>59</v>
      </c>
      <c r="I45" s="15" t="s">
        <v>74</v>
      </c>
      <c r="J45" s="17" t="s">
        <v>86</v>
      </c>
      <c r="K45" s="17" t="s">
        <v>86</v>
      </c>
      <c r="L45" s="17" t="s">
        <v>87</v>
      </c>
      <c r="M45" s="17">
        <v>2</v>
      </c>
      <c r="N45" t="str">
        <f>HYPERLINK("http://localhost:8080/operational-reports-app/redirect/?_flowId=policy-detail-flow&amp;policyId=24786291014&amp;currentProductCd=AAA_PUP_SS","PAPU902249936")</f>
        <v>PAPU902249936</v>
      </c>
      <c r="S45" s="17" t="s">
        <v>41</v>
      </c>
      <c r="T45" s="17" t="s">
        <v>42</v>
      </c>
      <c r="U45" s="17" t="s">
        <v>54</v>
      </c>
      <c r="V45" s="17" t="s">
        <v>75</v>
      </c>
      <c r="W45" s="22">
        <v>0</v>
      </c>
      <c r="X45" s="23">
        <v>167</v>
      </c>
      <c r="Y45" s="24">
        <v>167</v>
      </c>
      <c r="Z45" s="25">
        <v>167</v>
      </c>
      <c r="AA45" s="26">
        <v>0</v>
      </c>
      <c r="AB45" s="27">
        <v>0</v>
      </c>
      <c r="AC45" s="17" t="s">
        <v>76</v>
      </c>
      <c r="AD45" s="17" t="s">
        <v>77</v>
      </c>
    </row>
    <row r="46" spans="1:30" x14ac:dyDescent="0.25">
      <c r="A46" s="14" t="s">
        <v>130</v>
      </c>
      <c r="B46" s="18">
        <v>42452.219167499999</v>
      </c>
      <c r="C46" s="19">
        <v>42453</v>
      </c>
      <c r="D46" s="20">
        <v>42453</v>
      </c>
      <c r="E46" s="21">
        <v>42818</v>
      </c>
      <c r="G46" s="16" t="s">
        <v>36</v>
      </c>
      <c r="H46" s="15" t="s">
        <v>70</v>
      </c>
      <c r="I46" s="15" t="s">
        <v>38</v>
      </c>
      <c r="J46" s="17" t="s">
        <v>50</v>
      </c>
      <c r="K46" s="17" t="s">
        <v>50</v>
      </c>
      <c r="L46" s="17" t="s">
        <v>51</v>
      </c>
      <c r="M46" s="17">
        <v>1</v>
      </c>
      <c r="N46" t="str">
        <f>HYPERLINK("http://localhost:8080/operational-reports-app/redirect/?_flowId=policy-detail-flow&amp;policyId=24797026001&amp;currentProductCd=AAA_SS","AZSS902249978")</f>
        <v>AZSS902249978</v>
      </c>
      <c r="S46" s="17" t="s">
        <v>41</v>
      </c>
      <c r="T46" s="17" t="s">
        <v>42</v>
      </c>
      <c r="U46" s="17" t="s">
        <v>71</v>
      </c>
      <c r="V46" s="17" t="s">
        <v>72</v>
      </c>
      <c r="W46" s="22">
        <v>1245</v>
      </c>
      <c r="X46" s="23">
        <v>1245</v>
      </c>
      <c r="Y46" s="24">
        <v>1245</v>
      </c>
      <c r="Z46" s="25">
        <v>1245</v>
      </c>
      <c r="AA46" s="26">
        <v>0</v>
      </c>
      <c r="AB46" s="27">
        <v>0</v>
      </c>
      <c r="AC46" s="17" t="s">
        <v>45</v>
      </c>
      <c r="AD46" s="17" t="s">
        <v>46</v>
      </c>
    </row>
    <row r="47" spans="1:30" x14ac:dyDescent="0.25">
      <c r="A47" s="14" t="s">
        <v>131</v>
      </c>
      <c r="B47" s="18">
        <v>42452.231918715275</v>
      </c>
      <c r="C47" s="19">
        <v>42453</v>
      </c>
      <c r="D47" s="20">
        <v>42453</v>
      </c>
      <c r="E47" s="21">
        <v>42818</v>
      </c>
      <c r="G47" s="16" t="s">
        <v>36</v>
      </c>
      <c r="H47" s="15" t="s">
        <v>70</v>
      </c>
      <c r="I47" s="15" t="s">
        <v>38</v>
      </c>
      <c r="J47" s="17" t="s">
        <v>50</v>
      </c>
      <c r="K47" s="17" t="s">
        <v>50</v>
      </c>
      <c r="L47" s="17" t="s">
        <v>51</v>
      </c>
      <c r="M47" s="17">
        <v>1</v>
      </c>
      <c r="N47" t="str">
        <f>HYPERLINK("http://localhost:8080/operational-reports-app/redirect/?_flowId=policy-detail-flow&amp;policyId=24797026002&amp;currentProductCd=AAA_SS","AZSS902249981")</f>
        <v>AZSS902249981</v>
      </c>
      <c r="S47" s="17" t="s">
        <v>41</v>
      </c>
      <c r="T47" s="17" t="s">
        <v>42</v>
      </c>
      <c r="U47" s="17" t="s">
        <v>71</v>
      </c>
      <c r="V47" s="17" t="s">
        <v>72</v>
      </c>
      <c r="W47" s="22">
        <v>1245</v>
      </c>
      <c r="X47" s="23">
        <v>1245</v>
      </c>
      <c r="Y47" s="24">
        <v>1245</v>
      </c>
      <c r="Z47" s="25">
        <v>1245</v>
      </c>
      <c r="AA47" s="26">
        <v>0</v>
      </c>
      <c r="AB47" s="27">
        <v>0</v>
      </c>
      <c r="AC47" s="17" t="s">
        <v>45</v>
      </c>
      <c r="AD47" s="17" t="s">
        <v>46</v>
      </c>
    </row>
    <row r="48" spans="1:30" x14ac:dyDescent="0.25">
      <c r="A48" s="14" t="s">
        <v>132</v>
      </c>
      <c r="B48" s="18">
        <v>42452.121913819443</v>
      </c>
      <c r="C48" s="19">
        <v>42453</v>
      </c>
      <c r="D48" s="20">
        <v>42453</v>
      </c>
      <c r="E48" s="21">
        <v>42818</v>
      </c>
      <c r="G48" s="16" t="s">
        <v>36</v>
      </c>
      <c r="H48" s="15" t="s">
        <v>70</v>
      </c>
      <c r="I48" s="15" t="s">
        <v>38</v>
      </c>
      <c r="J48" s="17" t="s">
        <v>86</v>
      </c>
      <c r="K48" s="17" t="s">
        <v>86</v>
      </c>
      <c r="L48" s="17" t="s">
        <v>87</v>
      </c>
      <c r="M48" s="17">
        <v>2</v>
      </c>
      <c r="N48" t="str">
        <f>HYPERLINK("http://localhost:8080/operational-reports-app/redirect/?_flowId=policy-detail-flow&amp;policyId=24799349019&amp;currentProductCd=AAA_PUP_SS","AZPU902250471")</f>
        <v>AZPU902250471</v>
      </c>
      <c r="S48" s="17" t="s">
        <v>41</v>
      </c>
      <c r="T48" s="17" t="s">
        <v>42</v>
      </c>
      <c r="U48" s="17" t="s">
        <v>71</v>
      </c>
      <c r="V48" s="17" t="s">
        <v>72</v>
      </c>
      <c r="W48" s="22">
        <v>360</v>
      </c>
      <c r="X48" s="23">
        <v>360</v>
      </c>
      <c r="Y48" s="24">
        <v>360</v>
      </c>
      <c r="Z48" s="25">
        <v>360</v>
      </c>
      <c r="AA48" s="26">
        <v>0</v>
      </c>
      <c r="AB48" s="27">
        <v>0</v>
      </c>
      <c r="AC48" s="17" t="s">
        <v>45</v>
      </c>
      <c r="AD48" s="17" t="s">
        <v>46</v>
      </c>
    </row>
    <row r="49" spans="1:30" x14ac:dyDescent="0.25">
      <c r="A49" s="14" t="s">
        <v>133</v>
      </c>
      <c r="B49" s="18">
        <v>42447.616987106485</v>
      </c>
      <c r="C49" s="19">
        <v>42447</v>
      </c>
      <c r="D49" s="20">
        <v>42447</v>
      </c>
      <c r="E49" s="21">
        <v>42812</v>
      </c>
      <c r="G49" s="16" t="s">
        <v>36</v>
      </c>
      <c r="H49" s="15" t="s">
        <v>91</v>
      </c>
      <c r="I49" s="15" t="s">
        <v>49</v>
      </c>
      <c r="J49" s="17" t="s">
        <v>50</v>
      </c>
      <c r="K49" s="17" t="s">
        <v>50</v>
      </c>
      <c r="L49" s="17" t="s">
        <v>51</v>
      </c>
      <c r="M49" s="17">
        <v>1</v>
      </c>
      <c r="N49" t="str">
        <f>HYPERLINK("http://localhost:8080/operational-reports-app/redirect/?_flowId=policy-detail-flow&amp;policyId=24782850019&amp;currentProductCd=AAA_SS","DESS107005693")</f>
        <v>DESS107005693</v>
      </c>
      <c r="O49" s="17" t="s">
        <v>52</v>
      </c>
      <c r="P49" s="28">
        <v>42401.169307453703</v>
      </c>
      <c r="Q49" s="17" t="s">
        <v>53</v>
      </c>
      <c r="S49" s="17" t="s">
        <v>41</v>
      </c>
      <c r="T49" s="17" t="s">
        <v>42</v>
      </c>
      <c r="U49" s="17" t="s">
        <v>54</v>
      </c>
      <c r="V49" s="17" t="s">
        <v>134</v>
      </c>
      <c r="W49" s="22">
        <v>1829</v>
      </c>
      <c r="X49" s="23">
        <v>1829</v>
      </c>
      <c r="Y49" s="24">
        <v>1829</v>
      </c>
      <c r="Z49" s="25">
        <v>1829</v>
      </c>
      <c r="AA49" s="26">
        <v>0</v>
      </c>
      <c r="AB49" s="27">
        <v>0</v>
      </c>
      <c r="AC49" s="17" t="s">
        <v>62</v>
      </c>
      <c r="AD49" s="17" t="s">
        <v>63</v>
      </c>
    </row>
    <row r="50" spans="1:30" x14ac:dyDescent="0.25">
      <c r="A50" s="14" t="s">
        <v>135</v>
      </c>
      <c r="B50" s="18">
        <v>42446.598791574077</v>
      </c>
      <c r="C50" s="19">
        <v>42446</v>
      </c>
      <c r="D50" s="20">
        <v>42446</v>
      </c>
      <c r="E50" s="21">
        <v>42811</v>
      </c>
      <c r="G50" s="16" t="s">
        <v>36</v>
      </c>
      <c r="H50" s="15" t="s">
        <v>48</v>
      </c>
      <c r="I50" s="15" t="s">
        <v>49</v>
      </c>
      <c r="J50" s="17" t="s">
        <v>50</v>
      </c>
      <c r="K50" s="17" t="s">
        <v>50</v>
      </c>
      <c r="L50" s="17" t="s">
        <v>51</v>
      </c>
      <c r="M50" s="17">
        <v>1</v>
      </c>
      <c r="N50" t="str">
        <f>HYPERLINK("http://localhost:8080/operational-reports-app/redirect/?_flowId=policy-detail-flow&amp;policyId=24782534004&amp;currentProductCd=AAA_SS","NJSS107005688")</f>
        <v>NJSS107005688</v>
      </c>
      <c r="O50" s="17" t="s">
        <v>52</v>
      </c>
      <c r="P50" s="28">
        <v>42401.169266412035</v>
      </c>
      <c r="Q50" s="17" t="s">
        <v>53</v>
      </c>
      <c r="S50" s="17" t="s">
        <v>41</v>
      </c>
      <c r="T50" s="17" t="s">
        <v>42</v>
      </c>
      <c r="U50" s="17" t="s">
        <v>54</v>
      </c>
      <c r="V50" s="17" t="s">
        <v>55</v>
      </c>
      <c r="W50" s="22">
        <v>2079</v>
      </c>
      <c r="X50" s="23">
        <v>2079</v>
      </c>
      <c r="Y50" s="24">
        <v>2079</v>
      </c>
      <c r="Z50" s="25">
        <v>2079</v>
      </c>
      <c r="AA50" s="26">
        <v>0</v>
      </c>
      <c r="AB50" s="27">
        <v>0</v>
      </c>
      <c r="AC50" s="17" t="s">
        <v>62</v>
      </c>
      <c r="AD50" s="17" t="s">
        <v>63</v>
      </c>
    </row>
    <row r="51" spans="1:30" x14ac:dyDescent="0.25">
      <c r="A51" s="14" t="s">
        <v>136</v>
      </c>
      <c r="B51" s="18">
        <v>42446.071550081018</v>
      </c>
      <c r="C51" s="19">
        <v>42446</v>
      </c>
      <c r="D51" s="20">
        <v>42446</v>
      </c>
      <c r="E51" s="21">
        <v>42811</v>
      </c>
      <c r="G51" s="16" t="s">
        <v>36</v>
      </c>
      <c r="H51" s="15" t="s">
        <v>91</v>
      </c>
      <c r="I51" s="15" t="s">
        <v>49</v>
      </c>
      <c r="J51" s="17" t="s">
        <v>50</v>
      </c>
      <c r="K51" s="17" t="s">
        <v>50</v>
      </c>
      <c r="L51" s="17" t="s">
        <v>51</v>
      </c>
      <c r="M51" s="17">
        <v>1</v>
      </c>
      <c r="N51" t="str">
        <f>HYPERLINK("http://localhost:8080/operational-reports-app/redirect/?_flowId=policy-detail-flow&amp;policyId=24782697006&amp;currentProductCd=AAA_SS","DESS107005698")</f>
        <v>DESS107005698</v>
      </c>
      <c r="O51" s="17" t="s">
        <v>52</v>
      </c>
      <c r="P51" s="28">
        <v>42401.169358611114</v>
      </c>
      <c r="Q51" s="17" t="s">
        <v>53</v>
      </c>
      <c r="S51" s="17" t="s">
        <v>41</v>
      </c>
      <c r="T51" s="17" t="s">
        <v>42</v>
      </c>
      <c r="U51" s="17" t="s">
        <v>54</v>
      </c>
      <c r="V51" s="17" t="s">
        <v>55</v>
      </c>
      <c r="W51" s="22">
        <v>3037</v>
      </c>
      <c r="X51" s="23">
        <v>3037</v>
      </c>
      <c r="Y51" s="24">
        <v>3037</v>
      </c>
      <c r="Z51" s="25">
        <v>3037</v>
      </c>
      <c r="AA51" s="26">
        <v>0</v>
      </c>
      <c r="AB51" s="27">
        <v>0</v>
      </c>
      <c r="AC51" s="17" t="s">
        <v>121</v>
      </c>
      <c r="AD51" s="17" t="s">
        <v>122</v>
      </c>
    </row>
    <row r="52" spans="1:30" x14ac:dyDescent="0.25">
      <c r="A52" s="14" t="s">
        <v>137</v>
      </c>
      <c r="B52" s="18">
        <v>42452.636014953707</v>
      </c>
      <c r="C52" s="19">
        <v>42446</v>
      </c>
      <c r="D52" s="20">
        <v>42446</v>
      </c>
      <c r="E52" s="21">
        <v>42811</v>
      </c>
      <c r="G52" s="16" t="s">
        <v>36</v>
      </c>
      <c r="H52" s="15" t="s">
        <v>48</v>
      </c>
      <c r="I52" s="15" t="s">
        <v>49</v>
      </c>
      <c r="J52" s="17" t="s">
        <v>50</v>
      </c>
      <c r="K52" s="17" t="s">
        <v>50</v>
      </c>
      <c r="L52" s="17" t="s">
        <v>51</v>
      </c>
      <c r="M52" s="17">
        <v>1</v>
      </c>
      <c r="N52" t="str">
        <f>HYPERLINK("http://localhost:8080/operational-reports-app/redirect/?_flowId=policy-detail-flow&amp;policyId=24782946003&amp;currentProductCd=AAA_SS","NJSS107005734")</f>
        <v>NJSS107005734</v>
      </c>
      <c r="O52" s="17" t="s">
        <v>52</v>
      </c>
      <c r="P52" s="28">
        <v>42402.29158946759</v>
      </c>
      <c r="Q52" s="17" t="s">
        <v>53</v>
      </c>
      <c r="S52" s="17" t="s">
        <v>41</v>
      </c>
      <c r="T52" s="17" t="s">
        <v>42</v>
      </c>
      <c r="U52" s="17" t="s">
        <v>54</v>
      </c>
      <c r="V52" s="17" t="s">
        <v>55</v>
      </c>
      <c r="W52" s="22">
        <v>3308</v>
      </c>
      <c r="X52" s="23">
        <v>3308</v>
      </c>
      <c r="Y52" s="24">
        <v>3308</v>
      </c>
      <c r="Z52" s="25">
        <v>3308</v>
      </c>
      <c r="AA52" s="26">
        <v>0</v>
      </c>
      <c r="AB52" s="27">
        <v>0</v>
      </c>
      <c r="AC52" s="17" t="s">
        <v>56</v>
      </c>
      <c r="AD52" s="17" t="s">
        <v>57</v>
      </c>
    </row>
    <row r="53" spans="1:30" x14ac:dyDescent="0.25">
      <c r="A53" s="14" t="s">
        <v>138</v>
      </c>
      <c r="B53" s="18">
        <v>42451.977824849535</v>
      </c>
      <c r="C53" s="19">
        <v>42451</v>
      </c>
      <c r="D53" s="20">
        <v>42451</v>
      </c>
      <c r="E53" s="21">
        <v>42816</v>
      </c>
      <c r="G53" s="16" t="s">
        <v>36</v>
      </c>
      <c r="H53" s="15" t="s">
        <v>37</v>
      </c>
      <c r="I53" s="15" t="s">
        <v>38</v>
      </c>
      <c r="J53" s="17" t="s">
        <v>39</v>
      </c>
      <c r="K53" s="17" t="s">
        <v>39</v>
      </c>
      <c r="L53" s="17" t="s">
        <v>40</v>
      </c>
      <c r="M53" s="17">
        <v>1</v>
      </c>
      <c r="N53" t="str">
        <f>HYPERLINK("http://localhost:8080/operational-reports-app/redirect/?_flowId=policy-detail-flow&amp;policyId=24799349003&amp;currentProductCd=AAA_HO_SS","CTD3902250454")</f>
        <v>CTD3902250454</v>
      </c>
      <c r="S53" s="17" t="s">
        <v>41</v>
      </c>
      <c r="T53" s="17" t="s">
        <v>42</v>
      </c>
      <c r="U53" s="17" t="s">
        <v>43</v>
      </c>
      <c r="V53" s="17" t="s">
        <v>44</v>
      </c>
      <c r="W53" s="22">
        <v>351</v>
      </c>
      <c r="X53" s="23">
        <v>351</v>
      </c>
      <c r="Y53" s="24">
        <v>351</v>
      </c>
      <c r="Z53" s="25">
        <v>702</v>
      </c>
      <c r="AA53" s="26">
        <v>0</v>
      </c>
      <c r="AB53" s="27">
        <v>0</v>
      </c>
      <c r="AC53" s="17" t="s">
        <v>45</v>
      </c>
      <c r="AD53" s="17" t="s">
        <v>46</v>
      </c>
    </row>
    <row r="54" spans="1:30" x14ac:dyDescent="0.25">
      <c r="A54" s="14" t="s">
        <v>139</v>
      </c>
      <c r="B54" s="18">
        <v>42459.428170219908</v>
      </c>
      <c r="C54" s="19">
        <v>42459</v>
      </c>
      <c r="D54" s="20">
        <v>42448</v>
      </c>
      <c r="E54" s="21">
        <v>42813</v>
      </c>
      <c r="G54" s="16" t="s">
        <v>36</v>
      </c>
      <c r="H54" s="15" t="s">
        <v>70</v>
      </c>
      <c r="I54" s="15" t="s">
        <v>74</v>
      </c>
      <c r="J54" s="17" t="s">
        <v>50</v>
      </c>
      <c r="K54" s="17" t="s">
        <v>50</v>
      </c>
      <c r="L54" s="17" t="s">
        <v>51</v>
      </c>
      <c r="M54" s="17">
        <v>1</v>
      </c>
      <c r="N54" t="str">
        <f>HYPERLINK("http://localhost:8080/operational-reports-app/redirect/?_flowId=policy-detail-flow&amp;policyId=24787176002&amp;currentProductCd=AAA_SS","AZSS902249951")</f>
        <v>AZSS902249951</v>
      </c>
      <c r="S54" s="17" t="s">
        <v>41</v>
      </c>
      <c r="T54" s="17" t="s">
        <v>42</v>
      </c>
      <c r="U54" s="17" t="s">
        <v>71</v>
      </c>
      <c r="V54" s="17" t="s">
        <v>81</v>
      </c>
      <c r="W54" s="22">
        <v>0</v>
      </c>
      <c r="X54" s="23">
        <v>2415</v>
      </c>
      <c r="Y54" s="24">
        <v>2415</v>
      </c>
      <c r="Z54" s="25">
        <v>2415</v>
      </c>
      <c r="AA54" s="26">
        <v>0</v>
      </c>
      <c r="AB54" s="27">
        <v>0</v>
      </c>
      <c r="AC54" s="17" t="s">
        <v>140</v>
      </c>
      <c r="AD54" s="17" t="s">
        <v>141</v>
      </c>
    </row>
    <row r="55" spans="1:30" x14ac:dyDescent="0.25">
      <c r="A55" s="14" t="s">
        <v>142</v>
      </c>
      <c r="B55" s="18">
        <v>42448.935192893521</v>
      </c>
      <c r="C55" s="19">
        <v>42448</v>
      </c>
      <c r="D55" s="20">
        <v>42448</v>
      </c>
      <c r="E55" s="21">
        <v>42813</v>
      </c>
      <c r="G55" s="16" t="s">
        <v>36</v>
      </c>
      <c r="H55" s="15" t="s">
        <v>70</v>
      </c>
      <c r="I55" s="15" t="s">
        <v>38</v>
      </c>
      <c r="J55" s="17" t="s">
        <v>50</v>
      </c>
      <c r="K55" s="17" t="s">
        <v>50</v>
      </c>
      <c r="L55" s="17" t="s">
        <v>51</v>
      </c>
      <c r="M55" s="17">
        <v>1</v>
      </c>
      <c r="N55" t="str">
        <f>HYPERLINK("http://localhost:8080/operational-reports-app/redirect/?_flowId=policy-detail-flow&amp;policyId=24787176002&amp;currentProductCd=AAA_SS","AZSS902249951")</f>
        <v>AZSS902249951</v>
      </c>
      <c r="S55" s="17" t="s">
        <v>41</v>
      </c>
      <c r="T55" s="17" t="s">
        <v>42</v>
      </c>
      <c r="U55" s="17" t="s">
        <v>71</v>
      </c>
      <c r="V55" s="17" t="s">
        <v>81</v>
      </c>
      <c r="W55" s="22">
        <v>2415</v>
      </c>
      <c r="X55" s="23">
        <v>2415</v>
      </c>
      <c r="Y55" s="24">
        <v>2415</v>
      </c>
      <c r="Z55" s="25">
        <v>2415</v>
      </c>
      <c r="AA55" s="26">
        <v>0</v>
      </c>
      <c r="AB55" s="27">
        <v>0</v>
      </c>
      <c r="AC55" s="17" t="s">
        <v>140</v>
      </c>
      <c r="AD55" s="17" t="s">
        <v>141</v>
      </c>
    </row>
    <row r="56" spans="1:30" x14ac:dyDescent="0.25">
      <c r="A56" s="14" t="s">
        <v>143</v>
      </c>
      <c r="B56" s="18">
        <v>42459.42816974537</v>
      </c>
      <c r="C56" s="19">
        <v>42459</v>
      </c>
      <c r="D56" s="20">
        <v>42448</v>
      </c>
      <c r="E56" s="21">
        <v>42813</v>
      </c>
      <c r="G56" s="16" t="s">
        <v>36</v>
      </c>
      <c r="H56" s="15" t="s">
        <v>97</v>
      </c>
      <c r="I56" s="15" t="s">
        <v>74</v>
      </c>
      <c r="J56" s="17" t="s">
        <v>50</v>
      </c>
      <c r="K56" s="17" t="s">
        <v>50</v>
      </c>
      <c r="L56" s="17" t="s">
        <v>51</v>
      </c>
      <c r="M56" s="17">
        <v>1</v>
      </c>
      <c r="N56" t="str">
        <f>HYPERLINK("http://localhost:8080/operational-reports-app/redirect/?_flowId=policy-detail-flow&amp;policyId=24787176006&amp;currentProductCd=AAA_SS","VASS902249955")</f>
        <v>VASS902249955</v>
      </c>
      <c r="S56" s="17" t="s">
        <v>41</v>
      </c>
      <c r="T56" s="17" t="s">
        <v>144</v>
      </c>
      <c r="U56" s="17" t="s">
        <v>145</v>
      </c>
      <c r="V56" s="17" t="s">
        <v>146</v>
      </c>
      <c r="W56" s="22">
        <v>0</v>
      </c>
      <c r="X56" s="23">
        <v>1366</v>
      </c>
      <c r="Y56" s="24">
        <v>1366</v>
      </c>
      <c r="Z56" s="25">
        <v>1366</v>
      </c>
      <c r="AA56" s="26">
        <v>0</v>
      </c>
      <c r="AB56" s="27">
        <v>0</v>
      </c>
      <c r="AC56" s="17" t="s">
        <v>140</v>
      </c>
      <c r="AD56" s="17" t="s">
        <v>141</v>
      </c>
    </row>
    <row r="57" spans="1:30" x14ac:dyDescent="0.25">
      <c r="A57" s="14" t="s">
        <v>147</v>
      </c>
      <c r="B57" s="18">
        <v>42448.956568159723</v>
      </c>
      <c r="C57" s="19">
        <v>42448</v>
      </c>
      <c r="D57" s="20">
        <v>42448</v>
      </c>
      <c r="E57" s="21">
        <v>42813</v>
      </c>
      <c r="G57" s="16" t="s">
        <v>36</v>
      </c>
      <c r="H57" s="15" t="s">
        <v>97</v>
      </c>
      <c r="I57" s="15" t="s">
        <v>38</v>
      </c>
      <c r="J57" s="17" t="s">
        <v>50</v>
      </c>
      <c r="K57" s="17" t="s">
        <v>50</v>
      </c>
      <c r="L57" s="17" t="s">
        <v>51</v>
      </c>
      <c r="M57" s="17">
        <v>1</v>
      </c>
      <c r="N57" t="str">
        <f>HYPERLINK("http://localhost:8080/operational-reports-app/redirect/?_flowId=policy-detail-flow&amp;policyId=24787176006&amp;currentProductCd=AAA_SS","VASS902249955")</f>
        <v>VASS902249955</v>
      </c>
      <c r="S57" s="17" t="s">
        <v>41</v>
      </c>
      <c r="T57" s="17" t="s">
        <v>144</v>
      </c>
      <c r="U57" s="17" t="s">
        <v>145</v>
      </c>
      <c r="V57" s="17" t="s">
        <v>146</v>
      </c>
      <c r="W57" s="22">
        <v>1366</v>
      </c>
      <c r="X57" s="23">
        <v>1366</v>
      </c>
      <c r="Y57" s="24">
        <v>1366</v>
      </c>
      <c r="Z57" s="25">
        <v>1366</v>
      </c>
      <c r="AA57" s="26">
        <v>0</v>
      </c>
      <c r="AB57" s="27">
        <v>0</v>
      </c>
      <c r="AC57" s="17" t="s">
        <v>140</v>
      </c>
      <c r="AD57" s="17" t="s">
        <v>141</v>
      </c>
    </row>
    <row r="58" spans="1:30" x14ac:dyDescent="0.25">
      <c r="A58" s="14" t="s">
        <v>148</v>
      </c>
      <c r="B58" s="18">
        <v>42468.706543379631</v>
      </c>
      <c r="C58" s="19">
        <v>42468</v>
      </c>
      <c r="D58" s="20">
        <v>42427</v>
      </c>
      <c r="E58" s="21">
        <v>42793</v>
      </c>
      <c r="G58" s="16" t="s">
        <v>36</v>
      </c>
      <c r="H58" s="15" t="s">
        <v>97</v>
      </c>
      <c r="I58" s="15" t="s">
        <v>74</v>
      </c>
      <c r="J58" s="17" t="s">
        <v>39</v>
      </c>
      <c r="K58" s="17" t="s">
        <v>39</v>
      </c>
      <c r="L58" s="17" t="s">
        <v>40</v>
      </c>
      <c r="M58" s="17">
        <v>1</v>
      </c>
      <c r="N58" t="str">
        <f>HYPERLINK("http://localhost:8080/operational-reports-app/redirect/?_flowId=policy-detail-flow&amp;policyId=24786291008&amp;currentProductCd=AAA_HO_SS","VAH3902249756")</f>
        <v>VAH3902249756</v>
      </c>
      <c r="S58" s="17" t="s">
        <v>41</v>
      </c>
      <c r="T58" s="17" t="s">
        <v>42</v>
      </c>
      <c r="U58" s="17" t="s">
        <v>54</v>
      </c>
      <c r="V58" s="17" t="s">
        <v>75</v>
      </c>
      <c r="W58" s="22">
        <v>0</v>
      </c>
      <c r="X58" s="23">
        <v>726</v>
      </c>
      <c r="Y58" s="24">
        <v>726</v>
      </c>
      <c r="Z58" s="25">
        <v>2486</v>
      </c>
      <c r="AA58" s="26">
        <v>0</v>
      </c>
      <c r="AB58" s="27">
        <v>0</v>
      </c>
      <c r="AC58" s="17" t="s">
        <v>76</v>
      </c>
      <c r="AD58" s="17" t="s">
        <v>77</v>
      </c>
    </row>
    <row r="59" spans="1:30" x14ac:dyDescent="0.25">
      <c r="A59" s="14" t="s">
        <v>149</v>
      </c>
      <c r="B59" s="18">
        <v>42427.248710127315</v>
      </c>
      <c r="C59" s="19">
        <v>42427</v>
      </c>
      <c r="D59" s="20">
        <v>42427</v>
      </c>
      <c r="E59" s="21">
        <v>42793</v>
      </c>
      <c r="G59" s="16" t="s">
        <v>36</v>
      </c>
      <c r="H59" s="15" t="s">
        <v>97</v>
      </c>
      <c r="I59" s="15" t="s">
        <v>38</v>
      </c>
      <c r="J59" s="17" t="s">
        <v>39</v>
      </c>
      <c r="K59" s="17" t="s">
        <v>39</v>
      </c>
      <c r="L59" s="17" t="s">
        <v>40</v>
      </c>
      <c r="M59" s="17">
        <v>1</v>
      </c>
      <c r="N59" t="str">
        <f>HYPERLINK("http://localhost:8080/operational-reports-app/redirect/?_flowId=policy-detail-flow&amp;policyId=24786291008&amp;currentProductCd=AAA_HO_SS","VAH3902249756")</f>
        <v>VAH3902249756</v>
      </c>
      <c r="S59" s="17" t="s">
        <v>41</v>
      </c>
      <c r="T59" s="17" t="s">
        <v>42</v>
      </c>
      <c r="U59" s="17" t="s">
        <v>54</v>
      </c>
      <c r="V59" s="17" t="s">
        <v>75</v>
      </c>
      <c r="W59" s="22">
        <v>726</v>
      </c>
      <c r="X59" s="23">
        <v>726</v>
      </c>
      <c r="Y59" s="24">
        <v>726</v>
      </c>
      <c r="Z59" s="25">
        <v>2486</v>
      </c>
      <c r="AA59" s="26">
        <v>0</v>
      </c>
      <c r="AB59" s="27">
        <v>0</v>
      </c>
      <c r="AC59" s="17" t="s">
        <v>76</v>
      </c>
      <c r="AD59" s="17" t="s">
        <v>77</v>
      </c>
    </row>
    <row r="60" spans="1:30" x14ac:dyDescent="0.25">
      <c r="A60" s="14" t="s">
        <v>150</v>
      </c>
      <c r="B60" s="18">
        <v>42446.070207986108</v>
      </c>
      <c r="C60" s="19">
        <v>42446</v>
      </c>
      <c r="D60" s="20">
        <v>42446</v>
      </c>
      <c r="E60" s="21">
        <v>42811</v>
      </c>
      <c r="G60" s="16" t="s">
        <v>36</v>
      </c>
      <c r="H60" s="15" t="s">
        <v>91</v>
      </c>
      <c r="I60" s="15" t="s">
        <v>49</v>
      </c>
      <c r="J60" s="17" t="s">
        <v>50</v>
      </c>
      <c r="K60" s="17" t="s">
        <v>50</v>
      </c>
      <c r="L60" s="17" t="s">
        <v>51</v>
      </c>
      <c r="M60" s="17">
        <v>1</v>
      </c>
      <c r="N60" t="str">
        <f>HYPERLINK("http://localhost:8080/operational-reports-app/redirect/?_flowId=policy-detail-flow&amp;policyId=24782534001&amp;currentProductCd=AAA_SS","DESS107005709")</f>
        <v>DESS107005709</v>
      </c>
      <c r="O60" s="17" t="s">
        <v>52</v>
      </c>
      <c r="P60" s="28">
        <v>42401.169465636573</v>
      </c>
      <c r="Q60" s="17" t="s">
        <v>53</v>
      </c>
      <c r="S60" s="17" t="s">
        <v>41</v>
      </c>
      <c r="T60" s="17" t="s">
        <v>42</v>
      </c>
      <c r="U60" s="17" t="s">
        <v>54</v>
      </c>
      <c r="V60" s="17" t="s">
        <v>151</v>
      </c>
      <c r="W60" s="22">
        <v>2280</v>
      </c>
      <c r="X60" s="23">
        <v>2280</v>
      </c>
      <c r="Y60" s="24">
        <v>2280</v>
      </c>
      <c r="Z60" s="25">
        <v>2280</v>
      </c>
      <c r="AA60" s="26">
        <v>0</v>
      </c>
      <c r="AB60" s="27">
        <v>0</v>
      </c>
      <c r="AC60" s="17" t="s">
        <v>121</v>
      </c>
      <c r="AD60" s="17" t="s">
        <v>122</v>
      </c>
    </row>
    <row r="61" spans="1:30" x14ac:dyDescent="0.25">
      <c r="A61" s="14" t="s">
        <v>152</v>
      </c>
      <c r="B61" s="18">
        <v>42451.765429317129</v>
      </c>
      <c r="C61" s="19">
        <v>42451</v>
      </c>
      <c r="D61" s="20">
        <v>42451</v>
      </c>
      <c r="E61" s="21">
        <v>42816</v>
      </c>
      <c r="G61" s="16" t="s">
        <v>36</v>
      </c>
      <c r="H61" s="15" t="s">
        <v>65</v>
      </c>
      <c r="I61" s="15" t="s">
        <v>38</v>
      </c>
      <c r="J61" s="17" t="s">
        <v>66</v>
      </c>
      <c r="K61" s="17" t="s">
        <v>66</v>
      </c>
      <c r="L61" s="17" t="s">
        <v>40</v>
      </c>
      <c r="M61" s="17">
        <v>1</v>
      </c>
      <c r="N61" t="str">
        <f>HYPERLINK("http://localhost:8080/operational-reports-app/redirect/?_flowId=policy-detail-flow&amp;policyId=24803338000&amp;currentProductCd=AAA_HO_CA","CAH3902250860")</f>
        <v>CAH3902250860</v>
      </c>
      <c r="S61" s="17" t="s">
        <v>41</v>
      </c>
      <c r="T61" s="17" t="s">
        <v>42</v>
      </c>
      <c r="U61" s="17" t="s">
        <v>67</v>
      </c>
      <c r="V61" s="17" t="s">
        <v>68</v>
      </c>
      <c r="W61" s="22">
        <v>313</v>
      </c>
      <c r="X61" s="23">
        <v>313</v>
      </c>
      <c r="Y61" s="24">
        <v>313</v>
      </c>
      <c r="Z61" s="25">
        <v>313</v>
      </c>
      <c r="AA61" s="26">
        <v>0</v>
      </c>
      <c r="AB61" s="27">
        <v>0</v>
      </c>
      <c r="AC61" s="17" t="s">
        <v>45</v>
      </c>
      <c r="AD61" s="17" t="s">
        <v>46</v>
      </c>
    </row>
    <row r="62" spans="1:30" x14ac:dyDescent="0.25">
      <c r="A62" s="14" t="s">
        <v>153</v>
      </c>
      <c r="B62" s="18">
        <v>42452.090329791667</v>
      </c>
      <c r="C62" s="19">
        <v>42452</v>
      </c>
      <c r="D62" s="20">
        <v>42452</v>
      </c>
      <c r="E62" s="21">
        <v>42817</v>
      </c>
      <c r="G62" s="16" t="s">
        <v>36</v>
      </c>
      <c r="H62" s="15" t="s">
        <v>37</v>
      </c>
      <c r="I62" s="15" t="s">
        <v>38</v>
      </c>
      <c r="J62" s="17" t="s">
        <v>39</v>
      </c>
      <c r="K62" s="17" t="s">
        <v>39</v>
      </c>
      <c r="L62" s="17" t="s">
        <v>40</v>
      </c>
      <c r="M62" s="17">
        <v>1</v>
      </c>
      <c r="N62" t="str">
        <f>HYPERLINK("http://localhost:8080/operational-reports-app/redirect/?_flowId=policy-detail-flow&amp;policyId=24799349009&amp;currentProductCd=AAA_HO_SS","CTD3902250461")</f>
        <v>CTD3902250461</v>
      </c>
      <c r="S62" s="17" t="s">
        <v>41</v>
      </c>
      <c r="T62" s="17" t="s">
        <v>42</v>
      </c>
      <c r="U62" s="17" t="s">
        <v>43</v>
      </c>
      <c r="V62" s="17" t="s">
        <v>44</v>
      </c>
      <c r="W62" s="22">
        <v>347</v>
      </c>
      <c r="X62" s="23">
        <v>347</v>
      </c>
      <c r="Y62" s="24">
        <v>347</v>
      </c>
      <c r="Z62" s="25">
        <v>694</v>
      </c>
      <c r="AA62" s="26">
        <v>0</v>
      </c>
      <c r="AB62" s="27">
        <v>0</v>
      </c>
      <c r="AC62" s="17" t="s">
        <v>45</v>
      </c>
      <c r="AD62" s="17" t="s">
        <v>46</v>
      </c>
    </row>
    <row r="63" spans="1:30" x14ac:dyDescent="0.25">
      <c r="A63" s="14" t="s">
        <v>154</v>
      </c>
      <c r="B63" s="18">
        <v>42446.60071726852</v>
      </c>
      <c r="C63" s="19">
        <v>42446</v>
      </c>
      <c r="D63" s="20">
        <v>42446</v>
      </c>
      <c r="E63" s="21">
        <v>42811</v>
      </c>
      <c r="G63" s="16" t="s">
        <v>36</v>
      </c>
      <c r="H63" s="15" t="s">
        <v>48</v>
      </c>
      <c r="I63" s="15" t="s">
        <v>49</v>
      </c>
      <c r="J63" s="17" t="s">
        <v>50</v>
      </c>
      <c r="K63" s="17" t="s">
        <v>50</v>
      </c>
      <c r="L63" s="17" t="s">
        <v>51</v>
      </c>
      <c r="M63" s="17">
        <v>1</v>
      </c>
      <c r="N63" t="str">
        <f>HYPERLINK("http://localhost:8080/operational-reports-app/redirect/?_flowId=policy-detail-flow&amp;policyId=24782850003&amp;currentProductCd=AAA_SS","NJSS107005722")</f>
        <v>NJSS107005722</v>
      </c>
      <c r="O63" s="17" t="s">
        <v>52</v>
      </c>
      <c r="P63" s="28">
        <v>42402.291451655095</v>
      </c>
      <c r="Q63" s="17" t="s">
        <v>53</v>
      </c>
      <c r="S63" s="17" t="s">
        <v>41</v>
      </c>
      <c r="T63" s="17" t="s">
        <v>42</v>
      </c>
      <c r="U63" s="17" t="s">
        <v>60</v>
      </c>
      <c r="V63" s="17" t="s">
        <v>61</v>
      </c>
      <c r="W63" s="22">
        <v>1569</v>
      </c>
      <c r="X63" s="23">
        <v>1569</v>
      </c>
      <c r="Y63" s="24">
        <v>1569</v>
      </c>
      <c r="Z63" s="25">
        <v>1569</v>
      </c>
      <c r="AA63" s="26">
        <v>0</v>
      </c>
      <c r="AB63" s="27">
        <v>0</v>
      </c>
      <c r="AC63" s="17" t="s">
        <v>62</v>
      </c>
      <c r="AD63" s="17" t="s">
        <v>63</v>
      </c>
    </row>
    <row r="64" spans="1:30" x14ac:dyDescent="0.25">
      <c r="A64" s="14" t="s">
        <v>155</v>
      </c>
      <c r="B64" s="18">
        <v>42452.231520370369</v>
      </c>
      <c r="C64" s="19">
        <v>42452</v>
      </c>
      <c r="D64" s="20">
        <v>42452</v>
      </c>
      <c r="E64" s="21">
        <v>42817</v>
      </c>
      <c r="G64" s="16" t="s">
        <v>36</v>
      </c>
      <c r="H64" s="15" t="s">
        <v>37</v>
      </c>
      <c r="I64" s="15" t="s">
        <v>38</v>
      </c>
      <c r="J64" s="17" t="s">
        <v>39</v>
      </c>
      <c r="K64" s="17" t="s">
        <v>39</v>
      </c>
      <c r="L64" s="17" t="s">
        <v>40</v>
      </c>
      <c r="M64" s="17">
        <v>1</v>
      </c>
      <c r="N64" t="str">
        <f>HYPERLINK("http://localhost:8080/operational-reports-app/redirect/?_flowId=policy-detail-flow&amp;policyId=24797026005&amp;currentProductCd=AAA_HO_SS","CTD3902249983")</f>
        <v>CTD3902249983</v>
      </c>
      <c r="S64" s="17" t="s">
        <v>41</v>
      </c>
      <c r="T64" s="17" t="s">
        <v>42</v>
      </c>
      <c r="U64" s="17" t="s">
        <v>43</v>
      </c>
      <c r="V64" s="17" t="s">
        <v>44</v>
      </c>
      <c r="W64" s="22">
        <v>391</v>
      </c>
      <c r="X64" s="23">
        <v>391</v>
      </c>
      <c r="Y64" s="24">
        <v>391</v>
      </c>
      <c r="Z64" s="25">
        <v>782</v>
      </c>
      <c r="AA64" s="26">
        <v>0</v>
      </c>
      <c r="AB64" s="27">
        <v>0</v>
      </c>
      <c r="AC64" s="17" t="s">
        <v>45</v>
      </c>
      <c r="AD64" s="17" t="s">
        <v>46</v>
      </c>
    </row>
    <row r="65" spans="1:30" x14ac:dyDescent="0.25">
      <c r="A65" s="14" t="s">
        <v>156</v>
      </c>
      <c r="B65" s="18">
        <v>42452.641504050924</v>
      </c>
      <c r="C65" s="19">
        <v>42453</v>
      </c>
      <c r="D65" s="20">
        <v>42446</v>
      </c>
      <c r="E65" s="21">
        <v>42811</v>
      </c>
      <c r="G65" s="16" t="s">
        <v>36</v>
      </c>
      <c r="H65" s="15" t="s">
        <v>59</v>
      </c>
      <c r="I65" s="15" t="s">
        <v>117</v>
      </c>
      <c r="J65" s="17" t="s">
        <v>50</v>
      </c>
      <c r="K65" s="17" t="s">
        <v>50</v>
      </c>
      <c r="L65" s="17" t="s">
        <v>51</v>
      </c>
      <c r="M65" s="17">
        <v>1</v>
      </c>
      <c r="N65" t="str">
        <f>HYPERLINK("http://localhost:8080/operational-reports-app/redirect/?_flowId=policy-detail-flow&amp;policyId=24804058001&amp;currentProductCd=AAA_SS","PASS107005689")</f>
        <v>PASS107005689</v>
      </c>
      <c r="O65" s="17" t="s">
        <v>52</v>
      </c>
      <c r="P65" s="28">
        <v>42401.169267569443</v>
      </c>
      <c r="Q65" s="17" t="s">
        <v>53</v>
      </c>
      <c r="S65" s="17" t="s">
        <v>41</v>
      </c>
      <c r="T65" s="17" t="s">
        <v>42</v>
      </c>
      <c r="U65" s="17" t="s">
        <v>54</v>
      </c>
      <c r="V65" s="17" t="s">
        <v>118</v>
      </c>
      <c r="W65" s="22">
        <v>13</v>
      </c>
      <c r="X65" s="23">
        <v>6090</v>
      </c>
      <c r="Y65" s="24">
        <v>6090</v>
      </c>
      <c r="Z65" s="25">
        <v>6090</v>
      </c>
      <c r="AA65" s="26">
        <v>0</v>
      </c>
      <c r="AB65" s="27">
        <v>0</v>
      </c>
      <c r="AC65" s="17" t="s">
        <v>76</v>
      </c>
      <c r="AD65" s="17" t="s">
        <v>77</v>
      </c>
    </row>
    <row r="66" spans="1:30" x14ac:dyDescent="0.25">
      <c r="A66" s="14" t="s">
        <v>157</v>
      </c>
      <c r="B66" s="18">
        <v>42427.976940532404</v>
      </c>
      <c r="C66" s="19">
        <v>42427</v>
      </c>
      <c r="D66" s="20">
        <v>42427</v>
      </c>
      <c r="E66" s="21">
        <v>42793</v>
      </c>
      <c r="G66" s="16" t="s">
        <v>36</v>
      </c>
      <c r="H66" s="15" t="s">
        <v>48</v>
      </c>
      <c r="I66" s="15" t="s">
        <v>38</v>
      </c>
      <c r="J66" s="17" t="s">
        <v>39</v>
      </c>
      <c r="K66" s="17" t="s">
        <v>39</v>
      </c>
      <c r="L66" s="17" t="s">
        <v>40</v>
      </c>
      <c r="M66" s="17">
        <v>1</v>
      </c>
      <c r="N66" t="str">
        <f>HYPERLINK("http://localhost:8080/operational-reports-app/redirect/?_flowId=policy-detail-flow&amp;policyId=24786291016&amp;currentProductCd=AAA_HO_SS","NJD3902249938")</f>
        <v>NJD3902249938</v>
      </c>
      <c r="S66" s="17" t="s">
        <v>41</v>
      </c>
      <c r="T66" s="17" t="s">
        <v>42</v>
      </c>
      <c r="U66" s="17" t="s">
        <v>54</v>
      </c>
      <c r="V66" s="17" t="s">
        <v>75</v>
      </c>
      <c r="W66" s="22">
        <v>635</v>
      </c>
      <c r="X66" s="23">
        <v>635</v>
      </c>
      <c r="Y66" s="24">
        <v>635</v>
      </c>
      <c r="Z66" s="25">
        <v>2455</v>
      </c>
      <c r="AA66" s="26">
        <v>0</v>
      </c>
      <c r="AB66" s="27">
        <v>0</v>
      </c>
      <c r="AC66" s="17" t="s">
        <v>76</v>
      </c>
      <c r="AD66" s="17" t="s">
        <v>77</v>
      </c>
    </row>
    <row r="67" spans="1:30" x14ac:dyDescent="0.25">
      <c r="A67" s="14" t="s">
        <v>158</v>
      </c>
      <c r="B67" s="18">
        <v>42439.596619328702</v>
      </c>
      <c r="C67" s="19">
        <v>42439</v>
      </c>
      <c r="D67" s="20">
        <v>42427</v>
      </c>
      <c r="E67" s="21">
        <v>42793</v>
      </c>
      <c r="G67" s="16" t="s">
        <v>36</v>
      </c>
      <c r="H67" s="15" t="s">
        <v>48</v>
      </c>
      <c r="I67" s="15" t="s">
        <v>74</v>
      </c>
      <c r="J67" s="17" t="s">
        <v>39</v>
      </c>
      <c r="K67" s="17" t="s">
        <v>39</v>
      </c>
      <c r="L67" s="17" t="s">
        <v>40</v>
      </c>
      <c r="M67" s="17">
        <v>1</v>
      </c>
      <c r="N67" t="str">
        <f>HYPERLINK("http://localhost:8080/operational-reports-app/redirect/?_flowId=policy-detail-flow&amp;policyId=24786291016&amp;currentProductCd=AAA_HO_SS","NJD3902249938")</f>
        <v>NJD3902249938</v>
      </c>
      <c r="S67" s="17" t="s">
        <v>41</v>
      </c>
      <c r="T67" s="17" t="s">
        <v>42</v>
      </c>
      <c r="U67" s="17" t="s">
        <v>54</v>
      </c>
      <c r="V67" s="17" t="s">
        <v>75</v>
      </c>
      <c r="W67" s="22">
        <v>0</v>
      </c>
      <c r="X67" s="23">
        <v>635</v>
      </c>
      <c r="Y67" s="24">
        <v>635</v>
      </c>
      <c r="Z67" s="25">
        <v>2455</v>
      </c>
      <c r="AA67" s="26">
        <v>0</v>
      </c>
      <c r="AB67" s="27">
        <v>0</v>
      </c>
      <c r="AC67" s="17" t="s">
        <v>76</v>
      </c>
      <c r="AD67" s="17" t="s">
        <v>77</v>
      </c>
    </row>
    <row r="68" spans="1:30" x14ac:dyDescent="0.25">
      <c r="A68" s="14" t="s">
        <v>159</v>
      </c>
      <c r="B68" s="18">
        <v>42451.978205266205</v>
      </c>
      <c r="C68" s="19">
        <v>42451</v>
      </c>
      <c r="D68" s="20">
        <v>42451</v>
      </c>
      <c r="E68" s="21">
        <v>42816</v>
      </c>
      <c r="G68" s="16" t="s">
        <v>36</v>
      </c>
      <c r="H68" s="15" t="s">
        <v>65</v>
      </c>
      <c r="I68" s="15" t="s">
        <v>38</v>
      </c>
      <c r="J68" s="17" t="s">
        <v>66</v>
      </c>
      <c r="K68" s="17" t="s">
        <v>66</v>
      </c>
      <c r="L68" s="17" t="s">
        <v>40</v>
      </c>
      <c r="M68" s="17">
        <v>1</v>
      </c>
      <c r="N68" t="str">
        <f>HYPERLINK("http://localhost:8080/operational-reports-app/redirect/?_flowId=policy-detail-flow&amp;policyId=24799349001&amp;currentProductCd=AAA_HO_CA","CAH3902250455")</f>
        <v>CAH3902250455</v>
      </c>
      <c r="S68" s="17" t="s">
        <v>41</v>
      </c>
      <c r="T68" s="17" t="s">
        <v>42</v>
      </c>
      <c r="U68" s="17" t="s">
        <v>67</v>
      </c>
      <c r="V68" s="17" t="s">
        <v>68</v>
      </c>
      <c r="W68" s="22">
        <v>313</v>
      </c>
      <c r="X68" s="23">
        <v>313</v>
      </c>
      <c r="Y68" s="24">
        <v>313</v>
      </c>
      <c r="Z68" s="25">
        <v>313</v>
      </c>
      <c r="AA68" s="26">
        <v>0</v>
      </c>
      <c r="AB68" s="27">
        <v>0</v>
      </c>
      <c r="AC68" s="17" t="s">
        <v>45</v>
      </c>
      <c r="AD68" s="17" t="s">
        <v>46</v>
      </c>
    </row>
    <row r="69" spans="1:30" x14ac:dyDescent="0.25">
      <c r="A69" s="14" t="s">
        <v>160</v>
      </c>
      <c r="B69" s="18">
        <v>42446.077916631948</v>
      </c>
      <c r="C69" s="19">
        <v>42446</v>
      </c>
      <c r="D69" s="20">
        <v>42446</v>
      </c>
      <c r="E69" s="21">
        <v>42811</v>
      </c>
      <c r="G69" s="16" t="s">
        <v>36</v>
      </c>
      <c r="H69" s="15" t="s">
        <v>48</v>
      </c>
      <c r="I69" s="15" t="s">
        <v>49</v>
      </c>
      <c r="J69" s="17" t="s">
        <v>50</v>
      </c>
      <c r="K69" s="17" t="s">
        <v>50</v>
      </c>
      <c r="L69" s="17" t="s">
        <v>51</v>
      </c>
      <c r="M69" s="17">
        <v>1</v>
      </c>
      <c r="N69" t="str">
        <f>HYPERLINK("http://localhost:8080/operational-reports-app/redirect/?_flowId=policy-detail-flow&amp;policyId=24782850012&amp;currentProductCd=AAA_SS","NJSS107005735")</f>
        <v>NJSS107005735</v>
      </c>
      <c r="O69" s="17" t="s">
        <v>52</v>
      </c>
      <c r="P69" s="28">
        <v>42402.291593287038</v>
      </c>
      <c r="Q69" s="17" t="s">
        <v>53</v>
      </c>
      <c r="S69" s="17" t="s">
        <v>41</v>
      </c>
      <c r="T69" s="17" t="s">
        <v>42</v>
      </c>
      <c r="U69" s="17" t="s">
        <v>54</v>
      </c>
      <c r="V69" s="17" t="s">
        <v>108</v>
      </c>
      <c r="W69" s="22">
        <v>2108</v>
      </c>
      <c r="X69" s="23">
        <v>2108</v>
      </c>
      <c r="Y69" s="24">
        <v>2108</v>
      </c>
      <c r="Z69" s="25">
        <v>2108</v>
      </c>
      <c r="AA69" s="26">
        <v>0</v>
      </c>
      <c r="AB69" s="27">
        <v>0</v>
      </c>
      <c r="AC69" s="17" t="s">
        <v>109</v>
      </c>
      <c r="AD69" s="17" t="s">
        <v>110</v>
      </c>
    </row>
    <row r="70" spans="1:30" x14ac:dyDescent="0.25">
      <c r="A70" s="14" t="s">
        <v>161</v>
      </c>
      <c r="B70" s="18">
        <v>42446.078573506944</v>
      </c>
      <c r="C70" s="19">
        <v>42446</v>
      </c>
      <c r="D70" s="20">
        <v>42446</v>
      </c>
      <c r="E70" s="21">
        <v>42811</v>
      </c>
      <c r="G70" s="16" t="s">
        <v>36</v>
      </c>
      <c r="H70" s="15" t="s">
        <v>48</v>
      </c>
      <c r="I70" s="15" t="s">
        <v>49</v>
      </c>
      <c r="J70" s="17" t="s">
        <v>50</v>
      </c>
      <c r="K70" s="17" t="s">
        <v>50</v>
      </c>
      <c r="L70" s="17" t="s">
        <v>51</v>
      </c>
      <c r="M70" s="17">
        <v>1</v>
      </c>
      <c r="N70" t="str">
        <f>HYPERLINK("http://localhost:8080/operational-reports-app/redirect/?_flowId=policy-detail-flow&amp;policyId=24785150028&amp;currentProductCd=AAA_SS","NJSS107005697")</f>
        <v>NJSS107005697</v>
      </c>
      <c r="O70" s="17" t="s">
        <v>52</v>
      </c>
      <c r="P70" s="28">
        <v>42401.169346111114</v>
      </c>
      <c r="Q70" s="17" t="s">
        <v>53</v>
      </c>
      <c r="S70" s="17" t="s">
        <v>41</v>
      </c>
      <c r="T70" s="17" t="s">
        <v>42</v>
      </c>
      <c r="U70" s="17" t="s">
        <v>54</v>
      </c>
      <c r="V70" s="17" t="s">
        <v>55</v>
      </c>
      <c r="W70" s="22">
        <v>2082</v>
      </c>
      <c r="X70" s="23">
        <v>2082</v>
      </c>
      <c r="Y70" s="24">
        <v>2082</v>
      </c>
      <c r="Z70" s="25">
        <v>2082</v>
      </c>
      <c r="AA70" s="26">
        <v>0</v>
      </c>
      <c r="AB70" s="27">
        <v>0</v>
      </c>
      <c r="AC70" s="17" t="s">
        <v>109</v>
      </c>
      <c r="AD70" s="17" t="s">
        <v>110</v>
      </c>
    </row>
    <row r="71" spans="1:30" x14ac:dyDescent="0.25">
      <c r="A71" s="14" t="s">
        <v>162</v>
      </c>
      <c r="B71" s="18">
        <v>42452.238685613425</v>
      </c>
      <c r="C71" s="19">
        <v>42452</v>
      </c>
      <c r="D71" s="20">
        <v>42452</v>
      </c>
      <c r="E71" s="21">
        <v>42817</v>
      </c>
      <c r="G71" s="16" t="s">
        <v>36</v>
      </c>
      <c r="H71" s="15" t="s">
        <v>70</v>
      </c>
      <c r="I71" s="15" t="s">
        <v>38</v>
      </c>
      <c r="J71" s="17" t="s">
        <v>39</v>
      </c>
      <c r="K71" s="17" t="s">
        <v>39</v>
      </c>
      <c r="L71" s="17" t="s">
        <v>40</v>
      </c>
      <c r="M71" s="17">
        <v>1</v>
      </c>
      <c r="N71" t="str">
        <f>HYPERLINK("http://localhost:8080/operational-reports-app/redirect/?_flowId=policy-detail-flow&amp;policyId=24797026007&amp;currentProductCd=AAA_HO_SS","AZH4902249986")</f>
        <v>AZH4902249986</v>
      </c>
      <c r="S71" s="17" t="s">
        <v>41</v>
      </c>
      <c r="T71" s="17" t="s">
        <v>42</v>
      </c>
      <c r="U71" s="17" t="s">
        <v>71</v>
      </c>
      <c r="V71" s="17" t="s">
        <v>72</v>
      </c>
      <c r="W71" s="22">
        <v>152</v>
      </c>
      <c r="X71" s="23">
        <v>152</v>
      </c>
      <c r="Y71" s="24">
        <v>152</v>
      </c>
      <c r="Z71" s="25">
        <v>304</v>
      </c>
      <c r="AA71" s="26">
        <v>0</v>
      </c>
      <c r="AB71" s="27">
        <v>0</v>
      </c>
      <c r="AC71" s="17" t="s">
        <v>45</v>
      </c>
      <c r="AD71" s="17" t="s">
        <v>46</v>
      </c>
    </row>
    <row r="72" spans="1:30" x14ac:dyDescent="0.25">
      <c r="A72" s="14" t="s">
        <v>163</v>
      </c>
      <c r="B72" s="18">
        <v>42452.155067835651</v>
      </c>
      <c r="C72" s="19">
        <v>42446</v>
      </c>
      <c r="D72" s="20">
        <v>42446</v>
      </c>
      <c r="E72" s="21">
        <v>42811</v>
      </c>
      <c r="G72" s="16" t="s">
        <v>36</v>
      </c>
      <c r="H72" s="15" t="s">
        <v>48</v>
      </c>
      <c r="I72" s="15" t="s">
        <v>49</v>
      </c>
      <c r="J72" s="17" t="s">
        <v>50</v>
      </c>
      <c r="K72" s="17" t="s">
        <v>50</v>
      </c>
      <c r="L72" s="17" t="s">
        <v>51</v>
      </c>
      <c r="M72" s="17">
        <v>1</v>
      </c>
      <c r="N72" t="str">
        <f>HYPERLINK("http://localhost:8080/operational-reports-app/redirect/?_flowId=policy-detail-flow&amp;policyId=24782850009&amp;currentProductCd=AAA_SS","NJSS107005731")</f>
        <v>NJSS107005731</v>
      </c>
      <c r="O72" s="17" t="s">
        <v>52</v>
      </c>
      <c r="P72" s="28">
        <v>42402.291558425924</v>
      </c>
      <c r="Q72" s="17" t="s">
        <v>53</v>
      </c>
      <c r="S72" s="17" t="s">
        <v>41</v>
      </c>
      <c r="T72" s="17" t="s">
        <v>42</v>
      </c>
      <c r="U72" s="17" t="s">
        <v>54</v>
      </c>
      <c r="V72" s="17" t="s">
        <v>108</v>
      </c>
      <c r="W72" s="22">
        <v>2162</v>
      </c>
      <c r="X72" s="23">
        <v>2162</v>
      </c>
      <c r="Y72" s="24">
        <v>2162</v>
      </c>
      <c r="Z72" s="25">
        <v>2162</v>
      </c>
      <c r="AA72" s="26">
        <v>0</v>
      </c>
      <c r="AB72" s="27">
        <v>0</v>
      </c>
      <c r="AC72" s="17" t="s">
        <v>76</v>
      </c>
      <c r="AD72" s="17" t="s">
        <v>77</v>
      </c>
    </row>
    <row r="73" spans="1:30" x14ac:dyDescent="0.25">
      <c r="A73" s="14" t="s">
        <v>164</v>
      </c>
      <c r="B73" s="18">
        <v>42428.028976273148</v>
      </c>
      <c r="C73" s="19">
        <v>42429</v>
      </c>
      <c r="D73" s="20">
        <v>42429</v>
      </c>
      <c r="E73" s="21">
        <v>42794</v>
      </c>
      <c r="G73" s="16" t="s">
        <v>36</v>
      </c>
      <c r="H73" s="15" t="s">
        <v>97</v>
      </c>
      <c r="I73" s="15" t="s">
        <v>38</v>
      </c>
      <c r="J73" s="17" t="s">
        <v>86</v>
      </c>
      <c r="K73" s="17" t="s">
        <v>86</v>
      </c>
      <c r="L73" s="17" t="s">
        <v>87</v>
      </c>
      <c r="M73" s="17">
        <v>2</v>
      </c>
      <c r="N73" t="str">
        <f>HYPERLINK("http://localhost:8080/operational-reports-app/redirect/?_flowId=policy-detail-flow&amp;policyId=24786291021&amp;currentProductCd=AAA_PUP_SS","VAPU902249943")</f>
        <v>VAPU902249943</v>
      </c>
      <c r="S73" s="17" t="s">
        <v>41</v>
      </c>
      <c r="T73" s="17" t="s">
        <v>42</v>
      </c>
      <c r="U73" s="17" t="s">
        <v>54</v>
      </c>
      <c r="V73" s="17" t="s">
        <v>75</v>
      </c>
      <c r="W73" s="22">
        <v>155</v>
      </c>
      <c r="X73" s="23">
        <v>155</v>
      </c>
      <c r="Y73" s="24">
        <v>155</v>
      </c>
      <c r="Z73" s="25">
        <v>155</v>
      </c>
      <c r="AA73" s="26">
        <v>0</v>
      </c>
      <c r="AB73" s="27">
        <v>0</v>
      </c>
      <c r="AC73" s="17" t="s">
        <v>76</v>
      </c>
      <c r="AD73" s="17" t="s">
        <v>77</v>
      </c>
    </row>
    <row r="74" spans="1:30" x14ac:dyDescent="0.25">
      <c r="A74" s="14" t="s">
        <v>165</v>
      </c>
      <c r="B74" s="18">
        <v>42447.618414895835</v>
      </c>
      <c r="C74" s="19">
        <v>42447</v>
      </c>
      <c r="D74" s="20">
        <v>42447</v>
      </c>
      <c r="E74" s="21">
        <v>42812</v>
      </c>
      <c r="G74" s="16" t="s">
        <v>36</v>
      </c>
      <c r="H74" s="15" t="s">
        <v>91</v>
      </c>
      <c r="I74" s="15" t="s">
        <v>49</v>
      </c>
      <c r="J74" s="17" t="s">
        <v>50</v>
      </c>
      <c r="K74" s="17" t="s">
        <v>50</v>
      </c>
      <c r="L74" s="17" t="s">
        <v>51</v>
      </c>
      <c r="M74" s="17">
        <v>1</v>
      </c>
      <c r="N74" t="str">
        <f>HYPERLINK("http://localhost:8080/operational-reports-app/redirect/?_flowId=policy-detail-flow&amp;policyId=24782697087&amp;currentProductCd=AAA_SS","DESS107005696")</f>
        <v>DESS107005696</v>
      </c>
      <c r="O74" s="17" t="s">
        <v>52</v>
      </c>
      <c r="P74" s="28">
        <v>42401.169344270835</v>
      </c>
      <c r="Q74" s="17" t="s">
        <v>53</v>
      </c>
      <c r="S74" s="17" t="s">
        <v>41</v>
      </c>
      <c r="T74" s="17" t="s">
        <v>42</v>
      </c>
      <c r="U74" s="17" t="s">
        <v>54</v>
      </c>
      <c r="V74" s="17" t="s">
        <v>55</v>
      </c>
      <c r="W74" s="22">
        <v>10219</v>
      </c>
      <c r="X74" s="23">
        <v>10219</v>
      </c>
      <c r="Y74" s="24">
        <v>10219</v>
      </c>
      <c r="Z74" s="25">
        <v>10219</v>
      </c>
      <c r="AA74" s="26">
        <v>0</v>
      </c>
      <c r="AB74" s="27">
        <v>0</v>
      </c>
      <c r="AC74" s="17" t="s">
        <v>62</v>
      </c>
      <c r="AD74" s="17" t="s">
        <v>63</v>
      </c>
    </row>
    <row r="75" spans="1:30" x14ac:dyDescent="0.25">
      <c r="A75" s="14" t="s">
        <v>166</v>
      </c>
      <c r="B75" s="18">
        <v>42446.599390752315</v>
      </c>
      <c r="C75" s="19">
        <v>42446</v>
      </c>
      <c r="D75" s="20">
        <v>42446</v>
      </c>
      <c r="E75" s="21">
        <v>42811</v>
      </c>
      <c r="G75" s="16" t="s">
        <v>36</v>
      </c>
      <c r="H75" s="15" t="s">
        <v>48</v>
      </c>
      <c r="I75" s="15" t="s">
        <v>49</v>
      </c>
      <c r="J75" s="17" t="s">
        <v>50</v>
      </c>
      <c r="K75" s="17" t="s">
        <v>50</v>
      </c>
      <c r="L75" s="17" t="s">
        <v>51</v>
      </c>
      <c r="M75" s="17">
        <v>1</v>
      </c>
      <c r="N75" t="str">
        <f>HYPERLINK("http://localhost:8080/operational-reports-app/redirect/?_flowId=policy-detail-flow&amp;policyId=24782946001&amp;currentProductCd=AAA_SS","NJSS107005729")</f>
        <v>NJSS107005729</v>
      </c>
      <c r="O75" s="17" t="s">
        <v>52</v>
      </c>
      <c r="P75" s="28">
        <v>42402.291542372688</v>
      </c>
      <c r="Q75" s="17" t="s">
        <v>53</v>
      </c>
      <c r="S75" s="17" t="s">
        <v>41</v>
      </c>
      <c r="T75" s="17" t="s">
        <v>42</v>
      </c>
      <c r="U75" s="17" t="s">
        <v>54</v>
      </c>
      <c r="V75" s="17" t="s">
        <v>55</v>
      </c>
      <c r="W75" s="22">
        <v>2616</v>
      </c>
      <c r="X75" s="23">
        <v>2616</v>
      </c>
      <c r="Y75" s="24">
        <v>2616</v>
      </c>
      <c r="Z75" s="25">
        <v>2616</v>
      </c>
      <c r="AA75" s="26">
        <v>0</v>
      </c>
      <c r="AB75" s="27">
        <v>0</v>
      </c>
      <c r="AC75" s="17" t="s">
        <v>62</v>
      </c>
      <c r="AD75" s="17" t="s">
        <v>63</v>
      </c>
    </row>
    <row r="76" spans="1:30" x14ac:dyDescent="0.25">
      <c r="A76" s="14" t="s">
        <v>167</v>
      </c>
      <c r="B76" s="18">
        <v>42451.771366458335</v>
      </c>
      <c r="C76" s="19">
        <v>42451</v>
      </c>
      <c r="D76" s="20">
        <v>42451</v>
      </c>
      <c r="E76" s="21">
        <v>42816</v>
      </c>
      <c r="G76" s="16" t="s">
        <v>36</v>
      </c>
      <c r="H76" s="15" t="s">
        <v>70</v>
      </c>
      <c r="I76" s="15" t="s">
        <v>38</v>
      </c>
      <c r="J76" s="17" t="s">
        <v>39</v>
      </c>
      <c r="K76" s="17" t="s">
        <v>39</v>
      </c>
      <c r="L76" s="17" t="s">
        <v>40</v>
      </c>
      <c r="M76" s="17">
        <v>1</v>
      </c>
      <c r="N76" t="str">
        <f>HYPERLINK("http://localhost:8080/operational-reports-app/redirect/?_flowId=policy-detail-flow&amp;policyId=24803338005&amp;currentProductCd=AAA_HO_SS","AZH4902250866")</f>
        <v>AZH4902250866</v>
      </c>
      <c r="S76" s="17" t="s">
        <v>41</v>
      </c>
      <c r="T76" s="17" t="s">
        <v>42</v>
      </c>
      <c r="U76" s="17" t="s">
        <v>71</v>
      </c>
      <c r="V76" s="17" t="s">
        <v>72</v>
      </c>
      <c r="W76" s="22">
        <v>195</v>
      </c>
      <c r="X76" s="23">
        <v>195</v>
      </c>
      <c r="Y76" s="24">
        <v>195</v>
      </c>
      <c r="Z76" s="25">
        <v>390</v>
      </c>
      <c r="AA76" s="26">
        <v>0</v>
      </c>
      <c r="AB76" s="27">
        <v>0</v>
      </c>
      <c r="AC76" s="17" t="s">
        <v>45</v>
      </c>
      <c r="AD76" s="17" t="s">
        <v>46</v>
      </c>
    </row>
    <row r="77" spans="1:30" x14ac:dyDescent="0.25">
      <c r="A77" s="14" t="s">
        <v>168</v>
      </c>
      <c r="B77" s="18">
        <v>42427.979513564816</v>
      </c>
      <c r="C77" s="19">
        <v>42427</v>
      </c>
      <c r="D77" s="20">
        <v>42427</v>
      </c>
      <c r="E77" s="21">
        <v>42793</v>
      </c>
      <c r="G77" s="16" t="s">
        <v>36</v>
      </c>
      <c r="H77" s="15" t="s">
        <v>97</v>
      </c>
      <c r="I77" s="15" t="s">
        <v>38</v>
      </c>
      <c r="J77" s="17" t="s">
        <v>86</v>
      </c>
      <c r="K77" s="17" t="s">
        <v>86</v>
      </c>
      <c r="L77" s="17" t="s">
        <v>87</v>
      </c>
      <c r="M77" s="17">
        <v>2</v>
      </c>
      <c r="N77" t="str">
        <f>HYPERLINK("http://localhost:8080/operational-reports-app/redirect/?_flowId=policy-detail-flow&amp;policyId=24786291015&amp;currentProductCd=AAA_PUP_SS","VAPU902249937")</f>
        <v>VAPU902249937</v>
      </c>
      <c r="S77" s="17" t="s">
        <v>41</v>
      </c>
      <c r="T77" s="17" t="s">
        <v>42</v>
      </c>
      <c r="U77" s="17" t="s">
        <v>54</v>
      </c>
      <c r="V77" s="17" t="s">
        <v>75</v>
      </c>
      <c r="W77" s="22">
        <v>155</v>
      </c>
      <c r="X77" s="23">
        <v>155</v>
      </c>
      <c r="Y77" s="24">
        <v>155</v>
      </c>
      <c r="Z77" s="25">
        <v>155</v>
      </c>
      <c r="AA77" s="26">
        <v>0</v>
      </c>
      <c r="AB77" s="27">
        <v>0</v>
      </c>
      <c r="AC77" s="17" t="s">
        <v>76</v>
      </c>
      <c r="AD77" s="17" t="s">
        <v>77</v>
      </c>
    </row>
    <row r="78" spans="1:30" x14ac:dyDescent="0.25">
      <c r="A78" s="14" t="s">
        <v>169</v>
      </c>
      <c r="B78" s="18">
        <v>42439.59661857639</v>
      </c>
      <c r="C78" s="19">
        <v>42439</v>
      </c>
      <c r="D78" s="20">
        <v>42427</v>
      </c>
      <c r="E78" s="21">
        <v>42793</v>
      </c>
      <c r="G78" s="16" t="s">
        <v>36</v>
      </c>
      <c r="H78" s="15" t="s">
        <v>97</v>
      </c>
      <c r="I78" s="15" t="s">
        <v>74</v>
      </c>
      <c r="J78" s="17" t="s">
        <v>86</v>
      </c>
      <c r="K78" s="17" t="s">
        <v>86</v>
      </c>
      <c r="L78" s="17" t="s">
        <v>87</v>
      </c>
      <c r="M78" s="17">
        <v>2</v>
      </c>
      <c r="N78" t="str">
        <f>HYPERLINK("http://localhost:8080/operational-reports-app/redirect/?_flowId=policy-detail-flow&amp;policyId=24786291015&amp;currentProductCd=AAA_PUP_SS","VAPU902249937")</f>
        <v>VAPU902249937</v>
      </c>
      <c r="S78" s="17" t="s">
        <v>41</v>
      </c>
      <c r="T78" s="17" t="s">
        <v>42</v>
      </c>
      <c r="U78" s="17" t="s">
        <v>54</v>
      </c>
      <c r="V78" s="17" t="s">
        <v>75</v>
      </c>
      <c r="W78" s="22">
        <v>0</v>
      </c>
      <c r="X78" s="23">
        <v>155</v>
      </c>
      <c r="Y78" s="24">
        <v>155</v>
      </c>
      <c r="Z78" s="25">
        <v>155</v>
      </c>
      <c r="AA78" s="26">
        <v>0</v>
      </c>
      <c r="AB78" s="27">
        <v>0</v>
      </c>
      <c r="AC78" s="17" t="s">
        <v>76</v>
      </c>
      <c r="AD78" s="17" t="s">
        <v>77</v>
      </c>
    </row>
    <row r="79" spans="1:30" x14ac:dyDescent="0.25">
      <c r="A79" s="14" t="s">
        <v>170</v>
      </c>
      <c r="B79" s="18">
        <v>42427.250798275461</v>
      </c>
      <c r="C79" s="19">
        <v>42427</v>
      </c>
      <c r="D79" s="20">
        <v>42427</v>
      </c>
      <c r="E79" s="21">
        <v>42793</v>
      </c>
      <c r="G79" s="16" t="s">
        <v>36</v>
      </c>
      <c r="H79" s="15" t="s">
        <v>48</v>
      </c>
      <c r="I79" s="15" t="s">
        <v>38</v>
      </c>
      <c r="J79" s="17" t="s">
        <v>50</v>
      </c>
      <c r="K79" s="17" t="s">
        <v>50</v>
      </c>
      <c r="L79" s="17" t="s">
        <v>51</v>
      </c>
      <c r="M79" s="17">
        <v>1</v>
      </c>
      <c r="N79" t="str">
        <f>HYPERLINK("http://localhost:8080/operational-reports-app/redirect/?_flowId=policy-detail-flow&amp;policyId=24786291009&amp;currentProductCd=AAA_SS","NJSS902249757")</f>
        <v>NJSS902249757</v>
      </c>
      <c r="S79" s="17" t="s">
        <v>41</v>
      </c>
      <c r="T79" s="17" t="s">
        <v>42</v>
      </c>
      <c r="U79" s="17" t="s">
        <v>54</v>
      </c>
      <c r="V79" s="17" t="s">
        <v>75</v>
      </c>
      <c r="W79" s="22">
        <v>1658</v>
      </c>
      <c r="X79" s="23">
        <v>1658</v>
      </c>
      <c r="Y79" s="24">
        <v>1658</v>
      </c>
      <c r="Z79" s="25">
        <v>1658</v>
      </c>
      <c r="AA79" s="26">
        <v>0</v>
      </c>
      <c r="AB79" s="27">
        <v>0</v>
      </c>
      <c r="AC79" s="17" t="s">
        <v>76</v>
      </c>
      <c r="AD79" s="17" t="s">
        <v>77</v>
      </c>
    </row>
    <row r="80" spans="1:30" x14ac:dyDescent="0.25">
      <c r="A80" s="14" t="s">
        <v>171</v>
      </c>
      <c r="B80" s="18">
        <v>42451.765083611113</v>
      </c>
      <c r="C80" s="19">
        <v>42451</v>
      </c>
      <c r="D80" s="20">
        <v>42451</v>
      </c>
      <c r="E80" s="21">
        <v>42816</v>
      </c>
      <c r="G80" s="16" t="s">
        <v>36</v>
      </c>
      <c r="H80" s="15" t="s">
        <v>37</v>
      </c>
      <c r="I80" s="15" t="s">
        <v>38</v>
      </c>
      <c r="J80" s="17" t="s">
        <v>39</v>
      </c>
      <c r="K80" s="17" t="s">
        <v>39</v>
      </c>
      <c r="L80" s="17" t="s">
        <v>40</v>
      </c>
      <c r="M80" s="17">
        <v>1</v>
      </c>
      <c r="N80" t="str">
        <f>HYPERLINK("http://localhost:8080/operational-reports-app/redirect/?_flowId=policy-detail-flow&amp;policyId=24803338002&amp;currentProductCd=AAA_HO_SS","CTD3902250861")</f>
        <v>CTD3902250861</v>
      </c>
      <c r="S80" s="17" t="s">
        <v>41</v>
      </c>
      <c r="T80" s="17" t="s">
        <v>42</v>
      </c>
      <c r="U80" s="17" t="s">
        <v>43</v>
      </c>
      <c r="V80" s="17" t="s">
        <v>44</v>
      </c>
      <c r="W80" s="22">
        <v>351</v>
      </c>
      <c r="X80" s="23">
        <v>351</v>
      </c>
      <c r="Y80" s="24">
        <v>351</v>
      </c>
      <c r="Z80" s="25">
        <v>702</v>
      </c>
      <c r="AA80" s="26">
        <v>0</v>
      </c>
      <c r="AB80" s="27">
        <v>0</v>
      </c>
      <c r="AC80" s="17" t="s">
        <v>45</v>
      </c>
      <c r="AD80" s="17" t="s">
        <v>46</v>
      </c>
    </row>
    <row r="81" spans="1:30" x14ac:dyDescent="0.25">
      <c r="A81" s="14" t="s">
        <v>172</v>
      </c>
      <c r="B81" s="18">
        <v>42446.605792060182</v>
      </c>
      <c r="C81" s="19">
        <v>42446</v>
      </c>
      <c r="D81" s="20">
        <v>42446</v>
      </c>
      <c r="E81" s="21">
        <v>42811</v>
      </c>
      <c r="G81" s="16" t="s">
        <v>36</v>
      </c>
      <c r="H81" s="15" t="s">
        <v>59</v>
      </c>
      <c r="I81" s="15" t="s">
        <v>49</v>
      </c>
      <c r="J81" s="17" t="s">
        <v>50</v>
      </c>
      <c r="K81" s="17" t="s">
        <v>50</v>
      </c>
      <c r="L81" s="17" t="s">
        <v>51</v>
      </c>
      <c r="M81" s="17">
        <v>1</v>
      </c>
      <c r="N81" t="str">
        <f>HYPERLINK("http://localhost:8080/operational-reports-app/redirect/?_flowId=policy-detail-flow&amp;policyId=24782697091&amp;currentProductCd=AAA_SS","PASS107005689")</f>
        <v>PASS107005689</v>
      </c>
      <c r="O81" s="17" t="s">
        <v>52</v>
      </c>
      <c r="P81" s="28">
        <v>42401.169267569443</v>
      </c>
      <c r="Q81" s="17" t="s">
        <v>53</v>
      </c>
      <c r="S81" s="17" t="s">
        <v>41</v>
      </c>
      <c r="T81" s="17" t="s">
        <v>42</v>
      </c>
      <c r="U81" s="17" t="s">
        <v>54</v>
      </c>
      <c r="V81" s="17" t="s">
        <v>118</v>
      </c>
      <c r="W81" s="22">
        <v>6077</v>
      </c>
      <c r="X81" s="23">
        <v>6077</v>
      </c>
      <c r="Y81" s="24">
        <v>6077</v>
      </c>
      <c r="Z81" s="25">
        <v>6077</v>
      </c>
      <c r="AA81" s="26">
        <v>0</v>
      </c>
      <c r="AB81" s="27">
        <v>0</v>
      </c>
      <c r="AC81" s="17" t="s">
        <v>62</v>
      </c>
      <c r="AD81" s="17" t="s">
        <v>63</v>
      </c>
    </row>
    <row r="82" spans="1:30" x14ac:dyDescent="0.25">
      <c r="A82" s="14" t="s">
        <v>173</v>
      </c>
      <c r="B82" s="18">
        <v>42459.428169664352</v>
      </c>
      <c r="C82" s="19">
        <v>42459</v>
      </c>
      <c r="D82" s="20">
        <v>42448</v>
      </c>
      <c r="E82" s="21">
        <v>42813</v>
      </c>
      <c r="G82" s="16" t="s">
        <v>36</v>
      </c>
      <c r="H82" s="15" t="s">
        <v>70</v>
      </c>
      <c r="I82" s="15" t="s">
        <v>74</v>
      </c>
      <c r="J82" s="17" t="s">
        <v>50</v>
      </c>
      <c r="K82" s="17" t="s">
        <v>50</v>
      </c>
      <c r="L82" s="17" t="s">
        <v>51</v>
      </c>
      <c r="M82" s="17">
        <v>1</v>
      </c>
      <c r="N82" t="str">
        <f>HYPERLINK("http://localhost:8080/operational-reports-app/redirect/?_flowId=policy-detail-flow&amp;policyId=24787176001&amp;currentProductCd=AAA_SS","AZSS902249950")</f>
        <v>AZSS902249950</v>
      </c>
      <c r="S82" s="17" t="s">
        <v>41</v>
      </c>
      <c r="T82" s="17" t="s">
        <v>42</v>
      </c>
      <c r="U82" s="17" t="s">
        <v>71</v>
      </c>
      <c r="V82" s="17" t="s">
        <v>81</v>
      </c>
      <c r="W82" s="22">
        <v>0</v>
      </c>
      <c r="X82" s="23">
        <v>2415</v>
      </c>
      <c r="Y82" s="24">
        <v>2415</v>
      </c>
      <c r="Z82" s="25">
        <v>2415</v>
      </c>
      <c r="AA82" s="26">
        <v>0</v>
      </c>
      <c r="AB82" s="27">
        <v>0</v>
      </c>
      <c r="AC82" s="17" t="s">
        <v>140</v>
      </c>
      <c r="AD82" s="17" t="s">
        <v>141</v>
      </c>
    </row>
    <row r="83" spans="1:30" x14ac:dyDescent="0.25">
      <c r="A83" s="14" t="s">
        <v>174</v>
      </c>
      <c r="B83" s="18">
        <v>42448.933347002312</v>
      </c>
      <c r="C83" s="19">
        <v>42448</v>
      </c>
      <c r="D83" s="20">
        <v>42448</v>
      </c>
      <c r="E83" s="21">
        <v>42813</v>
      </c>
      <c r="G83" s="16" t="s">
        <v>36</v>
      </c>
      <c r="H83" s="15" t="s">
        <v>70</v>
      </c>
      <c r="I83" s="15" t="s">
        <v>38</v>
      </c>
      <c r="J83" s="17" t="s">
        <v>50</v>
      </c>
      <c r="K83" s="17" t="s">
        <v>50</v>
      </c>
      <c r="L83" s="17" t="s">
        <v>51</v>
      </c>
      <c r="M83" s="17">
        <v>1</v>
      </c>
      <c r="N83" t="str">
        <f>HYPERLINK("http://localhost:8080/operational-reports-app/redirect/?_flowId=policy-detail-flow&amp;policyId=24787176001&amp;currentProductCd=AAA_SS","AZSS902249950")</f>
        <v>AZSS902249950</v>
      </c>
      <c r="S83" s="17" t="s">
        <v>41</v>
      </c>
      <c r="T83" s="17" t="s">
        <v>42</v>
      </c>
      <c r="U83" s="17" t="s">
        <v>71</v>
      </c>
      <c r="V83" s="17" t="s">
        <v>81</v>
      </c>
      <c r="W83" s="22">
        <v>2415</v>
      </c>
      <c r="X83" s="23">
        <v>2415</v>
      </c>
      <c r="Y83" s="24">
        <v>2415</v>
      </c>
      <c r="Z83" s="25">
        <v>2415</v>
      </c>
      <c r="AA83" s="26">
        <v>0</v>
      </c>
      <c r="AB83" s="27">
        <v>0</v>
      </c>
      <c r="AC83" s="17" t="s">
        <v>140</v>
      </c>
      <c r="AD83" s="17" t="s">
        <v>141</v>
      </c>
    </row>
    <row r="84" spans="1:30" x14ac:dyDescent="0.25">
      <c r="A84" s="14" t="s">
        <v>175</v>
      </c>
      <c r="B84" s="18">
        <v>42452.626385439813</v>
      </c>
      <c r="C84" s="19">
        <v>42453</v>
      </c>
      <c r="D84" s="20">
        <v>42448</v>
      </c>
      <c r="E84" s="21">
        <v>42813</v>
      </c>
      <c r="G84" s="16" t="s">
        <v>36</v>
      </c>
      <c r="H84" s="15" t="s">
        <v>70</v>
      </c>
      <c r="I84" s="15" t="s">
        <v>117</v>
      </c>
      <c r="J84" s="17" t="s">
        <v>50</v>
      </c>
      <c r="K84" s="17" t="s">
        <v>50</v>
      </c>
      <c r="L84" s="17" t="s">
        <v>51</v>
      </c>
      <c r="M84" s="17">
        <v>1</v>
      </c>
      <c r="N84" t="str">
        <f>HYPERLINK("http://localhost:8080/operational-reports-app/redirect/?_flowId=policy-detail-flow&amp;policyId=24799349040&amp;currentProductCd=AAA_SS","AZSS902249951")</f>
        <v>AZSS902249951</v>
      </c>
      <c r="S84" s="17" t="s">
        <v>41</v>
      </c>
      <c r="T84" s="17" t="s">
        <v>42</v>
      </c>
      <c r="U84" s="17" t="s">
        <v>71</v>
      </c>
      <c r="V84" s="17" t="s">
        <v>81</v>
      </c>
      <c r="W84" s="22">
        <v>-5</v>
      </c>
      <c r="X84" s="23">
        <v>2410</v>
      </c>
      <c r="Y84" s="24">
        <v>2410</v>
      </c>
      <c r="Z84" s="25">
        <v>2410</v>
      </c>
      <c r="AA84" s="26">
        <v>0</v>
      </c>
      <c r="AB84" s="27">
        <v>0</v>
      </c>
      <c r="AC84" s="17" t="s">
        <v>76</v>
      </c>
      <c r="AD84" s="17" t="s">
        <v>77</v>
      </c>
    </row>
    <row r="85" spans="1:30" x14ac:dyDescent="0.25">
      <c r="A85" s="14" t="s">
        <v>176</v>
      </c>
      <c r="B85" s="18">
        <v>42452.203158483797</v>
      </c>
      <c r="C85" s="19">
        <v>42453</v>
      </c>
      <c r="D85" s="20">
        <v>42453</v>
      </c>
      <c r="E85" s="21">
        <v>42818</v>
      </c>
      <c r="G85" s="16" t="s">
        <v>36</v>
      </c>
      <c r="H85" s="15" t="s">
        <v>70</v>
      </c>
      <c r="I85" s="15" t="s">
        <v>38</v>
      </c>
      <c r="J85" s="17" t="s">
        <v>50</v>
      </c>
      <c r="K85" s="17" t="s">
        <v>50</v>
      </c>
      <c r="L85" s="17" t="s">
        <v>51</v>
      </c>
      <c r="M85" s="17">
        <v>1</v>
      </c>
      <c r="N85" t="str">
        <f>HYPERLINK("http://localhost:8080/operational-reports-app/redirect/?_flowId=policy-detail-flow&amp;policyId=24799349031&amp;currentProductCd=AAA_SS","AZSS902250593")</f>
        <v>AZSS902250593</v>
      </c>
      <c r="S85" s="17" t="s">
        <v>41</v>
      </c>
      <c r="T85" s="17" t="s">
        <v>42</v>
      </c>
      <c r="U85" s="17" t="s">
        <v>71</v>
      </c>
      <c r="V85" s="17" t="s">
        <v>72</v>
      </c>
      <c r="W85" s="22">
        <v>1245</v>
      </c>
      <c r="X85" s="23">
        <v>1245</v>
      </c>
      <c r="Y85" s="24">
        <v>1245</v>
      </c>
      <c r="Z85" s="25">
        <v>1245</v>
      </c>
      <c r="AA85" s="26">
        <v>0</v>
      </c>
      <c r="AB85" s="27">
        <v>0</v>
      </c>
      <c r="AC85" s="17" t="s">
        <v>45</v>
      </c>
      <c r="AD85" s="17" t="s">
        <v>46</v>
      </c>
    </row>
    <row r="86" spans="1:30" x14ac:dyDescent="0.25">
      <c r="A86" s="14" t="s">
        <v>177</v>
      </c>
      <c r="B86" s="18">
        <v>42451.861037731484</v>
      </c>
      <c r="C86" s="19">
        <v>42452</v>
      </c>
      <c r="D86" s="20">
        <v>42452</v>
      </c>
      <c r="E86" s="21">
        <v>42817</v>
      </c>
      <c r="G86" s="16" t="s">
        <v>36</v>
      </c>
      <c r="H86" s="15" t="s">
        <v>70</v>
      </c>
      <c r="I86" s="15" t="s">
        <v>38</v>
      </c>
      <c r="J86" s="17" t="s">
        <v>86</v>
      </c>
      <c r="K86" s="17" t="s">
        <v>86</v>
      </c>
      <c r="L86" s="17" t="s">
        <v>87</v>
      </c>
      <c r="M86" s="17">
        <v>2</v>
      </c>
      <c r="N86" t="str">
        <f>HYPERLINK("http://localhost:8080/operational-reports-app/redirect/?_flowId=policy-detail-flow&amp;policyId=24801332008&amp;currentProductCd=AAA_PUP_SS","AZPU902250687")</f>
        <v>AZPU902250687</v>
      </c>
      <c r="S86" s="17" t="s">
        <v>41</v>
      </c>
      <c r="T86" s="17" t="s">
        <v>42</v>
      </c>
      <c r="U86" s="17" t="s">
        <v>71</v>
      </c>
      <c r="V86" s="17" t="s">
        <v>72</v>
      </c>
      <c r="W86" s="22">
        <v>360</v>
      </c>
      <c r="X86" s="23">
        <v>360</v>
      </c>
      <c r="Y86" s="24">
        <v>360</v>
      </c>
      <c r="Z86" s="25">
        <v>360</v>
      </c>
      <c r="AA86" s="26">
        <v>0</v>
      </c>
      <c r="AB86" s="27">
        <v>0</v>
      </c>
      <c r="AC86" s="17" t="s">
        <v>45</v>
      </c>
      <c r="AD86" s="17" t="s">
        <v>46</v>
      </c>
    </row>
    <row r="87" spans="1:30" x14ac:dyDescent="0.25">
      <c r="A87" s="14" t="s">
        <v>178</v>
      </c>
      <c r="B87" s="18">
        <v>42452.231627442132</v>
      </c>
      <c r="C87" s="19">
        <v>42452</v>
      </c>
      <c r="D87" s="20">
        <v>42452</v>
      </c>
      <c r="E87" s="21">
        <v>42817</v>
      </c>
      <c r="G87" s="16" t="s">
        <v>36</v>
      </c>
      <c r="H87" s="15" t="s">
        <v>37</v>
      </c>
      <c r="I87" s="15" t="s">
        <v>38</v>
      </c>
      <c r="J87" s="17" t="s">
        <v>39</v>
      </c>
      <c r="K87" s="17" t="s">
        <v>39</v>
      </c>
      <c r="L87" s="17" t="s">
        <v>40</v>
      </c>
      <c r="M87" s="17">
        <v>1</v>
      </c>
      <c r="N87" t="str">
        <f>HYPERLINK("http://localhost:8080/operational-reports-app/redirect/?_flowId=policy-detail-flow&amp;policyId=24797026004&amp;currentProductCd=AAA_HO_SS","CTH6902249984")</f>
        <v>CTH6902249984</v>
      </c>
      <c r="S87" s="17" t="s">
        <v>41</v>
      </c>
      <c r="T87" s="17" t="s">
        <v>42</v>
      </c>
      <c r="U87" s="17" t="s">
        <v>43</v>
      </c>
      <c r="V87" s="17" t="s">
        <v>44</v>
      </c>
      <c r="W87" s="22">
        <v>503</v>
      </c>
      <c r="X87" s="23">
        <v>503</v>
      </c>
      <c r="Y87" s="24">
        <v>503</v>
      </c>
      <c r="Z87" s="25">
        <v>952</v>
      </c>
      <c r="AA87" s="26">
        <v>0</v>
      </c>
      <c r="AB87" s="27">
        <v>0</v>
      </c>
      <c r="AC87" s="17" t="s">
        <v>45</v>
      </c>
      <c r="AD87" s="17" t="s">
        <v>46</v>
      </c>
    </row>
    <row r="88" spans="1:30" x14ac:dyDescent="0.25">
      <c r="A88" s="14" t="s">
        <v>179</v>
      </c>
      <c r="B88" s="18">
        <v>42468.706609201392</v>
      </c>
      <c r="C88" s="19">
        <v>42468</v>
      </c>
      <c r="D88" s="20">
        <v>42428</v>
      </c>
      <c r="E88" s="21">
        <v>42794</v>
      </c>
      <c r="G88" s="16" t="s">
        <v>36</v>
      </c>
      <c r="H88" s="15" t="s">
        <v>59</v>
      </c>
      <c r="I88" s="15" t="s">
        <v>74</v>
      </c>
      <c r="J88" s="17" t="s">
        <v>50</v>
      </c>
      <c r="K88" s="17" t="s">
        <v>50</v>
      </c>
      <c r="L88" s="17" t="s">
        <v>51</v>
      </c>
      <c r="M88" s="17">
        <v>2</v>
      </c>
      <c r="N88" t="str">
        <f>HYPERLINK("http://localhost:8080/operational-reports-app/redirect/?_flowId=policy-detail-flow&amp;policyId=24786291004&amp;currentProductCd=AAA_SS","PASS902249752")</f>
        <v>PASS902249752</v>
      </c>
      <c r="S88" s="17" t="s">
        <v>41</v>
      </c>
      <c r="T88" s="17" t="s">
        <v>42</v>
      </c>
      <c r="U88" s="17" t="s">
        <v>54</v>
      </c>
      <c r="V88" s="17" t="s">
        <v>75</v>
      </c>
      <c r="W88" s="22">
        <v>0</v>
      </c>
      <c r="X88" s="23">
        <v>3539</v>
      </c>
      <c r="Y88" s="24">
        <v>3539</v>
      </c>
      <c r="Z88" s="25">
        <v>3539</v>
      </c>
      <c r="AA88" s="26">
        <v>0</v>
      </c>
      <c r="AB88" s="27">
        <v>0</v>
      </c>
      <c r="AC88" s="17" t="s">
        <v>76</v>
      </c>
      <c r="AD88" s="17" t="s">
        <v>77</v>
      </c>
    </row>
    <row r="89" spans="1:30" x14ac:dyDescent="0.25">
      <c r="A89" s="14" t="s">
        <v>180</v>
      </c>
      <c r="B89" s="18">
        <v>42427.180663622683</v>
      </c>
      <c r="C89" s="19">
        <v>42428</v>
      </c>
      <c r="D89" s="20">
        <v>42428</v>
      </c>
      <c r="E89" s="21">
        <v>42794</v>
      </c>
      <c r="G89" s="16" t="s">
        <v>36</v>
      </c>
      <c r="H89" s="15" t="s">
        <v>59</v>
      </c>
      <c r="I89" s="15" t="s">
        <v>38</v>
      </c>
      <c r="J89" s="17" t="s">
        <v>50</v>
      </c>
      <c r="K89" s="17" t="s">
        <v>50</v>
      </c>
      <c r="L89" s="17" t="s">
        <v>51</v>
      </c>
      <c r="M89" s="17">
        <v>2</v>
      </c>
      <c r="N89" t="str">
        <f>HYPERLINK("http://localhost:8080/operational-reports-app/redirect/?_flowId=policy-detail-flow&amp;policyId=24786291004&amp;currentProductCd=AAA_SS","PASS902249752")</f>
        <v>PASS902249752</v>
      </c>
      <c r="S89" s="17" t="s">
        <v>41</v>
      </c>
      <c r="T89" s="17" t="s">
        <v>42</v>
      </c>
      <c r="U89" s="17" t="s">
        <v>54</v>
      </c>
      <c r="V89" s="17" t="s">
        <v>75</v>
      </c>
      <c r="W89" s="22">
        <v>3539</v>
      </c>
      <c r="X89" s="23">
        <v>3539</v>
      </c>
      <c r="Y89" s="24">
        <v>3539</v>
      </c>
      <c r="Z89" s="25">
        <v>3539</v>
      </c>
      <c r="AA89" s="26">
        <v>0</v>
      </c>
      <c r="AB89" s="27">
        <v>0</v>
      </c>
      <c r="AC89" s="17" t="s">
        <v>76</v>
      </c>
      <c r="AD89" s="17" t="s">
        <v>77</v>
      </c>
    </row>
    <row r="90" spans="1:30" x14ac:dyDescent="0.25">
      <c r="A90" s="14" t="s">
        <v>181</v>
      </c>
      <c r="B90" s="18">
        <v>42452.239792037035</v>
      </c>
      <c r="C90" s="19">
        <v>42452</v>
      </c>
      <c r="D90" s="20">
        <v>42452</v>
      </c>
      <c r="E90" s="21">
        <v>42817</v>
      </c>
      <c r="G90" s="16" t="s">
        <v>36</v>
      </c>
      <c r="H90" s="15" t="s">
        <v>65</v>
      </c>
      <c r="I90" s="15" t="s">
        <v>38</v>
      </c>
      <c r="J90" s="17" t="s">
        <v>83</v>
      </c>
      <c r="K90" s="17" t="s">
        <v>83</v>
      </c>
      <c r="L90" s="17" t="s">
        <v>51</v>
      </c>
      <c r="M90" s="17">
        <v>1</v>
      </c>
      <c r="N90" t="str">
        <f>HYPERLINK("http://localhost:8080/operational-reports-app/redirect/?_flowId=policy-detail-flow&amp;policyId=24797026006&amp;currentProductCd=AAA_CSA","CAAS902249985")</f>
        <v>CAAS902249985</v>
      </c>
      <c r="S90" s="17" t="s">
        <v>41</v>
      </c>
      <c r="T90" s="17" t="s">
        <v>42</v>
      </c>
      <c r="U90" s="17" t="s">
        <v>67</v>
      </c>
      <c r="V90" s="17" t="s">
        <v>68</v>
      </c>
      <c r="W90" s="22">
        <v>864</v>
      </c>
      <c r="X90" s="23">
        <v>864</v>
      </c>
      <c r="Y90" s="24">
        <v>864</v>
      </c>
      <c r="Z90" s="25">
        <v>864</v>
      </c>
      <c r="AA90" s="26">
        <v>0</v>
      </c>
      <c r="AB90" s="27">
        <v>0</v>
      </c>
      <c r="AC90" s="17" t="s">
        <v>45</v>
      </c>
      <c r="AD90" s="17" t="s">
        <v>46</v>
      </c>
    </row>
    <row r="91" spans="1:30" x14ac:dyDescent="0.25">
      <c r="A91" s="14" t="s">
        <v>182</v>
      </c>
      <c r="B91" s="18">
        <v>42446.058409467594</v>
      </c>
      <c r="C91" s="19">
        <v>42446</v>
      </c>
      <c r="D91" s="20">
        <v>42446</v>
      </c>
      <c r="E91" s="21">
        <v>42811</v>
      </c>
      <c r="G91" s="16" t="s">
        <v>36</v>
      </c>
      <c r="H91" s="15" t="s">
        <v>59</v>
      </c>
      <c r="I91" s="15" t="s">
        <v>49</v>
      </c>
      <c r="J91" s="17" t="s">
        <v>50</v>
      </c>
      <c r="K91" s="17" t="s">
        <v>50</v>
      </c>
      <c r="L91" s="17" t="s">
        <v>51</v>
      </c>
      <c r="M91" s="17">
        <v>2</v>
      </c>
      <c r="N91" t="str">
        <f>HYPERLINK("http://localhost:8080/operational-reports-app/redirect/?_flowId=policy-detail-flow&amp;policyId=24782651000&amp;currentProductCd=AAA_SS","PASS107005720")</f>
        <v>PASS107005720</v>
      </c>
      <c r="O91" s="17" t="s">
        <v>52</v>
      </c>
      <c r="P91" s="28">
        <v>42401.169557534726</v>
      </c>
      <c r="Q91" s="17" t="s">
        <v>53</v>
      </c>
      <c r="S91" s="17" t="s">
        <v>41</v>
      </c>
      <c r="T91" s="17" t="s">
        <v>42</v>
      </c>
      <c r="U91" s="17" t="s">
        <v>54</v>
      </c>
      <c r="V91" s="17" t="s">
        <v>55</v>
      </c>
      <c r="W91" s="22">
        <v>2280</v>
      </c>
      <c r="X91" s="23">
        <v>2280</v>
      </c>
      <c r="Y91" s="24">
        <v>2280</v>
      </c>
      <c r="Z91" s="25">
        <v>2280</v>
      </c>
      <c r="AA91" s="26">
        <v>0</v>
      </c>
      <c r="AB91" s="27">
        <v>0</v>
      </c>
      <c r="AC91" s="17" t="s">
        <v>56</v>
      </c>
      <c r="AD91" s="17" t="s">
        <v>57</v>
      </c>
    </row>
    <row r="92" spans="1:30" x14ac:dyDescent="0.25">
      <c r="A92" s="14" t="s">
        <v>183</v>
      </c>
      <c r="B92" s="18">
        <v>42446.598089050924</v>
      </c>
      <c r="C92" s="19">
        <v>42446</v>
      </c>
      <c r="D92" s="20">
        <v>42446</v>
      </c>
      <c r="E92" s="21">
        <v>42811</v>
      </c>
      <c r="G92" s="16" t="s">
        <v>36</v>
      </c>
      <c r="H92" s="15" t="s">
        <v>91</v>
      </c>
      <c r="I92" s="15" t="s">
        <v>49</v>
      </c>
      <c r="J92" s="17" t="s">
        <v>50</v>
      </c>
      <c r="K92" s="17" t="s">
        <v>50</v>
      </c>
      <c r="L92" s="17" t="s">
        <v>51</v>
      </c>
      <c r="M92" s="17">
        <v>1</v>
      </c>
      <c r="N92" t="str">
        <f>HYPERLINK("http://localhost:8080/operational-reports-app/redirect/?_flowId=policy-detail-flow&amp;policyId=24782850010&amp;currentProductCd=AAA_SS","DESS107005733")</f>
        <v>DESS107005733</v>
      </c>
      <c r="O92" s="17" t="s">
        <v>52</v>
      </c>
      <c r="P92" s="28">
        <v>42402.291585740742</v>
      </c>
      <c r="Q92" s="17" t="s">
        <v>53</v>
      </c>
      <c r="S92" s="17" t="s">
        <v>41</v>
      </c>
      <c r="T92" s="17" t="s">
        <v>42</v>
      </c>
      <c r="U92" s="17" t="s">
        <v>60</v>
      </c>
      <c r="V92" s="17" t="s">
        <v>61</v>
      </c>
      <c r="W92" s="22">
        <v>1816</v>
      </c>
      <c r="X92" s="23">
        <v>1816</v>
      </c>
      <c r="Y92" s="24">
        <v>1816</v>
      </c>
      <c r="Z92" s="25">
        <v>1816</v>
      </c>
      <c r="AA92" s="26">
        <v>0</v>
      </c>
      <c r="AB92" s="27">
        <v>0</v>
      </c>
      <c r="AC92" s="17" t="s">
        <v>62</v>
      </c>
      <c r="AD92" s="17" t="s">
        <v>63</v>
      </c>
    </row>
    <row r="93" spans="1:30" x14ac:dyDescent="0.25">
      <c r="A93" s="14" t="s">
        <v>184</v>
      </c>
      <c r="B93" s="18">
        <v>42446.601615462961</v>
      </c>
      <c r="C93" s="19">
        <v>42446</v>
      </c>
      <c r="D93" s="20">
        <v>42446</v>
      </c>
      <c r="E93" s="21">
        <v>42811</v>
      </c>
      <c r="G93" s="16" t="s">
        <v>36</v>
      </c>
      <c r="H93" s="15" t="s">
        <v>59</v>
      </c>
      <c r="I93" s="15" t="s">
        <v>49</v>
      </c>
      <c r="J93" s="17" t="s">
        <v>50</v>
      </c>
      <c r="K93" s="17" t="s">
        <v>50</v>
      </c>
      <c r="L93" s="17" t="s">
        <v>51</v>
      </c>
      <c r="M93" s="17">
        <v>1</v>
      </c>
      <c r="N93" t="str">
        <f>HYPERLINK("http://localhost:8080/operational-reports-app/redirect/?_flowId=policy-detail-flow&amp;policyId=24782651001&amp;currentProductCd=AAA_SS","PASS107005707")</f>
        <v>PASS107005707</v>
      </c>
      <c r="O93" s="17" t="s">
        <v>52</v>
      </c>
      <c r="P93" s="28">
        <v>42401.169443148145</v>
      </c>
      <c r="Q93" s="17" t="s">
        <v>53</v>
      </c>
      <c r="S93" s="17" t="s">
        <v>41</v>
      </c>
      <c r="T93" s="17" t="s">
        <v>42</v>
      </c>
      <c r="U93" s="17" t="s">
        <v>54</v>
      </c>
      <c r="V93" s="17" t="s">
        <v>55</v>
      </c>
      <c r="W93" s="22">
        <v>2210</v>
      </c>
      <c r="X93" s="23">
        <v>2210</v>
      </c>
      <c r="Y93" s="24">
        <v>2210</v>
      </c>
      <c r="Z93" s="25">
        <v>2210</v>
      </c>
      <c r="AA93" s="26">
        <v>0</v>
      </c>
      <c r="AB93" s="27">
        <v>0</v>
      </c>
      <c r="AC93" s="17" t="s">
        <v>62</v>
      </c>
      <c r="AD93" s="17" t="s">
        <v>63</v>
      </c>
    </row>
    <row r="94" spans="1:30" x14ac:dyDescent="0.25">
      <c r="A94" s="14" t="s">
        <v>185</v>
      </c>
      <c r="B94" s="18">
        <v>42407.65044996528</v>
      </c>
      <c r="C94" s="19">
        <v>42407</v>
      </c>
      <c r="D94" s="20">
        <v>42407</v>
      </c>
      <c r="E94" s="21">
        <v>42773</v>
      </c>
      <c r="G94" s="16" t="s">
        <v>36</v>
      </c>
      <c r="H94" s="15" t="s">
        <v>65</v>
      </c>
      <c r="I94" s="15" t="s">
        <v>38</v>
      </c>
      <c r="J94" s="17" t="s">
        <v>83</v>
      </c>
      <c r="K94" s="17" t="s">
        <v>83</v>
      </c>
      <c r="L94" s="17" t="s">
        <v>51</v>
      </c>
      <c r="M94" s="17">
        <v>1</v>
      </c>
      <c r="N94" t="str">
        <f>HYPERLINK("http://localhost:8080/operational-reports-app/redirect/?_flowId=policy-detail-flow&amp;policyId=24785150017&amp;currentProductCd=AAA_CSA","CAAS902249158")</f>
        <v>CAAS902249158</v>
      </c>
      <c r="S94" s="17" t="s">
        <v>41</v>
      </c>
      <c r="T94" s="17" t="s">
        <v>42</v>
      </c>
      <c r="U94" s="17" t="s">
        <v>67</v>
      </c>
      <c r="V94" s="17" t="s">
        <v>186</v>
      </c>
      <c r="W94" s="22">
        <v>898</v>
      </c>
      <c r="X94" s="23">
        <v>898</v>
      </c>
      <c r="Y94" s="24">
        <v>898</v>
      </c>
      <c r="Z94" s="25">
        <v>898</v>
      </c>
      <c r="AA94" s="26">
        <v>0</v>
      </c>
      <c r="AB94" s="27">
        <v>0</v>
      </c>
      <c r="AC94" s="17" t="s">
        <v>76</v>
      </c>
      <c r="AD94" s="17" t="s">
        <v>77</v>
      </c>
    </row>
    <row r="95" spans="1:30" x14ac:dyDescent="0.25">
      <c r="A95" s="14" t="s">
        <v>187</v>
      </c>
      <c r="B95" s="18">
        <v>42427.25740396991</v>
      </c>
      <c r="C95" s="19">
        <v>42427</v>
      </c>
      <c r="D95" s="20">
        <v>42427</v>
      </c>
      <c r="E95" s="21">
        <v>42793</v>
      </c>
      <c r="G95" s="16" t="s">
        <v>36</v>
      </c>
      <c r="H95" s="15" t="s">
        <v>188</v>
      </c>
      <c r="I95" s="15" t="s">
        <v>38</v>
      </c>
      <c r="J95" s="17" t="s">
        <v>50</v>
      </c>
      <c r="K95" s="17" t="s">
        <v>50</v>
      </c>
      <c r="L95" s="17" t="s">
        <v>51</v>
      </c>
      <c r="M95" s="17">
        <v>1</v>
      </c>
      <c r="N95" t="str">
        <f>HYPERLINK("http://localhost:8080/operational-reports-app/redirect/?_flowId=policy-detail-flow&amp;policyId=24786291013&amp;currentProductCd=AAA_SS","DCSS902249761")</f>
        <v>DCSS902249761</v>
      </c>
      <c r="S95" s="17" t="s">
        <v>41</v>
      </c>
      <c r="T95" s="17" t="s">
        <v>42</v>
      </c>
      <c r="U95" s="17" t="s">
        <v>54</v>
      </c>
      <c r="V95" s="17" t="s">
        <v>75</v>
      </c>
      <c r="W95" s="22">
        <v>3004</v>
      </c>
      <c r="X95" s="23">
        <v>3004</v>
      </c>
      <c r="Y95" s="24">
        <v>3004</v>
      </c>
      <c r="Z95" s="25">
        <v>3004</v>
      </c>
      <c r="AA95" s="26">
        <v>0</v>
      </c>
      <c r="AB95" s="27">
        <v>0</v>
      </c>
      <c r="AC95" s="17" t="s">
        <v>76</v>
      </c>
      <c r="AD95" s="17" t="s">
        <v>77</v>
      </c>
    </row>
    <row r="96" spans="1:30" x14ac:dyDescent="0.25">
      <c r="A96" s="14" t="s">
        <v>189</v>
      </c>
      <c r="B96" s="18">
        <v>42468.706615902775</v>
      </c>
      <c r="C96" s="19">
        <v>42468</v>
      </c>
      <c r="D96" s="20">
        <v>42427</v>
      </c>
      <c r="E96" s="21">
        <v>42793</v>
      </c>
      <c r="G96" s="16" t="s">
        <v>36</v>
      </c>
      <c r="H96" s="15" t="s">
        <v>188</v>
      </c>
      <c r="I96" s="15" t="s">
        <v>74</v>
      </c>
      <c r="J96" s="17" t="s">
        <v>50</v>
      </c>
      <c r="K96" s="17" t="s">
        <v>50</v>
      </c>
      <c r="L96" s="17" t="s">
        <v>51</v>
      </c>
      <c r="M96" s="17">
        <v>1</v>
      </c>
      <c r="N96" t="str">
        <f>HYPERLINK("http://localhost:8080/operational-reports-app/redirect/?_flowId=policy-detail-flow&amp;policyId=24786291013&amp;currentProductCd=AAA_SS","DCSS902249761")</f>
        <v>DCSS902249761</v>
      </c>
      <c r="S96" s="17" t="s">
        <v>41</v>
      </c>
      <c r="T96" s="17" t="s">
        <v>42</v>
      </c>
      <c r="U96" s="17" t="s">
        <v>54</v>
      </c>
      <c r="V96" s="17" t="s">
        <v>75</v>
      </c>
      <c r="W96" s="22">
        <v>0</v>
      </c>
      <c r="X96" s="23">
        <v>3004</v>
      </c>
      <c r="Y96" s="24">
        <v>3004</v>
      </c>
      <c r="Z96" s="25">
        <v>3004</v>
      </c>
      <c r="AA96" s="26">
        <v>0</v>
      </c>
      <c r="AB96" s="27">
        <v>0</v>
      </c>
      <c r="AC96" s="17" t="s">
        <v>76</v>
      </c>
      <c r="AD96" s="17" t="s">
        <v>77</v>
      </c>
    </row>
    <row r="97" spans="1:30" x14ac:dyDescent="0.25">
      <c r="A97" s="14" t="s">
        <v>190</v>
      </c>
      <c r="B97" s="18">
        <v>42459.428642465275</v>
      </c>
      <c r="C97" s="19">
        <v>42454</v>
      </c>
      <c r="D97" s="20">
        <v>42427</v>
      </c>
      <c r="E97" s="21">
        <v>42793</v>
      </c>
      <c r="F97" s="29">
        <v>42459.428642465275</v>
      </c>
      <c r="G97" s="16" t="s">
        <v>36</v>
      </c>
      <c r="H97" s="15" t="s">
        <v>48</v>
      </c>
      <c r="I97" s="15" t="s">
        <v>80</v>
      </c>
      <c r="J97" s="17" t="s">
        <v>39</v>
      </c>
      <c r="K97" s="17" t="s">
        <v>39</v>
      </c>
      <c r="L97" s="17" t="s">
        <v>40</v>
      </c>
      <c r="M97" s="17">
        <v>1</v>
      </c>
      <c r="N97" t="str">
        <f>HYPERLINK("http://localhost:8080/operational-reports-app/redirect/?_flowId=policy-detail-flow&amp;policyId=24797137906&amp;currentProductCd=AAA_HO_SS","NJD3902249938")</f>
        <v>NJD3902249938</v>
      </c>
      <c r="S97" s="17" t="s">
        <v>41</v>
      </c>
      <c r="T97" s="17" t="s">
        <v>42</v>
      </c>
      <c r="U97" s="17" t="s">
        <v>54</v>
      </c>
      <c r="V97" s="17" t="s">
        <v>75</v>
      </c>
      <c r="W97" s="22">
        <v>-587</v>
      </c>
      <c r="X97" s="23">
        <v>-48</v>
      </c>
      <c r="Y97" s="24">
        <v>-635</v>
      </c>
      <c r="Z97" s="25">
        <v>-37</v>
      </c>
      <c r="AA97" s="26">
        <v>0</v>
      </c>
      <c r="AB97" s="27">
        <v>0</v>
      </c>
      <c r="AC97" s="17" t="s">
        <v>56</v>
      </c>
      <c r="AD97" s="17" t="s">
        <v>57</v>
      </c>
    </row>
    <row r="98" spans="1:30" x14ac:dyDescent="0.25">
      <c r="A98" s="14" t="s">
        <v>191</v>
      </c>
      <c r="B98" s="18">
        <v>42454.488432708335</v>
      </c>
      <c r="C98" s="19">
        <v>42455</v>
      </c>
      <c r="D98" s="20">
        <v>42446</v>
      </c>
      <c r="E98" s="21">
        <v>42811</v>
      </c>
      <c r="G98" s="16" t="s">
        <v>36</v>
      </c>
      <c r="H98" s="15" t="s">
        <v>59</v>
      </c>
      <c r="I98" s="15" t="s">
        <v>117</v>
      </c>
      <c r="J98" s="17" t="s">
        <v>50</v>
      </c>
      <c r="K98" s="17" t="s">
        <v>50</v>
      </c>
      <c r="L98" s="17" t="s">
        <v>51</v>
      </c>
      <c r="M98" s="17">
        <v>1</v>
      </c>
      <c r="N98" t="str">
        <f>HYPERLINK("http://localhost:8080/operational-reports-app/redirect/?_flowId=policy-detail-flow&amp;policyId=24803739064&amp;currentProductCd=AAA_SS","PASS107005686")</f>
        <v>PASS107005686</v>
      </c>
      <c r="O98" s="17" t="s">
        <v>52</v>
      </c>
      <c r="P98" s="28">
        <v>42401.169172465277</v>
      </c>
      <c r="Q98" s="17" t="s">
        <v>53</v>
      </c>
      <c r="S98" s="17" t="s">
        <v>41</v>
      </c>
      <c r="T98" s="17" t="s">
        <v>42</v>
      </c>
      <c r="U98" s="17" t="s">
        <v>54</v>
      </c>
      <c r="V98" s="17" t="s">
        <v>55</v>
      </c>
      <c r="W98" s="22">
        <v>177</v>
      </c>
      <c r="X98" s="23">
        <v>9885</v>
      </c>
      <c r="Y98" s="24">
        <v>9889</v>
      </c>
      <c r="Z98" s="25">
        <v>9885</v>
      </c>
      <c r="AA98" s="26">
        <v>0</v>
      </c>
      <c r="AB98" s="27">
        <v>0</v>
      </c>
      <c r="AC98" s="17" t="s">
        <v>76</v>
      </c>
      <c r="AD98" s="17" t="s">
        <v>77</v>
      </c>
    </row>
    <row r="99" spans="1:30" x14ac:dyDescent="0.25">
      <c r="A99" s="14" t="s">
        <v>192</v>
      </c>
      <c r="B99" s="18">
        <v>42459.428169733794</v>
      </c>
      <c r="C99" s="19">
        <v>42459</v>
      </c>
      <c r="D99" s="20">
        <v>42449</v>
      </c>
      <c r="E99" s="21">
        <v>42814</v>
      </c>
      <c r="G99" s="16" t="s">
        <v>36</v>
      </c>
      <c r="H99" s="15" t="s">
        <v>97</v>
      </c>
      <c r="I99" s="15" t="s">
        <v>74</v>
      </c>
      <c r="J99" s="17" t="s">
        <v>50</v>
      </c>
      <c r="K99" s="17" t="s">
        <v>50</v>
      </c>
      <c r="L99" s="17" t="s">
        <v>51</v>
      </c>
      <c r="M99" s="17">
        <v>1</v>
      </c>
      <c r="N99" t="str">
        <f>HYPERLINK("http://localhost:8080/operational-reports-app/redirect/?_flowId=policy-detail-flow&amp;policyId=24787176005&amp;currentProductCd=AAA_SS","VASS902249954")</f>
        <v>VASS902249954</v>
      </c>
      <c r="S99" s="17" t="s">
        <v>41</v>
      </c>
      <c r="T99" s="17" t="s">
        <v>144</v>
      </c>
      <c r="U99" s="17" t="s">
        <v>145</v>
      </c>
      <c r="V99" s="17" t="s">
        <v>146</v>
      </c>
      <c r="W99" s="22">
        <v>0</v>
      </c>
      <c r="X99" s="23">
        <v>1366</v>
      </c>
      <c r="Y99" s="24">
        <v>1366</v>
      </c>
      <c r="Z99" s="25">
        <v>1366</v>
      </c>
      <c r="AA99" s="26">
        <v>0</v>
      </c>
      <c r="AB99" s="27">
        <v>0</v>
      </c>
      <c r="AC99" s="17" t="s">
        <v>140</v>
      </c>
      <c r="AD99" s="17" t="s">
        <v>141</v>
      </c>
    </row>
    <row r="100" spans="1:30" x14ac:dyDescent="0.25">
      <c r="A100" s="14" t="s">
        <v>193</v>
      </c>
      <c r="B100" s="18">
        <v>42448.952270462963</v>
      </c>
      <c r="C100" s="19">
        <v>42449</v>
      </c>
      <c r="D100" s="20">
        <v>42449</v>
      </c>
      <c r="E100" s="21">
        <v>42814</v>
      </c>
      <c r="G100" s="16" t="s">
        <v>36</v>
      </c>
      <c r="H100" s="15" t="s">
        <v>97</v>
      </c>
      <c r="I100" s="15" t="s">
        <v>38</v>
      </c>
      <c r="J100" s="17" t="s">
        <v>50</v>
      </c>
      <c r="K100" s="17" t="s">
        <v>50</v>
      </c>
      <c r="L100" s="17" t="s">
        <v>51</v>
      </c>
      <c r="M100" s="17">
        <v>1</v>
      </c>
      <c r="N100" t="str">
        <f>HYPERLINK("http://localhost:8080/operational-reports-app/redirect/?_flowId=policy-detail-flow&amp;policyId=24787176005&amp;currentProductCd=AAA_SS","VASS902249954")</f>
        <v>VASS902249954</v>
      </c>
      <c r="S100" s="17" t="s">
        <v>41</v>
      </c>
      <c r="T100" s="17" t="s">
        <v>144</v>
      </c>
      <c r="U100" s="17" t="s">
        <v>145</v>
      </c>
      <c r="V100" s="17" t="s">
        <v>146</v>
      </c>
      <c r="W100" s="22">
        <v>1366</v>
      </c>
      <c r="X100" s="23">
        <v>1366</v>
      </c>
      <c r="Y100" s="24">
        <v>1366</v>
      </c>
      <c r="Z100" s="25">
        <v>1366</v>
      </c>
      <c r="AA100" s="26">
        <v>0</v>
      </c>
      <c r="AB100" s="27">
        <v>0</v>
      </c>
      <c r="AC100" s="17" t="s">
        <v>140</v>
      </c>
      <c r="AD100" s="17" t="s">
        <v>141</v>
      </c>
    </row>
    <row r="101" spans="1:30" x14ac:dyDescent="0.25">
      <c r="A101" s="14" t="s">
        <v>194</v>
      </c>
      <c r="B101" s="18">
        <v>42427.977678888892</v>
      </c>
      <c r="C101" s="19">
        <v>42427</v>
      </c>
      <c r="D101" s="20">
        <v>42427</v>
      </c>
      <c r="E101" s="21">
        <v>42793</v>
      </c>
      <c r="G101" s="16" t="s">
        <v>36</v>
      </c>
      <c r="H101" s="15" t="s">
        <v>195</v>
      </c>
      <c r="I101" s="15" t="s">
        <v>38</v>
      </c>
      <c r="J101" s="17" t="s">
        <v>39</v>
      </c>
      <c r="K101" s="17" t="s">
        <v>39</v>
      </c>
      <c r="L101" s="17" t="s">
        <v>40</v>
      </c>
      <c r="M101" s="17">
        <v>1</v>
      </c>
      <c r="N101" t="str">
        <f>HYPERLINK("http://localhost:8080/operational-reports-app/redirect/?_flowId=policy-detail-flow&amp;policyId=24786291017&amp;currentProductCd=AAA_HO_SS","MDD3902249939")</f>
        <v>MDD3902249939</v>
      </c>
      <c r="S101" s="17" t="s">
        <v>41</v>
      </c>
      <c r="T101" s="17" t="s">
        <v>42</v>
      </c>
      <c r="U101" s="17" t="s">
        <v>54</v>
      </c>
      <c r="V101" s="17" t="s">
        <v>75</v>
      </c>
      <c r="W101" s="22">
        <v>448</v>
      </c>
      <c r="X101" s="23">
        <v>448</v>
      </c>
      <c r="Y101" s="24">
        <v>448</v>
      </c>
      <c r="Z101" s="25">
        <v>1731</v>
      </c>
      <c r="AA101" s="26">
        <v>0</v>
      </c>
      <c r="AB101" s="27">
        <v>0</v>
      </c>
      <c r="AC101" s="17" t="s">
        <v>76</v>
      </c>
      <c r="AD101" s="17" t="s">
        <v>77</v>
      </c>
    </row>
    <row r="102" spans="1:30" x14ac:dyDescent="0.25">
      <c r="A102" s="14" t="s">
        <v>196</v>
      </c>
      <c r="B102" s="18">
        <v>42439.596618634256</v>
      </c>
      <c r="C102" s="19">
        <v>42439</v>
      </c>
      <c r="D102" s="20">
        <v>42427</v>
      </c>
      <c r="E102" s="21">
        <v>42793</v>
      </c>
      <c r="G102" s="16" t="s">
        <v>36</v>
      </c>
      <c r="H102" s="15" t="s">
        <v>195</v>
      </c>
      <c r="I102" s="15" t="s">
        <v>74</v>
      </c>
      <c r="J102" s="17" t="s">
        <v>39</v>
      </c>
      <c r="K102" s="17" t="s">
        <v>39</v>
      </c>
      <c r="L102" s="17" t="s">
        <v>40</v>
      </c>
      <c r="M102" s="17">
        <v>1</v>
      </c>
      <c r="N102" t="str">
        <f>HYPERLINK("http://localhost:8080/operational-reports-app/redirect/?_flowId=policy-detail-flow&amp;policyId=24786291017&amp;currentProductCd=AAA_HO_SS","MDD3902249939")</f>
        <v>MDD3902249939</v>
      </c>
      <c r="S102" s="17" t="s">
        <v>41</v>
      </c>
      <c r="T102" s="17" t="s">
        <v>42</v>
      </c>
      <c r="U102" s="17" t="s">
        <v>54</v>
      </c>
      <c r="V102" s="17" t="s">
        <v>75</v>
      </c>
      <c r="W102" s="22">
        <v>0</v>
      </c>
      <c r="X102" s="23">
        <v>448</v>
      </c>
      <c r="Y102" s="24">
        <v>448</v>
      </c>
      <c r="Z102" s="25">
        <v>1731</v>
      </c>
      <c r="AA102" s="26">
        <v>0</v>
      </c>
      <c r="AB102" s="27">
        <v>0</v>
      </c>
      <c r="AC102" s="17" t="s">
        <v>76</v>
      </c>
      <c r="AD102" s="17" t="s">
        <v>77</v>
      </c>
    </row>
    <row r="103" spans="1:30" x14ac:dyDescent="0.25">
      <c r="A103" s="14" t="s">
        <v>197</v>
      </c>
      <c r="B103" s="18">
        <v>42451.775031018522</v>
      </c>
      <c r="C103" s="19">
        <v>42452</v>
      </c>
      <c r="D103" s="20">
        <v>42452</v>
      </c>
      <c r="E103" s="21">
        <v>42817</v>
      </c>
      <c r="G103" s="16" t="s">
        <v>36</v>
      </c>
      <c r="H103" s="15" t="s">
        <v>70</v>
      </c>
      <c r="I103" s="15" t="s">
        <v>38</v>
      </c>
      <c r="J103" s="17" t="s">
        <v>86</v>
      </c>
      <c r="K103" s="17" t="s">
        <v>86</v>
      </c>
      <c r="L103" s="17" t="s">
        <v>87</v>
      </c>
      <c r="M103" s="17">
        <v>2</v>
      </c>
      <c r="N103" t="str">
        <f>HYPERLINK("http://localhost:8080/operational-reports-app/redirect/?_flowId=policy-detail-flow&amp;policyId=24803338006&amp;currentProductCd=AAA_PUP_SS","AZPU902250867")</f>
        <v>AZPU902250867</v>
      </c>
      <c r="S103" s="17" t="s">
        <v>41</v>
      </c>
      <c r="T103" s="17" t="s">
        <v>42</v>
      </c>
      <c r="U103" s="17" t="s">
        <v>71</v>
      </c>
      <c r="V103" s="17" t="s">
        <v>72</v>
      </c>
      <c r="W103" s="22">
        <v>360</v>
      </c>
      <c r="X103" s="23">
        <v>360</v>
      </c>
      <c r="Y103" s="24">
        <v>360</v>
      </c>
      <c r="Z103" s="25">
        <v>360</v>
      </c>
      <c r="AA103" s="26">
        <v>0</v>
      </c>
      <c r="AB103" s="27">
        <v>0</v>
      </c>
      <c r="AC103" s="17" t="s">
        <v>45</v>
      </c>
      <c r="AD103" s="17" t="s">
        <v>46</v>
      </c>
    </row>
    <row r="104" spans="1:30" x14ac:dyDescent="0.25">
      <c r="A104" s="14" t="s">
        <v>198</v>
      </c>
      <c r="B104" s="18">
        <v>42447.616381203705</v>
      </c>
      <c r="C104" s="19">
        <v>42447</v>
      </c>
      <c r="D104" s="20">
        <v>42447</v>
      </c>
      <c r="E104" s="21">
        <v>42812</v>
      </c>
      <c r="G104" s="16" t="s">
        <v>36</v>
      </c>
      <c r="H104" s="15" t="s">
        <v>91</v>
      </c>
      <c r="I104" s="15" t="s">
        <v>49</v>
      </c>
      <c r="J104" s="17" t="s">
        <v>50</v>
      </c>
      <c r="K104" s="17" t="s">
        <v>50</v>
      </c>
      <c r="L104" s="17" t="s">
        <v>51</v>
      </c>
      <c r="M104" s="17">
        <v>1</v>
      </c>
      <c r="N104" t="str">
        <f>HYPERLINK("http://localhost:8080/operational-reports-app/redirect/?_flowId=policy-detail-flow&amp;policyId=24782850018&amp;currentProductCd=AAA_SS","DESS107005718")</f>
        <v>DESS107005718</v>
      </c>
      <c r="O104" s="17" t="s">
        <v>52</v>
      </c>
      <c r="P104" s="28">
        <v>42401.169544791665</v>
      </c>
      <c r="Q104" s="17" t="s">
        <v>53</v>
      </c>
      <c r="S104" s="17" t="s">
        <v>41</v>
      </c>
      <c r="T104" s="17" t="s">
        <v>42</v>
      </c>
      <c r="U104" s="17" t="s">
        <v>54</v>
      </c>
      <c r="V104" s="17" t="s">
        <v>121</v>
      </c>
      <c r="W104" s="22">
        <v>2446</v>
      </c>
      <c r="X104" s="23">
        <v>2446</v>
      </c>
      <c r="Y104" s="24">
        <v>2446</v>
      </c>
      <c r="Z104" s="25">
        <v>2446</v>
      </c>
      <c r="AA104" s="26">
        <v>0</v>
      </c>
      <c r="AB104" s="27">
        <v>0</v>
      </c>
      <c r="AC104" s="17" t="s">
        <v>62</v>
      </c>
      <c r="AD104" s="17" t="s">
        <v>63</v>
      </c>
    </row>
    <row r="105" spans="1:30" x14ac:dyDescent="0.25">
      <c r="A105" s="14" t="s">
        <v>199</v>
      </c>
      <c r="B105" s="18">
        <v>42451.975747118056</v>
      </c>
      <c r="C105" s="19">
        <v>42452</v>
      </c>
      <c r="D105" s="20">
        <v>42452</v>
      </c>
      <c r="E105" s="21">
        <v>42817</v>
      </c>
      <c r="G105" s="16" t="s">
        <v>36</v>
      </c>
      <c r="H105" s="15" t="s">
        <v>70</v>
      </c>
      <c r="I105" s="15" t="s">
        <v>38</v>
      </c>
      <c r="J105" s="17" t="s">
        <v>50</v>
      </c>
      <c r="K105" s="17" t="s">
        <v>50</v>
      </c>
      <c r="L105" s="17" t="s">
        <v>51</v>
      </c>
      <c r="M105" s="17">
        <v>1</v>
      </c>
      <c r="N105" t="str">
        <f>HYPERLINK("http://localhost:8080/operational-reports-app/redirect/?_flowId=policy-detail-flow&amp;policyId=24799349000&amp;currentProductCd=AAA_SS","AZSS902250452")</f>
        <v>AZSS902250452</v>
      </c>
      <c r="S105" s="17" t="s">
        <v>41</v>
      </c>
      <c r="T105" s="17" t="s">
        <v>42</v>
      </c>
      <c r="U105" s="17" t="s">
        <v>71</v>
      </c>
      <c r="V105" s="17" t="s">
        <v>72</v>
      </c>
      <c r="W105" s="22">
        <v>1245</v>
      </c>
      <c r="X105" s="23">
        <v>1245</v>
      </c>
      <c r="Y105" s="24">
        <v>1245</v>
      </c>
      <c r="Z105" s="25">
        <v>1245</v>
      </c>
      <c r="AA105" s="26">
        <v>0</v>
      </c>
      <c r="AB105" s="27">
        <v>0</v>
      </c>
      <c r="AC105" s="17" t="s">
        <v>45</v>
      </c>
      <c r="AD105" s="17" t="s">
        <v>46</v>
      </c>
    </row>
    <row r="106" spans="1:30" x14ac:dyDescent="0.25">
      <c r="A106" s="14" t="s">
        <v>200</v>
      </c>
      <c r="B106" s="18">
        <v>42459.428644444444</v>
      </c>
      <c r="C106" s="19">
        <v>42452</v>
      </c>
      <c r="D106" s="20">
        <v>42427</v>
      </c>
      <c r="E106" s="21">
        <v>42793</v>
      </c>
      <c r="F106" s="29">
        <v>42459.428644444444</v>
      </c>
      <c r="G106" s="16" t="s">
        <v>36</v>
      </c>
      <c r="H106" s="15" t="s">
        <v>195</v>
      </c>
      <c r="I106" s="15" t="s">
        <v>80</v>
      </c>
      <c r="J106" s="17" t="s">
        <v>39</v>
      </c>
      <c r="K106" s="17" t="s">
        <v>39</v>
      </c>
      <c r="L106" s="17" t="s">
        <v>40</v>
      </c>
      <c r="M106" s="17">
        <v>1</v>
      </c>
      <c r="N106" t="str">
        <f>HYPERLINK("http://localhost:8080/operational-reports-app/redirect/?_flowId=policy-detail-flow&amp;policyId=24797137907&amp;currentProductCd=AAA_HO_SS","MDD3902249939")</f>
        <v>MDD3902249939</v>
      </c>
      <c r="S106" s="17" t="s">
        <v>41</v>
      </c>
      <c r="T106" s="17" t="s">
        <v>42</v>
      </c>
      <c r="U106" s="17" t="s">
        <v>54</v>
      </c>
      <c r="V106" s="17" t="s">
        <v>75</v>
      </c>
      <c r="W106" s="22">
        <v>-418</v>
      </c>
      <c r="X106" s="23">
        <v>-30</v>
      </c>
      <c r="Y106" s="24">
        <v>-448</v>
      </c>
      <c r="Z106" s="25">
        <v>-31</v>
      </c>
      <c r="AA106" s="26">
        <v>0</v>
      </c>
      <c r="AB106" s="27">
        <v>0</v>
      </c>
      <c r="AC106" s="17" t="s">
        <v>56</v>
      </c>
      <c r="AD106" s="17" t="s">
        <v>57</v>
      </c>
    </row>
    <row r="107" spans="1:30" x14ac:dyDescent="0.25">
      <c r="A107" s="14" t="s">
        <v>201</v>
      </c>
      <c r="B107" s="18">
        <v>42427.25208658565</v>
      </c>
      <c r="C107" s="19">
        <v>42427</v>
      </c>
      <c r="D107" s="20">
        <v>42427</v>
      </c>
      <c r="E107" s="21">
        <v>42793</v>
      </c>
      <c r="G107" s="16" t="s">
        <v>36</v>
      </c>
      <c r="H107" s="15" t="s">
        <v>195</v>
      </c>
      <c r="I107" s="15" t="s">
        <v>38</v>
      </c>
      <c r="J107" s="17" t="s">
        <v>50</v>
      </c>
      <c r="K107" s="17" t="s">
        <v>50</v>
      </c>
      <c r="L107" s="17" t="s">
        <v>51</v>
      </c>
      <c r="M107" s="17">
        <v>1</v>
      </c>
      <c r="N107" t="str">
        <f>HYPERLINK("http://localhost:8080/operational-reports-app/redirect/?_flowId=policy-detail-flow&amp;policyId=24786291010&amp;currentProductCd=AAA_SS","MDSS902249758")</f>
        <v>MDSS902249758</v>
      </c>
      <c r="S107" s="17" t="s">
        <v>41</v>
      </c>
      <c r="T107" s="17" t="s">
        <v>42</v>
      </c>
      <c r="U107" s="17" t="s">
        <v>54</v>
      </c>
      <c r="V107" s="17" t="s">
        <v>75</v>
      </c>
      <c r="W107" s="22">
        <v>3693</v>
      </c>
      <c r="X107" s="23">
        <v>3693</v>
      </c>
      <c r="Y107" s="24">
        <v>3693</v>
      </c>
      <c r="Z107" s="25">
        <v>3693</v>
      </c>
      <c r="AA107" s="26">
        <v>0</v>
      </c>
      <c r="AB107" s="27">
        <v>0</v>
      </c>
      <c r="AC107" s="17" t="s">
        <v>76</v>
      </c>
      <c r="AD107" s="17" t="s">
        <v>77</v>
      </c>
    </row>
    <row r="108" spans="1:30" x14ac:dyDescent="0.25">
      <c r="A108" s="14" t="s">
        <v>202</v>
      </c>
      <c r="B108" s="18">
        <v>42468.706605891202</v>
      </c>
      <c r="C108" s="19">
        <v>42468</v>
      </c>
      <c r="D108" s="20">
        <v>42427</v>
      </c>
      <c r="E108" s="21">
        <v>42793</v>
      </c>
      <c r="G108" s="16" t="s">
        <v>36</v>
      </c>
      <c r="H108" s="15" t="s">
        <v>195</v>
      </c>
      <c r="I108" s="15" t="s">
        <v>74</v>
      </c>
      <c r="J108" s="17" t="s">
        <v>50</v>
      </c>
      <c r="K108" s="17" t="s">
        <v>50</v>
      </c>
      <c r="L108" s="17" t="s">
        <v>51</v>
      </c>
      <c r="M108" s="17">
        <v>1</v>
      </c>
      <c r="N108" t="str">
        <f>HYPERLINK("http://localhost:8080/operational-reports-app/redirect/?_flowId=policy-detail-flow&amp;policyId=24786291010&amp;currentProductCd=AAA_SS","MDSS902249758")</f>
        <v>MDSS902249758</v>
      </c>
      <c r="S108" s="17" t="s">
        <v>41</v>
      </c>
      <c r="T108" s="17" t="s">
        <v>42</v>
      </c>
      <c r="U108" s="17" t="s">
        <v>54</v>
      </c>
      <c r="V108" s="17" t="s">
        <v>75</v>
      </c>
      <c r="W108" s="22">
        <v>0</v>
      </c>
      <c r="X108" s="23">
        <v>3693</v>
      </c>
      <c r="Y108" s="24">
        <v>3693</v>
      </c>
      <c r="Z108" s="25">
        <v>3693</v>
      </c>
      <c r="AA108" s="26">
        <v>0</v>
      </c>
      <c r="AB108" s="27">
        <v>0</v>
      </c>
      <c r="AC108" s="17" t="s">
        <v>76</v>
      </c>
      <c r="AD108" s="17" t="s">
        <v>77</v>
      </c>
    </row>
    <row r="109" spans="1:30" x14ac:dyDescent="0.25">
      <c r="A109" s="14" t="s">
        <v>203</v>
      </c>
      <c r="B109" s="18">
        <v>42451.985117256947</v>
      </c>
      <c r="C109" s="19">
        <v>42451</v>
      </c>
      <c r="D109" s="20">
        <v>42451</v>
      </c>
      <c r="E109" s="21">
        <v>42816</v>
      </c>
      <c r="G109" s="16" t="s">
        <v>36</v>
      </c>
      <c r="H109" s="15" t="s">
        <v>65</v>
      </c>
      <c r="I109" s="15" t="s">
        <v>38</v>
      </c>
      <c r="J109" s="17" t="s">
        <v>83</v>
      </c>
      <c r="K109" s="17" t="s">
        <v>83</v>
      </c>
      <c r="L109" s="17" t="s">
        <v>51</v>
      </c>
      <c r="M109" s="17">
        <v>1</v>
      </c>
      <c r="N109" t="str">
        <f>HYPERLINK("http://localhost:8080/operational-reports-app/redirect/?_flowId=policy-detail-flow&amp;policyId=24799349004&amp;currentProductCd=AAA_CSA","CAAS902250456")</f>
        <v>CAAS902250456</v>
      </c>
      <c r="S109" s="17" t="s">
        <v>41</v>
      </c>
      <c r="T109" s="17" t="s">
        <v>42</v>
      </c>
      <c r="U109" s="17" t="s">
        <v>67</v>
      </c>
      <c r="V109" s="17" t="s">
        <v>68</v>
      </c>
      <c r="W109" s="22">
        <v>1046</v>
      </c>
      <c r="X109" s="23">
        <v>1046</v>
      </c>
      <c r="Y109" s="24">
        <v>1046</v>
      </c>
      <c r="Z109" s="25">
        <v>1046</v>
      </c>
      <c r="AA109" s="26">
        <v>0</v>
      </c>
      <c r="AB109" s="27">
        <v>0</v>
      </c>
      <c r="AC109" s="17" t="s">
        <v>45</v>
      </c>
      <c r="AD109" s="17" t="s">
        <v>46</v>
      </c>
    </row>
    <row r="110" spans="1:30" x14ac:dyDescent="0.25">
      <c r="A110" s="14" t="s">
        <v>204</v>
      </c>
      <c r="B110" s="18">
        <v>42446.604376817129</v>
      </c>
      <c r="C110" s="19">
        <v>42446</v>
      </c>
      <c r="D110" s="20">
        <v>42446</v>
      </c>
      <c r="E110" s="21">
        <v>42811</v>
      </c>
      <c r="G110" s="16" t="s">
        <v>36</v>
      </c>
      <c r="H110" s="15" t="s">
        <v>59</v>
      </c>
      <c r="I110" s="15" t="s">
        <v>49</v>
      </c>
      <c r="J110" s="17" t="s">
        <v>50</v>
      </c>
      <c r="K110" s="17" t="s">
        <v>50</v>
      </c>
      <c r="L110" s="17" t="s">
        <v>51</v>
      </c>
      <c r="M110" s="17">
        <v>1</v>
      </c>
      <c r="N110" t="str">
        <f>HYPERLINK("http://localhost:8080/operational-reports-app/redirect/?_flowId=policy-detail-flow&amp;policyId=24782697088&amp;currentProductCd=AAA_SS","PASS107005702")</f>
        <v>PASS107005702</v>
      </c>
      <c r="O110" s="17" t="s">
        <v>52</v>
      </c>
      <c r="P110" s="28">
        <v>42401.169399247687</v>
      </c>
      <c r="Q110" s="17" t="s">
        <v>53</v>
      </c>
      <c r="S110" s="17" t="s">
        <v>41</v>
      </c>
      <c r="T110" s="17" t="s">
        <v>42</v>
      </c>
      <c r="U110" s="17" t="s">
        <v>205</v>
      </c>
      <c r="V110" s="17" t="s">
        <v>206</v>
      </c>
      <c r="W110" s="22">
        <v>3905</v>
      </c>
      <c r="X110" s="23">
        <v>3905</v>
      </c>
      <c r="Y110" s="24">
        <v>3905</v>
      </c>
      <c r="Z110" s="25">
        <v>3905</v>
      </c>
      <c r="AA110" s="26">
        <v>0</v>
      </c>
      <c r="AB110" s="27">
        <v>0</v>
      </c>
      <c r="AC110" s="17" t="s">
        <v>62</v>
      </c>
      <c r="AD110" s="17" t="s">
        <v>63</v>
      </c>
    </row>
    <row r="111" spans="1:30" x14ac:dyDescent="0.25">
      <c r="A111" s="14" t="s">
        <v>207</v>
      </c>
      <c r="B111" s="18">
        <v>42451.846498240739</v>
      </c>
      <c r="C111" s="19">
        <v>42451</v>
      </c>
      <c r="D111" s="20">
        <v>42451</v>
      </c>
      <c r="E111" s="21">
        <v>42816</v>
      </c>
      <c r="G111" s="16" t="s">
        <v>36</v>
      </c>
      <c r="H111" s="15" t="s">
        <v>37</v>
      </c>
      <c r="I111" s="15" t="s">
        <v>38</v>
      </c>
      <c r="J111" s="17" t="s">
        <v>39</v>
      </c>
      <c r="K111" s="17" t="s">
        <v>39</v>
      </c>
      <c r="L111" s="17" t="s">
        <v>40</v>
      </c>
      <c r="M111" s="17">
        <v>1</v>
      </c>
      <c r="N111" t="str">
        <f>HYPERLINK("http://localhost:8080/operational-reports-app/redirect/?_flowId=policy-detail-flow&amp;policyId=24801332003&amp;currentProductCd=AAA_HO_SS","CTD3902250681")</f>
        <v>CTD3902250681</v>
      </c>
      <c r="S111" s="17" t="s">
        <v>41</v>
      </c>
      <c r="T111" s="17" t="s">
        <v>42</v>
      </c>
      <c r="U111" s="17" t="s">
        <v>43</v>
      </c>
      <c r="V111" s="17" t="s">
        <v>44</v>
      </c>
      <c r="W111" s="22">
        <v>462</v>
      </c>
      <c r="X111" s="23">
        <v>462</v>
      </c>
      <c r="Y111" s="24">
        <v>462</v>
      </c>
      <c r="Z111" s="25">
        <v>924</v>
      </c>
      <c r="AA111" s="26">
        <v>0</v>
      </c>
      <c r="AB111" s="27">
        <v>0</v>
      </c>
      <c r="AC111" s="17" t="s">
        <v>45</v>
      </c>
      <c r="AD111" s="17" t="s">
        <v>46</v>
      </c>
    </row>
    <row r="112" spans="1:30" x14ac:dyDescent="0.25">
      <c r="A112" s="14" t="s">
        <v>208</v>
      </c>
      <c r="B112" s="18">
        <v>42451.976730775466</v>
      </c>
      <c r="C112" s="19">
        <v>42451</v>
      </c>
      <c r="D112" s="20">
        <v>42451</v>
      </c>
      <c r="E112" s="21">
        <v>42816</v>
      </c>
      <c r="G112" s="16" t="s">
        <v>36</v>
      </c>
      <c r="H112" s="15" t="s">
        <v>37</v>
      </c>
      <c r="I112" s="15" t="s">
        <v>38</v>
      </c>
      <c r="J112" s="17" t="s">
        <v>39</v>
      </c>
      <c r="K112" s="17" t="s">
        <v>39</v>
      </c>
      <c r="L112" s="17" t="s">
        <v>40</v>
      </c>
      <c r="M112" s="17">
        <v>1</v>
      </c>
      <c r="N112" t="str">
        <f>HYPERLINK("http://localhost:8080/operational-reports-app/redirect/?_flowId=policy-detail-flow&amp;policyId=24799349002&amp;currentProductCd=AAA_HO_SS","CTH6902250453")</f>
        <v>CTH6902250453</v>
      </c>
      <c r="S112" s="17" t="s">
        <v>41</v>
      </c>
      <c r="T112" s="17" t="s">
        <v>42</v>
      </c>
      <c r="U112" s="17" t="s">
        <v>43</v>
      </c>
      <c r="V112" s="17" t="s">
        <v>44</v>
      </c>
      <c r="W112" s="22">
        <v>333</v>
      </c>
      <c r="X112" s="23">
        <v>333</v>
      </c>
      <c r="Y112" s="24">
        <v>333</v>
      </c>
      <c r="Z112" s="25">
        <v>634</v>
      </c>
      <c r="AA112" s="26">
        <v>0</v>
      </c>
      <c r="AB112" s="27">
        <v>0</v>
      </c>
      <c r="AC112" s="17" t="s">
        <v>45</v>
      </c>
      <c r="AD112" s="17" t="s">
        <v>46</v>
      </c>
    </row>
    <row r="113" spans="1:30" x14ac:dyDescent="0.25">
      <c r="A113" s="14" t="s">
        <v>209</v>
      </c>
      <c r="B113" s="18">
        <v>42446.60029159722</v>
      </c>
      <c r="C113" s="19">
        <v>42446</v>
      </c>
      <c r="D113" s="20">
        <v>42446</v>
      </c>
      <c r="E113" s="21">
        <v>42811</v>
      </c>
      <c r="G113" s="16" t="s">
        <v>36</v>
      </c>
      <c r="H113" s="15" t="s">
        <v>48</v>
      </c>
      <c r="I113" s="15" t="s">
        <v>49</v>
      </c>
      <c r="J113" s="17" t="s">
        <v>50</v>
      </c>
      <c r="K113" s="17" t="s">
        <v>50</v>
      </c>
      <c r="L113" s="17" t="s">
        <v>51</v>
      </c>
      <c r="M113" s="17">
        <v>1</v>
      </c>
      <c r="N113" t="str">
        <f>HYPERLINK("http://localhost:8080/operational-reports-app/redirect/?_flowId=policy-detail-flow&amp;policyId=24782850013&amp;currentProductCd=AAA_SS","NJSS107005723")</f>
        <v>NJSS107005723</v>
      </c>
      <c r="O113" s="17" t="s">
        <v>52</v>
      </c>
      <c r="P113" s="28">
        <v>42402.291450763892</v>
      </c>
      <c r="Q113" s="17" t="s">
        <v>53</v>
      </c>
      <c r="S113" s="17" t="s">
        <v>41</v>
      </c>
      <c r="T113" s="17" t="s">
        <v>42</v>
      </c>
      <c r="U113" s="17" t="s">
        <v>60</v>
      </c>
      <c r="V113" s="17" t="s">
        <v>61</v>
      </c>
      <c r="W113" s="22">
        <v>2121</v>
      </c>
      <c r="X113" s="23">
        <v>2121</v>
      </c>
      <c r="Y113" s="24">
        <v>2121</v>
      </c>
      <c r="Z113" s="25">
        <v>2121</v>
      </c>
      <c r="AA113" s="26">
        <v>0</v>
      </c>
      <c r="AB113" s="27">
        <v>0</v>
      </c>
      <c r="AC113" s="17" t="s">
        <v>62</v>
      </c>
      <c r="AD113" s="17" t="s">
        <v>63</v>
      </c>
    </row>
    <row r="114" spans="1:30" x14ac:dyDescent="0.25">
      <c r="A114" s="14" t="s">
        <v>210</v>
      </c>
      <c r="B114" s="18">
        <v>42451.854185011573</v>
      </c>
      <c r="C114" s="19">
        <v>42451</v>
      </c>
      <c r="D114" s="20">
        <v>42451</v>
      </c>
      <c r="E114" s="21">
        <v>42816</v>
      </c>
      <c r="G114" s="16" t="s">
        <v>36</v>
      </c>
      <c r="H114" s="15" t="s">
        <v>70</v>
      </c>
      <c r="I114" s="15" t="s">
        <v>38</v>
      </c>
      <c r="J114" s="17" t="s">
        <v>39</v>
      </c>
      <c r="K114" s="17" t="s">
        <v>39</v>
      </c>
      <c r="L114" s="17" t="s">
        <v>40</v>
      </c>
      <c r="M114" s="17">
        <v>1</v>
      </c>
      <c r="N114" t="str">
        <f>HYPERLINK("http://localhost:8080/operational-reports-app/redirect/?_flowId=policy-detail-flow&amp;policyId=24801332007&amp;currentProductCd=AAA_HO_SS","AZH4902250686")</f>
        <v>AZH4902250686</v>
      </c>
      <c r="S114" s="17" t="s">
        <v>41</v>
      </c>
      <c r="T114" s="17" t="s">
        <v>42</v>
      </c>
      <c r="U114" s="17" t="s">
        <v>71</v>
      </c>
      <c r="V114" s="17" t="s">
        <v>72</v>
      </c>
      <c r="W114" s="22">
        <v>153</v>
      </c>
      <c r="X114" s="23">
        <v>153</v>
      </c>
      <c r="Y114" s="24">
        <v>153</v>
      </c>
      <c r="Z114" s="25">
        <v>306</v>
      </c>
      <c r="AA114" s="26">
        <v>0</v>
      </c>
      <c r="AB114" s="27">
        <v>0</v>
      </c>
      <c r="AC114" s="17" t="s">
        <v>45</v>
      </c>
      <c r="AD114" s="17" t="s">
        <v>46</v>
      </c>
    </row>
    <row r="115" spans="1:30" x14ac:dyDescent="0.25">
      <c r="A115" s="14" t="s">
        <v>211</v>
      </c>
      <c r="B115" s="18">
        <v>42428.026785208334</v>
      </c>
      <c r="C115" s="19">
        <v>42425</v>
      </c>
      <c r="D115" s="20">
        <v>42425</v>
      </c>
      <c r="E115" s="21">
        <v>42791</v>
      </c>
      <c r="G115" s="16" t="s">
        <v>36</v>
      </c>
      <c r="H115" s="15" t="s">
        <v>48</v>
      </c>
      <c r="I115" s="15" t="s">
        <v>38</v>
      </c>
      <c r="J115" s="17" t="s">
        <v>39</v>
      </c>
      <c r="K115" s="17" t="s">
        <v>39</v>
      </c>
      <c r="L115" s="17" t="s">
        <v>40</v>
      </c>
      <c r="M115" s="17">
        <v>1</v>
      </c>
      <c r="N115" t="str">
        <f>HYPERLINK("http://localhost:8080/operational-reports-app/redirect/?_flowId=policy-detail-flow&amp;policyId=24786291020&amp;currentProductCd=AAA_HO_SS","NJD3902249942")</f>
        <v>NJD3902249942</v>
      </c>
      <c r="S115" s="17" t="s">
        <v>41</v>
      </c>
      <c r="T115" s="17" t="s">
        <v>42</v>
      </c>
      <c r="U115" s="17" t="s">
        <v>54</v>
      </c>
      <c r="V115" s="17" t="s">
        <v>75</v>
      </c>
      <c r="W115" s="22">
        <v>635</v>
      </c>
      <c r="X115" s="23">
        <v>635</v>
      </c>
      <c r="Y115" s="24">
        <v>635</v>
      </c>
      <c r="Z115" s="25">
        <v>1270</v>
      </c>
      <c r="AA115" s="26">
        <v>0</v>
      </c>
      <c r="AB115" s="27">
        <v>0</v>
      </c>
      <c r="AC115" s="17" t="s">
        <v>76</v>
      </c>
      <c r="AD115" s="17" t="s">
        <v>77</v>
      </c>
    </row>
    <row r="116" spans="1:30" x14ac:dyDescent="0.25">
      <c r="A116" s="14" t="s">
        <v>212</v>
      </c>
      <c r="B116" s="18">
        <v>42452.095634594909</v>
      </c>
      <c r="C116" s="19">
        <v>42452</v>
      </c>
      <c r="D116" s="20">
        <v>42452</v>
      </c>
      <c r="E116" s="21">
        <v>42817</v>
      </c>
      <c r="G116" s="16" t="s">
        <v>36</v>
      </c>
      <c r="H116" s="15" t="s">
        <v>65</v>
      </c>
      <c r="I116" s="15" t="s">
        <v>38</v>
      </c>
      <c r="J116" s="17" t="s">
        <v>66</v>
      </c>
      <c r="K116" s="17" t="s">
        <v>66</v>
      </c>
      <c r="L116" s="17" t="s">
        <v>40</v>
      </c>
      <c r="M116" s="17">
        <v>1</v>
      </c>
      <c r="N116" t="str">
        <f>HYPERLINK("http://localhost:8080/operational-reports-app/redirect/?_flowId=policy-detail-flow&amp;policyId=24799349011&amp;currentProductCd=AAA_HO_CA","CAH3902250463")</f>
        <v>CAH3902250463</v>
      </c>
      <c r="S116" s="17" t="s">
        <v>41</v>
      </c>
      <c r="T116" s="17" t="s">
        <v>42</v>
      </c>
      <c r="U116" s="17" t="s">
        <v>67</v>
      </c>
      <c r="V116" s="17" t="s">
        <v>68</v>
      </c>
      <c r="W116" s="22">
        <v>313</v>
      </c>
      <c r="X116" s="23">
        <v>313</v>
      </c>
      <c r="Y116" s="24">
        <v>313</v>
      </c>
      <c r="Z116" s="25">
        <v>313</v>
      </c>
      <c r="AA116" s="26">
        <v>0</v>
      </c>
      <c r="AB116" s="27">
        <v>0</v>
      </c>
      <c r="AC116" s="17" t="s">
        <v>45</v>
      </c>
      <c r="AD116" s="17" t="s">
        <v>46</v>
      </c>
    </row>
    <row r="117" spans="1:30" x14ac:dyDescent="0.25">
      <c r="A117" s="14" t="s">
        <v>213</v>
      </c>
      <c r="B117" s="18">
        <v>42451.847209236112</v>
      </c>
      <c r="C117" s="19">
        <v>42452</v>
      </c>
      <c r="D117" s="20">
        <v>42452</v>
      </c>
      <c r="E117" s="21">
        <v>42817</v>
      </c>
      <c r="G117" s="16" t="s">
        <v>36</v>
      </c>
      <c r="H117" s="15" t="s">
        <v>70</v>
      </c>
      <c r="I117" s="15" t="s">
        <v>38</v>
      </c>
      <c r="J117" s="17" t="s">
        <v>50</v>
      </c>
      <c r="K117" s="17" t="s">
        <v>50</v>
      </c>
      <c r="L117" s="17" t="s">
        <v>51</v>
      </c>
      <c r="M117" s="17">
        <v>1</v>
      </c>
      <c r="N117" t="str">
        <f>HYPERLINK("http://localhost:8080/operational-reports-app/redirect/?_flowId=policy-detail-flow&amp;policyId=24801332001&amp;currentProductCd=AAA_SS","AZSS902250679")</f>
        <v>AZSS902250679</v>
      </c>
      <c r="S117" s="17" t="s">
        <v>41</v>
      </c>
      <c r="T117" s="17" t="s">
        <v>42</v>
      </c>
      <c r="U117" s="17" t="s">
        <v>71</v>
      </c>
      <c r="V117" s="17" t="s">
        <v>72</v>
      </c>
      <c r="W117" s="22">
        <v>1245</v>
      </c>
      <c r="X117" s="23">
        <v>1245</v>
      </c>
      <c r="Y117" s="24">
        <v>1245</v>
      </c>
      <c r="Z117" s="25">
        <v>1245</v>
      </c>
      <c r="AA117" s="26">
        <v>0</v>
      </c>
      <c r="AB117" s="27">
        <v>0</v>
      </c>
      <c r="AC117" s="17" t="s">
        <v>45</v>
      </c>
      <c r="AD117" s="17" t="s">
        <v>46</v>
      </c>
    </row>
    <row r="118" spans="1:30" x14ac:dyDescent="0.25">
      <c r="A118" s="14" t="s">
        <v>214</v>
      </c>
      <c r="B118" s="18">
        <v>42452.219179849541</v>
      </c>
      <c r="C118" s="19">
        <v>42453</v>
      </c>
      <c r="D118" s="20">
        <v>42453</v>
      </c>
      <c r="E118" s="21">
        <v>42818</v>
      </c>
      <c r="G118" s="16" t="s">
        <v>36</v>
      </c>
      <c r="H118" s="15" t="s">
        <v>70</v>
      </c>
      <c r="I118" s="15" t="s">
        <v>38</v>
      </c>
      <c r="J118" s="17" t="s">
        <v>86</v>
      </c>
      <c r="K118" s="17" t="s">
        <v>86</v>
      </c>
      <c r="L118" s="17" t="s">
        <v>87</v>
      </c>
      <c r="M118" s="17">
        <v>2</v>
      </c>
      <c r="N118" t="str">
        <f>HYPERLINK("http://localhost:8080/operational-reports-app/redirect/?_flowId=policy-detail-flow&amp;policyId=24799349038&amp;currentProductCd=AAA_PUP_SS","AZPU902250600")</f>
        <v>AZPU902250600</v>
      </c>
      <c r="S118" s="17" t="s">
        <v>41</v>
      </c>
      <c r="T118" s="17" t="s">
        <v>42</v>
      </c>
      <c r="U118" s="17" t="s">
        <v>71</v>
      </c>
      <c r="V118" s="17" t="s">
        <v>72</v>
      </c>
      <c r="W118" s="22">
        <v>360</v>
      </c>
      <c r="X118" s="23">
        <v>360</v>
      </c>
      <c r="Y118" s="24">
        <v>360</v>
      </c>
      <c r="Z118" s="25">
        <v>360</v>
      </c>
      <c r="AA118" s="26">
        <v>0</v>
      </c>
      <c r="AB118" s="27">
        <v>0</v>
      </c>
      <c r="AC118" s="17" t="s">
        <v>45</v>
      </c>
      <c r="AD118" s="17" t="s">
        <v>46</v>
      </c>
    </row>
    <row r="119" spans="1:30" x14ac:dyDescent="0.25">
      <c r="A119" s="14" t="s">
        <v>215</v>
      </c>
      <c r="B119" s="18">
        <v>42452.19249212963</v>
      </c>
      <c r="C119" s="19">
        <v>42453</v>
      </c>
      <c r="D119" s="20">
        <v>42453</v>
      </c>
      <c r="E119" s="21">
        <v>42818</v>
      </c>
      <c r="G119" s="16" t="s">
        <v>36</v>
      </c>
      <c r="H119" s="15" t="s">
        <v>65</v>
      </c>
      <c r="I119" s="15" t="s">
        <v>38</v>
      </c>
      <c r="J119" s="17" t="s">
        <v>86</v>
      </c>
      <c r="K119" s="17" t="s">
        <v>86</v>
      </c>
      <c r="L119" s="17" t="s">
        <v>87</v>
      </c>
      <c r="M119" s="17">
        <v>2</v>
      </c>
      <c r="N119" t="str">
        <f>HYPERLINK("http://localhost:8080/operational-reports-app/redirect/?_flowId=policy-detail-flow&amp;policyId=24799349030&amp;currentProductCd=AAA_PUP_SS","CAPU902250531")</f>
        <v>CAPU902250531</v>
      </c>
      <c r="S119" s="17" t="s">
        <v>41</v>
      </c>
      <c r="T119" s="17" t="s">
        <v>42</v>
      </c>
      <c r="U119" s="17" t="s">
        <v>67</v>
      </c>
      <c r="V119" s="17" t="s">
        <v>68</v>
      </c>
      <c r="W119" s="22">
        <v>245</v>
      </c>
      <c r="X119" s="23">
        <v>245</v>
      </c>
      <c r="Y119" s="24">
        <v>245</v>
      </c>
      <c r="Z119" s="25">
        <v>245</v>
      </c>
      <c r="AA119" s="26">
        <v>0</v>
      </c>
      <c r="AB119" s="27">
        <v>0</v>
      </c>
      <c r="AC119" s="17" t="s">
        <v>45</v>
      </c>
      <c r="AD119" s="17" t="s">
        <v>46</v>
      </c>
    </row>
    <row r="120" spans="1:30" x14ac:dyDescent="0.25">
      <c r="A120" s="14" t="s">
        <v>216</v>
      </c>
      <c r="B120" s="18">
        <v>42446.058409456018</v>
      </c>
      <c r="C120" s="19">
        <v>42446</v>
      </c>
      <c r="D120" s="20">
        <v>42446</v>
      </c>
      <c r="E120" s="21">
        <v>42811</v>
      </c>
      <c r="G120" s="16" t="s">
        <v>36</v>
      </c>
      <c r="H120" s="15" t="s">
        <v>59</v>
      </c>
      <c r="I120" s="15" t="s">
        <v>49</v>
      </c>
      <c r="J120" s="17" t="s">
        <v>50</v>
      </c>
      <c r="K120" s="17" t="s">
        <v>50</v>
      </c>
      <c r="L120" s="17" t="s">
        <v>51</v>
      </c>
      <c r="M120" s="17">
        <v>1</v>
      </c>
      <c r="N120" t="str">
        <f>HYPERLINK("http://localhost:8080/operational-reports-app/redirect/?_flowId=policy-detail-flow&amp;policyId=24782697089&amp;currentProductCd=AAA_SS","PASS107005715")</f>
        <v>PASS107005715</v>
      </c>
      <c r="O120" s="17" t="s">
        <v>52</v>
      </c>
      <c r="P120" s="28">
        <v>42401.169521111115</v>
      </c>
      <c r="Q120" s="17" t="s">
        <v>53</v>
      </c>
      <c r="S120" s="17" t="s">
        <v>41</v>
      </c>
      <c r="T120" s="17" t="s">
        <v>42</v>
      </c>
      <c r="U120" s="17" t="s">
        <v>54</v>
      </c>
      <c r="V120" s="17" t="s">
        <v>55</v>
      </c>
      <c r="W120" s="22">
        <v>8141</v>
      </c>
      <c r="X120" s="23">
        <v>8141</v>
      </c>
      <c r="Y120" s="24">
        <v>8141</v>
      </c>
      <c r="Z120" s="25">
        <v>8141</v>
      </c>
      <c r="AA120" s="26">
        <v>0</v>
      </c>
      <c r="AB120" s="27">
        <v>0</v>
      </c>
      <c r="AC120" s="17" t="s">
        <v>56</v>
      </c>
      <c r="AD120" s="17" t="s">
        <v>57</v>
      </c>
    </row>
    <row r="121" spans="1:30" x14ac:dyDescent="0.25">
      <c r="A121" s="14" t="s">
        <v>217</v>
      </c>
      <c r="B121" s="18">
        <v>42452.234674872685</v>
      </c>
      <c r="C121" s="19">
        <v>42452</v>
      </c>
      <c r="D121" s="20">
        <v>42452</v>
      </c>
      <c r="E121" s="21">
        <v>42817</v>
      </c>
      <c r="G121" s="16" t="s">
        <v>36</v>
      </c>
      <c r="H121" s="15" t="s">
        <v>65</v>
      </c>
      <c r="I121" s="15" t="s">
        <v>38</v>
      </c>
      <c r="J121" s="17" t="s">
        <v>66</v>
      </c>
      <c r="K121" s="17" t="s">
        <v>66</v>
      </c>
      <c r="L121" s="17" t="s">
        <v>40</v>
      </c>
      <c r="M121" s="17">
        <v>1</v>
      </c>
      <c r="N121" t="str">
        <f>HYPERLINK("http://localhost:8080/operational-reports-app/redirect/?_flowId=policy-detail-flow&amp;policyId=24797026003&amp;currentProductCd=AAA_HO_CA","CAH3902249982")</f>
        <v>CAH3902249982</v>
      </c>
      <c r="S121" s="17" t="s">
        <v>41</v>
      </c>
      <c r="T121" s="17" t="s">
        <v>42</v>
      </c>
      <c r="U121" s="17" t="s">
        <v>67</v>
      </c>
      <c r="V121" s="17" t="s">
        <v>68</v>
      </c>
      <c r="W121" s="22">
        <v>313</v>
      </c>
      <c r="X121" s="23">
        <v>313</v>
      </c>
      <c r="Y121" s="24">
        <v>313</v>
      </c>
      <c r="Z121" s="25">
        <v>313</v>
      </c>
      <c r="AA121" s="26">
        <v>0</v>
      </c>
      <c r="AB121" s="27">
        <v>0</v>
      </c>
      <c r="AC121" s="17" t="s">
        <v>45</v>
      </c>
      <c r="AD121" s="17" t="s">
        <v>46</v>
      </c>
    </row>
    <row r="122" spans="1:30" x14ac:dyDescent="0.25">
      <c r="A122" s="14" t="s">
        <v>218</v>
      </c>
      <c r="B122" s="18">
        <v>42452.242391192129</v>
      </c>
      <c r="C122" s="19">
        <v>42453</v>
      </c>
      <c r="D122" s="20">
        <v>42453</v>
      </c>
      <c r="E122" s="21">
        <v>42818</v>
      </c>
      <c r="G122" s="16" t="s">
        <v>36</v>
      </c>
      <c r="H122" s="15" t="s">
        <v>70</v>
      </c>
      <c r="I122" s="15" t="s">
        <v>38</v>
      </c>
      <c r="J122" s="17" t="s">
        <v>86</v>
      </c>
      <c r="K122" s="17" t="s">
        <v>86</v>
      </c>
      <c r="L122" s="17" t="s">
        <v>87</v>
      </c>
      <c r="M122" s="17">
        <v>2</v>
      </c>
      <c r="N122" t="str">
        <f>HYPERLINK("http://localhost:8080/operational-reports-app/redirect/?_flowId=policy-detail-flow&amp;policyId=24797026008&amp;currentProductCd=AAA_PUP_SS","AZPU902249987")</f>
        <v>AZPU902249987</v>
      </c>
      <c r="S122" s="17" t="s">
        <v>41</v>
      </c>
      <c r="T122" s="17" t="s">
        <v>42</v>
      </c>
      <c r="U122" s="17" t="s">
        <v>71</v>
      </c>
      <c r="V122" s="17" t="s">
        <v>72</v>
      </c>
      <c r="W122" s="22">
        <v>213</v>
      </c>
      <c r="X122" s="23">
        <v>213</v>
      </c>
      <c r="Y122" s="24">
        <v>213</v>
      </c>
      <c r="Z122" s="25">
        <v>213</v>
      </c>
      <c r="AA122" s="26">
        <v>0</v>
      </c>
      <c r="AB122" s="27">
        <v>0</v>
      </c>
      <c r="AC122" s="17" t="s">
        <v>45</v>
      </c>
      <c r="AD122" s="17" t="s">
        <v>46</v>
      </c>
    </row>
    <row r="123" spans="1:30" x14ac:dyDescent="0.25">
      <c r="A123" s="14" t="s">
        <v>219</v>
      </c>
      <c r="B123" s="18">
        <v>42452.248465717596</v>
      </c>
      <c r="C123" s="19">
        <v>42453</v>
      </c>
      <c r="D123" s="20">
        <v>42453</v>
      </c>
      <c r="E123" s="21">
        <v>42818</v>
      </c>
      <c r="G123" s="16" t="s">
        <v>36</v>
      </c>
      <c r="H123" s="15" t="s">
        <v>65</v>
      </c>
      <c r="I123" s="15" t="s">
        <v>38</v>
      </c>
      <c r="J123" s="17" t="s">
        <v>86</v>
      </c>
      <c r="K123" s="17" t="s">
        <v>86</v>
      </c>
      <c r="L123" s="17" t="s">
        <v>87</v>
      </c>
      <c r="M123" s="17">
        <v>2</v>
      </c>
      <c r="N123" t="str">
        <f>HYPERLINK("http://localhost:8080/operational-reports-app/redirect/?_flowId=policy-detail-flow&amp;policyId=24797026009&amp;currentProductCd=AAA_PUP_SS","CAPU902249988")</f>
        <v>CAPU902249988</v>
      </c>
      <c r="S123" s="17" t="s">
        <v>41</v>
      </c>
      <c r="T123" s="17" t="s">
        <v>42</v>
      </c>
      <c r="U123" s="17" t="s">
        <v>67</v>
      </c>
      <c r="V123" s="17" t="s">
        <v>68</v>
      </c>
      <c r="W123" s="22">
        <v>245</v>
      </c>
      <c r="X123" s="23">
        <v>245</v>
      </c>
      <c r="Y123" s="24">
        <v>245</v>
      </c>
      <c r="Z123" s="25">
        <v>245</v>
      </c>
      <c r="AA123" s="26">
        <v>0</v>
      </c>
      <c r="AB123" s="27">
        <v>0</v>
      </c>
      <c r="AC123" s="17" t="s">
        <v>45</v>
      </c>
      <c r="AD123" s="17" t="s">
        <v>46</v>
      </c>
    </row>
    <row r="124" spans="1:30" x14ac:dyDescent="0.25">
      <c r="A124" s="14" t="s">
        <v>220</v>
      </c>
      <c r="B124" s="18">
        <v>42452.643139664353</v>
      </c>
      <c r="C124" s="19">
        <v>42453</v>
      </c>
      <c r="D124" s="20">
        <v>42446</v>
      </c>
      <c r="E124" s="21">
        <v>42811</v>
      </c>
      <c r="G124" s="16" t="s">
        <v>36</v>
      </c>
      <c r="H124" s="15" t="s">
        <v>59</v>
      </c>
      <c r="I124" s="15" t="s">
        <v>117</v>
      </c>
      <c r="J124" s="17" t="s">
        <v>50</v>
      </c>
      <c r="K124" s="17" t="s">
        <v>50</v>
      </c>
      <c r="L124" s="17" t="s">
        <v>51</v>
      </c>
      <c r="M124" s="17">
        <v>1</v>
      </c>
      <c r="N124" t="str">
        <f>HYPERLINK("http://localhost:8080/operational-reports-app/redirect/?_flowId=policy-detail-flow&amp;policyId=24804058002&amp;currentProductCd=AAA_SS","PASS107005689")</f>
        <v>PASS107005689</v>
      </c>
      <c r="O124" s="17" t="s">
        <v>52</v>
      </c>
      <c r="P124" s="28">
        <v>42401.169267569443</v>
      </c>
      <c r="Q124" s="17" t="s">
        <v>53</v>
      </c>
      <c r="S124" s="17" t="s">
        <v>41</v>
      </c>
      <c r="T124" s="17" t="s">
        <v>42</v>
      </c>
      <c r="U124" s="17" t="s">
        <v>54</v>
      </c>
      <c r="V124" s="17" t="s">
        <v>118</v>
      </c>
      <c r="W124" s="22">
        <v>923</v>
      </c>
      <c r="X124" s="23">
        <v>7013</v>
      </c>
      <c r="Y124" s="24">
        <v>7031</v>
      </c>
      <c r="Z124" s="25">
        <v>7013</v>
      </c>
      <c r="AA124" s="26">
        <v>0</v>
      </c>
      <c r="AB124" s="27">
        <v>0</v>
      </c>
      <c r="AC124" s="17" t="s">
        <v>76</v>
      </c>
      <c r="AD124" s="17" t="s">
        <v>77</v>
      </c>
    </row>
    <row r="125" spans="1:30" x14ac:dyDescent="0.25">
      <c r="A125" s="14" t="s">
        <v>221</v>
      </c>
      <c r="B125" s="18">
        <v>42468.704985474535</v>
      </c>
      <c r="C125" s="19">
        <v>42469</v>
      </c>
      <c r="D125" s="20">
        <v>42446</v>
      </c>
      <c r="E125" s="21">
        <v>42811</v>
      </c>
      <c r="G125" s="16" t="s">
        <v>36</v>
      </c>
      <c r="H125" s="15" t="s">
        <v>59</v>
      </c>
      <c r="I125" s="15" t="s">
        <v>117</v>
      </c>
      <c r="J125" s="17" t="s">
        <v>50</v>
      </c>
      <c r="K125" s="17" t="s">
        <v>50</v>
      </c>
      <c r="L125" s="17" t="s">
        <v>51</v>
      </c>
      <c r="M125" s="17">
        <v>1</v>
      </c>
      <c r="N125" t="str">
        <f>HYPERLINK("http://localhost:8080/operational-reports-app/redirect/?_flowId=policy-detail-flow&amp;policyId=24804058003&amp;currentProductCd=AAA_SS","PASS107005689")</f>
        <v>PASS107005689</v>
      </c>
      <c r="O125" s="17" t="s">
        <v>52</v>
      </c>
      <c r="P125" s="28">
        <v>42401.169267569443</v>
      </c>
      <c r="Q125" s="17" t="s">
        <v>53</v>
      </c>
      <c r="S125" s="17" t="s">
        <v>41</v>
      </c>
      <c r="T125" s="17" t="s">
        <v>42</v>
      </c>
      <c r="U125" s="17" t="s">
        <v>54</v>
      </c>
      <c r="V125" s="17" t="s">
        <v>118</v>
      </c>
      <c r="W125" s="22">
        <v>-750</v>
      </c>
      <c r="X125" s="23">
        <v>6263</v>
      </c>
      <c r="Y125" s="24">
        <v>6230</v>
      </c>
      <c r="Z125" s="25">
        <v>6263</v>
      </c>
      <c r="AA125" s="26">
        <v>0</v>
      </c>
      <c r="AB125" s="27">
        <v>0</v>
      </c>
      <c r="AC125" s="17" t="s">
        <v>76</v>
      </c>
      <c r="AD125" s="17" t="s">
        <v>77</v>
      </c>
    </row>
    <row r="126" spans="1:30" x14ac:dyDescent="0.25">
      <c r="A126" s="14" t="s">
        <v>222</v>
      </c>
      <c r="B126" s="18">
        <v>42451.853076851854</v>
      </c>
      <c r="C126" s="19">
        <v>42451</v>
      </c>
      <c r="D126" s="20">
        <v>42451</v>
      </c>
      <c r="E126" s="21">
        <v>42816</v>
      </c>
      <c r="G126" s="16" t="s">
        <v>36</v>
      </c>
      <c r="H126" s="15" t="s">
        <v>65</v>
      </c>
      <c r="I126" s="15" t="s">
        <v>38</v>
      </c>
      <c r="J126" s="17" t="s">
        <v>83</v>
      </c>
      <c r="K126" s="17" t="s">
        <v>83</v>
      </c>
      <c r="L126" s="17" t="s">
        <v>51</v>
      </c>
      <c r="M126" s="17">
        <v>1</v>
      </c>
      <c r="N126" t="str">
        <f>HYPERLINK("http://localhost:8080/operational-reports-app/redirect/?_flowId=policy-detail-flow&amp;policyId=24801332004&amp;currentProductCd=AAA_CSA","CAAS902250683")</f>
        <v>CAAS902250683</v>
      </c>
      <c r="S126" s="17" t="s">
        <v>41</v>
      </c>
      <c r="T126" s="17" t="s">
        <v>42</v>
      </c>
      <c r="U126" s="17" t="s">
        <v>67</v>
      </c>
      <c r="V126" s="17" t="s">
        <v>68</v>
      </c>
      <c r="W126" s="22">
        <v>1046</v>
      </c>
      <c r="X126" s="23">
        <v>1046</v>
      </c>
      <c r="Y126" s="24">
        <v>1046</v>
      </c>
      <c r="Z126" s="25">
        <v>1046</v>
      </c>
      <c r="AA126" s="26">
        <v>0</v>
      </c>
      <c r="AB126" s="27">
        <v>0</v>
      </c>
      <c r="AC126" s="17" t="s">
        <v>45</v>
      </c>
      <c r="AD126" s="17" t="s">
        <v>46</v>
      </c>
    </row>
    <row r="127" spans="1:30" x14ac:dyDescent="0.25">
      <c r="A127" s="14" t="s">
        <v>223</v>
      </c>
      <c r="B127" s="18">
        <v>42451.867494131948</v>
      </c>
      <c r="C127" s="19">
        <v>42452</v>
      </c>
      <c r="D127" s="20">
        <v>42452</v>
      </c>
      <c r="E127" s="21">
        <v>42817</v>
      </c>
      <c r="G127" s="16" t="s">
        <v>36</v>
      </c>
      <c r="H127" s="15" t="s">
        <v>65</v>
      </c>
      <c r="I127" s="15" t="s">
        <v>38</v>
      </c>
      <c r="J127" s="17" t="s">
        <v>86</v>
      </c>
      <c r="K127" s="17" t="s">
        <v>86</v>
      </c>
      <c r="L127" s="17" t="s">
        <v>87</v>
      </c>
      <c r="M127" s="17">
        <v>2</v>
      </c>
      <c r="N127" t="str">
        <f>HYPERLINK("http://localhost:8080/operational-reports-app/redirect/?_flowId=policy-detail-flow&amp;policyId=24801332009&amp;currentProductCd=AAA_PUP_SS","CAPU902250688")</f>
        <v>CAPU902250688</v>
      </c>
      <c r="S127" s="17" t="s">
        <v>41</v>
      </c>
      <c r="T127" s="17" t="s">
        <v>42</v>
      </c>
      <c r="U127" s="17" t="s">
        <v>67</v>
      </c>
      <c r="V127" s="17" t="s">
        <v>68</v>
      </c>
      <c r="W127" s="22">
        <v>245</v>
      </c>
      <c r="X127" s="23">
        <v>245</v>
      </c>
      <c r="Y127" s="24">
        <v>245</v>
      </c>
      <c r="Z127" s="25">
        <v>245</v>
      </c>
      <c r="AA127" s="26">
        <v>0</v>
      </c>
      <c r="AB127" s="27">
        <v>0</v>
      </c>
      <c r="AC127" s="17" t="s">
        <v>45</v>
      </c>
      <c r="AD127" s="17" t="s">
        <v>46</v>
      </c>
    </row>
    <row r="128" spans="1:30" x14ac:dyDescent="0.25">
      <c r="A128" s="14" t="s">
        <v>224</v>
      </c>
      <c r="B128" s="18">
        <v>42451.781358321758</v>
      </c>
      <c r="C128" s="19">
        <v>42452</v>
      </c>
      <c r="D128" s="20">
        <v>42452</v>
      </c>
      <c r="E128" s="21">
        <v>42817</v>
      </c>
      <c r="G128" s="16" t="s">
        <v>36</v>
      </c>
      <c r="H128" s="15" t="s">
        <v>65</v>
      </c>
      <c r="I128" s="15" t="s">
        <v>38</v>
      </c>
      <c r="J128" s="17" t="s">
        <v>86</v>
      </c>
      <c r="K128" s="17" t="s">
        <v>86</v>
      </c>
      <c r="L128" s="17" t="s">
        <v>87</v>
      </c>
      <c r="M128" s="17">
        <v>2</v>
      </c>
      <c r="N128" t="str">
        <f>HYPERLINK("http://localhost:8080/operational-reports-app/redirect/?_flowId=policy-detail-flow&amp;policyId=24803338007&amp;currentProductCd=AAA_PUP_SS","CAPU902250868")</f>
        <v>CAPU902250868</v>
      </c>
      <c r="S128" s="17" t="s">
        <v>41</v>
      </c>
      <c r="T128" s="17" t="s">
        <v>42</v>
      </c>
      <c r="U128" s="17" t="s">
        <v>67</v>
      </c>
      <c r="V128" s="17" t="s">
        <v>68</v>
      </c>
      <c r="W128" s="22">
        <v>245</v>
      </c>
      <c r="X128" s="23">
        <v>245</v>
      </c>
      <c r="Y128" s="24">
        <v>245</v>
      </c>
      <c r="Z128" s="25">
        <v>245</v>
      </c>
      <c r="AA128" s="26">
        <v>0</v>
      </c>
      <c r="AB128" s="27">
        <v>0</v>
      </c>
      <c r="AC128" s="17" t="s">
        <v>45</v>
      </c>
      <c r="AD128" s="17" t="s">
        <v>46</v>
      </c>
    </row>
    <row r="129" spans="1:30" x14ac:dyDescent="0.25">
      <c r="A129" s="14" t="s">
        <v>225</v>
      </c>
      <c r="B129" s="18">
        <v>42451.983518275461</v>
      </c>
      <c r="C129" s="19">
        <v>42451</v>
      </c>
      <c r="D129" s="20">
        <v>42451</v>
      </c>
      <c r="E129" s="21">
        <v>42816</v>
      </c>
      <c r="G129" s="16" t="s">
        <v>36</v>
      </c>
      <c r="H129" s="15" t="s">
        <v>70</v>
      </c>
      <c r="I129" s="15" t="s">
        <v>38</v>
      </c>
      <c r="J129" s="17" t="s">
        <v>39</v>
      </c>
      <c r="K129" s="17" t="s">
        <v>39</v>
      </c>
      <c r="L129" s="17" t="s">
        <v>40</v>
      </c>
      <c r="M129" s="17">
        <v>1</v>
      </c>
      <c r="N129" t="str">
        <f>HYPERLINK("http://localhost:8080/operational-reports-app/redirect/?_flowId=policy-detail-flow&amp;policyId=24799349005&amp;currentProductCd=AAA_HO_SS","AZH4902250457")</f>
        <v>AZH4902250457</v>
      </c>
      <c r="S129" s="17" t="s">
        <v>41</v>
      </c>
      <c r="T129" s="17" t="s">
        <v>42</v>
      </c>
      <c r="U129" s="17" t="s">
        <v>71</v>
      </c>
      <c r="V129" s="17" t="s">
        <v>72</v>
      </c>
      <c r="W129" s="22">
        <v>152</v>
      </c>
      <c r="X129" s="23">
        <v>152</v>
      </c>
      <c r="Y129" s="24">
        <v>152</v>
      </c>
      <c r="Z129" s="25">
        <v>304</v>
      </c>
      <c r="AA129" s="26">
        <v>0</v>
      </c>
      <c r="AB129" s="27">
        <v>0</v>
      </c>
      <c r="AC129" s="17" t="s">
        <v>45</v>
      </c>
      <c r="AD129" s="17" t="s">
        <v>46</v>
      </c>
    </row>
    <row r="130" spans="1:30" x14ac:dyDescent="0.25">
      <c r="A130" s="14" t="s">
        <v>226</v>
      </c>
      <c r="B130" s="18">
        <v>42459.428302222223</v>
      </c>
      <c r="C130" s="19">
        <v>42456</v>
      </c>
      <c r="D130" s="20">
        <v>42427</v>
      </c>
      <c r="E130" s="21">
        <v>42793</v>
      </c>
      <c r="F130" s="29">
        <v>42459.428302222223</v>
      </c>
      <c r="G130" s="16" t="s">
        <v>36</v>
      </c>
      <c r="H130" s="15" t="s">
        <v>97</v>
      </c>
      <c r="I130" s="15" t="s">
        <v>80</v>
      </c>
      <c r="J130" s="17" t="s">
        <v>86</v>
      </c>
      <c r="K130" s="17" t="s">
        <v>86</v>
      </c>
      <c r="L130" s="17" t="s">
        <v>87</v>
      </c>
      <c r="M130" s="17">
        <v>2</v>
      </c>
      <c r="N130" t="str">
        <f>HYPERLINK("http://localhost:8080/operational-reports-app/redirect/?_flowId=policy-detail-flow&amp;policyId=24797137905&amp;currentProductCd=AAA_PUP_SS","VAPU902249937")</f>
        <v>VAPU902249937</v>
      </c>
      <c r="S130" s="17" t="s">
        <v>41</v>
      </c>
      <c r="T130" s="17" t="s">
        <v>42</v>
      </c>
      <c r="U130" s="17" t="s">
        <v>54</v>
      </c>
      <c r="V130" s="17" t="s">
        <v>75</v>
      </c>
      <c r="W130" s="22">
        <v>-143</v>
      </c>
      <c r="X130" s="23">
        <v>-12</v>
      </c>
      <c r="Y130" s="24">
        <v>-155</v>
      </c>
      <c r="Z130" s="25">
        <v>12</v>
      </c>
      <c r="AA130" s="26">
        <v>0</v>
      </c>
      <c r="AB130" s="27">
        <v>0</v>
      </c>
      <c r="AC130" s="17" t="s">
        <v>56</v>
      </c>
      <c r="AD130" s="17" t="s">
        <v>57</v>
      </c>
    </row>
    <row r="131" spans="1:30" x14ac:dyDescent="0.25">
      <c r="A131" s="14" t="s">
        <v>227</v>
      </c>
      <c r="B131" s="18">
        <v>42408.159112986112</v>
      </c>
      <c r="C131" s="19">
        <v>42411</v>
      </c>
      <c r="D131" s="20">
        <v>42411</v>
      </c>
      <c r="E131" s="21">
        <v>42777</v>
      </c>
      <c r="G131" s="16" t="s">
        <v>36</v>
      </c>
      <c r="H131" s="15" t="s">
        <v>37</v>
      </c>
      <c r="I131" s="15" t="s">
        <v>38</v>
      </c>
      <c r="J131" s="17" t="s">
        <v>39</v>
      </c>
      <c r="K131" s="17" t="s">
        <v>39</v>
      </c>
      <c r="L131" s="17" t="s">
        <v>40</v>
      </c>
      <c r="M131" s="17">
        <v>1</v>
      </c>
      <c r="N131" t="str">
        <f>HYPERLINK("http://localhost:8080/operational-reports-app/redirect/?_flowId=policy-detail-flow&amp;policyId=24785150020&amp;currentProductCd=AAA_HO_SS","CTH3902249174")</f>
        <v>CTH3902249174</v>
      </c>
      <c r="S131" s="17" t="s">
        <v>41</v>
      </c>
      <c r="T131" s="17" t="s">
        <v>42</v>
      </c>
      <c r="U131" s="17" t="s">
        <v>228</v>
      </c>
      <c r="V131" s="17" t="s">
        <v>229</v>
      </c>
      <c r="W131" s="22">
        <v>347</v>
      </c>
      <c r="X131" s="23">
        <v>347</v>
      </c>
      <c r="Y131" s="24">
        <v>347</v>
      </c>
      <c r="Z131" s="25">
        <v>1041</v>
      </c>
      <c r="AA131" s="26">
        <v>0</v>
      </c>
      <c r="AB131" s="27">
        <v>0</v>
      </c>
      <c r="AC131" s="17" t="s">
        <v>76</v>
      </c>
      <c r="AD131" s="17" t="s">
        <v>77</v>
      </c>
    </row>
    <row r="132" spans="1:30" x14ac:dyDescent="0.25">
      <c r="A132" s="14" t="s">
        <v>230</v>
      </c>
      <c r="B132" s="18">
        <v>42452.185031875</v>
      </c>
      <c r="C132" s="19">
        <v>42452</v>
      </c>
      <c r="D132" s="20">
        <v>42452</v>
      </c>
      <c r="E132" s="21">
        <v>42817</v>
      </c>
      <c r="G132" s="16" t="s">
        <v>36</v>
      </c>
      <c r="H132" s="15" t="s">
        <v>65</v>
      </c>
      <c r="I132" s="15" t="s">
        <v>38</v>
      </c>
      <c r="J132" s="17" t="s">
        <v>66</v>
      </c>
      <c r="K132" s="17" t="s">
        <v>66</v>
      </c>
      <c r="L132" s="17" t="s">
        <v>40</v>
      </c>
      <c r="M132" s="17">
        <v>1</v>
      </c>
      <c r="N132" t="str">
        <f>HYPERLINK("http://localhost:8080/operational-reports-app/redirect/?_flowId=policy-detail-flow&amp;policyId=24799349028&amp;currentProductCd=AAA_HO_CA","CAH3902250529")</f>
        <v>CAH3902250529</v>
      </c>
      <c r="S132" s="17" t="s">
        <v>41</v>
      </c>
      <c r="T132" s="17" t="s">
        <v>42</v>
      </c>
      <c r="U132" s="17" t="s">
        <v>67</v>
      </c>
      <c r="V132" s="17" t="s">
        <v>68</v>
      </c>
      <c r="W132" s="22">
        <v>311</v>
      </c>
      <c r="X132" s="23">
        <v>311</v>
      </c>
      <c r="Y132" s="24">
        <v>311</v>
      </c>
      <c r="Z132" s="25">
        <v>311</v>
      </c>
      <c r="AA132" s="26">
        <v>0</v>
      </c>
      <c r="AB132" s="27">
        <v>0</v>
      </c>
      <c r="AC132" s="17" t="s">
        <v>45</v>
      </c>
      <c r="AD132" s="17" t="s">
        <v>46</v>
      </c>
    </row>
    <row r="133" spans="1:30" x14ac:dyDescent="0.25">
      <c r="A133" s="14" t="s">
        <v>231</v>
      </c>
      <c r="B133" s="18">
        <v>42452.205108553244</v>
      </c>
      <c r="C133" s="19">
        <v>42452</v>
      </c>
      <c r="D133" s="20">
        <v>42452</v>
      </c>
      <c r="E133" s="21">
        <v>42817</v>
      </c>
      <c r="G133" s="16" t="s">
        <v>36</v>
      </c>
      <c r="H133" s="15" t="s">
        <v>37</v>
      </c>
      <c r="I133" s="15" t="s">
        <v>38</v>
      </c>
      <c r="J133" s="17" t="s">
        <v>39</v>
      </c>
      <c r="K133" s="17" t="s">
        <v>39</v>
      </c>
      <c r="L133" s="17" t="s">
        <v>40</v>
      </c>
      <c r="M133" s="17">
        <v>1</v>
      </c>
      <c r="N133" t="str">
        <f>HYPERLINK("http://localhost:8080/operational-reports-app/redirect/?_flowId=policy-detail-flow&amp;policyId=24799349032&amp;currentProductCd=AAA_HO_SS","CTD3902250594")</f>
        <v>CTD3902250594</v>
      </c>
      <c r="S133" s="17" t="s">
        <v>41</v>
      </c>
      <c r="T133" s="17" t="s">
        <v>42</v>
      </c>
      <c r="U133" s="17" t="s">
        <v>43</v>
      </c>
      <c r="V133" s="17" t="s">
        <v>44</v>
      </c>
      <c r="W133" s="22">
        <v>375</v>
      </c>
      <c r="X133" s="23">
        <v>375</v>
      </c>
      <c r="Y133" s="24">
        <v>375</v>
      </c>
      <c r="Z133" s="25">
        <v>750</v>
      </c>
      <c r="AA133" s="26">
        <v>0</v>
      </c>
      <c r="AB133" s="27">
        <v>0</v>
      </c>
      <c r="AC133" s="17" t="s">
        <v>45</v>
      </c>
      <c r="AD133" s="17" t="s">
        <v>46</v>
      </c>
    </row>
    <row r="134" spans="1:30" x14ac:dyDescent="0.25">
      <c r="A134" s="14" t="s">
        <v>232</v>
      </c>
      <c r="B134" s="18">
        <v>42452.214933564814</v>
      </c>
      <c r="C134" s="19">
        <v>42452</v>
      </c>
      <c r="D134" s="20">
        <v>42452</v>
      </c>
      <c r="E134" s="21">
        <v>42817</v>
      </c>
      <c r="G134" s="16" t="s">
        <v>36</v>
      </c>
      <c r="H134" s="15" t="s">
        <v>70</v>
      </c>
      <c r="I134" s="15" t="s">
        <v>38</v>
      </c>
      <c r="J134" s="17" t="s">
        <v>39</v>
      </c>
      <c r="K134" s="17" t="s">
        <v>39</v>
      </c>
      <c r="L134" s="17" t="s">
        <v>40</v>
      </c>
      <c r="M134" s="17">
        <v>1</v>
      </c>
      <c r="N134" t="str">
        <f>HYPERLINK("http://localhost:8080/operational-reports-app/redirect/?_flowId=policy-detail-flow&amp;policyId=24799349037&amp;currentProductCd=AAA_HO_SS","AZH4902250599")</f>
        <v>AZH4902250599</v>
      </c>
      <c r="S134" s="17" t="s">
        <v>41</v>
      </c>
      <c r="T134" s="17" t="s">
        <v>42</v>
      </c>
      <c r="U134" s="17" t="s">
        <v>71</v>
      </c>
      <c r="V134" s="17" t="s">
        <v>72</v>
      </c>
      <c r="W134" s="22">
        <v>153</v>
      </c>
      <c r="X134" s="23">
        <v>153</v>
      </c>
      <c r="Y134" s="24">
        <v>153</v>
      </c>
      <c r="Z134" s="25">
        <v>306</v>
      </c>
      <c r="AA134" s="26">
        <v>0</v>
      </c>
      <c r="AB134" s="27">
        <v>0</v>
      </c>
      <c r="AC134" s="17" t="s">
        <v>45</v>
      </c>
      <c r="AD134" s="17" t="s">
        <v>46</v>
      </c>
    </row>
    <row r="135" spans="1:30" x14ac:dyDescent="0.25">
      <c r="A135" s="14" t="s">
        <v>233</v>
      </c>
      <c r="B135" s="18">
        <v>42452.163833472223</v>
      </c>
      <c r="C135" s="19">
        <v>42452</v>
      </c>
      <c r="D135" s="20">
        <v>42452</v>
      </c>
      <c r="E135" s="21">
        <v>42817</v>
      </c>
      <c r="G135" s="16" t="s">
        <v>36</v>
      </c>
      <c r="H135" s="15" t="s">
        <v>70</v>
      </c>
      <c r="I135" s="15" t="s">
        <v>38</v>
      </c>
      <c r="J135" s="17" t="s">
        <v>50</v>
      </c>
      <c r="K135" s="17" t="s">
        <v>50</v>
      </c>
      <c r="L135" s="17" t="s">
        <v>51</v>
      </c>
      <c r="M135" s="17">
        <v>1</v>
      </c>
      <c r="N135" t="str">
        <f>HYPERLINK("http://localhost:8080/operational-reports-app/redirect/?_flowId=policy-detail-flow&amp;policyId=24796889010&amp;currentProductCd=AAA_SS","AZSS902249976")</f>
        <v>AZSS902249976</v>
      </c>
      <c r="S135" s="17" t="s">
        <v>41</v>
      </c>
      <c r="T135" s="17" t="s">
        <v>42</v>
      </c>
      <c r="U135" s="17" t="s">
        <v>71</v>
      </c>
      <c r="V135" s="17" t="s">
        <v>234</v>
      </c>
      <c r="W135" s="22">
        <v>2415</v>
      </c>
      <c r="X135" s="23">
        <v>2415</v>
      </c>
      <c r="Y135" s="24">
        <v>2415</v>
      </c>
      <c r="Z135" s="25">
        <v>2415</v>
      </c>
      <c r="AA135" s="26">
        <v>0</v>
      </c>
      <c r="AB135" s="27">
        <v>0</v>
      </c>
      <c r="AC135" s="17" t="s">
        <v>6</v>
      </c>
      <c r="AD135" s="17" t="s">
        <v>235</v>
      </c>
    </row>
    <row r="136" spans="1:30" x14ac:dyDescent="0.25">
      <c r="A136" s="14" t="s">
        <v>236</v>
      </c>
      <c r="B136" s="18">
        <v>42427.255426979165</v>
      </c>
      <c r="C136" s="19">
        <v>42428</v>
      </c>
      <c r="D136" s="20">
        <v>42428</v>
      </c>
      <c r="E136" s="21">
        <v>42794</v>
      </c>
      <c r="G136" s="16" t="s">
        <v>36</v>
      </c>
      <c r="H136" s="15" t="s">
        <v>188</v>
      </c>
      <c r="I136" s="15" t="s">
        <v>38</v>
      </c>
      <c r="J136" s="17" t="s">
        <v>50</v>
      </c>
      <c r="K136" s="17" t="s">
        <v>50</v>
      </c>
      <c r="L136" s="17" t="s">
        <v>51</v>
      </c>
      <c r="M136" s="17">
        <v>1</v>
      </c>
      <c r="N136" t="str">
        <f>HYPERLINK("http://localhost:8080/operational-reports-app/redirect/?_flowId=policy-detail-flow&amp;policyId=24786291012&amp;currentProductCd=AAA_SS","DCSS902249760")</f>
        <v>DCSS902249760</v>
      </c>
      <c r="S136" s="17" t="s">
        <v>41</v>
      </c>
      <c r="T136" s="17" t="s">
        <v>42</v>
      </c>
      <c r="U136" s="17" t="s">
        <v>54</v>
      </c>
      <c r="V136" s="17" t="s">
        <v>75</v>
      </c>
      <c r="W136" s="22">
        <v>3004</v>
      </c>
      <c r="X136" s="23">
        <v>3004</v>
      </c>
      <c r="Y136" s="24">
        <v>3004</v>
      </c>
      <c r="Z136" s="25">
        <v>3004</v>
      </c>
      <c r="AA136" s="26">
        <v>0</v>
      </c>
      <c r="AB136" s="27">
        <v>0</v>
      </c>
      <c r="AC136" s="17" t="s">
        <v>76</v>
      </c>
      <c r="AD136" s="17" t="s">
        <v>77</v>
      </c>
    </row>
    <row r="137" spans="1:30" x14ac:dyDescent="0.25">
      <c r="A137" s="14" t="s">
        <v>237</v>
      </c>
      <c r="B137" s="18">
        <v>42468.706615763891</v>
      </c>
      <c r="C137" s="19">
        <v>42468</v>
      </c>
      <c r="D137" s="20">
        <v>42428</v>
      </c>
      <c r="E137" s="21">
        <v>42794</v>
      </c>
      <c r="G137" s="16" t="s">
        <v>36</v>
      </c>
      <c r="H137" s="15" t="s">
        <v>188</v>
      </c>
      <c r="I137" s="15" t="s">
        <v>74</v>
      </c>
      <c r="J137" s="17" t="s">
        <v>50</v>
      </c>
      <c r="K137" s="17" t="s">
        <v>50</v>
      </c>
      <c r="L137" s="17" t="s">
        <v>51</v>
      </c>
      <c r="M137" s="17">
        <v>1</v>
      </c>
      <c r="N137" t="str">
        <f>HYPERLINK("http://localhost:8080/operational-reports-app/redirect/?_flowId=policy-detail-flow&amp;policyId=24786291012&amp;currentProductCd=AAA_SS","DCSS902249760")</f>
        <v>DCSS902249760</v>
      </c>
      <c r="S137" s="17" t="s">
        <v>41</v>
      </c>
      <c r="T137" s="17" t="s">
        <v>42</v>
      </c>
      <c r="U137" s="17" t="s">
        <v>54</v>
      </c>
      <c r="V137" s="17" t="s">
        <v>75</v>
      </c>
      <c r="W137" s="22">
        <v>0</v>
      </c>
      <c r="X137" s="23">
        <v>3004</v>
      </c>
      <c r="Y137" s="24">
        <v>3004</v>
      </c>
      <c r="Z137" s="25">
        <v>3004</v>
      </c>
      <c r="AA137" s="26">
        <v>0</v>
      </c>
      <c r="AB137" s="27">
        <v>0</v>
      </c>
      <c r="AC137" s="17" t="s">
        <v>76</v>
      </c>
      <c r="AD137" s="17" t="s">
        <v>77</v>
      </c>
    </row>
    <row r="138" spans="1:30" x14ac:dyDescent="0.25">
      <c r="A138" s="14" t="s">
        <v>238</v>
      </c>
      <c r="B138" s="18">
        <v>42428.017664826388</v>
      </c>
      <c r="C138" s="19">
        <v>42424</v>
      </c>
      <c r="D138" s="20">
        <v>42424</v>
      </c>
      <c r="E138" s="21">
        <v>42790</v>
      </c>
      <c r="G138" s="16" t="s">
        <v>36</v>
      </c>
      <c r="H138" s="15" t="s">
        <v>195</v>
      </c>
      <c r="I138" s="15" t="s">
        <v>38</v>
      </c>
      <c r="J138" s="17" t="s">
        <v>39</v>
      </c>
      <c r="K138" s="17" t="s">
        <v>39</v>
      </c>
      <c r="L138" s="17" t="s">
        <v>40</v>
      </c>
      <c r="M138" s="17">
        <v>1</v>
      </c>
      <c r="N138" t="str">
        <f>HYPERLINK("http://localhost:8080/operational-reports-app/redirect/?_flowId=policy-detail-flow&amp;policyId=24786291018&amp;currentProductCd=AAA_HO_SS","MDD3902249940")</f>
        <v>MDD3902249940</v>
      </c>
      <c r="S138" s="17" t="s">
        <v>41</v>
      </c>
      <c r="T138" s="17" t="s">
        <v>42</v>
      </c>
      <c r="U138" s="17" t="s">
        <v>54</v>
      </c>
      <c r="V138" s="17" t="s">
        <v>75</v>
      </c>
      <c r="W138" s="22">
        <v>448</v>
      </c>
      <c r="X138" s="23">
        <v>448</v>
      </c>
      <c r="Y138" s="24">
        <v>448</v>
      </c>
      <c r="Z138" s="25">
        <v>896</v>
      </c>
      <c r="AA138" s="26">
        <v>0</v>
      </c>
      <c r="AB138" s="27">
        <v>0</v>
      </c>
      <c r="AC138" s="17" t="s">
        <v>76</v>
      </c>
      <c r="AD138" s="17" t="s">
        <v>77</v>
      </c>
    </row>
    <row r="139" spans="1:30" x14ac:dyDescent="0.25">
      <c r="A139" s="14" t="s">
        <v>239</v>
      </c>
      <c r="B139" s="18">
        <v>42427.245616319444</v>
      </c>
      <c r="C139" s="19">
        <v>42428</v>
      </c>
      <c r="D139" s="20">
        <v>42428</v>
      </c>
      <c r="E139" s="21">
        <v>42794</v>
      </c>
      <c r="G139" s="16" t="s">
        <v>36</v>
      </c>
      <c r="H139" s="15" t="s">
        <v>97</v>
      </c>
      <c r="I139" s="15" t="s">
        <v>38</v>
      </c>
      <c r="J139" s="17" t="s">
        <v>50</v>
      </c>
      <c r="K139" s="17" t="s">
        <v>50</v>
      </c>
      <c r="L139" s="17" t="s">
        <v>51</v>
      </c>
      <c r="M139" s="17">
        <v>1</v>
      </c>
      <c r="N139" t="str">
        <f>HYPERLINK("http://localhost:8080/operational-reports-app/redirect/?_flowId=policy-detail-flow&amp;policyId=24786291007&amp;currentProductCd=AAA_SS","VASS902249755")</f>
        <v>VASS902249755</v>
      </c>
      <c r="S139" s="17" t="s">
        <v>41</v>
      </c>
      <c r="T139" s="17" t="s">
        <v>42</v>
      </c>
      <c r="U139" s="17" t="s">
        <v>54</v>
      </c>
      <c r="V139" s="17" t="s">
        <v>75</v>
      </c>
      <c r="W139" s="22">
        <v>1848</v>
      </c>
      <c r="X139" s="23">
        <v>1848</v>
      </c>
      <c r="Y139" s="24">
        <v>1848</v>
      </c>
      <c r="Z139" s="25">
        <v>1848</v>
      </c>
      <c r="AA139" s="26">
        <v>0</v>
      </c>
      <c r="AB139" s="27">
        <v>0</v>
      </c>
      <c r="AC139" s="17" t="s">
        <v>76</v>
      </c>
      <c r="AD139" s="17" t="s">
        <v>77</v>
      </c>
    </row>
    <row r="140" spans="1:30" x14ac:dyDescent="0.25">
      <c r="A140" s="14" t="s">
        <v>240</v>
      </c>
      <c r="B140" s="18">
        <v>42468.706605925923</v>
      </c>
      <c r="C140" s="19">
        <v>42468</v>
      </c>
      <c r="D140" s="20">
        <v>42428</v>
      </c>
      <c r="E140" s="21">
        <v>42794</v>
      </c>
      <c r="G140" s="16" t="s">
        <v>36</v>
      </c>
      <c r="H140" s="15" t="s">
        <v>97</v>
      </c>
      <c r="I140" s="15" t="s">
        <v>74</v>
      </c>
      <c r="J140" s="17" t="s">
        <v>50</v>
      </c>
      <c r="K140" s="17" t="s">
        <v>50</v>
      </c>
      <c r="L140" s="17" t="s">
        <v>51</v>
      </c>
      <c r="M140" s="17">
        <v>1</v>
      </c>
      <c r="N140" t="str">
        <f>HYPERLINK("http://localhost:8080/operational-reports-app/redirect/?_flowId=policy-detail-flow&amp;policyId=24786291007&amp;currentProductCd=AAA_SS","VASS902249755")</f>
        <v>VASS902249755</v>
      </c>
      <c r="S140" s="17" t="s">
        <v>41</v>
      </c>
      <c r="T140" s="17" t="s">
        <v>42</v>
      </c>
      <c r="U140" s="17" t="s">
        <v>54</v>
      </c>
      <c r="V140" s="17" t="s">
        <v>75</v>
      </c>
      <c r="W140" s="22">
        <v>0</v>
      </c>
      <c r="X140" s="23">
        <v>1848</v>
      </c>
      <c r="Y140" s="24">
        <v>1848</v>
      </c>
      <c r="Z140" s="25">
        <v>1848</v>
      </c>
      <c r="AA140" s="26">
        <v>0</v>
      </c>
      <c r="AB140" s="27">
        <v>0</v>
      </c>
      <c r="AC140" s="17" t="s">
        <v>76</v>
      </c>
      <c r="AD140" s="17" t="s">
        <v>77</v>
      </c>
    </row>
    <row r="141" spans="1:30" x14ac:dyDescent="0.25">
      <c r="A141" s="14" t="s">
        <v>241</v>
      </c>
      <c r="B141" s="18">
        <v>42452.6345874537</v>
      </c>
      <c r="C141" s="19">
        <v>42456</v>
      </c>
      <c r="D141" s="20">
        <v>42446</v>
      </c>
      <c r="E141" s="21">
        <v>42811</v>
      </c>
      <c r="G141" s="16" t="s">
        <v>36</v>
      </c>
      <c r="H141" s="15" t="s">
        <v>59</v>
      </c>
      <c r="I141" s="15" t="s">
        <v>117</v>
      </c>
      <c r="J141" s="17" t="s">
        <v>50</v>
      </c>
      <c r="K141" s="17" t="s">
        <v>50</v>
      </c>
      <c r="L141" s="17" t="s">
        <v>51</v>
      </c>
      <c r="M141" s="17">
        <v>1</v>
      </c>
      <c r="N141" t="str">
        <f>HYPERLINK("http://localhost:8080/operational-reports-app/redirect/?_flowId=policy-detail-flow&amp;policyId=24804058000&amp;currentProductCd=AAA_SS","PASS107005686")</f>
        <v>PASS107005686</v>
      </c>
      <c r="O141" s="17" t="s">
        <v>52</v>
      </c>
      <c r="P141" s="28">
        <v>42401.169172465277</v>
      </c>
      <c r="Q141" s="17" t="s">
        <v>53</v>
      </c>
      <c r="S141" s="17" t="s">
        <v>41</v>
      </c>
      <c r="T141" s="17" t="s">
        <v>42</v>
      </c>
      <c r="U141" s="17" t="s">
        <v>54</v>
      </c>
      <c r="V141" s="17" t="s">
        <v>55</v>
      </c>
      <c r="W141" s="22">
        <v>1985</v>
      </c>
      <c r="X141" s="23">
        <v>11870</v>
      </c>
      <c r="Y141" s="24">
        <v>11931</v>
      </c>
      <c r="Z141" s="25">
        <v>11870</v>
      </c>
      <c r="AA141" s="26">
        <v>0</v>
      </c>
      <c r="AB141" s="27">
        <v>0</v>
      </c>
      <c r="AC141" s="17" t="s">
        <v>76</v>
      </c>
      <c r="AD141" s="17" t="s">
        <v>77</v>
      </c>
    </row>
    <row r="142" spans="1:30" x14ac:dyDescent="0.25">
      <c r="A142" s="14" t="s">
        <v>242</v>
      </c>
      <c r="B142" s="18">
        <v>42446.603056157408</v>
      </c>
      <c r="C142" s="19">
        <v>42446</v>
      </c>
      <c r="D142" s="20">
        <v>42446</v>
      </c>
      <c r="E142" s="21">
        <v>42811</v>
      </c>
      <c r="G142" s="16" t="s">
        <v>36</v>
      </c>
      <c r="H142" s="15" t="s">
        <v>59</v>
      </c>
      <c r="I142" s="15" t="s">
        <v>49</v>
      </c>
      <c r="J142" s="17" t="s">
        <v>50</v>
      </c>
      <c r="K142" s="17" t="s">
        <v>50</v>
      </c>
      <c r="L142" s="17" t="s">
        <v>51</v>
      </c>
      <c r="M142" s="17">
        <v>1</v>
      </c>
      <c r="N142" t="str">
        <f>HYPERLINK("http://localhost:8080/operational-reports-app/redirect/?_flowId=policy-detail-flow&amp;policyId=24782697085&amp;currentProductCd=AAA_SS","PASS107005695")</f>
        <v>PASS107005695</v>
      </c>
      <c r="O142" s="17" t="s">
        <v>52</v>
      </c>
      <c r="P142" s="28">
        <v>42401.169320717592</v>
      </c>
      <c r="Q142" s="17" t="s">
        <v>53</v>
      </c>
      <c r="S142" s="17" t="s">
        <v>41</v>
      </c>
      <c r="T142" s="17" t="s">
        <v>42</v>
      </c>
      <c r="U142" s="17" t="s">
        <v>54</v>
      </c>
      <c r="V142" s="17" t="s">
        <v>55</v>
      </c>
      <c r="W142" s="22">
        <v>6604</v>
      </c>
      <c r="X142" s="23">
        <v>6604</v>
      </c>
      <c r="Y142" s="24">
        <v>6604</v>
      </c>
      <c r="Z142" s="25">
        <v>6604</v>
      </c>
      <c r="AA142" s="26">
        <v>0</v>
      </c>
      <c r="AB142" s="27">
        <v>0</v>
      </c>
      <c r="AC142" s="17" t="s">
        <v>62</v>
      </c>
      <c r="AD142" s="17" t="s">
        <v>63</v>
      </c>
    </row>
    <row r="143" spans="1:30" x14ac:dyDescent="0.25">
      <c r="A143" s="14" t="s">
        <v>243</v>
      </c>
      <c r="B143" s="18">
        <v>42459.428178865739</v>
      </c>
      <c r="C143" s="19">
        <v>42459</v>
      </c>
      <c r="D143" s="20">
        <v>42448</v>
      </c>
      <c r="E143" s="21">
        <v>42813</v>
      </c>
      <c r="G143" s="16" t="s">
        <v>36</v>
      </c>
      <c r="H143" s="15" t="s">
        <v>97</v>
      </c>
      <c r="I143" s="15" t="s">
        <v>74</v>
      </c>
      <c r="J143" s="17" t="s">
        <v>50</v>
      </c>
      <c r="K143" s="17" t="s">
        <v>50</v>
      </c>
      <c r="L143" s="17" t="s">
        <v>51</v>
      </c>
      <c r="M143" s="17">
        <v>1</v>
      </c>
      <c r="N143" t="str">
        <f>HYPERLINK("http://localhost:8080/operational-reports-app/redirect/?_flowId=policy-detail-flow&amp;policyId=24787176007&amp;currentProductCd=AAA_SS","VASS902249956")</f>
        <v>VASS902249956</v>
      </c>
      <c r="S143" s="17" t="s">
        <v>41</v>
      </c>
      <c r="T143" s="17" t="s">
        <v>144</v>
      </c>
      <c r="U143" s="17" t="s">
        <v>145</v>
      </c>
      <c r="V143" s="17" t="s">
        <v>146</v>
      </c>
      <c r="W143" s="22">
        <v>0</v>
      </c>
      <c r="X143" s="23">
        <v>1366</v>
      </c>
      <c r="Y143" s="24">
        <v>1366</v>
      </c>
      <c r="Z143" s="25">
        <v>1366</v>
      </c>
      <c r="AA143" s="26">
        <v>0</v>
      </c>
      <c r="AB143" s="27">
        <v>0</v>
      </c>
      <c r="AC143" s="17" t="s">
        <v>140</v>
      </c>
      <c r="AD143" s="17" t="s">
        <v>141</v>
      </c>
    </row>
    <row r="144" spans="1:30" x14ac:dyDescent="0.25">
      <c r="A144" s="14" t="s">
        <v>244</v>
      </c>
      <c r="B144" s="18">
        <v>42448.95809576389</v>
      </c>
      <c r="C144" s="19">
        <v>42448</v>
      </c>
      <c r="D144" s="20">
        <v>42448</v>
      </c>
      <c r="E144" s="21">
        <v>42813</v>
      </c>
      <c r="G144" s="16" t="s">
        <v>36</v>
      </c>
      <c r="H144" s="15" t="s">
        <v>97</v>
      </c>
      <c r="I144" s="15" t="s">
        <v>38</v>
      </c>
      <c r="J144" s="17" t="s">
        <v>50</v>
      </c>
      <c r="K144" s="17" t="s">
        <v>50</v>
      </c>
      <c r="L144" s="17" t="s">
        <v>51</v>
      </c>
      <c r="M144" s="17">
        <v>1</v>
      </c>
      <c r="N144" t="str">
        <f>HYPERLINK("http://localhost:8080/operational-reports-app/redirect/?_flowId=policy-detail-flow&amp;policyId=24787176007&amp;currentProductCd=AAA_SS","VASS902249956")</f>
        <v>VASS902249956</v>
      </c>
      <c r="S144" s="17" t="s">
        <v>41</v>
      </c>
      <c r="T144" s="17" t="s">
        <v>144</v>
      </c>
      <c r="U144" s="17" t="s">
        <v>145</v>
      </c>
      <c r="V144" s="17" t="s">
        <v>146</v>
      </c>
      <c r="W144" s="22">
        <v>1366</v>
      </c>
      <c r="X144" s="23">
        <v>1366</v>
      </c>
      <c r="Y144" s="24">
        <v>1366</v>
      </c>
      <c r="Z144" s="25">
        <v>1366</v>
      </c>
      <c r="AA144" s="26">
        <v>0</v>
      </c>
      <c r="AB144" s="27">
        <v>0</v>
      </c>
      <c r="AC144" s="17" t="s">
        <v>140</v>
      </c>
      <c r="AD144" s="17" t="s">
        <v>141</v>
      </c>
    </row>
    <row r="145" spans="1:32" x14ac:dyDescent="0.25">
      <c r="A145" s="14" t="s">
        <v>245</v>
      </c>
      <c r="B145" s="18">
        <v>42447.618759803241</v>
      </c>
      <c r="C145" s="19">
        <v>42447</v>
      </c>
      <c r="D145" s="20">
        <v>42447</v>
      </c>
      <c r="E145" s="21">
        <v>42812</v>
      </c>
      <c r="G145" s="16" t="s">
        <v>36</v>
      </c>
      <c r="H145" s="15" t="s">
        <v>91</v>
      </c>
      <c r="I145" s="15" t="s">
        <v>49</v>
      </c>
      <c r="J145" s="17" t="s">
        <v>50</v>
      </c>
      <c r="K145" s="17" t="s">
        <v>50</v>
      </c>
      <c r="L145" s="17" t="s">
        <v>51</v>
      </c>
      <c r="M145" s="17">
        <v>1</v>
      </c>
      <c r="N145" t="str">
        <f>HYPERLINK("http://localhost:8080/operational-reports-app/redirect/?_flowId=policy-detail-flow&amp;policyId=24782850020&amp;currentProductCd=AAA_SS","DESS107005687")</f>
        <v>DESS107005687</v>
      </c>
      <c r="O145" s="17" t="s">
        <v>52</v>
      </c>
      <c r="P145" s="28">
        <v>42401.169265462966</v>
      </c>
      <c r="Q145" s="17" t="s">
        <v>53</v>
      </c>
      <c r="S145" s="17" t="s">
        <v>41</v>
      </c>
      <c r="T145" s="17" t="s">
        <v>42</v>
      </c>
      <c r="U145" s="17" t="s">
        <v>54</v>
      </c>
      <c r="V145" s="17" t="s">
        <v>121</v>
      </c>
      <c r="W145" s="22">
        <v>1901</v>
      </c>
      <c r="X145" s="23">
        <v>1901</v>
      </c>
      <c r="Y145" s="24">
        <v>1901</v>
      </c>
      <c r="Z145" s="25">
        <v>1901</v>
      </c>
      <c r="AA145" s="26">
        <v>0</v>
      </c>
      <c r="AB145" s="27">
        <v>0</v>
      </c>
      <c r="AC145" s="17" t="s">
        <v>62</v>
      </c>
      <c r="AD145" s="17" t="s">
        <v>63</v>
      </c>
    </row>
    <row r="146" spans="1:32" x14ac:dyDescent="0.25">
      <c r="A146" s="14" t="s">
        <v>246</v>
      </c>
      <c r="B146" s="18">
        <v>42447.619198981483</v>
      </c>
      <c r="C146" s="19">
        <v>42447</v>
      </c>
      <c r="D146" s="20">
        <v>42447</v>
      </c>
      <c r="E146" s="21">
        <v>42812</v>
      </c>
      <c r="G146" s="16" t="s">
        <v>36</v>
      </c>
      <c r="H146" s="15" t="s">
        <v>91</v>
      </c>
      <c r="I146" s="15" t="s">
        <v>49</v>
      </c>
      <c r="J146" s="17" t="s">
        <v>50</v>
      </c>
      <c r="K146" s="17" t="s">
        <v>50</v>
      </c>
      <c r="L146" s="17" t="s">
        <v>51</v>
      </c>
      <c r="M146" s="17">
        <v>1</v>
      </c>
      <c r="N146" t="str">
        <f>HYPERLINK("http://localhost:8080/operational-reports-app/redirect/?_flowId=policy-detail-flow&amp;policyId=24782697083&amp;currentProductCd=AAA_SS","DESS107005692")</f>
        <v>DESS107005692</v>
      </c>
      <c r="O146" s="17" t="s">
        <v>52</v>
      </c>
      <c r="P146" s="28">
        <v>42401.169306770833</v>
      </c>
      <c r="Q146" s="17" t="s">
        <v>53</v>
      </c>
      <c r="S146" s="17" t="s">
        <v>41</v>
      </c>
      <c r="T146" s="17" t="s">
        <v>42</v>
      </c>
      <c r="U146" s="17" t="s">
        <v>54</v>
      </c>
      <c r="V146" s="17" t="s">
        <v>55</v>
      </c>
      <c r="W146" s="22">
        <v>5630</v>
      </c>
      <c r="X146" s="23">
        <v>5630</v>
      </c>
      <c r="Y146" s="24">
        <v>5630</v>
      </c>
      <c r="Z146" s="25">
        <v>5630</v>
      </c>
      <c r="AA146" s="26">
        <v>0</v>
      </c>
      <c r="AB146" s="27">
        <v>0</v>
      </c>
      <c r="AC146" s="17" t="s">
        <v>62</v>
      </c>
      <c r="AD146" s="17" t="s">
        <v>63</v>
      </c>
    </row>
    <row r="147" spans="1:32" x14ac:dyDescent="0.25">
      <c r="A147" s="14" t="s">
        <v>247</v>
      </c>
      <c r="B147" s="18">
        <v>42452.088179189814</v>
      </c>
      <c r="C147" s="19">
        <v>42453</v>
      </c>
      <c r="D147" s="20">
        <v>42453</v>
      </c>
      <c r="E147" s="21">
        <v>42818</v>
      </c>
      <c r="G147" s="16" t="s">
        <v>36</v>
      </c>
      <c r="H147" s="15" t="s">
        <v>70</v>
      </c>
      <c r="I147" s="15" t="s">
        <v>38</v>
      </c>
      <c r="J147" s="17" t="s">
        <v>50</v>
      </c>
      <c r="K147" s="17" t="s">
        <v>50</v>
      </c>
      <c r="L147" s="17" t="s">
        <v>51</v>
      </c>
      <c r="M147" s="17">
        <v>1</v>
      </c>
      <c r="N147" t="str">
        <f>HYPERLINK("http://localhost:8080/operational-reports-app/redirect/?_flowId=policy-detail-flow&amp;policyId=24799349008&amp;currentProductCd=AAA_SS","AZSS902250460")</f>
        <v>AZSS902250460</v>
      </c>
      <c r="S147" s="17" t="s">
        <v>41</v>
      </c>
      <c r="T147" s="17" t="s">
        <v>42</v>
      </c>
      <c r="U147" s="17" t="s">
        <v>71</v>
      </c>
      <c r="V147" s="17" t="s">
        <v>72</v>
      </c>
      <c r="W147" s="22">
        <v>1245</v>
      </c>
      <c r="X147" s="23">
        <v>1245</v>
      </c>
      <c r="Y147" s="24">
        <v>1245</v>
      </c>
      <c r="Z147" s="25">
        <v>1245</v>
      </c>
      <c r="AA147" s="26">
        <v>0</v>
      </c>
      <c r="AB147" s="27">
        <v>0</v>
      </c>
      <c r="AC147" s="17" t="s">
        <v>45</v>
      </c>
      <c r="AD147" s="17" t="s">
        <v>46</v>
      </c>
    </row>
    <row r="148" spans="1:32" x14ac:dyDescent="0.25">
      <c r="A148" s="14" t="s">
        <v>248</v>
      </c>
      <c r="B148" s="18">
        <v>42446.605392546298</v>
      </c>
      <c r="C148" s="19">
        <v>42446</v>
      </c>
      <c r="D148" s="20">
        <v>42446</v>
      </c>
      <c r="E148" s="21">
        <v>42811</v>
      </c>
      <c r="G148" s="16" t="s">
        <v>36</v>
      </c>
      <c r="H148" s="15" t="s">
        <v>59</v>
      </c>
      <c r="I148" s="15" t="s">
        <v>49</v>
      </c>
      <c r="J148" s="17" t="s">
        <v>50</v>
      </c>
      <c r="K148" s="17" t="s">
        <v>50</v>
      </c>
      <c r="L148" s="17" t="s">
        <v>51</v>
      </c>
      <c r="M148" s="17">
        <v>1</v>
      </c>
      <c r="N148" t="str">
        <f>HYPERLINK("http://localhost:8080/operational-reports-app/redirect/?_flowId=policy-detail-flow&amp;policyId=24782697092&amp;currentProductCd=AAA_SS","PASS107005686")</f>
        <v>PASS107005686</v>
      </c>
      <c r="O148" s="17" t="s">
        <v>52</v>
      </c>
      <c r="P148" s="28">
        <v>42401.169172465277</v>
      </c>
      <c r="Q148" s="17" t="s">
        <v>53</v>
      </c>
      <c r="S148" s="17" t="s">
        <v>41</v>
      </c>
      <c r="T148" s="17" t="s">
        <v>42</v>
      </c>
      <c r="U148" s="17" t="s">
        <v>54</v>
      </c>
      <c r="V148" s="17" t="s">
        <v>55</v>
      </c>
      <c r="W148" s="22">
        <v>9708</v>
      </c>
      <c r="X148" s="23">
        <v>9708</v>
      </c>
      <c r="Y148" s="24">
        <v>9708</v>
      </c>
      <c r="Z148" s="25">
        <v>9708</v>
      </c>
      <c r="AA148" s="26">
        <v>0</v>
      </c>
      <c r="AB148" s="27">
        <v>0</v>
      </c>
      <c r="AC148" s="17" t="s">
        <v>62</v>
      </c>
      <c r="AD148" s="17" t="s">
        <v>63</v>
      </c>
    </row>
    <row r="149" spans="1:32" x14ac:dyDescent="0.25">
      <c r="A149" s="14" t="s">
        <v>249</v>
      </c>
      <c r="B149" s="18">
        <v>42452.101677048609</v>
      </c>
      <c r="C149" s="19">
        <v>42452</v>
      </c>
      <c r="D149" s="20">
        <v>42452</v>
      </c>
      <c r="E149" s="21">
        <v>42817</v>
      </c>
      <c r="G149" s="16" t="s">
        <v>36</v>
      </c>
      <c r="H149" s="15" t="s">
        <v>65</v>
      </c>
      <c r="I149" s="15" t="s">
        <v>38</v>
      </c>
      <c r="J149" s="17" t="s">
        <v>83</v>
      </c>
      <c r="K149" s="17" t="s">
        <v>83</v>
      </c>
      <c r="L149" s="17" t="s">
        <v>51</v>
      </c>
      <c r="M149" s="17">
        <v>1</v>
      </c>
      <c r="N149" t="str">
        <f>HYPERLINK("http://localhost:8080/operational-reports-app/redirect/?_flowId=policy-detail-flow&amp;policyId=24799349012&amp;currentProductCd=AAA_CSA","CAAS902250464")</f>
        <v>CAAS902250464</v>
      </c>
      <c r="S149" s="17" t="s">
        <v>41</v>
      </c>
      <c r="T149" s="17" t="s">
        <v>42</v>
      </c>
      <c r="U149" s="17" t="s">
        <v>67</v>
      </c>
      <c r="V149" s="17" t="s">
        <v>68</v>
      </c>
      <c r="W149" s="22">
        <v>1046</v>
      </c>
      <c r="X149" s="23">
        <v>1046</v>
      </c>
      <c r="Y149" s="24">
        <v>1046</v>
      </c>
      <c r="Z149" s="25">
        <v>1046</v>
      </c>
      <c r="AA149" s="26">
        <v>0</v>
      </c>
      <c r="AB149" s="27">
        <v>0</v>
      </c>
      <c r="AC149" s="17" t="s">
        <v>45</v>
      </c>
      <c r="AD149" s="17" t="s">
        <v>46</v>
      </c>
    </row>
    <row r="150" spans="1:32" x14ac:dyDescent="0.25">
      <c r="A150" s="14" t="s">
        <v>250</v>
      </c>
      <c r="B150" s="18">
        <v>42452.114845763892</v>
      </c>
      <c r="C150" s="19">
        <v>42452</v>
      </c>
      <c r="D150" s="20">
        <v>42452</v>
      </c>
      <c r="E150" s="21">
        <v>42817</v>
      </c>
      <c r="G150" s="16" t="s">
        <v>36</v>
      </c>
      <c r="H150" s="15" t="s">
        <v>70</v>
      </c>
      <c r="I150" s="15" t="s">
        <v>38</v>
      </c>
      <c r="J150" s="17" t="s">
        <v>39</v>
      </c>
      <c r="K150" s="17" t="s">
        <v>39</v>
      </c>
      <c r="L150" s="17" t="s">
        <v>40</v>
      </c>
      <c r="M150" s="17">
        <v>1</v>
      </c>
      <c r="N150" t="str">
        <f>HYPERLINK("http://localhost:8080/operational-reports-app/redirect/?_flowId=policy-detail-flow&amp;policyId=24799349015&amp;currentProductCd=AAA_HO_SS","AZH4902250467")</f>
        <v>AZH4902250467</v>
      </c>
      <c r="S150" s="17" t="s">
        <v>41</v>
      </c>
      <c r="T150" s="17" t="s">
        <v>42</v>
      </c>
      <c r="U150" s="17" t="s">
        <v>71</v>
      </c>
      <c r="V150" s="17" t="s">
        <v>72</v>
      </c>
      <c r="W150" s="22">
        <v>204</v>
      </c>
      <c r="X150" s="23">
        <v>204</v>
      </c>
      <c r="Y150" s="24">
        <v>204</v>
      </c>
      <c r="Z150" s="25">
        <v>408</v>
      </c>
      <c r="AA150" s="26">
        <v>0</v>
      </c>
      <c r="AB150" s="27">
        <v>0</v>
      </c>
      <c r="AC150" s="17" t="s">
        <v>45</v>
      </c>
      <c r="AD150" s="17" t="s">
        <v>46</v>
      </c>
    </row>
    <row r="151" spans="1:32" x14ac:dyDescent="0.25">
      <c r="A151" s="9" t="s">
        <v>0</v>
      </c>
      <c r="B151" s="9" t="s">
        <v>6</v>
      </c>
      <c r="C151" s="9" t="s">
        <v>6</v>
      </c>
      <c r="D151" s="9" t="s">
        <v>6</v>
      </c>
      <c r="E151" s="9" t="s">
        <v>6</v>
      </c>
      <c r="F151" s="9" t="s">
        <v>6</v>
      </c>
      <c r="G151" s="9" t="s">
        <v>6</v>
      </c>
      <c r="H151" s="9" t="s">
        <v>6</v>
      </c>
      <c r="I151" s="9" t="s">
        <v>6</v>
      </c>
      <c r="J151" s="9" t="s">
        <v>6</v>
      </c>
      <c r="K151" s="9" t="s">
        <v>6</v>
      </c>
      <c r="L151" s="9" t="s">
        <v>6</v>
      </c>
      <c r="M151" s="9" t="s">
        <v>6</v>
      </c>
      <c r="N151" s="9" t="s">
        <v>6</v>
      </c>
      <c r="O151" s="9" t="s">
        <v>6</v>
      </c>
      <c r="P151" s="9" t="s">
        <v>6</v>
      </c>
      <c r="Q151" s="9" t="s">
        <v>6</v>
      </c>
      <c r="R151" s="9" t="s">
        <v>6</v>
      </c>
      <c r="S151" s="9" t="s">
        <v>6</v>
      </c>
      <c r="T151" s="9" t="s">
        <v>6</v>
      </c>
      <c r="U151" s="9" t="s">
        <v>6</v>
      </c>
      <c r="V151" s="9" t="s">
        <v>6</v>
      </c>
      <c r="W151" s="30">
        <f>SUBTOTAL(109,policyTransactionActivityData[Transaction 
Premium])</f>
        <v>184068</v>
      </c>
      <c r="X151" s="31">
        <f>SUBTOTAL(109,policyTransactionActivityData[Written 
Premium])</f>
        <v>269865</v>
      </c>
      <c r="Y151" s="32">
        <f>SUBTOTAL(109,policyTransactionActivityData[Annualized 
Premium])</f>
        <v>264153</v>
      </c>
      <c r="Z151" s="33">
        <f>SUBTOTAL(109,policyTransactionActivityData[Net 
Premium])</f>
        <v>296945</v>
      </c>
      <c r="AA151" s="34">
        <f>SUBTOTAL(109,policyTransactionActivityData[Tax])</f>
        <v>0</v>
      </c>
      <c r="AB151" s="35">
        <f>SUBTOTAL(109,policyTransactionActivityData[Fee])</f>
        <v>0</v>
      </c>
      <c r="AC151" s="9" t="s">
        <v>6</v>
      </c>
      <c r="AD151" s="9" t="s">
        <v>6</v>
      </c>
    </row>
    <row r="152" spans="1:32" x14ac:dyDescent="0.25">
      <c r="A152" s="8" t="s">
        <v>6</v>
      </c>
      <c r="B152" s="3" t="s">
        <v>6</v>
      </c>
      <c r="C152" s="3" t="s">
        <v>6</v>
      </c>
      <c r="D152" s="8" t="s">
        <v>6</v>
      </c>
      <c r="E152" s="5" t="s">
        <v>6</v>
      </c>
      <c r="F152" s="5" t="s">
        <v>6</v>
      </c>
      <c r="G152" s="5" t="s">
        <v>6</v>
      </c>
      <c r="H152" s="3" t="s">
        <v>6</v>
      </c>
      <c r="I152" s="3" t="s">
        <v>6</v>
      </c>
      <c r="J152" s="8" t="s">
        <v>6</v>
      </c>
      <c r="K152" s="8" t="s">
        <v>6</v>
      </c>
      <c r="L152" s="8" t="s">
        <v>6</v>
      </c>
      <c r="M152" s="9" t="s">
        <v>6</v>
      </c>
      <c r="N152" s="9" t="s">
        <v>6</v>
      </c>
      <c r="O152" s="9" t="s">
        <v>6</v>
      </c>
      <c r="P152" s="9" t="s">
        <v>6</v>
      </c>
      <c r="Q152" s="9" t="s">
        <v>6</v>
      </c>
      <c r="R152" s="9" t="s">
        <v>6</v>
      </c>
      <c r="S152" s="9" t="s">
        <v>6</v>
      </c>
      <c r="T152" s="9" t="s">
        <v>6</v>
      </c>
      <c r="U152" s="9" t="s">
        <v>6</v>
      </c>
      <c r="V152" s="9" t="s">
        <v>6</v>
      </c>
      <c r="W152" s="9" t="s">
        <v>6</v>
      </c>
      <c r="X152" s="9" t="s">
        <v>6</v>
      </c>
      <c r="Y152" s="9" t="s">
        <v>6</v>
      </c>
      <c r="Z152" s="9" t="s">
        <v>6</v>
      </c>
      <c r="AA152" s="9" t="s">
        <v>6</v>
      </c>
      <c r="AB152" s="9" t="s">
        <v>6</v>
      </c>
      <c r="AC152" s="9" t="s">
        <v>6</v>
      </c>
      <c r="AD152" s="9" t="s">
        <v>6</v>
      </c>
      <c r="AE152" s="9" t="s">
        <v>6</v>
      </c>
      <c r="AF152" s="9" t="s">
        <v>6</v>
      </c>
    </row>
    <row r="153" spans="1:32" x14ac:dyDescent="0.25">
      <c r="A153" s="2" t="s">
        <v>6</v>
      </c>
      <c r="B153" s="2" t="s">
        <v>6</v>
      </c>
      <c r="C153" s="2" t="s">
        <v>6</v>
      </c>
      <c r="D153" s="7" t="s">
        <v>6</v>
      </c>
      <c r="E153" s="11" t="s">
        <v>6</v>
      </c>
      <c r="F153" s="11" t="s">
        <v>6</v>
      </c>
      <c r="G153" s="11" t="s">
        <v>6</v>
      </c>
      <c r="H153" s="2" t="s">
        <v>6</v>
      </c>
      <c r="I153" s="2" t="s">
        <v>6</v>
      </c>
      <c r="J153" s="7" t="s">
        <v>6</v>
      </c>
      <c r="K153" s="7" t="s">
        <v>6</v>
      </c>
      <c r="L153" s="7" t="s">
        <v>6</v>
      </c>
      <c r="M153" s="9" t="s">
        <v>6</v>
      </c>
      <c r="N153" s="9" t="s">
        <v>6</v>
      </c>
      <c r="O153" s="9" t="s">
        <v>6</v>
      </c>
      <c r="P153" s="9" t="s">
        <v>6</v>
      </c>
      <c r="Q153" s="9" t="s">
        <v>6</v>
      </c>
      <c r="R153" s="9" t="s">
        <v>6</v>
      </c>
      <c r="S153" s="9" t="s">
        <v>6</v>
      </c>
      <c r="T153" s="9" t="s">
        <v>6</v>
      </c>
      <c r="U153" s="9" t="s">
        <v>6</v>
      </c>
      <c r="V153" s="9" t="s">
        <v>6</v>
      </c>
      <c r="W153" s="9" t="s">
        <v>6</v>
      </c>
      <c r="X153" s="9" t="s">
        <v>6</v>
      </c>
      <c r="Y153" s="9" t="s">
        <v>6</v>
      </c>
      <c r="Z153" s="9" t="s">
        <v>6</v>
      </c>
      <c r="AA153" s="9" t="s">
        <v>6</v>
      </c>
      <c r="AB153" s="9" t="s">
        <v>6</v>
      </c>
      <c r="AC153" s="9" t="s">
        <v>6</v>
      </c>
      <c r="AD153" s="9" t="s">
        <v>6</v>
      </c>
      <c r="AE153" s="9" t="s">
        <v>6</v>
      </c>
      <c r="AF153" s="9" t="s">
        <v>6</v>
      </c>
    </row>
    <row r="154" spans="1:32" x14ac:dyDescent="0.25">
      <c r="A154" s="2" t="s">
        <v>6</v>
      </c>
      <c r="B154" s="2" t="s">
        <v>6</v>
      </c>
      <c r="C154" s="2" t="s">
        <v>6</v>
      </c>
      <c r="D154" s="7" t="s">
        <v>6</v>
      </c>
      <c r="E154" s="11" t="s">
        <v>6</v>
      </c>
      <c r="F154" s="11" t="s">
        <v>6</v>
      </c>
      <c r="G154" s="11" t="s">
        <v>6</v>
      </c>
      <c r="H154" s="2" t="s">
        <v>6</v>
      </c>
      <c r="I154" s="2" t="s">
        <v>6</v>
      </c>
      <c r="J154" s="7" t="s">
        <v>6</v>
      </c>
      <c r="K154" s="7" t="s">
        <v>6</v>
      </c>
      <c r="L154" s="7" t="s">
        <v>6</v>
      </c>
      <c r="M154" s="9" t="s">
        <v>6</v>
      </c>
      <c r="N154" s="9" t="s">
        <v>6</v>
      </c>
      <c r="O154" s="9" t="s">
        <v>6</v>
      </c>
      <c r="P154" s="9" t="s">
        <v>6</v>
      </c>
      <c r="Q154" s="9" t="s">
        <v>6</v>
      </c>
      <c r="R154" s="9" t="s">
        <v>6</v>
      </c>
      <c r="S154" s="9" t="s">
        <v>6</v>
      </c>
      <c r="T154" s="9" t="s">
        <v>6</v>
      </c>
      <c r="U154" s="9" t="s">
        <v>6</v>
      </c>
      <c r="V154" s="9" t="s">
        <v>6</v>
      </c>
      <c r="W154" s="9" t="s">
        <v>6</v>
      </c>
      <c r="X154" s="9" t="s">
        <v>6</v>
      </c>
      <c r="Y154" s="9" t="s">
        <v>6</v>
      </c>
      <c r="Z154" s="9" t="s">
        <v>6</v>
      </c>
      <c r="AA154" s="9" t="s">
        <v>6</v>
      </c>
      <c r="AB154" s="9" t="s">
        <v>6</v>
      </c>
      <c r="AC154" s="9" t="s">
        <v>6</v>
      </c>
      <c r="AD154" s="9" t="s">
        <v>6</v>
      </c>
      <c r="AE154" s="9" t="s">
        <v>6</v>
      </c>
      <c r="AF154" s="9" t="s">
        <v>6</v>
      </c>
    </row>
    <row r="155" spans="1:32" x14ac:dyDescent="0.25">
      <c r="A155" s="2" t="s">
        <v>6</v>
      </c>
      <c r="B155" s="2" t="s">
        <v>6</v>
      </c>
      <c r="C155" s="2" t="s">
        <v>6</v>
      </c>
      <c r="D155" s="7" t="s">
        <v>6</v>
      </c>
      <c r="E155" s="11" t="s">
        <v>6</v>
      </c>
      <c r="F155" s="11" t="s">
        <v>6</v>
      </c>
      <c r="G155" s="11" t="s">
        <v>6</v>
      </c>
      <c r="H155" s="2" t="s">
        <v>6</v>
      </c>
      <c r="I155" s="2" t="s">
        <v>6</v>
      </c>
      <c r="J155" s="7" t="s">
        <v>6</v>
      </c>
      <c r="K155" s="7" t="s">
        <v>6</v>
      </c>
      <c r="L155" s="7" t="s">
        <v>6</v>
      </c>
      <c r="M155" s="9" t="s">
        <v>6</v>
      </c>
      <c r="N155" s="9" t="s">
        <v>6</v>
      </c>
      <c r="O155" s="9" t="s">
        <v>6</v>
      </c>
      <c r="P155" s="9" t="s">
        <v>6</v>
      </c>
      <c r="Q155" s="9" t="s">
        <v>6</v>
      </c>
      <c r="R155" s="9" t="s">
        <v>6</v>
      </c>
      <c r="S155" s="9" t="s">
        <v>6</v>
      </c>
      <c r="T155" s="9" t="s">
        <v>6</v>
      </c>
      <c r="U155" s="9" t="s">
        <v>6</v>
      </c>
      <c r="V155" s="9" t="s">
        <v>6</v>
      </c>
      <c r="W155" s="9" t="s">
        <v>6</v>
      </c>
      <c r="X155" s="9" t="s">
        <v>6</v>
      </c>
      <c r="Y155" s="9" t="s">
        <v>6</v>
      </c>
      <c r="Z155" s="9" t="s">
        <v>6</v>
      </c>
      <c r="AA155" s="9" t="s">
        <v>6</v>
      </c>
      <c r="AB155" s="9" t="s">
        <v>6</v>
      </c>
      <c r="AC155" s="9" t="s">
        <v>6</v>
      </c>
      <c r="AD155" s="9" t="s">
        <v>6</v>
      </c>
      <c r="AE155" s="9" t="s">
        <v>6</v>
      </c>
      <c r="AF155" s="9" t="s">
        <v>6</v>
      </c>
    </row>
    <row r="156" spans="1:32" x14ac:dyDescent="0.25">
      <c r="A156" s="2" t="s">
        <v>6</v>
      </c>
      <c r="B156" s="2" t="s">
        <v>6</v>
      </c>
      <c r="C156" s="2" t="s">
        <v>6</v>
      </c>
      <c r="D156" s="7" t="s">
        <v>6</v>
      </c>
      <c r="E156" s="11" t="s">
        <v>6</v>
      </c>
      <c r="F156" s="11" t="s">
        <v>6</v>
      </c>
      <c r="G156" s="11" t="s">
        <v>6</v>
      </c>
      <c r="H156" s="2" t="s">
        <v>6</v>
      </c>
      <c r="I156" s="2" t="s">
        <v>6</v>
      </c>
      <c r="J156" s="7" t="s">
        <v>6</v>
      </c>
      <c r="K156" s="7" t="s">
        <v>6</v>
      </c>
      <c r="L156" s="7" t="s">
        <v>6</v>
      </c>
      <c r="M156" s="9" t="s">
        <v>6</v>
      </c>
      <c r="N156" s="9" t="s">
        <v>6</v>
      </c>
      <c r="O156" s="9" t="s">
        <v>6</v>
      </c>
      <c r="P156" s="9" t="s">
        <v>6</v>
      </c>
      <c r="Q156" s="9" t="s">
        <v>6</v>
      </c>
      <c r="R156" s="9" t="s">
        <v>6</v>
      </c>
      <c r="S156" s="9" t="s">
        <v>6</v>
      </c>
      <c r="T156" s="9" t="s">
        <v>6</v>
      </c>
      <c r="U156" s="9" t="s">
        <v>6</v>
      </c>
      <c r="V156" s="9" t="s">
        <v>6</v>
      </c>
      <c r="W156" s="9" t="s">
        <v>6</v>
      </c>
      <c r="X156" s="9" t="s">
        <v>6</v>
      </c>
      <c r="Y156" s="9" t="s">
        <v>6</v>
      </c>
      <c r="Z156" s="9" t="s">
        <v>6</v>
      </c>
      <c r="AA156" s="9" t="s">
        <v>6</v>
      </c>
      <c r="AB156" s="9" t="s">
        <v>6</v>
      </c>
      <c r="AC156" s="9" t="s">
        <v>6</v>
      </c>
      <c r="AD156" s="9" t="s">
        <v>6</v>
      </c>
      <c r="AE156" s="9" t="s">
        <v>6</v>
      </c>
      <c r="AF156" s="9" t="s">
        <v>6</v>
      </c>
    </row>
    <row r="157" spans="1:32" x14ac:dyDescent="0.25">
      <c r="A157" s="2" t="s">
        <v>6</v>
      </c>
      <c r="B157" s="2" t="s">
        <v>6</v>
      </c>
      <c r="C157" s="2" t="s">
        <v>6</v>
      </c>
      <c r="D157" s="7" t="s">
        <v>6</v>
      </c>
      <c r="E157" s="11" t="s">
        <v>6</v>
      </c>
      <c r="F157" s="11" t="s">
        <v>6</v>
      </c>
      <c r="G157" s="11" t="s">
        <v>6</v>
      </c>
      <c r="H157" s="2" t="s">
        <v>6</v>
      </c>
      <c r="I157" s="2" t="s">
        <v>6</v>
      </c>
      <c r="J157" s="7" t="s">
        <v>6</v>
      </c>
      <c r="K157" s="7" t="s">
        <v>6</v>
      </c>
      <c r="L157" s="7" t="s">
        <v>6</v>
      </c>
      <c r="M157" s="9" t="s">
        <v>6</v>
      </c>
      <c r="N157" s="9" t="s">
        <v>6</v>
      </c>
      <c r="O157" s="9" t="s">
        <v>6</v>
      </c>
      <c r="P157" s="9" t="s">
        <v>6</v>
      </c>
      <c r="Q157" s="9" t="s">
        <v>6</v>
      </c>
      <c r="R157" s="9" t="s">
        <v>6</v>
      </c>
      <c r="S157" s="9" t="s">
        <v>6</v>
      </c>
      <c r="T157" s="9" t="s">
        <v>6</v>
      </c>
      <c r="U157" s="9" t="s">
        <v>6</v>
      </c>
      <c r="V157" s="9" t="s">
        <v>6</v>
      </c>
      <c r="W157" s="9" t="s">
        <v>6</v>
      </c>
      <c r="X157" s="9" t="s">
        <v>6</v>
      </c>
      <c r="Y157" s="9" t="s">
        <v>6</v>
      </c>
      <c r="Z157" s="9" t="s">
        <v>6</v>
      </c>
      <c r="AA157" s="9" t="s">
        <v>6</v>
      </c>
      <c r="AB157" s="9" t="s">
        <v>6</v>
      </c>
      <c r="AC157" s="9" t="s">
        <v>6</v>
      </c>
      <c r="AD157" s="9" t="s">
        <v>6</v>
      </c>
      <c r="AE157" s="9" t="s">
        <v>6</v>
      </c>
      <c r="AF157" s="9" t="s">
        <v>6</v>
      </c>
    </row>
    <row r="158" spans="1:32" x14ac:dyDescent="0.25">
      <c r="A158" s="2" t="s">
        <v>6</v>
      </c>
      <c r="B158" s="2" t="s">
        <v>6</v>
      </c>
      <c r="C158" s="2" t="s">
        <v>6</v>
      </c>
      <c r="D158" s="7" t="s">
        <v>6</v>
      </c>
      <c r="E158" s="11" t="s">
        <v>6</v>
      </c>
      <c r="F158" s="11" t="s">
        <v>6</v>
      </c>
      <c r="G158" s="11" t="s">
        <v>6</v>
      </c>
      <c r="H158" s="2" t="s">
        <v>6</v>
      </c>
      <c r="I158" s="2" t="s">
        <v>6</v>
      </c>
      <c r="J158" s="7" t="s">
        <v>6</v>
      </c>
      <c r="K158" s="7" t="s">
        <v>6</v>
      </c>
      <c r="L158" s="7" t="s">
        <v>6</v>
      </c>
      <c r="M158" s="9" t="s">
        <v>6</v>
      </c>
      <c r="N158" s="9" t="s">
        <v>6</v>
      </c>
      <c r="O158" s="9" t="s">
        <v>6</v>
      </c>
      <c r="P158" s="9" t="s">
        <v>6</v>
      </c>
      <c r="Q158" s="9" t="s">
        <v>6</v>
      </c>
      <c r="R158" s="9" t="s">
        <v>6</v>
      </c>
      <c r="S158" s="9" t="s">
        <v>6</v>
      </c>
      <c r="T158" s="9" t="s">
        <v>6</v>
      </c>
      <c r="U158" s="9" t="s">
        <v>6</v>
      </c>
      <c r="V158" s="9" t="s">
        <v>6</v>
      </c>
      <c r="W158" s="9" t="s">
        <v>6</v>
      </c>
      <c r="X158" s="9" t="s">
        <v>6</v>
      </c>
      <c r="Y158" s="9" t="s">
        <v>6</v>
      </c>
      <c r="Z158" s="9" t="s">
        <v>6</v>
      </c>
      <c r="AA158" s="9" t="s">
        <v>6</v>
      </c>
      <c r="AB158" s="9" t="s">
        <v>6</v>
      </c>
      <c r="AC158" s="9" t="s">
        <v>6</v>
      </c>
      <c r="AD158" s="9" t="s">
        <v>6</v>
      </c>
      <c r="AE158" s="9" t="s">
        <v>6</v>
      </c>
      <c r="AF158" s="9" t="s">
        <v>6</v>
      </c>
    </row>
    <row r="159" spans="1:32" x14ac:dyDescent="0.25">
      <c r="A159" s="2" t="s">
        <v>6</v>
      </c>
      <c r="B159" s="2" t="s">
        <v>6</v>
      </c>
      <c r="C159" s="2" t="s">
        <v>6</v>
      </c>
      <c r="D159" s="7" t="s">
        <v>6</v>
      </c>
      <c r="E159" s="11" t="s">
        <v>6</v>
      </c>
      <c r="F159" s="11" t="s">
        <v>6</v>
      </c>
      <c r="G159" s="11" t="s">
        <v>6</v>
      </c>
      <c r="H159" s="2" t="s">
        <v>6</v>
      </c>
      <c r="I159" s="2" t="s">
        <v>6</v>
      </c>
      <c r="J159" s="7" t="s">
        <v>6</v>
      </c>
      <c r="K159" s="7" t="s">
        <v>6</v>
      </c>
      <c r="L159" s="7" t="s">
        <v>6</v>
      </c>
      <c r="M159" s="9" t="s">
        <v>6</v>
      </c>
      <c r="N159" s="9" t="s">
        <v>6</v>
      </c>
      <c r="O159" s="9" t="s">
        <v>6</v>
      </c>
      <c r="P159" s="9" t="s">
        <v>6</v>
      </c>
      <c r="Q159" s="9" t="s">
        <v>6</v>
      </c>
      <c r="R159" s="9" t="s">
        <v>6</v>
      </c>
      <c r="S159" s="9" t="s">
        <v>6</v>
      </c>
      <c r="T159" s="9" t="s">
        <v>6</v>
      </c>
      <c r="U159" s="9" t="s">
        <v>6</v>
      </c>
      <c r="V159" s="9" t="s">
        <v>6</v>
      </c>
      <c r="W159" s="9" t="s">
        <v>6</v>
      </c>
      <c r="X159" s="9" t="s">
        <v>6</v>
      </c>
      <c r="Y159" s="9" t="s">
        <v>6</v>
      </c>
      <c r="Z159" s="9" t="s">
        <v>6</v>
      </c>
      <c r="AA159" s="9" t="s">
        <v>6</v>
      </c>
      <c r="AB159" s="9" t="s">
        <v>6</v>
      </c>
      <c r="AC159" s="9" t="s">
        <v>6</v>
      </c>
      <c r="AD159" s="9" t="s">
        <v>6</v>
      </c>
      <c r="AE159" s="9" t="s">
        <v>6</v>
      </c>
      <c r="AF159" s="9" t="s">
        <v>6</v>
      </c>
    </row>
  </sheetData>
  <mergeCells count="3">
    <mergeCell ref="A1:G1"/>
    <mergeCell ref="A2:G2"/>
    <mergeCell ref="A3:G3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Policy Trans Activity Detail</vt:lpstr>
    </vt:vector>
  </TitlesOfParts>
  <Company>Exigen Services DATI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Chinnapandi, xGanapathipandi</cp:lastModifiedBy>
  <dcterms:created xsi:type="dcterms:W3CDTF">2010-06-21T14:17:36Z</dcterms:created>
  <dcterms:modified xsi:type="dcterms:W3CDTF">2016-03-20T11:49:07Z</dcterms:modified>
</cp:coreProperties>
</file>